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15. CAPEX - TRÚC/"/>
    </mc:Choice>
  </mc:AlternateContent>
  <xr:revisionPtr revIDLastSave="5588" documentId="8_{39F98A43-B937-4C70-977C-61E15772029E}" xr6:coauthVersionLast="47" xr6:coauthVersionMax="47" xr10:uidLastSave="{B9A6DBBD-45D2-44B1-B876-44E788A1498D}"/>
  <bookViews>
    <workbookView xWindow="-110" yWindow="-110" windowWidth="19420" windowHeight="10300" tabRatio="891" activeTab="1" xr2:uid="{F2312F4D-03D8-415E-AA4F-9FEB35C50869}"/>
  </bookViews>
  <sheets>
    <sheet name="1. 2020-2025" sheetId="2" r:id="rId1"/>
    <sheet name="2. 2026" sheetId="16" r:id="rId2"/>
    <sheet name="Report" sheetId="14" r:id="rId3"/>
    <sheet name="2026-Đã XN CC" sheetId="18" r:id="rId4"/>
    <sheet name="DS- Điều chỉnh Cost Center" sheetId="20" r:id="rId5"/>
    <sheet name="ACT. DEP" sheetId="19" r:id="rId6"/>
    <sheet name="Sheet1" sheetId="15" state="hidden" r:id="rId7"/>
  </sheets>
  <externalReferences>
    <externalReference r:id="rId8"/>
    <externalReference r:id="rId9"/>
    <externalReference r:id="rId10"/>
  </externalReference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xlnm._FilterDatabase" localSheetId="0" hidden="1">'1. 2020-2025'!$A$6:$CZ$500</definedName>
    <definedName name="_xlnm._FilterDatabase" localSheetId="1" hidden="1">'2. 2026'!$A$6:$AM$523</definedName>
    <definedName name="_xlnm._FilterDatabase" localSheetId="3" hidden="1">'2026-Đã XN CC'!$A$6:$AV$6</definedName>
    <definedName name="_xlnm._FilterDatabase" localSheetId="5" hidden="1">'ACT. DEP'!$A$5:$K$80</definedName>
    <definedName name="_xlnm._FilterDatabase" localSheetId="4" hidden="1">'DS- Điều chỉnh Cost Center'!$A$6:$AV$23</definedName>
    <definedName name="_xlnm._FilterDatabase" localSheetId="2" hidden="1">Report!$A$6:$DN$476</definedName>
    <definedName name="_xlnm._FilterDatabase" localSheetId="6" hidden="1">Sheet1!$J$3:$N$74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5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CSCM">#REF!</definedName>
    <definedName name="KH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hidden="1">#REF!</definedName>
    <definedName name="Print_Area_MI">#REF!</definedName>
    <definedName name="_xlnm.Print_Titles">#N/A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22" i="16" l="1"/>
  <c r="AL522" i="16" s="1"/>
  <c r="AK521" i="16"/>
  <c r="AL521" i="16" s="1"/>
  <c r="AK520" i="16"/>
  <c r="AL520" i="16" s="1"/>
  <c r="AK519" i="16"/>
  <c r="AL519" i="16" s="1"/>
  <c r="AK518" i="16"/>
  <c r="AL518" i="16" s="1"/>
  <c r="W517" i="16"/>
  <c r="W518" i="16"/>
  <c r="W519" i="16"/>
  <c r="W520" i="16"/>
  <c r="W521" i="16"/>
  <c r="W522" i="16"/>
  <c r="P517" i="16"/>
  <c r="P518" i="16"/>
  <c r="P519" i="16"/>
  <c r="P520" i="16"/>
  <c r="P521" i="16"/>
  <c r="P522" i="16"/>
  <c r="AK289" i="16"/>
  <c r="AL289" i="16" s="1"/>
  <c r="W289" i="16"/>
  <c r="AK271" i="14"/>
  <c r="AL271" i="14" s="1"/>
  <c r="AK272" i="14"/>
  <c r="AL272" i="14" s="1"/>
  <c r="AK273" i="14"/>
  <c r="AL273" i="14" s="1"/>
  <c r="AK271" i="16"/>
  <c r="AL271" i="16" s="1"/>
  <c r="AK272" i="16"/>
  <c r="AL272" i="16" s="1"/>
  <c r="AK273" i="16"/>
  <c r="AL273" i="16" s="1"/>
  <c r="W271" i="14"/>
  <c r="W272" i="14"/>
  <c r="W273" i="14"/>
  <c r="W271" i="16"/>
  <c r="W272" i="16"/>
  <c r="W273" i="16"/>
  <c r="S479" i="14"/>
  <c r="S480" i="14"/>
  <c r="S481" i="14"/>
  <c r="S482" i="14"/>
  <c r="S483" i="14"/>
  <c r="S484" i="14"/>
  <c r="S485" i="14"/>
  <c r="M479" i="14"/>
  <c r="M480" i="14"/>
  <c r="M481" i="14"/>
  <c r="M482" i="14"/>
  <c r="M483" i="14"/>
  <c r="M484" i="14"/>
  <c r="M485" i="14"/>
  <c r="K483" i="14"/>
  <c r="K482" i="14"/>
  <c r="K481" i="14"/>
  <c r="K480" i="14"/>
  <c r="K484" i="14"/>
  <c r="K485" i="14"/>
  <c r="S478" i="14"/>
  <c r="S477" i="14"/>
  <c r="S476" i="14"/>
  <c r="M478" i="14"/>
  <c r="M477" i="14"/>
  <c r="AK517" i="16"/>
  <c r="AL517" i="16" s="1"/>
  <c r="AK288" i="16"/>
  <c r="AL288" i="16" s="1"/>
  <c r="W288" i="16"/>
  <c r="P288" i="16"/>
  <c r="AK134" i="16"/>
  <c r="AL134" i="16" s="1"/>
  <c r="W134" i="16"/>
  <c r="P134" i="16"/>
  <c r="AK43" i="16"/>
  <c r="AL43" i="16" s="1"/>
  <c r="W43" i="16"/>
  <c r="P43" i="16"/>
  <c r="AK42" i="16"/>
  <c r="AL42" i="16" s="1"/>
  <c r="W42" i="16"/>
  <c r="P42" i="16"/>
  <c r="DL476" i="14"/>
  <c r="DM476" i="14" s="1"/>
  <c r="DL475" i="14"/>
  <c r="DM475" i="14" s="1"/>
  <c r="DL474" i="14"/>
  <c r="DM474" i="14" s="1"/>
  <c r="DL473" i="14"/>
  <c r="DM473" i="14" s="1"/>
  <c r="S472" i="14"/>
  <c r="DB472" i="14" s="1"/>
  <c r="S473" i="14"/>
  <c r="S474" i="14"/>
  <c r="S475" i="14"/>
  <c r="K473" i="14"/>
  <c r="K474" i="14"/>
  <c r="K475" i="14"/>
  <c r="K476" i="14"/>
  <c r="M472" i="14"/>
  <c r="M473" i="14"/>
  <c r="M474" i="14"/>
  <c r="M475" i="14"/>
  <c r="M476" i="14"/>
  <c r="AK511" i="16"/>
  <c r="AL511" i="16" s="1"/>
  <c r="AK512" i="16"/>
  <c r="AL512" i="16" s="1"/>
  <c r="AK513" i="16"/>
  <c r="AL513" i="16" s="1"/>
  <c r="AK514" i="16"/>
  <c r="AL514" i="16" s="1"/>
  <c r="AK515" i="16"/>
  <c r="AL515" i="16" s="1"/>
  <c r="AK516" i="16"/>
  <c r="AL516" i="16" s="1"/>
  <c r="W511" i="16"/>
  <c r="W512" i="16"/>
  <c r="W513" i="16"/>
  <c r="W514" i="16"/>
  <c r="W515" i="16"/>
  <c r="W516" i="16"/>
  <c r="P511" i="16"/>
  <c r="P512" i="16"/>
  <c r="P513" i="16"/>
  <c r="P514" i="16"/>
  <c r="P515" i="16"/>
  <c r="P516" i="16"/>
  <c r="AK133" i="16"/>
  <c r="AL133" i="16" s="1"/>
  <c r="W133" i="16"/>
  <c r="P133" i="16"/>
  <c r="AK132" i="16"/>
  <c r="AL132" i="16" s="1"/>
  <c r="W132" i="16"/>
  <c r="P132" i="16"/>
  <c r="AK286" i="16"/>
  <c r="AL286" i="16" s="1"/>
  <c r="W286" i="16"/>
  <c r="P286" i="16"/>
  <c r="AK282" i="16" l="1"/>
  <c r="AL282" i="16" s="1"/>
  <c r="AK283" i="16"/>
  <c r="AL283" i="16" s="1"/>
  <c r="AK284" i="16"/>
  <c r="AL284" i="16" s="1"/>
  <c r="AK285" i="16"/>
  <c r="AL285" i="16" s="1"/>
  <c r="AK287" i="16"/>
  <c r="AL287" i="16" s="1"/>
  <c r="W282" i="16"/>
  <c r="W283" i="16"/>
  <c r="W284" i="16"/>
  <c r="W285" i="16"/>
  <c r="W287" i="16"/>
  <c r="P282" i="16"/>
  <c r="P283" i="16"/>
  <c r="P284" i="16"/>
  <c r="P285" i="16"/>
  <c r="P287" i="16"/>
  <c r="DL472" i="14"/>
  <c r="DL470" i="14"/>
  <c r="DL469" i="14"/>
  <c r="DL468" i="14"/>
  <c r="DL467" i="14"/>
  <c r="DL466" i="14"/>
  <c r="DL465" i="14"/>
  <c r="DL464" i="14"/>
  <c r="DL463" i="14"/>
  <c r="DL462" i="14"/>
  <c r="DL461" i="14"/>
  <c r="DL460" i="14"/>
  <c r="DL459" i="14"/>
  <c r="DL458" i="14"/>
  <c r="S7" i="14"/>
  <c r="CZ7" i="14" s="1"/>
  <c r="S8" i="14"/>
  <c r="CZ8" i="14" s="1"/>
  <c r="S9" i="14"/>
  <c r="S10" i="14"/>
  <c r="S11" i="14"/>
  <c r="CZ11" i="14" s="1"/>
  <c r="S12" i="14"/>
  <c r="CZ12" i="14" s="1"/>
  <c r="S13" i="14"/>
  <c r="CZ13" i="14" s="1"/>
  <c r="S14" i="14"/>
  <c r="CZ14" i="14" s="1"/>
  <c r="S15" i="14"/>
  <c r="CZ15" i="14" s="1"/>
  <c r="S16" i="14"/>
  <c r="CZ16" i="14" s="1"/>
  <c r="S17" i="14"/>
  <c r="CZ17" i="14" s="1"/>
  <c r="S18" i="14"/>
  <c r="CZ18" i="14" s="1"/>
  <c r="S19" i="14"/>
  <c r="S20" i="14"/>
  <c r="S21" i="14"/>
  <c r="S22" i="14"/>
  <c r="S23" i="14"/>
  <c r="S24" i="14"/>
  <c r="S25" i="14"/>
  <c r="S26" i="14"/>
  <c r="S27" i="14"/>
  <c r="S28" i="14"/>
  <c r="CZ28" i="14" s="1"/>
  <c r="S29" i="14"/>
  <c r="CZ29" i="14" s="1"/>
  <c r="S30" i="14"/>
  <c r="CZ30" i="14" s="1"/>
  <c r="S31" i="14"/>
  <c r="CZ31" i="14" s="1"/>
  <c r="S32" i="14"/>
  <c r="S33" i="14"/>
  <c r="CZ33" i="14" s="1"/>
  <c r="S34" i="14"/>
  <c r="CZ34" i="14" s="1"/>
  <c r="S35" i="14"/>
  <c r="CZ35" i="14" s="1"/>
  <c r="S36" i="14"/>
  <c r="S37" i="14"/>
  <c r="S38" i="14"/>
  <c r="S39" i="14"/>
  <c r="CZ39" i="14" s="1"/>
  <c r="S40" i="14"/>
  <c r="CZ40" i="14" s="1"/>
  <c r="S41" i="14"/>
  <c r="CZ41" i="14" s="1"/>
  <c r="S42" i="14"/>
  <c r="S43" i="14"/>
  <c r="CZ43" i="14" s="1"/>
  <c r="S44" i="14"/>
  <c r="CZ44" i="14" s="1"/>
  <c r="S45" i="14"/>
  <c r="CZ45" i="14" s="1"/>
  <c r="S46" i="14"/>
  <c r="S47" i="14"/>
  <c r="CZ47" i="14" s="1"/>
  <c r="S48" i="14"/>
  <c r="CZ48" i="14" s="1"/>
  <c r="S49" i="14"/>
  <c r="CZ49" i="14" s="1"/>
  <c r="S50" i="14"/>
  <c r="CZ50" i="14" s="1"/>
  <c r="S51" i="14"/>
  <c r="CZ51" i="14" s="1"/>
  <c r="S52" i="14"/>
  <c r="CZ52" i="14" s="1"/>
  <c r="S53" i="14"/>
  <c r="CZ53" i="14" s="1"/>
  <c r="S54" i="14"/>
  <c r="CZ54" i="14" s="1"/>
  <c r="S55" i="14"/>
  <c r="CZ55" i="14" s="1"/>
  <c r="S56" i="14"/>
  <c r="CZ56" i="14" s="1"/>
  <c r="S57" i="14"/>
  <c r="CZ57" i="14" s="1"/>
  <c r="S58" i="14"/>
  <c r="CZ58" i="14" s="1"/>
  <c r="S59" i="14"/>
  <c r="CZ59" i="14" s="1"/>
  <c r="S60" i="14"/>
  <c r="CZ60" i="14" s="1"/>
  <c r="S61" i="14"/>
  <c r="CZ61" i="14" s="1"/>
  <c r="S62" i="14"/>
  <c r="CZ62" i="14" s="1"/>
  <c r="S63" i="14"/>
  <c r="CZ63" i="14" s="1"/>
  <c r="S64" i="14"/>
  <c r="CZ64" i="14" s="1"/>
  <c r="S65" i="14"/>
  <c r="CZ65" i="14" s="1"/>
  <c r="S66" i="14"/>
  <c r="CZ66" i="14" s="1"/>
  <c r="S67" i="14"/>
  <c r="CZ67" i="14" s="1"/>
  <c r="S68" i="14"/>
  <c r="CZ68" i="14" s="1"/>
  <c r="S69" i="14"/>
  <c r="CZ69" i="14" s="1"/>
  <c r="S70" i="14"/>
  <c r="CZ70" i="14" s="1"/>
  <c r="S71" i="14"/>
  <c r="CZ71" i="14" s="1"/>
  <c r="S72" i="14"/>
  <c r="CZ72" i="14" s="1"/>
  <c r="S73" i="14"/>
  <c r="CZ73" i="14" s="1"/>
  <c r="S74" i="14"/>
  <c r="CZ74" i="14" s="1"/>
  <c r="S75" i="14"/>
  <c r="CZ75" i="14" s="1"/>
  <c r="S76" i="14"/>
  <c r="CZ76" i="14" s="1"/>
  <c r="S77" i="14"/>
  <c r="CZ77" i="14" s="1"/>
  <c r="S78" i="14"/>
  <c r="CZ78" i="14" s="1"/>
  <c r="S79" i="14"/>
  <c r="S80" i="14"/>
  <c r="CZ80" i="14" s="1"/>
  <c r="S81" i="14"/>
  <c r="CZ81" i="14" s="1"/>
  <c r="S82" i="14"/>
  <c r="CZ82" i="14" s="1"/>
  <c r="S83" i="14"/>
  <c r="CZ83" i="14" s="1"/>
  <c r="S84" i="14"/>
  <c r="CZ84" i="14" s="1"/>
  <c r="S85" i="14"/>
  <c r="S86" i="14"/>
  <c r="CZ86" i="14" s="1"/>
  <c r="S87" i="14"/>
  <c r="CZ87" i="14" s="1"/>
  <c r="S88" i="14"/>
  <c r="S89" i="14"/>
  <c r="CZ89" i="14" s="1"/>
  <c r="S90" i="14"/>
  <c r="CZ90" i="14" s="1"/>
  <c r="S91" i="14"/>
  <c r="S92" i="14"/>
  <c r="S93" i="14"/>
  <c r="CZ93" i="14" s="1"/>
  <c r="S94" i="14"/>
  <c r="CZ94" i="14" s="1"/>
  <c r="S95" i="14"/>
  <c r="S96" i="14"/>
  <c r="CZ96" i="14" s="1"/>
  <c r="S97" i="14"/>
  <c r="CZ97" i="14" s="1"/>
  <c r="S98" i="14"/>
  <c r="CZ98" i="14" s="1"/>
  <c r="S99" i="14"/>
  <c r="CZ99" i="14" s="1"/>
  <c r="S100" i="14"/>
  <c r="S101" i="14"/>
  <c r="CZ101" i="14" s="1"/>
  <c r="S102" i="14"/>
  <c r="S103" i="14"/>
  <c r="CZ103" i="14" s="1"/>
  <c r="S104" i="14"/>
  <c r="CZ104" i="14" s="1"/>
  <c r="S105" i="14"/>
  <c r="CZ105" i="14" s="1"/>
  <c r="S106" i="14"/>
  <c r="CZ106" i="14" s="1"/>
  <c r="S107" i="14"/>
  <c r="S108" i="14"/>
  <c r="S109" i="14"/>
  <c r="CZ109" i="14" s="1"/>
  <c r="S110" i="14"/>
  <c r="S111" i="14"/>
  <c r="CZ111" i="14" s="1"/>
  <c r="S112" i="14"/>
  <c r="S113" i="14"/>
  <c r="CZ113" i="14" s="1"/>
  <c r="S114" i="14"/>
  <c r="S115" i="14"/>
  <c r="CZ115" i="14" s="1"/>
  <c r="S116" i="14"/>
  <c r="S117" i="14"/>
  <c r="S118" i="14"/>
  <c r="S119" i="14"/>
  <c r="S120" i="14"/>
  <c r="S121" i="14"/>
  <c r="CZ121" i="14" s="1"/>
  <c r="S122" i="14"/>
  <c r="CZ122" i="14" s="1"/>
  <c r="S123" i="14"/>
  <c r="CZ123" i="14" s="1"/>
  <c r="S124" i="14"/>
  <c r="S125" i="14"/>
  <c r="S126" i="14"/>
  <c r="CZ126" i="14" s="1"/>
  <c r="S127" i="14"/>
  <c r="CZ127" i="14" s="1"/>
  <c r="S128" i="14"/>
  <c r="CZ128" i="14" s="1"/>
  <c r="S129" i="14"/>
  <c r="CZ129" i="14" s="1"/>
  <c r="S130" i="14"/>
  <c r="CZ130" i="14" s="1"/>
  <c r="S131" i="14"/>
  <c r="CZ131" i="14" s="1"/>
  <c r="S132" i="14"/>
  <c r="CZ132" i="14" s="1"/>
  <c r="S133" i="14"/>
  <c r="CZ133" i="14" s="1"/>
  <c r="S134" i="14"/>
  <c r="CZ134" i="14" s="1"/>
  <c r="S135" i="14"/>
  <c r="CZ135" i="14" s="1"/>
  <c r="S136" i="14"/>
  <c r="CZ136" i="14" s="1"/>
  <c r="S137" i="14"/>
  <c r="CZ137" i="14" s="1"/>
  <c r="S138" i="14"/>
  <c r="CZ138" i="14" s="1"/>
  <c r="S139" i="14"/>
  <c r="CZ139" i="14" s="1"/>
  <c r="S140" i="14"/>
  <c r="CZ140" i="14" s="1"/>
  <c r="S141" i="14"/>
  <c r="S142" i="14"/>
  <c r="S143" i="14"/>
  <c r="S144" i="14"/>
  <c r="CZ144" i="14" s="1"/>
  <c r="S145" i="14"/>
  <c r="CZ145" i="14" s="1"/>
  <c r="S146" i="14"/>
  <c r="CZ146" i="14" s="1"/>
  <c r="S147" i="14"/>
  <c r="CZ147" i="14" s="1"/>
  <c r="S148" i="14"/>
  <c r="S149" i="14"/>
  <c r="CZ149" i="14" s="1"/>
  <c r="S150" i="14"/>
  <c r="CZ150" i="14" s="1"/>
  <c r="S151" i="14"/>
  <c r="CZ151" i="14" s="1"/>
  <c r="S152" i="14"/>
  <c r="CZ152" i="14" s="1"/>
  <c r="S153" i="14"/>
  <c r="CZ153" i="14" s="1"/>
  <c r="S154" i="14"/>
  <c r="S155" i="14"/>
  <c r="CZ155" i="14" s="1"/>
  <c r="S156" i="14"/>
  <c r="S157" i="14"/>
  <c r="S158" i="14"/>
  <c r="CZ158" i="14" s="1"/>
  <c r="S159" i="14"/>
  <c r="CZ159" i="14" s="1"/>
  <c r="S160" i="14"/>
  <c r="CZ160" i="14" s="1"/>
  <c r="S161" i="14"/>
  <c r="S162" i="14"/>
  <c r="CZ162" i="14" s="1"/>
  <c r="S163" i="14"/>
  <c r="CZ163" i="14" s="1"/>
  <c r="S164" i="14"/>
  <c r="CZ164" i="14" s="1"/>
  <c r="S165" i="14"/>
  <c r="CZ165" i="14" s="1"/>
  <c r="S166" i="14"/>
  <c r="CZ166" i="14" s="1"/>
  <c r="S167" i="14"/>
  <c r="CZ167" i="14" s="1"/>
  <c r="S168" i="14"/>
  <c r="CZ168" i="14" s="1"/>
  <c r="S169" i="14"/>
  <c r="CZ169" i="14" s="1"/>
  <c r="S170" i="14"/>
  <c r="S171" i="14"/>
  <c r="S172" i="14"/>
  <c r="CZ172" i="14" s="1"/>
  <c r="S173" i="14"/>
  <c r="CZ173" i="14" s="1"/>
  <c r="S174" i="14"/>
  <c r="CZ174" i="14" s="1"/>
  <c r="S175" i="14"/>
  <c r="CZ175" i="14" s="1"/>
  <c r="S176" i="14"/>
  <c r="CZ176" i="14" s="1"/>
  <c r="S177" i="14"/>
  <c r="S178" i="14"/>
  <c r="S179" i="14"/>
  <c r="S180" i="14"/>
  <c r="S181" i="14"/>
  <c r="CZ181" i="14" s="1"/>
  <c r="S182" i="14"/>
  <c r="CZ182" i="14" s="1"/>
  <c r="S183" i="14"/>
  <c r="CZ183" i="14" s="1"/>
  <c r="S184" i="14"/>
  <c r="CZ184" i="14" s="1"/>
  <c r="S185" i="14"/>
  <c r="CZ185" i="14" s="1"/>
  <c r="S186" i="14"/>
  <c r="CZ186" i="14" s="1"/>
  <c r="S187" i="14"/>
  <c r="CZ187" i="14" s="1"/>
  <c r="S188" i="14"/>
  <c r="CZ188" i="14" s="1"/>
  <c r="S189" i="14"/>
  <c r="CZ189" i="14" s="1"/>
  <c r="S190" i="14"/>
  <c r="CZ190" i="14" s="1"/>
  <c r="S191" i="14"/>
  <c r="CZ191" i="14" s="1"/>
  <c r="S192" i="14"/>
  <c r="CZ192" i="14" s="1"/>
  <c r="S193" i="14"/>
  <c r="S194" i="14"/>
  <c r="S195" i="14"/>
  <c r="S196" i="14"/>
  <c r="S197" i="14"/>
  <c r="CZ197" i="14" s="1"/>
  <c r="S198" i="14"/>
  <c r="CZ198" i="14" s="1"/>
  <c r="S199" i="14"/>
  <c r="CZ199" i="14" s="1"/>
  <c r="S200" i="14"/>
  <c r="CZ200" i="14" s="1"/>
  <c r="S201" i="14"/>
  <c r="CZ201" i="14" s="1"/>
  <c r="S202" i="14"/>
  <c r="CZ202" i="14" s="1"/>
  <c r="S203" i="14"/>
  <c r="CZ203" i="14" s="1"/>
  <c r="S204" i="14"/>
  <c r="CZ204" i="14" s="1"/>
  <c r="S205" i="14"/>
  <c r="CZ205" i="14" s="1"/>
  <c r="S206" i="14"/>
  <c r="CZ206" i="14" s="1"/>
  <c r="S207" i="14"/>
  <c r="CZ207" i="14" s="1"/>
  <c r="S208" i="14"/>
  <c r="CZ208" i="14" s="1"/>
  <c r="S209" i="14"/>
  <c r="CZ209" i="14" s="1"/>
  <c r="S210" i="14"/>
  <c r="CZ210" i="14" s="1"/>
  <c r="S211" i="14"/>
  <c r="CZ211" i="14" s="1"/>
  <c r="S212" i="14"/>
  <c r="CZ212" i="14" s="1"/>
  <c r="S213" i="14"/>
  <c r="CZ213" i="14" s="1"/>
  <c r="S214" i="14"/>
  <c r="S215" i="14"/>
  <c r="CZ215" i="14" s="1"/>
  <c r="S216" i="14"/>
  <c r="CZ216" i="14" s="1"/>
  <c r="S217" i="14"/>
  <c r="CZ217" i="14" s="1"/>
  <c r="S218" i="14"/>
  <c r="S219" i="14"/>
  <c r="CZ219" i="14" s="1"/>
  <c r="S220" i="14"/>
  <c r="CZ220" i="14" s="1"/>
  <c r="S221" i="14"/>
  <c r="CZ221" i="14" s="1"/>
  <c r="S222" i="14"/>
  <c r="CZ222" i="14" s="1"/>
  <c r="S223" i="14"/>
  <c r="CZ223" i="14" s="1"/>
  <c r="S224" i="14"/>
  <c r="CZ224" i="14" s="1"/>
  <c r="S225" i="14"/>
  <c r="CZ225" i="14" s="1"/>
  <c r="S226" i="14"/>
  <c r="S227" i="14"/>
  <c r="CZ227" i="14" s="1"/>
  <c r="S228" i="14"/>
  <c r="CZ228" i="14" s="1"/>
  <c r="S229" i="14"/>
  <c r="S230" i="14"/>
  <c r="CZ230" i="14" s="1"/>
  <c r="S231" i="14"/>
  <c r="CZ231" i="14" s="1"/>
  <c r="S232" i="14"/>
  <c r="CZ232" i="14" s="1"/>
  <c r="S233" i="14"/>
  <c r="CZ233" i="14" s="1"/>
  <c r="S234" i="14"/>
  <c r="CZ234" i="14" s="1"/>
  <c r="S235" i="14"/>
  <c r="S236" i="14"/>
  <c r="CZ236" i="14" s="1"/>
  <c r="S237" i="14"/>
  <c r="CZ237" i="14" s="1"/>
  <c r="S238" i="14"/>
  <c r="CZ238" i="14" s="1"/>
  <c r="S239" i="14"/>
  <c r="CZ239" i="14" s="1"/>
  <c r="S240" i="14"/>
  <c r="CZ240" i="14" s="1"/>
  <c r="S241" i="14"/>
  <c r="CZ241" i="14" s="1"/>
  <c r="S242" i="14"/>
  <c r="CZ242" i="14" s="1"/>
  <c r="S243" i="14"/>
  <c r="CZ243" i="14" s="1"/>
  <c r="S244" i="14"/>
  <c r="CZ244" i="14" s="1"/>
  <c r="S245" i="14"/>
  <c r="CZ245" i="14" s="1"/>
  <c r="S246" i="14"/>
  <c r="S247" i="14"/>
  <c r="CZ247" i="14" s="1"/>
  <c r="S248" i="14"/>
  <c r="CZ248" i="14" s="1"/>
  <c r="S249" i="14"/>
  <c r="CZ249" i="14" s="1"/>
  <c r="S250" i="14"/>
  <c r="CZ250" i="14" s="1"/>
  <c r="S251" i="14"/>
  <c r="CZ251" i="14" s="1"/>
  <c r="S252" i="14"/>
  <c r="CZ252" i="14" s="1"/>
  <c r="S253" i="14"/>
  <c r="CZ253" i="14" s="1"/>
  <c r="S254" i="14"/>
  <c r="CZ254" i="14" s="1"/>
  <c r="S255" i="14"/>
  <c r="CZ255" i="14" s="1"/>
  <c r="S256" i="14"/>
  <c r="CZ256" i="14" s="1"/>
  <c r="S257" i="14"/>
  <c r="CZ257" i="14" s="1"/>
  <c r="S258" i="14"/>
  <c r="CZ258" i="14" s="1"/>
  <c r="S259" i="14"/>
  <c r="S260" i="14"/>
  <c r="CZ260" i="14" s="1"/>
  <c r="S261" i="14"/>
  <c r="CZ261" i="14" s="1"/>
  <c r="S262" i="14"/>
  <c r="CZ262" i="14" s="1"/>
  <c r="S263" i="14"/>
  <c r="CZ263" i="14" s="1"/>
  <c r="S264" i="14"/>
  <c r="CZ264" i="14" s="1"/>
  <c r="S265" i="14"/>
  <c r="CZ265" i="14" s="1"/>
  <c r="S266" i="14"/>
  <c r="CZ266" i="14" s="1"/>
  <c r="S267" i="14"/>
  <c r="CZ267" i="14" s="1"/>
  <c r="S268" i="14"/>
  <c r="CZ268" i="14" s="1"/>
  <c r="S269" i="14"/>
  <c r="CZ269" i="14" s="1"/>
  <c r="S270" i="14"/>
  <c r="CZ270" i="14" s="1"/>
  <c r="S271" i="14"/>
  <c r="CZ271" i="14" s="1"/>
  <c r="S272" i="14"/>
  <c r="CZ272" i="14" s="1"/>
  <c r="S273" i="14"/>
  <c r="CZ273" i="14" s="1"/>
  <c r="S274" i="14"/>
  <c r="CZ274" i="14" s="1"/>
  <c r="S275" i="14"/>
  <c r="CZ275" i="14" s="1"/>
  <c r="S276" i="14"/>
  <c r="CZ276" i="14" s="1"/>
  <c r="S277" i="14"/>
  <c r="CZ277" i="14" s="1"/>
  <c r="S278" i="14"/>
  <c r="CZ278" i="14" s="1"/>
  <c r="S279" i="14"/>
  <c r="CZ279" i="14" s="1"/>
  <c r="S280" i="14"/>
  <c r="CZ280" i="14" s="1"/>
  <c r="S281" i="14"/>
  <c r="CZ281" i="14" s="1"/>
  <c r="S282" i="14"/>
  <c r="CZ282" i="14" s="1"/>
  <c r="S283" i="14"/>
  <c r="CZ283" i="14" s="1"/>
  <c r="S284" i="14"/>
  <c r="CZ284" i="14" s="1"/>
  <c r="S285" i="14"/>
  <c r="S286" i="14"/>
  <c r="CZ286" i="14" s="1"/>
  <c r="S287" i="14"/>
  <c r="S288" i="14"/>
  <c r="CZ288" i="14" s="1"/>
  <c r="S290" i="14"/>
  <c r="CZ290" i="14" s="1"/>
  <c r="S291" i="14"/>
  <c r="CZ291" i="14" s="1"/>
  <c r="S292" i="14"/>
  <c r="CZ292" i="14" s="1"/>
  <c r="S293" i="14"/>
  <c r="CZ293" i="14" s="1"/>
  <c r="S294" i="14"/>
  <c r="CZ294" i="14" s="1"/>
  <c r="S295" i="14"/>
  <c r="CZ295" i="14" s="1"/>
  <c r="S296" i="14"/>
  <c r="CZ296" i="14" s="1"/>
  <c r="S297" i="14"/>
  <c r="CZ297" i="14" s="1"/>
  <c r="S298" i="14"/>
  <c r="CZ298" i="14" s="1"/>
  <c r="S299" i="14"/>
  <c r="CZ299" i="14" s="1"/>
  <c r="S300" i="14"/>
  <c r="CZ300" i="14" s="1"/>
  <c r="S301" i="14"/>
  <c r="CZ301" i="14" s="1"/>
  <c r="S302" i="14"/>
  <c r="CZ302" i="14" s="1"/>
  <c r="S303" i="14"/>
  <c r="CZ303" i="14" s="1"/>
  <c r="S304" i="14"/>
  <c r="CZ304" i="14" s="1"/>
  <c r="S305" i="14"/>
  <c r="CZ305" i="14" s="1"/>
  <c r="S306" i="14"/>
  <c r="CZ306" i="14" s="1"/>
  <c r="S307" i="14"/>
  <c r="CZ307" i="14" s="1"/>
  <c r="S308" i="14"/>
  <c r="CZ308" i="14" s="1"/>
  <c r="S309" i="14"/>
  <c r="CZ309" i="14" s="1"/>
  <c r="S310" i="14"/>
  <c r="CZ310" i="14" s="1"/>
  <c r="S311" i="14"/>
  <c r="CZ311" i="14" s="1"/>
  <c r="S312" i="14"/>
  <c r="CZ312" i="14" s="1"/>
  <c r="S313" i="14"/>
  <c r="CZ313" i="14" s="1"/>
  <c r="S314" i="14"/>
  <c r="CZ314" i="14" s="1"/>
  <c r="S315" i="14"/>
  <c r="CZ315" i="14" s="1"/>
  <c r="S316" i="14"/>
  <c r="CZ316" i="14" s="1"/>
  <c r="S317" i="14"/>
  <c r="CZ317" i="14" s="1"/>
  <c r="S318" i="14"/>
  <c r="CZ318" i="14" s="1"/>
  <c r="S319" i="14"/>
  <c r="CZ319" i="14" s="1"/>
  <c r="S320" i="14"/>
  <c r="CZ320" i="14" s="1"/>
  <c r="S321" i="14"/>
  <c r="CZ321" i="14" s="1"/>
  <c r="S322" i="14"/>
  <c r="CZ322" i="14" s="1"/>
  <c r="S323" i="14"/>
  <c r="CZ323" i="14" s="1"/>
  <c r="S324" i="14"/>
  <c r="CZ324" i="14" s="1"/>
  <c r="S325" i="14"/>
  <c r="CZ325" i="14" s="1"/>
  <c r="S326" i="14"/>
  <c r="CZ326" i="14" s="1"/>
  <c r="S327" i="14"/>
  <c r="CZ327" i="14" s="1"/>
  <c r="S328" i="14"/>
  <c r="CZ328" i="14" s="1"/>
  <c r="S329" i="14"/>
  <c r="CZ329" i="14" s="1"/>
  <c r="S330" i="14"/>
  <c r="CZ330" i="14" s="1"/>
  <c r="S331" i="14"/>
  <c r="CZ331" i="14" s="1"/>
  <c r="S332" i="14"/>
  <c r="CZ332" i="14" s="1"/>
  <c r="S333" i="14"/>
  <c r="CZ333" i="14" s="1"/>
  <c r="S334" i="14"/>
  <c r="CZ334" i="14" s="1"/>
  <c r="S335" i="14"/>
  <c r="CZ335" i="14" s="1"/>
  <c r="S336" i="14"/>
  <c r="CZ336" i="14" s="1"/>
  <c r="S337" i="14"/>
  <c r="CZ337" i="14" s="1"/>
  <c r="S338" i="14"/>
  <c r="CZ338" i="14" s="1"/>
  <c r="S339" i="14"/>
  <c r="CZ339" i="14" s="1"/>
  <c r="S340" i="14"/>
  <c r="CZ340" i="14" s="1"/>
  <c r="S341" i="14"/>
  <c r="CZ341" i="14" s="1"/>
  <c r="S342" i="14"/>
  <c r="CZ342" i="14" s="1"/>
  <c r="S343" i="14"/>
  <c r="CZ343" i="14" s="1"/>
  <c r="S344" i="14"/>
  <c r="CZ344" i="14" s="1"/>
  <c r="S345" i="14"/>
  <c r="CZ345" i="14" s="1"/>
  <c r="S346" i="14"/>
  <c r="CZ346" i="14" s="1"/>
  <c r="S347" i="14"/>
  <c r="CZ347" i="14" s="1"/>
  <c r="S348" i="14"/>
  <c r="CZ348" i="14" s="1"/>
  <c r="S349" i="14"/>
  <c r="CZ349" i="14" s="1"/>
  <c r="S350" i="14"/>
  <c r="CZ350" i="14" s="1"/>
  <c r="S351" i="14"/>
  <c r="CZ351" i="14" s="1"/>
  <c r="S352" i="14"/>
  <c r="CZ352" i="14" s="1"/>
  <c r="S353" i="14"/>
  <c r="CZ353" i="14" s="1"/>
  <c r="S354" i="14"/>
  <c r="CZ354" i="14" s="1"/>
  <c r="S355" i="14"/>
  <c r="S356" i="14"/>
  <c r="CZ356" i="14" s="1"/>
  <c r="S357" i="14"/>
  <c r="CZ357" i="14" s="1"/>
  <c r="S358" i="14"/>
  <c r="CZ358" i="14" s="1"/>
  <c r="S359" i="14"/>
  <c r="CZ359" i="14" s="1"/>
  <c r="S360" i="14"/>
  <c r="CZ360" i="14" s="1"/>
  <c r="S361" i="14"/>
  <c r="CZ361" i="14" s="1"/>
  <c r="S362" i="14"/>
  <c r="CZ362" i="14" s="1"/>
  <c r="S363" i="14"/>
  <c r="CZ363" i="14" s="1"/>
  <c r="S364" i="14"/>
  <c r="CZ364" i="14" s="1"/>
  <c r="S365" i="14"/>
  <c r="CZ365" i="14" s="1"/>
  <c r="S366" i="14"/>
  <c r="CZ366" i="14" s="1"/>
  <c r="S367" i="14"/>
  <c r="CZ367" i="14" s="1"/>
  <c r="S368" i="14"/>
  <c r="CZ368" i="14" s="1"/>
  <c r="S369" i="14"/>
  <c r="CZ369" i="14" s="1"/>
  <c r="S370" i="14"/>
  <c r="CZ370" i="14" s="1"/>
  <c r="S371" i="14"/>
  <c r="CZ371" i="14" s="1"/>
  <c r="S372" i="14"/>
  <c r="CZ372" i="14" s="1"/>
  <c r="S373" i="14"/>
  <c r="CZ373" i="14" s="1"/>
  <c r="S374" i="14"/>
  <c r="CZ374" i="14" s="1"/>
  <c r="S375" i="14"/>
  <c r="CZ375" i="14" s="1"/>
  <c r="S376" i="14"/>
  <c r="CZ376" i="14" s="1"/>
  <c r="S377" i="14"/>
  <c r="CZ377" i="14" s="1"/>
  <c r="S378" i="14"/>
  <c r="CZ378" i="14" s="1"/>
  <c r="S379" i="14"/>
  <c r="CZ379" i="14" s="1"/>
  <c r="S380" i="14"/>
  <c r="CZ380" i="14" s="1"/>
  <c r="S381" i="14"/>
  <c r="CZ381" i="14" s="1"/>
  <c r="S382" i="14"/>
  <c r="CZ382" i="14" s="1"/>
  <c r="S383" i="14"/>
  <c r="CZ383" i="14" s="1"/>
  <c r="S384" i="14"/>
  <c r="CZ384" i="14" s="1"/>
  <c r="S385" i="14"/>
  <c r="CZ385" i="14" s="1"/>
  <c r="S386" i="14"/>
  <c r="CZ386" i="14" s="1"/>
  <c r="S387" i="14"/>
  <c r="CZ387" i="14" s="1"/>
  <c r="S388" i="14"/>
  <c r="CZ388" i="14" s="1"/>
  <c r="S389" i="14"/>
  <c r="CZ389" i="14" s="1"/>
  <c r="S390" i="14"/>
  <c r="CZ390" i="14" s="1"/>
  <c r="S391" i="14"/>
  <c r="CZ391" i="14" s="1"/>
  <c r="S392" i="14"/>
  <c r="CZ392" i="14" s="1"/>
  <c r="S393" i="14"/>
  <c r="CZ393" i="14" s="1"/>
  <c r="S394" i="14"/>
  <c r="CZ394" i="14" s="1"/>
  <c r="S395" i="14"/>
  <c r="CZ395" i="14" s="1"/>
  <c r="S396" i="14"/>
  <c r="CZ396" i="14" s="1"/>
  <c r="S397" i="14"/>
  <c r="CZ397" i="14" s="1"/>
  <c r="S398" i="14"/>
  <c r="CZ398" i="14" s="1"/>
  <c r="S399" i="14"/>
  <c r="CZ399" i="14" s="1"/>
  <c r="S400" i="14"/>
  <c r="CZ400" i="14" s="1"/>
  <c r="S401" i="14"/>
  <c r="CZ401" i="14" s="1"/>
  <c r="S402" i="14"/>
  <c r="CZ402" i="14" s="1"/>
  <c r="S403" i="14"/>
  <c r="CZ403" i="14" s="1"/>
  <c r="S404" i="14"/>
  <c r="CZ404" i="14" s="1"/>
  <c r="S405" i="14"/>
  <c r="CZ405" i="14" s="1"/>
  <c r="S406" i="14"/>
  <c r="CZ406" i="14" s="1"/>
  <c r="S407" i="14"/>
  <c r="CZ407" i="14" s="1"/>
  <c r="S408" i="14"/>
  <c r="CZ408" i="14" s="1"/>
  <c r="S409" i="14"/>
  <c r="CZ409" i="14" s="1"/>
  <c r="S410" i="14"/>
  <c r="CZ410" i="14" s="1"/>
  <c r="S411" i="14"/>
  <c r="CZ411" i="14" s="1"/>
  <c r="S412" i="14"/>
  <c r="CZ412" i="14" s="1"/>
  <c r="S413" i="14"/>
  <c r="CZ413" i="14" s="1"/>
  <c r="S414" i="14"/>
  <c r="CZ414" i="14" s="1"/>
  <c r="S415" i="14"/>
  <c r="CZ415" i="14" s="1"/>
  <c r="S416" i="14"/>
  <c r="CZ416" i="14" s="1"/>
  <c r="S417" i="14"/>
  <c r="CZ417" i="14" s="1"/>
  <c r="S418" i="14"/>
  <c r="CZ418" i="14" s="1"/>
  <c r="S419" i="14"/>
  <c r="CZ419" i="14" s="1"/>
  <c r="S420" i="14"/>
  <c r="CZ420" i="14" s="1"/>
  <c r="S421" i="14"/>
  <c r="CZ421" i="14" s="1"/>
  <c r="S422" i="14"/>
  <c r="CZ422" i="14" s="1"/>
  <c r="S423" i="14"/>
  <c r="CZ423" i="14" s="1"/>
  <c r="S424" i="14"/>
  <c r="CZ424" i="14" s="1"/>
  <c r="S425" i="14"/>
  <c r="CZ425" i="14" s="1"/>
  <c r="S426" i="14"/>
  <c r="CZ426" i="14" s="1"/>
  <c r="S427" i="14"/>
  <c r="CZ427" i="14" s="1"/>
  <c r="S428" i="14"/>
  <c r="CZ428" i="14" s="1"/>
  <c r="S429" i="14"/>
  <c r="CZ429" i="14" s="1"/>
  <c r="S430" i="14"/>
  <c r="CZ430" i="14" s="1"/>
  <c r="S431" i="14"/>
  <c r="CZ431" i="14" s="1"/>
  <c r="S432" i="14"/>
  <c r="CZ432" i="14" s="1"/>
  <c r="S433" i="14"/>
  <c r="CZ433" i="14" s="1"/>
  <c r="S434" i="14"/>
  <c r="CZ434" i="14" s="1"/>
  <c r="S435" i="14"/>
  <c r="CZ435" i="14" s="1"/>
  <c r="S436" i="14"/>
  <c r="CZ436" i="14" s="1"/>
  <c r="S437" i="14"/>
  <c r="CZ437" i="14" s="1"/>
  <c r="S438" i="14"/>
  <c r="CZ438" i="14" s="1"/>
  <c r="S439" i="14"/>
  <c r="CZ439" i="14" s="1"/>
  <c r="S440" i="14"/>
  <c r="CZ440" i="14" s="1"/>
  <c r="S441" i="14"/>
  <c r="CZ441" i="14" s="1"/>
  <c r="S442" i="14"/>
  <c r="CZ442" i="14" s="1"/>
  <c r="S443" i="14"/>
  <c r="CZ443" i="14" s="1"/>
  <c r="S444" i="14"/>
  <c r="CZ444" i="14" s="1"/>
  <c r="S445" i="14"/>
  <c r="CZ445" i="14" s="1"/>
  <c r="S446" i="14"/>
  <c r="CZ446" i="14" s="1"/>
  <c r="S447" i="14"/>
  <c r="CZ447" i="14" s="1"/>
  <c r="S448" i="14"/>
  <c r="CZ448" i="14" s="1"/>
  <c r="S449" i="14"/>
  <c r="CZ449" i="14" s="1"/>
  <c r="S450" i="14"/>
  <c r="CZ450" i="14" s="1"/>
  <c r="S451" i="14"/>
  <c r="CZ451" i="14" s="1"/>
  <c r="S452" i="14"/>
  <c r="CZ452" i="14" s="1"/>
  <c r="S453" i="14"/>
  <c r="CZ453" i="14" s="1"/>
  <c r="S454" i="14"/>
  <c r="CZ454" i="14" s="1"/>
  <c r="S455" i="14"/>
  <c r="CZ455" i="14" s="1"/>
  <c r="S456" i="14"/>
  <c r="CZ456" i="14" s="1"/>
  <c r="S457" i="14"/>
  <c r="CZ457" i="14" s="1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DL471" i="14" s="1"/>
  <c r="S5" i="14" l="1"/>
  <c r="DN472" i="14"/>
  <c r="DN471" i="14"/>
  <c r="DN470" i="14"/>
  <c r="DN469" i="14"/>
  <c r="DN468" i="14"/>
  <c r="DN467" i="14"/>
  <c r="DN466" i="14"/>
  <c r="DN465" i="14"/>
  <c r="DN464" i="14"/>
  <c r="DN463" i="14"/>
  <c r="DN462" i="14"/>
  <c r="DN461" i="14"/>
  <c r="DN460" i="14"/>
  <c r="DM458" i="14"/>
  <c r="DM459" i="14"/>
  <c r="DM460" i="14"/>
  <c r="DM461" i="14"/>
  <c r="DM462" i="14"/>
  <c r="DM463" i="14"/>
  <c r="DM464" i="14"/>
  <c r="DM465" i="14"/>
  <c r="DM466" i="14"/>
  <c r="DM467" i="14"/>
  <c r="DM468" i="14"/>
  <c r="DM469" i="14"/>
  <c r="DM470" i="14"/>
  <c r="DM471" i="14"/>
  <c r="DM472" i="14"/>
  <c r="DM10" i="14"/>
  <c r="DM36" i="14"/>
  <c r="DM37" i="14"/>
  <c r="DM38" i="14"/>
  <c r="DM42" i="14"/>
  <c r="DM79" i="14"/>
  <c r="DM85" i="14"/>
  <c r="DM88" i="14"/>
  <c r="DM118" i="14"/>
  <c r="DM124" i="14"/>
  <c r="M471" i="14"/>
  <c r="M470" i="14"/>
  <c r="M469" i="14"/>
  <c r="M468" i="14"/>
  <c r="M467" i="14"/>
  <c r="M466" i="14"/>
  <c r="M465" i="14"/>
  <c r="M464" i="14"/>
  <c r="M463" i="14"/>
  <c r="M462" i="14"/>
  <c r="M461" i="14"/>
  <c r="M460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AQ7" i="20"/>
  <c r="AQ8" i="20"/>
  <c r="AR8" i="20" s="1"/>
  <c r="AQ9" i="20"/>
  <c r="AR9" i="20" s="1"/>
  <c r="AQ10" i="20"/>
  <c r="AR10" i="20" s="1"/>
  <c r="AQ11" i="20"/>
  <c r="AR11" i="20" s="1"/>
  <c r="AQ12" i="20"/>
  <c r="AR12" i="20" s="1"/>
  <c r="AQ13" i="20"/>
  <c r="AR13" i="20" s="1"/>
  <c r="AQ14" i="20"/>
  <c r="AR14" i="20" s="1"/>
  <c r="AQ15" i="20"/>
  <c r="AR15" i="20" s="1"/>
  <c r="AQ16" i="20"/>
  <c r="AR16" i="20" s="1"/>
  <c r="AQ17" i="20"/>
  <c r="AR17" i="20" s="1"/>
  <c r="AQ18" i="20"/>
  <c r="AR18" i="20" s="1"/>
  <c r="AQ19" i="20"/>
  <c r="AR19" i="20" s="1"/>
  <c r="AQ20" i="20"/>
  <c r="AR20" i="20" s="1"/>
  <c r="AQ21" i="20"/>
  <c r="AR21" i="20" s="1"/>
  <c r="AQ22" i="20"/>
  <c r="AR22" i="20" s="1"/>
  <c r="AQ23" i="20"/>
  <c r="AR23" i="20" s="1"/>
  <c r="AR7" i="20"/>
  <c r="AN23" i="20"/>
  <c r="AO23" i="20" s="1"/>
  <c r="S23" i="20"/>
  <c r="R23" i="20"/>
  <c r="AN22" i="20"/>
  <c r="AO22" i="20" s="1"/>
  <c r="S22" i="20"/>
  <c r="R22" i="20"/>
  <c r="AN21" i="20"/>
  <c r="AO21" i="20" s="1"/>
  <c r="S21" i="20"/>
  <c r="R21" i="20"/>
  <c r="AN20" i="20"/>
  <c r="AO20" i="20" s="1"/>
  <c r="S20" i="20"/>
  <c r="R20" i="20"/>
  <c r="AN19" i="20"/>
  <c r="AO19" i="20" s="1"/>
  <c r="S19" i="20"/>
  <c r="R19" i="20"/>
  <c r="AN18" i="20"/>
  <c r="AO18" i="20" s="1"/>
  <c r="S18" i="20"/>
  <c r="R18" i="20"/>
  <c r="AN17" i="20"/>
  <c r="AO17" i="20" s="1"/>
  <c r="S17" i="20"/>
  <c r="R17" i="20"/>
  <c r="AB5" i="20"/>
  <c r="AN16" i="20"/>
  <c r="AO16" i="20" s="1"/>
  <c r="R16" i="20"/>
  <c r="AN15" i="20"/>
  <c r="AO15" i="20" s="1"/>
  <c r="R15" i="20"/>
  <c r="AN14" i="20"/>
  <c r="AO14" i="20" s="1"/>
  <c r="S14" i="20"/>
  <c r="R14" i="20"/>
  <c r="AN13" i="20"/>
  <c r="AO13" i="20" s="1"/>
  <c r="S13" i="20"/>
  <c r="R13" i="20"/>
  <c r="AN12" i="20"/>
  <c r="AO12" i="20" s="1"/>
  <c r="S12" i="20"/>
  <c r="R12" i="20"/>
  <c r="AN11" i="20"/>
  <c r="AO11" i="20" s="1"/>
  <c r="S11" i="20"/>
  <c r="R11" i="20"/>
  <c r="AN10" i="20"/>
  <c r="AO10" i="20" s="1"/>
  <c r="S10" i="20"/>
  <c r="R10" i="20"/>
  <c r="AN9" i="20"/>
  <c r="AO9" i="20" s="1"/>
  <c r="S9" i="20"/>
  <c r="R9" i="20"/>
  <c r="AN8" i="20"/>
  <c r="AO8" i="20" s="1"/>
  <c r="S8" i="20"/>
  <c r="R8" i="20"/>
  <c r="AL5" i="20"/>
  <c r="AJ5" i="20"/>
  <c r="AI5" i="20"/>
  <c r="AH5" i="20"/>
  <c r="AG5" i="20"/>
  <c r="AE5" i="20"/>
  <c r="AN7" i="20"/>
  <c r="AO7" i="20" s="1"/>
  <c r="S7" i="20"/>
  <c r="R7" i="20"/>
  <c r="AK5" i="20"/>
  <c r="AF5" i="20"/>
  <c r="AD5" i="20"/>
  <c r="AC5" i="20"/>
  <c r="AA5" i="20"/>
  <c r="F27" i="18"/>
  <c r="AN26" i="18"/>
  <c r="AO26" i="18" s="1"/>
  <c r="S26" i="18"/>
  <c r="R26" i="18"/>
  <c r="F26" i="18"/>
  <c r="AN342" i="18"/>
  <c r="AO342" i="18" s="1"/>
  <c r="S342" i="18"/>
  <c r="R342" i="18"/>
  <c r="Y238" i="18"/>
  <c r="X238" i="18"/>
  <c r="Y223" i="18"/>
  <c r="AB223" i="18" s="1"/>
  <c r="Y224" i="18"/>
  <c r="X223" i="18"/>
  <c r="X224" i="18"/>
  <c r="AM413" i="18"/>
  <c r="Y413" i="18"/>
  <c r="X413" i="18"/>
  <c r="S179" i="2"/>
  <c r="CW179" i="2" s="1"/>
  <c r="Y294" i="18"/>
  <c r="X294" i="18"/>
  <c r="Y5" i="20" l="1"/>
  <c r="X5" i="20"/>
  <c r="AN5" i="20"/>
  <c r="AO5" i="20"/>
  <c r="AM5" i="20"/>
  <c r="W5" i="20"/>
  <c r="S27" i="2" l="1"/>
  <c r="L80" i="19"/>
  <c r="H79" i="19"/>
  <c r="J79" i="19" s="1"/>
  <c r="L79" i="19" s="1"/>
  <c r="G79" i="19"/>
  <c r="H78" i="19"/>
  <c r="J78" i="19" s="1"/>
  <c r="L78" i="19" s="1"/>
  <c r="G78" i="19"/>
  <c r="H77" i="19"/>
  <c r="J77" i="19" s="1"/>
  <c r="L77" i="19" s="1"/>
  <c r="G77" i="19"/>
  <c r="H76" i="19"/>
  <c r="J76" i="19" s="1"/>
  <c r="L76" i="19" s="1"/>
  <c r="G76" i="19"/>
  <c r="H75" i="19"/>
  <c r="J75" i="19" s="1"/>
  <c r="L75" i="19" s="1"/>
  <c r="G75" i="19"/>
  <c r="H74" i="19"/>
  <c r="J74" i="19" s="1"/>
  <c r="L74" i="19" s="1"/>
  <c r="G74" i="19"/>
  <c r="H73" i="19"/>
  <c r="J73" i="19" s="1"/>
  <c r="L73" i="19" s="1"/>
  <c r="G73" i="19"/>
  <c r="H72" i="19"/>
  <c r="J72" i="19" s="1"/>
  <c r="L72" i="19" s="1"/>
  <c r="G72" i="19"/>
  <c r="H71" i="19"/>
  <c r="J71" i="19" s="1"/>
  <c r="L71" i="19" s="1"/>
  <c r="G71" i="19"/>
  <c r="H70" i="19"/>
  <c r="J70" i="19" s="1"/>
  <c r="L70" i="19" s="1"/>
  <c r="G70" i="19"/>
  <c r="H69" i="19"/>
  <c r="J69" i="19" s="1"/>
  <c r="L69" i="19" s="1"/>
  <c r="G69" i="19"/>
  <c r="H68" i="19"/>
  <c r="J68" i="19" s="1"/>
  <c r="L68" i="19" s="1"/>
  <c r="G68" i="19"/>
  <c r="H67" i="19"/>
  <c r="J67" i="19" s="1"/>
  <c r="L67" i="19" s="1"/>
  <c r="G67" i="19"/>
  <c r="H66" i="19"/>
  <c r="J66" i="19" s="1"/>
  <c r="L66" i="19" s="1"/>
  <c r="G66" i="19"/>
  <c r="H65" i="19"/>
  <c r="J65" i="19" s="1"/>
  <c r="L65" i="19" s="1"/>
  <c r="G65" i="19"/>
  <c r="H64" i="19"/>
  <c r="J64" i="19" s="1"/>
  <c r="L64" i="19" s="1"/>
  <c r="G64" i="19"/>
  <c r="H63" i="19"/>
  <c r="J63" i="19" s="1"/>
  <c r="L63" i="19" s="1"/>
  <c r="G63" i="19"/>
  <c r="H62" i="19"/>
  <c r="J62" i="19" s="1"/>
  <c r="L62" i="19" s="1"/>
  <c r="G62" i="19"/>
  <c r="H61" i="19"/>
  <c r="J61" i="19" s="1"/>
  <c r="L61" i="19" s="1"/>
  <c r="G61" i="19"/>
  <c r="H60" i="19"/>
  <c r="J60" i="19" s="1"/>
  <c r="L60" i="19" s="1"/>
  <c r="G60" i="19"/>
  <c r="H59" i="19"/>
  <c r="J59" i="19" s="1"/>
  <c r="L59" i="19" s="1"/>
  <c r="G59" i="19"/>
  <c r="H58" i="19"/>
  <c r="J58" i="19" s="1"/>
  <c r="L58" i="19" s="1"/>
  <c r="G58" i="19"/>
  <c r="H57" i="19"/>
  <c r="J57" i="19" s="1"/>
  <c r="L57" i="19" s="1"/>
  <c r="G57" i="19"/>
  <c r="H56" i="19"/>
  <c r="J56" i="19" s="1"/>
  <c r="L56" i="19" s="1"/>
  <c r="G56" i="19"/>
  <c r="G55" i="19"/>
  <c r="G54" i="19"/>
  <c r="H53" i="19"/>
  <c r="J53" i="19" s="1"/>
  <c r="L53" i="19" s="1"/>
  <c r="G53" i="19"/>
  <c r="H52" i="19"/>
  <c r="J52" i="19" s="1"/>
  <c r="L52" i="19" s="1"/>
  <c r="G52" i="19"/>
  <c r="H51" i="19"/>
  <c r="J51" i="19" s="1"/>
  <c r="L51" i="19" s="1"/>
  <c r="G51" i="19"/>
  <c r="H50" i="19"/>
  <c r="J50" i="19" s="1"/>
  <c r="L50" i="19" s="1"/>
  <c r="G50" i="19"/>
  <c r="H49" i="19"/>
  <c r="J49" i="19" s="1"/>
  <c r="L49" i="19" s="1"/>
  <c r="G49" i="19"/>
  <c r="H48" i="19"/>
  <c r="J48" i="19" s="1"/>
  <c r="L48" i="19" s="1"/>
  <c r="G48" i="19"/>
  <c r="H47" i="19"/>
  <c r="J47" i="19" s="1"/>
  <c r="L47" i="19" s="1"/>
  <c r="G47" i="19"/>
  <c r="H46" i="19"/>
  <c r="J46" i="19" s="1"/>
  <c r="L46" i="19" s="1"/>
  <c r="G46" i="19"/>
  <c r="H45" i="19"/>
  <c r="J45" i="19" s="1"/>
  <c r="L45" i="19" s="1"/>
  <c r="G45" i="19"/>
  <c r="H44" i="19"/>
  <c r="J44" i="19" s="1"/>
  <c r="L44" i="19" s="1"/>
  <c r="G44" i="19"/>
  <c r="H43" i="19"/>
  <c r="J43" i="19" s="1"/>
  <c r="L43" i="19" s="1"/>
  <c r="G43" i="19"/>
  <c r="H42" i="19"/>
  <c r="J42" i="19" s="1"/>
  <c r="L42" i="19" s="1"/>
  <c r="G42" i="19"/>
  <c r="H41" i="19"/>
  <c r="J41" i="19" s="1"/>
  <c r="L41" i="19" s="1"/>
  <c r="G41" i="19"/>
  <c r="H40" i="19"/>
  <c r="J40" i="19" s="1"/>
  <c r="L40" i="19" s="1"/>
  <c r="G40" i="19"/>
  <c r="H39" i="19"/>
  <c r="J39" i="19" s="1"/>
  <c r="L39" i="19" s="1"/>
  <c r="G39" i="19"/>
  <c r="H38" i="19"/>
  <c r="J38" i="19" s="1"/>
  <c r="L38" i="19" s="1"/>
  <c r="G38" i="19"/>
  <c r="H37" i="19"/>
  <c r="J37" i="19" s="1"/>
  <c r="L37" i="19" s="1"/>
  <c r="G37" i="19"/>
  <c r="H36" i="19"/>
  <c r="J36" i="19" s="1"/>
  <c r="L36" i="19" s="1"/>
  <c r="G36" i="19"/>
  <c r="H35" i="19"/>
  <c r="J35" i="19" s="1"/>
  <c r="L35" i="19" s="1"/>
  <c r="G35" i="19"/>
  <c r="H34" i="19"/>
  <c r="J34" i="19" s="1"/>
  <c r="L34" i="19" s="1"/>
  <c r="G34" i="19"/>
  <c r="H33" i="19"/>
  <c r="J33" i="19" s="1"/>
  <c r="L33" i="19" s="1"/>
  <c r="G33" i="19"/>
  <c r="H32" i="19"/>
  <c r="J32" i="19" s="1"/>
  <c r="L32" i="19" s="1"/>
  <c r="G32" i="19"/>
  <c r="H31" i="19"/>
  <c r="J31" i="19" s="1"/>
  <c r="L31" i="19" s="1"/>
  <c r="G31" i="19"/>
  <c r="H30" i="19"/>
  <c r="J30" i="19" s="1"/>
  <c r="L30" i="19" s="1"/>
  <c r="G30" i="19"/>
  <c r="H29" i="19"/>
  <c r="J29" i="19" s="1"/>
  <c r="L29" i="19" s="1"/>
  <c r="G29" i="19"/>
  <c r="H28" i="19"/>
  <c r="J28" i="19" s="1"/>
  <c r="L28" i="19" s="1"/>
  <c r="G28" i="19"/>
  <c r="H27" i="19"/>
  <c r="J27" i="19" s="1"/>
  <c r="L27" i="19" s="1"/>
  <c r="G27" i="19"/>
  <c r="H25" i="19"/>
  <c r="J25" i="19" s="1"/>
  <c r="L25" i="19" s="1"/>
  <c r="G25" i="19"/>
  <c r="H24" i="19"/>
  <c r="J24" i="19" s="1"/>
  <c r="L24" i="19" s="1"/>
  <c r="G24" i="19"/>
  <c r="H23" i="19"/>
  <c r="J23" i="19" s="1"/>
  <c r="L23" i="19" s="1"/>
  <c r="G23" i="19"/>
  <c r="H22" i="19"/>
  <c r="J22" i="19" s="1"/>
  <c r="L22" i="19" s="1"/>
  <c r="G22" i="19"/>
  <c r="H21" i="19"/>
  <c r="J21" i="19" s="1"/>
  <c r="L21" i="19" s="1"/>
  <c r="G21" i="19"/>
  <c r="H20" i="19"/>
  <c r="J20" i="19" s="1"/>
  <c r="L20" i="19" s="1"/>
  <c r="G20" i="19"/>
  <c r="H19" i="19"/>
  <c r="J19" i="19" s="1"/>
  <c r="L19" i="19" s="1"/>
  <c r="G19" i="19"/>
  <c r="H18" i="19"/>
  <c r="J18" i="19" s="1"/>
  <c r="L18" i="19" s="1"/>
  <c r="G18" i="19"/>
  <c r="H17" i="19"/>
  <c r="J17" i="19" s="1"/>
  <c r="L17" i="19" s="1"/>
  <c r="G17" i="19"/>
  <c r="H16" i="19"/>
  <c r="J16" i="19" s="1"/>
  <c r="L16" i="19" s="1"/>
  <c r="G16" i="19"/>
  <c r="H15" i="19"/>
  <c r="J15" i="19" s="1"/>
  <c r="L15" i="19" s="1"/>
  <c r="G15" i="19"/>
  <c r="H14" i="19"/>
  <c r="J14" i="19" s="1"/>
  <c r="L14" i="19" s="1"/>
  <c r="G14" i="19"/>
  <c r="H13" i="19"/>
  <c r="J13" i="19" s="1"/>
  <c r="L13" i="19" s="1"/>
  <c r="G13" i="19"/>
  <c r="H12" i="19"/>
  <c r="J12" i="19" s="1"/>
  <c r="L12" i="19" s="1"/>
  <c r="G12" i="19"/>
  <c r="H11" i="19"/>
  <c r="J11" i="19" s="1"/>
  <c r="L11" i="19" s="1"/>
  <c r="G11" i="19"/>
  <c r="H10" i="19"/>
  <c r="J10" i="19" s="1"/>
  <c r="L10" i="19" s="1"/>
  <c r="G10" i="19"/>
  <c r="H9" i="19"/>
  <c r="J9" i="19" s="1"/>
  <c r="L9" i="19" s="1"/>
  <c r="G9" i="19"/>
  <c r="H8" i="19"/>
  <c r="J8" i="19" s="1"/>
  <c r="L8" i="19" s="1"/>
  <c r="G8" i="19"/>
  <c r="H7" i="19"/>
  <c r="J7" i="19" s="1"/>
  <c r="L7" i="19" s="1"/>
  <c r="G7" i="19"/>
  <c r="H6" i="19"/>
  <c r="J6" i="19" s="1"/>
  <c r="L6" i="19" s="1"/>
  <c r="G6" i="19"/>
  <c r="AN414" i="18"/>
  <c r="AO414" i="18" s="1"/>
  <c r="S414" i="18"/>
  <c r="R414" i="18"/>
  <c r="AN413" i="18"/>
  <c r="AO413" i="18" s="1"/>
  <c r="S413" i="18"/>
  <c r="R413" i="18"/>
  <c r="AN412" i="18"/>
  <c r="AO412" i="18" s="1"/>
  <c r="S412" i="18"/>
  <c r="R412" i="18"/>
  <c r="AN411" i="18"/>
  <c r="AO411" i="18" s="1"/>
  <c r="S411" i="18"/>
  <c r="R411" i="18"/>
  <c r="AN410" i="18"/>
  <c r="AO410" i="18" s="1"/>
  <c r="S410" i="18"/>
  <c r="R410" i="18"/>
  <c r="AN409" i="18"/>
  <c r="AO409" i="18" s="1"/>
  <c r="S409" i="18"/>
  <c r="R409" i="18"/>
  <c r="AN408" i="18"/>
  <c r="AO408" i="18" s="1"/>
  <c r="S408" i="18"/>
  <c r="R408" i="18"/>
  <c r="AN407" i="18"/>
  <c r="AO407" i="18" s="1"/>
  <c r="S407" i="18"/>
  <c r="R407" i="18"/>
  <c r="AN406" i="18"/>
  <c r="AO406" i="18" s="1"/>
  <c r="S406" i="18"/>
  <c r="R406" i="18"/>
  <c r="AN405" i="18"/>
  <c r="AO405" i="18" s="1"/>
  <c r="S405" i="18"/>
  <c r="R405" i="18"/>
  <c r="AN404" i="18"/>
  <c r="AO404" i="18" s="1"/>
  <c r="S404" i="18"/>
  <c r="R404" i="18"/>
  <c r="AN403" i="18"/>
  <c r="AO403" i="18" s="1"/>
  <c r="S403" i="18"/>
  <c r="R403" i="18"/>
  <c r="AN402" i="18"/>
  <c r="AO402" i="18" s="1"/>
  <c r="S402" i="18"/>
  <c r="R402" i="18"/>
  <c r="AN401" i="18"/>
  <c r="AO401" i="18" s="1"/>
  <c r="S401" i="18"/>
  <c r="R401" i="18"/>
  <c r="AN400" i="18"/>
  <c r="AO400" i="18" s="1"/>
  <c r="S400" i="18"/>
  <c r="R400" i="18"/>
  <c r="AN399" i="18"/>
  <c r="AO399" i="18" s="1"/>
  <c r="S399" i="18"/>
  <c r="R399" i="18"/>
  <c r="AN398" i="18"/>
  <c r="AO398" i="18" s="1"/>
  <c r="S398" i="18"/>
  <c r="R398" i="18"/>
  <c r="AN397" i="18"/>
  <c r="AO397" i="18" s="1"/>
  <c r="S397" i="18"/>
  <c r="R397" i="18"/>
  <c r="AN396" i="18"/>
  <c r="AO396" i="18" s="1"/>
  <c r="S396" i="18"/>
  <c r="R396" i="18"/>
  <c r="AN395" i="18"/>
  <c r="AO395" i="18" s="1"/>
  <c r="S395" i="18"/>
  <c r="R395" i="18"/>
  <c r="AN394" i="18"/>
  <c r="AO394" i="18" s="1"/>
  <c r="S394" i="18"/>
  <c r="R394" i="18"/>
  <c r="AN393" i="18"/>
  <c r="AO393" i="18" s="1"/>
  <c r="S393" i="18"/>
  <c r="R393" i="18"/>
  <c r="AN392" i="18"/>
  <c r="AO392" i="18" s="1"/>
  <c r="S392" i="18"/>
  <c r="R392" i="18"/>
  <c r="AN391" i="18"/>
  <c r="AO391" i="18" s="1"/>
  <c r="S391" i="18"/>
  <c r="R391" i="18"/>
  <c r="AN390" i="18"/>
  <c r="AO390" i="18" s="1"/>
  <c r="S390" i="18"/>
  <c r="R390" i="18"/>
  <c r="AN389" i="18"/>
  <c r="AO389" i="18" s="1"/>
  <c r="S389" i="18"/>
  <c r="R389" i="18"/>
  <c r="AN388" i="18"/>
  <c r="AO388" i="18" s="1"/>
  <c r="S388" i="18"/>
  <c r="R388" i="18"/>
  <c r="AN387" i="18"/>
  <c r="AO387" i="18" s="1"/>
  <c r="S387" i="18"/>
  <c r="R387" i="18"/>
  <c r="AN386" i="18"/>
  <c r="AO386" i="18" s="1"/>
  <c r="S386" i="18"/>
  <c r="R386" i="18"/>
  <c r="AN385" i="18"/>
  <c r="AO385" i="18" s="1"/>
  <c r="S385" i="18"/>
  <c r="R385" i="18"/>
  <c r="AN384" i="18"/>
  <c r="AO384" i="18" s="1"/>
  <c r="S384" i="18"/>
  <c r="R384" i="18"/>
  <c r="AN383" i="18"/>
  <c r="AO383" i="18" s="1"/>
  <c r="S383" i="18"/>
  <c r="R383" i="18"/>
  <c r="AN382" i="18"/>
  <c r="AO382" i="18" s="1"/>
  <c r="S382" i="18"/>
  <c r="R382" i="18"/>
  <c r="AN381" i="18"/>
  <c r="AO381" i="18" s="1"/>
  <c r="S381" i="18"/>
  <c r="R381" i="18"/>
  <c r="AN380" i="18"/>
  <c r="AO380" i="18" s="1"/>
  <c r="S380" i="18"/>
  <c r="R380" i="18"/>
  <c r="AN379" i="18"/>
  <c r="AO379" i="18" s="1"/>
  <c r="S379" i="18"/>
  <c r="R379" i="18"/>
  <c r="AN378" i="18"/>
  <c r="AO378" i="18" s="1"/>
  <c r="S378" i="18"/>
  <c r="R378" i="18"/>
  <c r="AN377" i="18"/>
  <c r="AO377" i="18" s="1"/>
  <c r="S377" i="18"/>
  <c r="R377" i="18"/>
  <c r="AN376" i="18"/>
  <c r="AO376" i="18" s="1"/>
  <c r="S376" i="18"/>
  <c r="R376" i="18"/>
  <c r="AN375" i="18"/>
  <c r="AO375" i="18" s="1"/>
  <c r="S375" i="18"/>
  <c r="R375" i="18"/>
  <c r="AN374" i="18"/>
  <c r="AO374" i="18" s="1"/>
  <c r="S374" i="18"/>
  <c r="R374" i="18"/>
  <c r="AN373" i="18"/>
  <c r="AO373" i="18" s="1"/>
  <c r="S373" i="18"/>
  <c r="R373" i="18"/>
  <c r="AN372" i="18"/>
  <c r="AO372" i="18" s="1"/>
  <c r="S372" i="18"/>
  <c r="R372" i="18"/>
  <c r="AN371" i="18"/>
  <c r="AO371" i="18" s="1"/>
  <c r="S371" i="18"/>
  <c r="R371" i="18"/>
  <c r="AN370" i="18"/>
  <c r="AO370" i="18" s="1"/>
  <c r="S370" i="18"/>
  <c r="R370" i="18"/>
  <c r="AN369" i="18"/>
  <c r="AO369" i="18" s="1"/>
  <c r="S369" i="18"/>
  <c r="R369" i="18"/>
  <c r="AN368" i="18"/>
  <c r="AO368" i="18" s="1"/>
  <c r="S368" i="18"/>
  <c r="R368" i="18"/>
  <c r="AN367" i="18"/>
  <c r="AO367" i="18" s="1"/>
  <c r="S367" i="18"/>
  <c r="R367" i="18"/>
  <c r="AN366" i="18"/>
  <c r="AO366" i="18" s="1"/>
  <c r="S366" i="18"/>
  <c r="R366" i="18"/>
  <c r="AN365" i="18"/>
  <c r="AO365" i="18" s="1"/>
  <c r="S365" i="18"/>
  <c r="R365" i="18"/>
  <c r="AN364" i="18"/>
  <c r="AO364" i="18" s="1"/>
  <c r="S364" i="18"/>
  <c r="R364" i="18"/>
  <c r="AN363" i="18"/>
  <c r="AO363" i="18" s="1"/>
  <c r="S363" i="18"/>
  <c r="R363" i="18"/>
  <c r="AN362" i="18"/>
  <c r="AO362" i="18" s="1"/>
  <c r="S362" i="18"/>
  <c r="R362" i="18"/>
  <c r="AN361" i="18"/>
  <c r="AO361" i="18" s="1"/>
  <c r="S361" i="18"/>
  <c r="R361" i="18"/>
  <c r="AN360" i="18"/>
  <c r="AO360" i="18" s="1"/>
  <c r="S360" i="18"/>
  <c r="R360" i="18"/>
  <c r="AN359" i="18"/>
  <c r="AO359" i="18" s="1"/>
  <c r="S359" i="18"/>
  <c r="R359" i="18"/>
  <c r="AN358" i="18"/>
  <c r="AO358" i="18" s="1"/>
  <c r="S358" i="18"/>
  <c r="R358" i="18"/>
  <c r="AN357" i="18"/>
  <c r="AO357" i="18" s="1"/>
  <c r="S357" i="18"/>
  <c r="R357" i="18"/>
  <c r="AN356" i="18"/>
  <c r="AO356" i="18" s="1"/>
  <c r="S356" i="18"/>
  <c r="R356" i="18"/>
  <c r="AN355" i="18"/>
  <c r="AO355" i="18" s="1"/>
  <c r="S355" i="18"/>
  <c r="R355" i="18"/>
  <c r="AN354" i="18"/>
  <c r="AO354" i="18" s="1"/>
  <c r="S354" i="18"/>
  <c r="R354" i="18"/>
  <c r="AN353" i="18"/>
  <c r="AO353" i="18" s="1"/>
  <c r="S353" i="18"/>
  <c r="R353" i="18"/>
  <c r="AN352" i="18"/>
  <c r="AO352" i="18" s="1"/>
  <c r="S352" i="18"/>
  <c r="R352" i="18"/>
  <c r="AN351" i="18"/>
  <c r="AO351" i="18" s="1"/>
  <c r="S351" i="18"/>
  <c r="R351" i="18"/>
  <c r="AN350" i="18"/>
  <c r="AO350" i="18" s="1"/>
  <c r="S350" i="18"/>
  <c r="R350" i="18"/>
  <c r="AN349" i="18"/>
  <c r="AO349" i="18" s="1"/>
  <c r="S349" i="18"/>
  <c r="R349" i="18"/>
  <c r="AN348" i="18"/>
  <c r="AO348" i="18" s="1"/>
  <c r="S348" i="18"/>
  <c r="R348" i="18"/>
  <c r="AN347" i="18"/>
  <c r="AO347" i="18" s="1"/>
  <c r="S347" i="18"/>
  <c r="R347" i="18"/>
  <c r="AN346" i="18"/>
  <c r="AO346" i="18" s="1"/>
  <c r="S346" i="18"/>
  <c r="R346" i="18"/>
  <c r="AN345" i="18"/>
  <c r="AO345" i="18" s="1"/>
  <c r="S345" i="18"/>
  <c r="R345" i="18"/>
  <c r="AN344" i="18"/>
  <c r="AO344" i="18" s="1"/>
  <c r="S344" i="18"/>
  <c r="R344" i="18"/>
  <c r="AN343" i="18"/>
  <c r="AO343" i="18" s="1"/>
  <c r="S343" i="18"/>
  <c r="R343" i="18"/>
  <c r="AN306" i="18"/>
  <c r="AO306" i="18" s="1"/>
  <c r="S306" i="18"/>
  <c r="R306" i="18"/>
  <c r="AN341" i="18"/>
  <c r="AO341" i="18" s="1"/>
  <c r="S341" i="18"/>
  <c r="R341" i="18"/>
  <c r="AN340" i="18"/>
  <c r="AO340" i="18" s="1"/>
  <c r="S340" i="18"/>
  <c r="R340" i="18"/>
  <c r="AN339" i="18"/>
  <c r="AO339" i="18" s="1"/>
  <c r="S339" i="18"/>
  <c r="R339" i="18"/>
  <c r="AN338" i="18"/>
  <c r="AO338" i="18" s="1"/>
  <c r="S338" i="18"/>
  <c r="R338" i="18"/>
  <c r="AN337" i="18"/>
  <c r="AO337" i="18" s="1"/>
  <c r="S337" i="18"/>
  <c r="R337" i="18"/>
  <c r="AN336" i="18"/>
  <c r="AO336" i="18" s="1"/>
  <c r="S336" i="18"/>
  <c r="R336" i="18"/>
  <c r="AN335" i="18"/>
  <c r="AO335" i="18" s="1"/>
  <c r="S335" i="18"/>
  <c r="R335" i="18"/>
  <c r="AN334" i="18"/>
  <c r="AO334" i="18" s="1"/>
  <c r="S334" i="18"/>
  <c r="R334" i="18"/>
  <c r="AN333" i="18"/>
  <c r="AO333" i="18" s="1"/>
  <c r="S333" i="18"/>
  <c r="R333" i="18"/>
  <c r="AN332" i="18"/>
  <c r="AO332" i="18" s="1"/>
  <c r="S332" i="18"/>
  <c r="R332" i="18"/>
  <c r="AN331" i="18"/>
  <c r="AO331" i="18" s="1"/>
  <c r="S331" i="18"/>
  <c r="R331" i="18"/>
  <c r="AN330" i="18"/>
  <c r="AO330" i="18" s="1"/>
  <c r="S330" i="18"/>
  <c r="R330" i="18"/>
  <c r="AN329" i="18"/>
  <c r="AO329" i="18" s="1"/>
  <c r="S329" i="18"/>
  <c r="R329" i="18"/>
  <c r="AN328" i="18"/>
  <c r="AO328" i="18" s="1"/>
  <c r="S328" i="18"/>
  <c r="R328" i="18"/>
  <c r="AN327" i="18"/>
  <c r="AO327" i="18" s="1"/>
  <c r="S327" i="18"/>
  <c r="R327" i="18"/>
  <c r="AN326" i="18"/>
  <c r="AO326" i="18" s="1"/>
  <c r="S326" i="18"/>
  <c r="R326" i="18"/>
  <c r="AN325" i="18"/>
  <c r="AO325" i="18" s="1"/>
  <c r="S325" i="18"/>
  <c r="R325" i="18"/>
  <c r="AN324" i="18"/>
  <c r="AO324" i="18" s="1"/>
  <c r="S324" i="18"/>
  <c r="R324" i="18"/>
  <c r="AN323" i="18"/>
  <c r="AO323" i="18" s="1"/>
  <c r="S323" i="18"/>
  <c r="R323" i="18"/>
  <c r="AN322" i="18"/>
  <c r="AO322" i="18" s="1"/>
  <c r="S322" i="18"/>
  <c r="R322" i="18"/>
  <c r="AN321" i="18"/>
  <c r="AO321" i="18" s="1"/>
  <c r="S321" i="18"/>
  <c r="R321" i="18"/>
  <c r="AN320" i="18"/>
  <c r="AO320" i="18" s="1"/>
  <c r="S320" i="18"/>
  <c r="R320" i="18"/>
  <c r="AN319" i="18"/>
  <c r="AO319" i="18" s="1"/>
  <c r="S319" i="18"/>
  <c r="R319" i="18"/>
  <c r="AN318" i="18"/>
  <c r="AO318" i="18" s="1"/>
  <c r="S318" i="18"/>
  <c r="R318" i="18"/>
  <c r="AN317" i="18"/>
  <c r="AO317" i="18" s="1"/>
  <c r="S317" i="18"/>
  <c r="R317" i="18"/>
  <c r="AN316" i="18"/>
  <c r="AO316" i="18" s="1"/>
  <c r="S316" i="18"/>
  <c r="R316" i="18"/>
  <c r="AN315" i="18"/>
  <c r="AO315" i="18" s="1"/>
  <c r="S315" i="18"/>
  <c r="R315" i="18"/>
  <c r="AN314" i="18"/>
  <c r="AO314" i="18" s="1"/>
  <c r="S314" i="18"/>
  <c r="R314" i="18"/>
  <c r="AN313" i="18"/>
  <c r="AO313" i="18" s="1"/>
  <c r="S313" i="18"/>
  <c r="R313" i="18"/>
  <c r="AN312" i="18"/>
  <c r="AO312" i="18" s="1"/>
  <c r="S312" i="18"/>
  <c r="R312" i="18"/>
  <c r="AN311" i="18"/>
  <c r="AO311" i="18" s="1"/>
  <c r="S311" i="18"/>
  <c r="R311" i="18"/>
  <c r="AN310" i="18"/>
  <c r="AO310" i="18" s="1"/>
  <c r="S310" i="18"/>
  <c r="R310" i="18"/>
  <c r="AN309" i="18"/>
  <c r="AO309" i="18" s="1"/>
  <c r="S309" i="18"/>
  <c r="R309" i="18"/>
  <c r="AN305" i="18"/>
  <c r="AO305" i="18" s="1"/>
  <c r="S305" i="18"/>
  <c r="R305" i="18"/>
  <c r="AN304" i="18"/>
  <c r="AO304" i="18" s="1"/>
  <c r="S304" i="18"/>
  <c r="R304" i="18"/>
  <c r="AN303" i="18"/>
  <c r="AO303" i="18" s="1"/>
  <c r="S303" i="18"/>
  <c r="R303" i="18"/>
  <c r="AN302" i="18"/>
  <c r="AO302" i="18" s="1"/>
  <c r="S302" i="18"/>
  <c r="R302" i="18"/>
  <c r="AN298" i="18"/>
  <c r="AO298" i="18" s="1"/>
  <c r="S298" i="18"/>
  <c r="R298" i="18"/>
  <c r="AN297" i="18"/>
  <c r="AO297" i="18" s="1"/>
  <c r="S297" i="18"/>
  <c r="R297" i="18"/>
  <c r="AN296" i="18"/>
  <c r="AO296" i="18" s="1"/>
  <c r="S296" i="18"/>
  <c r="R296" i="18"/>
  <c r="AN295" i="18"/>
  <c r="AO295" i="18" s="1"/>
  <c r="S295" i="18"/>
  <c r="R295" i="18"/>
  <c r="AN294" i="18"/>
  <c r="AO294" i="18" s="1"/>
  <c r="S294" i="18"/>
  <c r="R294" i="18"/>
  <c r="AN293" i="18"/>
  <c r="AO293" i="18" s="1"/>
  <c r="S293" i="18"/>
  <c r="R293" i="18"/>
  <c r="AN292" i="18"/>
  <c r="AO292" i="18" s="1"/>
  <c r="S292" i="18"/>
  <c r="R292" i="18"/>
  <c r="AN291" i="18"/>
  <c r="AO291" i="18" s="1"/>
  <c r="S291" i="18"/>
  <c r="R291" i="18"/>
  <c r="AN290" i="18"/>
  <c r="AO290" i="18" s="1"/>
  <c r="S290" i="18"/>
  <c r="R290" i="18"/>
  <c r="AN289" i="18"/>
  <c r="AO289" i="18" s="1"/>
  <c r="S289" i="18"/>
  <c r="R289" i="18"/>
  <c r="AN288" i="18"/>
  <c r="AO288" i="18" s="1"/>
  <c r="S288" i="18"/>
  <c r="R288" i="18"/>
  <c r="AN287" i="18"/>
  <c r="AO287" i="18" s="1"/>
  <c r="S287" i="18"/>
  <c r="R287" i="18"/>
  <c r="AN286" i="18"/>
  <c r="AO286" i="18" s="1"/>
  <c r="S286" i="18"/>
  <c r="R286" i="18"/>
  <c r="AN285" i="18"/>
  <c r="AO285" i="18" s="1"/>
  <c r="S285" i="18"/>
  <c r="R285" i="18"/>
  <c r="AN284" i="18"/>
  <c r="AO284" i="18" s="1"/>
  <c r="S284" i="18"/>
  <c r="R284" i="18"/>
  <c r="AN283" i="18"/>
  <c r="AO283" i="18" s="1"/>
  <c r="S283" i="18"/>
  <c r="R283" i="18"/>
  <c r="AN282" i="18"/>
  <c r="AO282" i="18" s="1"/>
  <c r="S282" i="18"/>
  <c r="R282" i="18"/>
  <c r="AN281" i="18"/>
  <c r="AO281" i="18" s="1"/>
  <c r="S281" i="18"/>
  <c r="R281" i="18"/>
  <c r="AN280" i="18"/>
  <c r="AO280" i="18" s="1"/>
  <c r="S280" i="18"/>
  <c r="R280" i="18"/>
  <c r="AN279" i="18"/>
  <c r="AO279" i="18" s="1"/>
  <c r="S279" i="18"/>
  <c r="R279" i="18"/>
  <c r="AN278" i="18"/>
  <c r="AO278" i="18" s="1"/>
  <c r="S278" i="18"/>
  <c r="R278" i="18"/>
  <c r="AN277" i="18"/>
  <c r="AO277" i="18" s="1"/>
  <c r="S277" i="18"/>
  <c r="R277" i="18"/>
  <c r="AN276" i="18"/>
  <c r="AO276" i="18" s="1"/>
  <c r="S276" i="18"/>
  <c r="R276" i="18"/>
  <c r="AN275" i="18"/>
  <c r="AO275" i="18" s="1"/>
  <c r="S275" i="18"/>
  <c r="R275" i="18"/>
  <c r="AN274" i="18"/>
  <c r="AO274" i="18" s="1"/>
  <c r="S274" i="18"/>
  <c r="R274" i="18"/>
  <c r="AN273" i="18"/>
  <c r="AO273" i="18" s="1"/>
  <c r="S273" i="18"/>
  <c r="R273" i="18"/>
  <c r="AN272" i="18"/>
  <c r="AO272" i="18" s="1"/>
  <c r="S272" i="18"/>
  <c r="R272" i="18"/>
  <c r="AN271" i="18"/>
  <c r="AO271" i="18" s="1"/>
  <c r="S271" i="18"/>
  <c r="R271" i="18"/>
  <c r="AN270" i="18"/>
  <c r="AO270" i="18" s="1"/>
  <c r="S270" i="18"/>
  <c r="R270" i="18"/>
  <c r="AN269" i="18"/>
  <c r="AO269" i="18" s="1"/>
  <c r="S269" i="18"/>
  <c r="R269" i="18"/>
  <c r="AN268" i="18"/>
  <c r="AO268" i="18" s="1"/>
  <c r="S268" i="18"/>
  <c r="R268" i="18"/>
  <c r="AN267" i="18"/>
  <c r="AO267" i="18" s="1"/>
  <c r="S267" i="18"/>
  <c r="R267" i="18"/>
  <c r="AN266" i="18"/>
  <c r="AO266" i="18" s="1"/>
  <c r="S266" i="18"/>
  <c r="R266" i="18"/>
  <c r="AN265" i="18"/>
  <c r="AO265" i="18" s="1"/>
  <c r="S265" i="18"/>
  <c r="R265" i="18"/>
  <c r="AN264" i="18"/>
  <c r="AO264" i="18" s="1"/>
  <c r="S264" i="18"/>
  <c r="R264" i="18"/>
  <c r="AN263" i="18"/>
  <c r="AO263" i="18" s="1"/>
  <c r="S263" i="18"/>
  <c r="R263" i="18"/>
  <c r="AN262" i="18"/>
  <c r="AO262" i="18" s="1"/>
  <c r="S262" i="18"/>
  <c r="R262" i="18"/>
  <c r="AN261" i="18"/>
  <c r="AO261" i="18" s="1"/>
  <c r="S261" i="18"/>
  <c r="R261" i="18"/>
  <c r="AN260" i="18"/>
  <c r="AO260" i="18" s="1"/>
  <c r="S260" i="18"/>
  <c r="R260" i="18"/>
  <c r="AN259" i="18"/>
  <c r="AO259" i="18" s="1"/>
  <c r="S259" i="18"/>
  <c r="R259" i="18"/>
  <c r="AN258" i="18"/>
  <c r="AO258" i="18" s="1"/>
  <c r="S258" i="18"/>
  <c r="R258" i="18"/>
  <c r="AN257" i="18"/>
  <c r="AO257" i="18" s="1"/>
  <c r="S257" i="18"/>
  <c r="R257" i="18"/>
  <c r="AN256" i="18"/>
  <c r="AO256" i="18" s="1"/>
  <c r="S256" i="18"/>
  <c r="R256" i="18"/>
  <c r="AN255" i="18"/>
  <c r="AO255" i="18" s="1"/>
  <c r="S255" i="18"/>
  <c r="R255" i="18"/>
  <c r="AN254" i="18"/>
  <c r="AO254" i="18" s="1"/>
  <c r="S254" i="18"/>
  <c r="R254" i="18"/>
  <c r="AN253" i="18"/>
  <c r="AO253" i="18" s="1"/>
  <c r="S253" i="18"/>
  <c r="R253" i="18"/>
  <c r="AN252" i="18"/>
  <c r="AO252" i="18" s="1"/>
  <c r="S252" i="18"/>
  <c r="R252" i="18"/>
  <c r="AN251" i="18"/>
  <c r="AO251" i="18" s="1"/>
  <c r="S251" i="18"/>
  <c r="R251" i="18"/>
  <c r="AN250" i="18"/>
  <c r="AO250" i="18" s="1"/>
  <c r="S250" i="18"/>
  <c r="R250" i="18"/>
  <c r="AN249" i="18"/>
  <c r="AO249" i="18" s="1"/>
  <c r="S249" i="18"/>
  <c r="R249" i="18"/>
  <c r="AN248" i="18"/>
  <c r="AO248" i="18" s="1"/>
  <c r="S248" i="18"/>
  <c r="R248" i="18"/>
  <c r="AN247" i="18"/>
  <c r="AO247" i="18" s="1"/>
  <c r="S247" i="18"/>
  <c r="R247" i="18"/>
  <c r="AN246" i="18"/>
  <c r="AO246" i="18" s="1"/>
  <c r="S246" i="18"/>
  <c r="R246" i="18"/>
  <c r="AN245" i="18"/>
  <c r="AO245" i="18" s="1"/>
  <c r="S245" i="18"/>
  <c r="R245" i="18"/>
  <c r="AN244" i="18"/>
  <c r="AO244" i="18" s="1"/>
  <c r="S244" i="18"/>
  <c r="R244" i="18"/>
  <c r="AN243" i="18"/>
  <c r="AO243" i="18" s="1"/>
  <c r="S243" i="18"/>
  <c r="R243" i="18"/>
  <c r="AN242" i="18"/>
  <c r="AO242" i="18" s="1"/>
  <c r="S242" i="18"/>
  <c r="R242" i="18"/>
  <c r="AN241" i="18"/>
  <c r="AO241" i="18" s="1"/>
  <c r="S241" i="18"/>
  <c r="R241" i="18"/>
  <c r="AN240" i="18"/>
  <c r="AO240" i="18" s="1"/>
  <c r="S240" i="18"/>
  <c r="R240" i="18"/>
  <c r="AN239" i="18"/>
  <c r="AO239" i="18" s="1"/>
  <c r="S239" i="18"/>
  <c r="R239" i="18"/>
  <c r="AN238" i="18"/>
  <c r="AO238" i="18" s="1"/>
  <c r="S238" i="18"/>
  <c r="R238" i="18"/>
  <c r="AN237" i="18"/>
  <c r="AO237" i="18" s="1"/>
  <c r="S237" i="18"/>
  <c r="R237" i="18"/>
  <c r="AN236" i="18"/>
  <c r="AO236" i="18" s="1"/>
  <c r="S236" i="18"/>
  <c r="R236" i="18"/>
  <c r="AN235" i="18"/>
  <c r="AO235" i="18" s="1"/>
  <c r="S235" i="18"/>
  <c r="R235" i="18"/>
  <c r="AN234" i="18"/>
  <c r="AO234" i="18" s="1"/>
  <c r="S234" i="18"/>
  <c r="R234" i="18"/>
  <c r="AN233" i="18"/>
  <c r="AO233" i="18" s="1"/>
  <c r="S233" i="18"/>
  <c r="R233" i="18"/>
  <c r="AN232" i="18"/>
  <c r="AO232" i="18" s="1"/>
  <c r="S232" i="18"/>
  <c r="R232" i="18"/>
  <c r="AN231" i="18"/>
  <c r="AO231" i="18" s="1"/>
  <c r="S231" i="18"/>
  <c r="R231" i="18"/>
  <c r="AN230" i="18"/>
  <c r="AO230" i="18" s="1"/>
  <c r="S230" i="18"/>
  <c r="R230" i="18"/>
  <c r="AN229" i="18"/>
  <c r="AO229" i="18" s="1"/>
  <c r="S229" i="18"/>
  <c r="R229" i="18"/>
  <c r="AN228" i="18"/>
  <c r="AO228" i="18" s="1"/>
  <c r="S228" i="18"/>
  <c r="R228" i="18"/>
  <c r="AN227" i="18"/>
  <c r="AO227" i="18" s="1"/>
  <c r="S227" i="18"/>
  <c r="R227" i="18"/>
  <c r="AN226" i="18"/>
  <c r="AO226" i="18" s="1"/>
  <c r="S226" i="18"/>
  <c r="R226" i="18"/>
  <c r="AN225" i="18"/>
  <c r="AO225" i="18" s="1"/>
  <c r="S225" i="18"/>
  <c r="R225" i="18"/>
  <c r="AN224" i="18"/>
  <c r="AO224" i="18" s="1"/>
  <c r="S224" i="18"/>
  <c r="R224" i="18"/>
  <c r="AN223" i="18"/>
  <c r="AO223" i="18" s="1"/>
  <c r="S223" i="18"/>
  <c r="R223" i="18"/>
  <c r="AN222" i="18"/>
  <c r="AO222" i="18" s="1"/>
  <c r="S222" i="18"/>
  <c r="R222" i="18"/>
  <c r="AN221" i="18"/>
  <c r="AO221" i="18" s="1"/>
  <c r="S221" i="18"/>
  <c r="R221" i="18"/>
  <c r="AN220" i="18"/>
  <c r="AO220" i="18" s="1"/>
  <c r="S220" i="18"/>
  <c r="R220" i="18"/>
  <c r="AN219" i="18"/>
  <c r="AO219" i="18" s="1"/>
  <c r="S219" i="18"/>
  <c r="R219" i="18"/>
  <c r="AN218" i="18"/>
  <c r="AO218" i="18" s="1"/>
  <c r="S218" i="18"/>
  <c r="R218" i="18"/>
  <c r="AN217" i="18"/>
  <c r="AO217" i="18" s="1"/>
  <c r="S217" i="18"/>
  <c r="R217" i="18"/>
  <c r="S216" i="18"/>
  <c r="S215" i="18"/>
  <c r="AN214" i="18"/>
  <c r="AO214" i="18" s="1"/>
  <c r="S214" i="18"/>
  <c r="R214" i="18"/>
  <c r="AN213" i="18"/>
  <c r="AO213" i="18" s="1"/>
  <c r="S213" i="18"/>
  <c r="R213" i="18"/>
  <c r="AN212" i="18"/>
  <c r="AO212" i="18" s="1"/>
  <c r="S212" i="18"/>
  <c r="R212" i="18"/>
  <c r="AN211" i="18"/>
  <c r="AO211" i="18" s="1"/>
  <c r="S211" i="18"/>
  <c r="R211" i="18"/>
  <c r="AN210" i="18"/>
  <c r="AO210" i="18" s="1"/>
  <c r="S210" i="18"/>
  <c r="R210" i="18"/>
  <c r="AN209" i="18"/>
  <c r="AO209" i="18" s="1"/>
  <c r="S209" i="18"/>
  <c r="R209" i="18"/>
  <c r="AN208" i="18"/>
  <c r="AO208" i="18" s="1"/>
  <c r="S208" i="18"/>
  <c r="R208" i="18"/>
  <c r="AN207" i="18"/>
  <c r="AO207" i="18" s="1"/>
  <c r="S207" i="18"/>
  <c r="R207" i="18"/>
  <c r="AN206" i="18"/>
  <c r="AO206" i="18" s="1"/>
  <c r="S206" i="18"/>
  <c r="R206" i="18"/>
  <c r="AN205" i="18"/>
  <c r="AO205" i="18" s="1"/>
  <c r="S205" i="18"/>
  <c r="R205" i="18"/>
  <c r="AN204" i="18"/>
  <c r="AO204" i="18" s="1"/>
  <c r="S204" i="18"/>
  <c r="R204" i="18"/>
  <c r="AN203" i="18"/>
  <c r="AO203" i="18" s="1"/>
  <c r="S203" i="18"/>
  <c r="R203" i="18"/>
  <c r="AN202" i="18"/>
  <c r="AO202" i="18" s="1"/>
  <c r="S202" i="18"/>
  <c r="R202" i="18"/>
  <c r="AN201" i="18"/>
  <c r="AO201" i="18" s="1"/>
  <c r="S201" i="18"/>
  <c r="R201" i="18"/>
  <c r="AN200" i="18"/>
  <c r="AO200" i="18" s="1"/>
  <c r="S200" i="18"/>
  <c r="R200" i="18"/>
  <c r="AN199" i="18"/>
  <c r="AO199" i="18" s="1"/>
  <c r="S199" i="18"/>
  <c r="R199" i="18"/>
  <c r="AN198" i="18"/>
  <c r="AO198" i="18" s="1"/>
  <c r="S198" i="18"/>
  <c r="R198" i="18"/>
  <c r="AN197" i="18"/>
  <c r="AO197" i="18" s="1"/>
  <c r="S197" i="18"/>
  <c r="R197" i="18"/>
  <c r="AN196" i="18"/>
  <c r="AO196" i="18" s="1"/>
  <c r="S196" i="18"/>
  <c r="R196" i="18"/>
  <c r="AN195" i="18"/>
  <c r="AO195" i="18" s="1"/>
  <c r="S195" i="18"/>
  <c r="R195" i="18"/>
  <c r="AN194" i="18"/>
  <c r="AO194" i="18" s="1"/>
  <c r="S194" i="18"/>
  <c r="R194" i="18"/>
  <c r="AN193" i="18"/>
  <c r="AO193" i="18" s="1"/>
  <c r="S193" i="18"/>
  <c r="R193" i="18"/>
  <c r="AN192" i="18"/>
  <c r="AO192" i="18" s="1"/>
  <c r="S192" i="18"/>
  <c r="R192" i="18"/>
  <c r="AN191" i="18"/>
  <c r="AO191" i="18" s="1"/>
  <c r="S191" i="18"/>
  <c r="R191" i="18"/>
  <c r="AN190" i="18"/>
  <c r="AO190" i="18" s="1"/>
  <c r="S190" i="18"/>
  <c r="R190" i="18"/>
  <c r="AN189" i="18"/>
  <c r="AO189" i="18" s="1"/>
  <c r="S189" i="18"/>
  <c r="R189" i="18"/>
  <c r="AN188" i="18"/>
  <c r="AO188" i="18" s="1"/>
  <c r="S188" i="18"/>
  <c r="R188" i="18"/>
  <c r="AN187" i="18"/>
  <c r="AO187" i="18" s="1"/>
  <c r="S187" i="18"/>
  <c r="R187" i="18"/>
  <c r="AN186" i="18"/>
  <c r="AO186" i="18" s="1"/>
  <c r="S186" i="18"/>
  <c r="R186" i="18"/>
  <c r="AN185" i="18"/>
  <c r="AO185" i="18" s="1"/>
  <c r="S185" i="18"/>
  <c r="R185" i="18"/>
  <c r="AN184" i="18"/>
  <c r="AO184" i="18" s="1"/>
  <c r="S184" i="18"/>
  <c r="R184" i="18"/>
  <c r="AN183" i="18"/>
  <c r="AO183" i="18" s="1"/>
  <c r="S183" i="18"/>
  <c r="R183" i="18"/>
  <c r="AN182" i="18"/>
  <c r="AO182" i="18" s="1"/>
  <c r="S182" i="18"/>
  <c r="R182" i="18"/>
  <c r="AN181" i="18"/>
  <c r="AO181" i="18" s="1"/>
  <c r="S181" i="18"/>
  <c r="R181" i="18"/>
  <c r="AN180" i="18"/>
  <c r="AO180" i="18" s="1"/>
  <c r="S180" i="18"/>
  <c r="R180" i="18"/>
  <c r="AN179" i="18"/>
  <c r="AO179" i="18" s="1"/>
  <c r="S179" i="18"/>
  <c r="R179" i="18"/>
  <c r="AN178" i="18"/>
  <c r="AO178" i="18" s="1"/>
  <c r="S178" i="18"/>
  <c r="R178" i="18"/>
  <c r="AN177" i="18"/>
  <c r="AO177" i="18" s="1"/>
  <c r="S177" i="18"/>
  <c r="R177" i="18"/>
  <c r="AN176" i="18"/>
  <c r="AO176" i="18" s="1"/>
  <c r="S176" i="18"/>
  <c r="R176" i="18"/>
  <c r="AN175" i="18"/>
  <c r="AO175" i="18" s="1"/>
  <c r="S175" i="18"/>
  <c r="R175" i="18"/>
  <c r="AN174" i="18"/>
  <c r="AO174" i="18" s="1"/>
  <c r="S174" i="18"/>
  <c r="R174" i="18"/>
  <c r="AN173" i="18"/>
  <c r="AO173" i="18" s="1"/>
  <c r="S173" i="18"/>
  <c r="R173" i="18"/>
  <c r="AN172" i="18"/>
  <c r="AO172" i="18" s="1"/>
  <c r="S172" i="18"/>
  <c r="R172" i="18"/>
  <c r="AN171" i="18"/>
  <c r="AO171" i="18" s="1"/>
  <c r="S171" i="18"/>
  <c r="R171" i="18"/>
  <c r="AN170" i="18"/>
  <c r="AO170" i="18" s="1"/>
  <c r="S170" i="18"/>
  <c r="R170" i="18"/>
  <c r="AN169" i="18"/>
  <c r="AO169" i="18" s="1"/>
  <c r="S169" i="18"/>
  <c r="R169" i="18"/>
  <c r="AN168" i="18"/>
  <c r="AO168" i="18" s="1"/>
  <c r="S168" i="18"/>
  <c r="R168" i="18"/>
  <c r="AN167" i="18"/>
  <c r="AO167" i="18" s="1"/>
  <c r="S167" i="18"/>
  <c r="R167" i="18"/>
  <c r="AN166" i="18"/>
  <c r="AO166" i="18" s="1"/>
  <c r="S166" i="18"/>
  <c r="R166" i="18"/>
  <c r="AN165" i="18"/>
  <c r="AO165" i="18" s="1"/>
  <c r="S165" i="18"/>
  <c r="R165" i="18"/>
  <c r="AN164" i="18"/>
  <c r="AO164" i="18" s="1"/>
  <c r="S164" i="18"/>
  <c r="R164" i="18"/>
  <c r="S163" i="18"/>
  <c r="S162" i="18"/>
  <c r="S161" i="18"/>
  <c r="S160" i="18"/>
  <c r="S159" i="18"/>
  <c r="AN158" i="18"/>
  <c r="AO158" i="18" s="1"/>
  <c r="S158" i="18"/>
  <c r="R158" i="18"/>
  <c r="AN157" i="18"/>
  <c r="AO157" i="18" s="1"/>
  <c r="S157" i="18"/>
  <c r="R157" i="18"/>
  <c r="AN156" i="18"/>
  <c r="AO156" i="18" s="1"/>
  <c r="S156" i="18"/>
  <c r="R156" i="18"/>
  <c r="AN155" i="18"/>
  <c r="AO155" i="18" s="1"/>
  <c r="S155" i="18"/>
  <c r="R155" i="18"/>
  <c r="AN154" i="18"/>
  <c r="AO154" i="18" s="1"/>
  <c r="S154" i="18"/>
  <c r="R154" i="18"/>
  <c r="AN153" i="18"/>
  <c r="AO153" i="18" s="1"/>
  <c r="S153" i="18"/>
  <c r="R153" i="18"/>
  <c r="AN152" i="18"/>
  <c r="AO152" i="18" s="1"/>
  <c r="S152" i="18"/>
  <c r="R152" i="18"/>
  <c r="AN151" i="18"/>
  <c r="AO151" i="18" s="1"/>
  <c r="S151" i="18"/>
  <c r="R151" i="18"/>
  <c r="AN150" i="18"/>
  <c r="AO150" i="18" s="1"/>
  <c r="S150" i="18"/>
  <c r="R150" i="18"/>
  <c r="AN149" i="18"/>
  <c r="AO149" i="18" s="1"/>
  <c r="S149" i="18"/>
  <c r="R149" i="18"/>
  <c r="AN148" i="18"/>
  <c r="AO148" i="18" s="1"/>
  <c r="S148" i="18"/>
  <c r="R148" i="18"/>
  <c r="AN147" i="18"/>
  <c r="AO147" i="18" s="1"/>
  <c r="S147" i="18"/>
  <c r="R147" i="18"/>
  <c r="AN146" i="18"/>
  <c r="AO146" i="18" s="1"/>
  <c r="S146" i="18"/>
  <c r="R146" i="18"/>
  <c r="AN145" i="18"/>
  <c r="AO145" i="18" s="1"/>
  <c r="S145" i="18"/>
  <c r="R145" i="18"/>
  <c r="AN144" i="18"/>
  <c r="AO144" i="18" s="1"/>
  <c r="S144" i="18"/>
  <c r="R144" i="18"/>
  <c r="AN143" i="18"/>
  <c r="AO143" i="18" s="1"/>
  <c r="S143" i="18"/>
  <c r="R143" i="18"/>
  <c r="AN142" i="18"/>
  <c r="AO142" i="18" s="1"/>
  <c r="S142" i="18"/>
  <c r="R142" i="18"/>
  <c r="AN141" i="18"/>
  <c r="AO141" i="18" s="1"/>
  <c r="S141" i="18"/>
  <c r="R141" i="18"/>
  <c r="AN140" i="18"/>
  <c r="AO140" i="18" s="1"/>
  <c r="S140" i="18"/>
  <c r="R140" i="18"/>
  <c r="AN139" i="18"/>
  <c r="AO139" i="18" s="1"/>
  <c r="S139" i="18"/>
  <c r="R139" i="18"/>
  <c r="AN138" i="18"/>
  <c r="AO138" i="18" s="1"/>
  <c r="S138" i="18"/>
  <c r="R138" i="18"/>
  <c r="AN137" i="18"/>
  <c r="AO137" i="18" s="1"/>
  <c r="S137" i="18"/>
  <c r="R137" i="18"/>
  <c r="AN136" i="18"/>
  <c r="AO136" i="18" s="1"/>
  <c r="S136" i="18"/>
  <c r="R136" i="18"/>
  <c r="AN135" i="18"/>
  <c r="AO135" i="18" s="1"/>
  <c r="S135" i="18"/>
  <c r="R135" i="18"/>
  <c r="AN134" i="18"/>
  <c r="AO134" i="18" s="1"/>
  <c r="S134" i="18"/>
  <c r="R134" i="18"/>
  <c r="AN133" i="18"/>
  <c r="AO133" i="18" s="1"/>
  <c r="S133" i="18"/>
  <c r="R133" i="18"/>
  <c r="AN132" i="18"/>
  <c r="AO132" i="18" s="1"/>
  <c r="S132" i="18"/>
  <c r="R132" i="18"/>
  <c r="AN131" i="18"/>
  <c r="AO131" i="18" s="1"/>
  <c r="S131" i="18"/>
  <c r="R131" i="18"/>
  <c r="AN130" i="18"/>
  <c r="AO130" i="18" s="1"/>
  <c r="S130" i="18"/>
  <c r="R130" i="18"/>
  <c r="AN129" i="18"/>
  <c r="AO129" i="18" s="1"/>
  <c r="S129" i="18"/>
  <c r="R129" i="18"/>
  <c r="AN128" i="18"/>
  <c r="AO128" i="18" s="1"/>
  <c r="S128" i="18"/>
  <c r="R128" i="18"/>
  <c r="AN127" i="18"/>
  <c r="AO127" i="18" s="1"/>
  <c r="S127" i="18"/>
  <c r="R127" i="18"/>
  <c r="AN126" i="18"/>
  <c r="AO126" i="18" s="1"/>
  <c r="S126" i="18"/>
  <c r="R126" i="18"/>
  <c r="AN125" i="18"/>
  <c r="AO125" i="18" s="1"/>
  <c r="S125" i="18"/>
  <c r="R125" i="18"/>
  <c r="S124" i="18"/>
  <c r="AN123" i="18"/>
  <c r="AO123" i="18" s="1"/>
  <c r="S123" i="18"/>
  <c r="R123" i="18"/>
  <c r="AN122" i="18"/>
  <c r="AO122" i="18" s="1"/>
  <c r="S122" i="18"/>
  <c r="R122" i="18"/>
  <c r="AN121" i="18"/>
  <c r="AO121" i="18" s="1"/>
  <c r="S121" i="18"/>
  <c r="R121" i="18"/>
  <c r="AN120" i="18"/>
  <c r="AO120" i="18" s="1"/>
  <c r="S120" i="18"/>
  <c r="R120" i="18"/>
  <c r="AN119" i="18"/>
  <c r="AO119" i="18" s="1"/>
  <c r="S119" i="18"/>
  <c r="R119" i="18"/>
  <c r="AN118" i="18"/>
  <c r="AO118" i="18" s="1"/>
  <c r="S118" i="18"/>
  <c r="R118" i="18"/>
  <c r="AN117" i="18"/>
  <c r="AO117" i="18" s="1"/>
  <c r="S117" i="18"/>
  <c r="R117" i="18"/>
  <c r="AN116" i="18"/>
  <c r="AO116" i="18" s="1"/>
  <c r="S116" i="18"/>
  <c r="R116" i="18"/>
  <c r="AN115" i="18"/>
  <c r="AO115" i="18" s="1"/>
  <c r="S115" i="18"/>
  <c r="R115" i="18"/>
  <c r="AN114" i="18"/>
  <c r="AO114" i="18" s="1"/>
  <c r="S114" i="18"/>
  <c r="R114" i="18"/>
  <c r="AN113" i="18"/>
  <c r="AO113" i="18" s="1"/>
  <c r="S113" i="18"/>
  <c r="R113" i="18"/>
  <c r="AN112" i="18"/>
  <c r="AO112" i="18" s="1"/>
  <c r="S112" i="18"/>
  <c r="R112" i="18"/>
  <c r="AN111" i="18"/>
  <c r="AO111" i="18" s="1"/>
  <c r="S111" i="18"/>
  <c r="R111" i="18"/>
  <c r="AN110" i="18"/>
  <c r="AO110" i="18" s="1"/>
  <c r="S110" i="18"/>
  <c r="R110" i="18"/>
  <c r="AN109" i="18"/>
  <c r="AO109" i="18" s="1"/>
  <c r="S109" i="18"/>
  <c r="R109" i="18"/>
  <c r="AN108" i="18"/>
  <c r="AO108" i="18" s="1"/>
  <c r="S108" i="18"/>
  <c r="R108" i="18"/>
  <c r="AN107" i="18"/>
  <c r="AO107" i="18" s="1"/>
  <c r="S107" i="18"/>
  <c r="R107" i="18"/>
  <c r="AN106" i="18"/>
  <c r="AO106" i="18" s="1"/>
  <c r="S106" i="18"/>
  <c r="R106" i="18"/>
  <c r="AN105" i="18"/>
  <c r="AO105" i="18" s="1"/>
  <c r="S105" i="18"/>
  <c r="R105" i="18"/>
  <c r="AN102" i="18"/>
  <c r="AO102" i="18" s="1"/>
  <c r="S102" i="18"/>
  <c r="R102" i="18"/>
  <c r="AN100" i="18"/>
  <c r="AO100" i="18" s="1"/>
  <c r="R100" i="18"/>
  <c r="AN97" i="18"/>
  <c r="AO97" i="18" s="1"/>
  <c r="S97" i="18"/>
  <c r="R97" i="18"/>
  <c r="AN92" i="18"/>
  <c r="AO92" i="18" s="1"/>
  <c r="R92" i="18"/>
  <c r="R91" i="18"/>
  <c r="AN90" i="18"/>
  <c r="AO90" i="18" s="1"/>
  <c r="R90" i="18"/>
  <c r="Y89" i="18"/>
  <c r="W89" i="18"/>
  <c r="Y88" i="18"/>
  <c r="W88" i="18"/>
  <c r="AN86" i="18"/>
  <c r="AO86" i="18" s="1"/>
  <c r="S86" i="18"/>
  <c r="R86" i="18"/>
  <c r="AN82" i="18"/>
  <c r="AO82" i="18" s="1"/>
  <c r="S82" i="18"/>
  <c r="R82" i="18"/>
  <c r="AN79" i="18"/>
  <c r="AO79" i="18" s="1"/>
  <c r="S79" i="18"/>
  <c r="R79" i="18"/>
  <c r="AN78" i="18"/>
  <c r="AO78" i="18" s="1"/>
  <c r="S78" i="18"/>
  <c r="R78" i="18"/>
  <c r="AN73" i="18"/>
  <c r="AO73" i="18" s="1"/>
  <c r="R73" i="18"/>
  <c r="AN67" i="18"/>
  <c r="AO67" i="18" s="1"/>
  <c r="S67" i="18"/>
  <c r="R67" i="18"/>
  <c r="AN64" i="18"/>
  <c r="AO64" i="18" s="1"/>
  <c r="S64" i="18"/>
  <c r="R64" i="18"/>
  <c r="AN59" i="18"/>
  <c r="AO59" i="18" s="1"/>
  <c r="S59" i="18"/>
  <c r="R59" i="18"/>
  <c r="AN55" i="18"/>
  <c r="AO55" i="18" s="1"/>
  <c r="S55" i="18"/>
  <c r="R55" i="18"/>
  <c r="AN54" i="18"/>
  <c r="AO54" i="18" s="1"/>
  <c r="S54" i="18"/>
  <c r="R54" i="18"/>
  <c r="AN53" i="18"/>
  <c r="AO53" i="18" s="1"/>
  <c r="S53" i="18"/>
  <c r="R53" i="18"/>
  <c r="AN51" i="18"/>
  <c r="AO51" i="18" s="1"/>
  <c r="S51" i="18"/>
  <c r="R51" i="18"/>
  <c r="AN50" i="18"/>
  <c r="AO50" i="18" s="1"/>
  <c r="S50" i="18"/>
  <c r="R50" i="18"/>
  <c r="AN47" i="18"/>
  <c r="AO47" i="18" s="1"/>
  <c r="S47" i="18"/>
  <c r="R47" i="18"/>
  <c r="AN45" i="18"/>
  <c r="AO45" i="18" s="1"/>
  <c r="S45" i="18"/>
  <c r="R45" i="18"/>
  <c r="AN44" i="18"/>
  <c r="AO44" i="18" s="1"/>
  <c r="S44" i="18"/>
  <c r="R44" i="18"/>
  <c r="AN43" i="18"/>
  <c r="AO43" i="18" s="1"/>
  <c r="S43" i="18"/>
  <c r="R43" i="18"/>
  <c r="AN42" i="18"/>
  <c r="AO42" i="18" s="1"/>
  <c r="S42" i="18"/>
  <c r="R42" i="18"/>
  <c r="AN39" i="18"/>
  <c r="AO39" i="18" s="1"/>
  <c r="S39" i="18"/>
  <c r="R39" i="18"/>
  <c r="AN38" i="18"/>
  <c r="AO38" i="18" s="1"/>
  <c r="S38" i="18"/>
  <c r="R38" i="18"/>
  <c r="AN35" i="18"/>
  <c r="AO35" i="18" s="1"/>
  <c r="S35" i="18"/>
  <c r="R35" i="18"/>
  <c r="AN34" i="18"/>
  <c r="AO34" i="18" s="1"/>
  <c r="S34" i="18"/>
  <c r="R34" i="18"/>
  <c r="S31" i="18"/>
  <c r="R31" i="18"/>
  <c r="AM30" i="18"/>
  <c r="AM5" i="18" s="1"/>
  <c r="AL30" i="18"/>
  <c r="AL5" i="18" s="1"/>
  <c r="AK30" i="18"/>
  <c r="AK5" i="18" s="1"/>
  <c r="AJ30" i="18"/>
  <c r="AJ5" i="18" s="1"/>
  <c r="AI30" i="18"/>
  <c r="AI5" i="18" s="1"/>
  <c r="AH30" i="18"/>
  <c r="AH5" i="18" s="1"/>
  <c r="AG30" i="18"/>
  <c r="AG5" i="18" s="1"/>
  <c r="AF30" i="18"/>
  <c r="AF5" i="18" s="1"/>
  <c r="AE30" i="18"/>
  <c r="AE5" i="18" s="1"/>
  <c r="AD30" i="18"/>
  <c r="AD5" i="18" s="1"/>
  <c r="AC30" i="18"/>
  <c r="AC5" i="18" s="1"/>
  <c r="AB30" i="18"/>
  <c r="Y30" i="18"/>
  <c r="H26" i="19" s="1"/>
  <c r="J26" i="19" s="1"/>
  <c r="L26" i="19" s="1"/>
  <c r="X30" i="18"/>
  <c r="W30" i="18"/>
  <c r="S30" i="18"/>
  <c r="R30" i="18"/>
  <c r="AN27" i="18"/>
  <c r="S27" i="18"/>
  <c r="R27" i="18"/>
  <c r="AN25" i="18"/>
  <c r="S25" i="18"/>
  <c r="R25" i="18"/>
  <c r="AN24" i="18"/>
  <c r="AO24" i="18" s="1"/>
  <c r="S24" i="18"/>
  <c r="R24" i="18"/>
  <c r="F24" i="18"/>
  <c r="AN23" i="18"/>
  <c r="AO23" i="18" s="1"/>
  <c r="S23" i="18"/>
  <c r="R23" i="18"/>
  <c r="F23" i="18"/>
  <c r="AN22" i="18"/>
  <c r="AO22" i="18" s="1"/>
  <c r="S22" i="18"/>
  <c r="R22" i="18"/>
  <c r="F22" i="18"/>
  <c r="AN21" i="18"/>
  <c r="S21" i="18"/>
  <c r="R21" i="18"/>
  <c r="F21" i="18"/>
  <c r="AN20" i="18"/>
  <c r="AO20" i="18" s="1"/>
  <c r="S20" i="18"/>
  <c r="R20" i="18"/>
  <c r="F20" i="18"/>
  <c r="AN19" i="18"/>
  <c r="S19" i="18"/>
  <c r="R19" i="18"/>
  <c r="F19" i="18"/>
  <c r="AN18" i="18"/>
  <c r="S18" i="18"/>
  <c r="R18" i="18"/>
  <c r="F18" i="18"/>
  <c r="AN17" i="18"/>
  <c r="S17" i="18"/>
  <c r="R17" i="18"/>
  <c r="F17" i="18"/>
  <c r="AN16" i="18"/>
  <c r="S16" i="18"/>
  <c r="R16" i="18"/>
  <c r="F16" i="18"/>
  <c r="AN15" i="18"/>
  <c r="AO15" i="18" s="1"/>
  <c r="S15" i="18"/>
  <c r="R15" i="18"/>
  <c r="F15" i="18"/>
  <c r="AN14" i="18"/>
  <c r="S14" i="18"/>
  <c r="R14" i="18"/>
  <c r="F14" i="18"/>
  <c r="AN13" i="18"/>
  <c r="AO13" i="18" s="1"/>
  <c r="S13" i="18"/>
  <c r="R13" i="18"/>
  <c r="F13" i="18"/>
  <c r="AN12" i="18"/>
  <c r="AO12" i="18" s="1"/>
  <c r="S12" i="18"/>
  <c r="R12" i="18"/>
  <c r="F12" i="18"/>
  <c r="AN11" i="18"/>
  <c r="S11" i="18"/>
  <c r="R11" i="18"/>
  <c r="F11" i="18"/>
  <c r="AN10" i="18"/>
  <c r="S10" i="18"/>
  <c r="R10" i="18"/>
  <c r="F10" i="18"/>
  <c r="AN9" i="18"/>
  <c r="S9" i="18"/>
  <c r="R9" i="18"/>
  <c r="F9" i="18"/>
  <c r="AN8" i="18"/>
  <c r="S8" i="18"/>
  <c r="R8" i="18"/>
  <c r="F8" i="18"/>
  <c r="Y91" i="18" l="1"/>
  <c r="Y5" i="18" s="1"/>
  <c r="G26" i="19"/>
  <c r="G4" i="19" s="1"/>
  <c r="X5" i="18"/>
  <c r="AN30" i="18"/>
  <c r="AN5" i="18" s="1"/>
  <c r="AB5" i="18"/>
  <c r="H54" i="19"/>
  <c r="J54" i="19" s="1"/>
  <c r="L54" i="19" s="1"/>
  <c r="AO8" i="18"/>
  <c r="AO9" i="18"/>
  <c r="AO27" i="18"/>
  <c r="AO25" i="18"/>
  <c r="AO16" i="18"/>
  <c r="AO11" i="18"/>
  <c r="AO10" i="18"/>
  <c r="AO14" i="18"/>
  <c r="AO17" i="18"/>
  <c r="AA5" i="18"/>
  <c r="AO21" i="18"/>
  <c r="AO19" i="18"/>
  <c r="AO18" i="18"/>
  <c r="W91" i="18"/>
  <c r="W5" i="18" s="1"/>
  <c r="H55" i="19" l="1"/>
  <c r="J55" i="19" s="1"/>
  <c r="L55" i="19" s="1"/>
  <c r="AO30" i="18"/>
  <c r="AO5" i="18" s="1"/>
  <c r="H4" i="19" l="1"/>
  <c r="M2" i="2"/>
  <c r="M3" i="2"/>
  <c r="L3" i="2"/>
  <c r="L4" i="2" s="1"/>
  <c r="K3" i="2"/>
  <c r="K4" i="2" s="1"/>
  <c r="M4" i="2" s="1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M457" i="14"/>
  <c r="M456" i="14"/>
  <c r="CV40" i="2"/>
  <c r="CU40" i="2"/>
  <c r="CT40" i="2"/>
  <c r="CS40" i="2"/>
  <c r="CR40" i="2"/>
  <c r="CQ40" i="2"/>
  <c r="CP40" i="2"/>
  <c r="CO40" i="2"/>
  <c r="CN40" i="2"/>
  <c r="CM40" i="2"/>
  <c r="CL40" i="2"/>
  <c r="CJ40" i="2"/>
  <c r="CK40" i="2" s="1"/>
  <c r="S40" i="2"/>
  <c r="CW40" i="2" s="1"/>
  <c r="M40" i="2"/>
  <c r="CW277" i="2"/>
  <c r="CX277" i="2" s="1"/>
  <c r="CY277" i="2" s="1"/>
  <c r="S277" i="2"/>
  <c r="M277" i="2"/>
  <c r="CX40" i="2" l="1"/>
  <c r="CY40" i="2" s="1"/>
  <c r="M455" i="14" l="1"/>
  <c r="M454" i="14"/>
  <c r="M453" i="14"/>
  <c r="M452" i="14"/>
  <c r="M451" i="14"/>
  <c r="M450" i="14"/>
  <c r="M449" i="14"/>
  <c r="M448" i="14"/>
  <c r="M447" i="14"/>
  <c r="M446" i="14"/>
  <c r="M445" i="14"/>
  <c r="DN444" i="14"/>
  <c r="M444" i="14"/>
  <c r="DN443" i="14"/>
  <c r="M443" i="14"/>
  <c r="DN442" i="14"/>
  <c r="M442" i="14"/>
  <c r="DN441" i="14"/>
  <c r="M441" i="14"/>
  <c r="DN440" i="14"/>
  <c r="M440" i="14"/>
  <c r="DN439" i="14"/>
  <c r="M439" i="14"/>
  <c r="DN438" i="14"/>
  <c r="M438" i="14"/>
  <c r="DN437" i="14"/>
  <c r="BV437" i="14"/>
  <c r="AF437" i="14"/>
  <c r="M437" i="14"/>
  <c r="DN436" i="14"/>
  <c r="BV436" i="14"/>
  <c r="AF436" i="14"/>
  <c r="M436" i="14"/>
  <c r="DN435" i="14"/>
  <c r="M435" i="14"/>
  <c r="DN434" i="14"/>
  <c r="M434" i="14"/>
  <c r="DN433" i="14"/>
  <c r="M433" i="14"/>
  <c r="DN432" i="14"/>
  <c r="M432" i="14"/>
  <c r="DN431" i="14"/>
  <c r="BV431" i="14"/>
  <c r="AF431" i="14"/>
  <c r="M431" i="14"/>
  <c r="DN430" i="14"/>
  <c r="BV430" i="14"/>
  <c r="AF430" i="14"/>
  <c r="M430" i="14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CU262" i="2"/>
  <c r="CT262" i="2"/>
  <c r="CS262" i="2"/>
  <c r="CR262" i="2"/>
  <c r="CQ262" i="2"/>
  <c r="CP262" i="2"/>
  <c r="CO262" i="2"/>
  <c r="CN262" i="2"/>
  <c r="CM262" i="2"/>
  <c r="CL262" i="2"/>
  <c r="S262" i="2"/>
  <c r="CW262" i="2" s="1"/>
  <c r="CU261" i="2"/>
  <c r="CT261" i="2"/>
  <c r="CS261" i="2"/>
  <c r="CR261" i="2"/>
  <c r="CQ261" i="2"/>
  <c r="CP261" i="2"/>
  <c r="CO261" i="2"/>
  <c r="CN261" i="2"/>
  <c r="CM261" i="2"/>
  <c r="CL261" i="2"/>
  <c r="S261" i="2"/>
  <c r="CW261" i="2" s="1"/>
  <c r="M261" i="2"/>
  <c r="CT260" i="2"/>
  <c r="CS260" i="2"/>
  <c r="CR260" i="2"/>
  <c r="CQ260" i="2"/>
  <c r="CP260" i="2"/>
  <c r="CO260" i="2"/>
  <c r="CN260" i="2"/>
  <c r="CM260" i="2"/>
  <c r="CL260" i="2"/>
  <c r="S260" i="2"/>
  <c r="CW260" i="2" s="1"/>
  <c r="M260" i="2"/>
  <c r="CT259" i="2"/>
  <c r="CS259" i="2"/>
  <c r="CR259" i="2"/>
  <c r="CQ259" i="2"/>
  <c r="CP259" i="2"/>
  <c r="CO259" i="2"/>
  <c r="CN259" i="2"/>
  <c r="CM259" i="2"/>
  <c r="CL259" i="2"/>
  <c r="S259" i="2"/>
  <c r="CW259" i="2" s="1"/>
  <c r="M259" i="2"/>
  <c r="CT258" i="2"/>
  <c r="CS258" i="2"/>
  <c r="CR258" i="2"/>
  <c r="CQ258" i="2"/>
  <c r="CP258" i="2"/>
  <c r="CO258" i="2"/>
  <c r="CN258" i="2"/>
  <c r="CM258" i="2"/>
  <c r="CL258" i="2"/>
  <c r="S258" i="2"/>
  <c r="CW258" i="2" s="1"/>
  <c r="M258" i="2"/>
  <c r="CS257" i="2"/>
  <c r="CR257" i="2"/>
  <c r="CQ257" i="2"/>
  <c r="CP257" i="2"/>
  <c r="CO257" i="2"/>
  <c r="CN257" i="2"/>
  <c r="CM257" i="2"/>
  <c r="CL257" i="2"/>
  <c r="S257" i="2"/>
  <c r="CU257" i="2" s="1"/>
  <c r="M257" i="2"/>
  <c r="CS256" i="2"/>
  <c r="CR256" i="2"/>
  <c r="CQ256" i="2"/>
  <c r="CP256" i="2"/>
  <c r="CO256" i="2"/>
  <c r="CN256" i="2"/>
  <c r="CM256" i="2"/>
  <c r="CL256" i="2"/>
  <c r="S256" i="2"/>
  <c r="CW256" i="2" s="1"/>
  <c r="M256" i="2"/>
  <c r="CS255" i="2"/>
  <c r="CR255" i="2"/>
  <c r="CQ255" i="2"/>
  <c r="CP255" i="2"/>
  <c r="CO255" i="2"/>
  <c r="CN255" i="2"/>
  <c r="CM255" i="2"/>
  <c r="CL255" i="2"/>
  <c r="S255" i="2"/>
  <c r="CV255" i="2" s="1"/>
  <c r="M255" i="2"/>
  <c r="CS254" i="2"/>
  <c r="CR254" i="2"/>
  <c r="CQ254" i="2"/>
  <c r="CP254" i="2"/>
  <c r="CO254" i="2"/>
  <c r="CN254" i="2"/>
  <c r="CM254" i="2"/>
  <c r="CL254" i="2"/>
  <c r="S254" i="2"/>
  <c r="CW254" i="2" s="1"/>
  <c r="M254" i="2"/>
  <c r="CS253" i="2"/>
  <c r="CR253" i="2"/>
  <c r="CQ253" i="2"/>
  <c r="CP253" i="2"/>
  <c r="CO253" i="2"/>
  <c r="CN253" i="2"/>
  <c r="CM253" i="2"/>
  <c r="CL253" i="2"/>
  <c r="S253" i="2"/>
  <c r="CU253" i="2" s="1"/>
  <c r="M253" i="2"/>
  <c r="CS252" i="2"/>
  <c r="CR252" i="2"/>
  <c r="CQ252" i="2"/>
  <c r="CP252" i="2"/>
  <c r="CO252" i="2"/>
  <c r="CN252" i="2"/>
  <c r="CM252" i="2"/>
  <c r="CL252" i="2"/>
  <c r="S252" i="2"/>
  <c r="CU252" i="2" s="1"/>
  <c r="M252" i="2"/>
  <c r="CS251" i="2"/>
  <c r="CR251" i="2"/>
  <c r="CQ251" i="2"/>
  <c r="CP251" i="2"/>
  <c r="CO251" i="2"/>
  <c r="CN251" i="2"/>
  <c r="CM251" i="2"/>
  <c r="CL251" i="2"/>
  <c r="S251" i="2"/>
  <c r="CU251" i="2" s="1"/>
  <c r="M251" i="2"/>
  <c r="CS250" i="2"/>
  <c r="CR250" i="2"/>
  <c r="CQ250" i="2"/>
  <c r="CP250" i="2"/>
  <c r="CO250" i="2"/>
  <c r="CN250" i="2"/>
  <c r="CM250" i="2"/>
  <c r="CL250" i="2"/>
  <c r="S250" i="2"/>
  <c r="CU250" i="2" s="1"/>
  <c r="M250" i="2"/>
  <c r="CR249" i="2"/>
  <c r="CQ249" i="2"/>
  <c r="CP249" i="2"/>
  <c r="CO249" i="2"/>
  <c r="CN249" i="2"/>
  <c r="CM249" i="2"/>
  <c r="CL249" i="2"/>
  <c r="S249" i="2"/>
  <c r="CW249" i="2" s="1"/>
  <c r="M249" i="2"/>
  <c r="S39" i="2"/>
  <c r="S41" i="2"/>
  <c r="M39" i="2"/>
  <c r="M41" i="2"/>
  <c r="CX442" i="14" l="1"/>
  <c r="CY442" i="14" s="1"/>
  <c r="CV262" i="2"/>
  <c r="CX262" i="2" s="1"/>
  <c r="CY262" i="2" s="1"/>
  <c r="CU260" i="2"/>
  <c r="CU255" i="2"/>
  <c r="CW255" i="2"/>
  <c r="CV254" i="2"/>
  <c r="CT254" i="2"/>
  <c r="CV261" i="2"/>
  <c r="CX261" i="2" s="1"/>
  <c r="CY261" i="2" s="1"/>
  <c r="CT252" i="2"/>
  <c r="CV253" i="2"/>
  <c r="CU259" i="2"/>
  <c r="CV260" i="2"/>
  <c r="CT253" i="2"/>
  <c r="CV252" i="2"/>
  <c r="CW253" i="2"/>
  <c r="CU258" i="2"/>
  <c r="CV259" i="2"/>
  <c r="CT251" i="2"/>
  <c r="CW252" i="2"/>
  <c r="CV258" i="2"/>
  <c r="CV251" i="2"/>
  <c r="BH430" i="14"/>
  <c r="CJ430" i="14"/>
  <c r="CK430" i="14" s="1"/>
  <c r="AT430" i="14"/>
  <c r="CV250" i="2"/>
  <c r="CW251" i="2"/>
  <c r="CW250" i="2"/>
  <c r="CT255" i="2"/>
  <c r="CU254" i="2"/>
  <c r="CX260" i="2"/>
  <c r="CY260" i="2" s="1"/>
  <c r="CV257" i="2"/>
  <c r="CW257" i="2"/>
  <c r="CJ435" i="14"/>
  <c r="CJ431" i="14"/>
  <c r="CK431" i="14" s="1"/>
  <c r="BH431" i="14"/>
  <c r="AT431" i="14"/>
  <c r="BV435" i="14"/>
  <c r="BW435" i="14" s="1"/>
  <c r="CJ437" i="14"/>
  <c r="CK437" i="14" s="1"/>
  <c r="BH437" i="14"/>
  <c r="AT437" i="14"/>
  <c r="CJ436" i="14"/>
  <c r="CK436" i="14" s="1"/>
  <c r="BH436" i="14"/>
  <c r="AT436" i="14"/>
  <c r="CS249" i="2"/>
  <c r="CT249" i="2"/>
  <c r="CT256" i="2"/>
  <c r="CU249" i="2"/>
  <c r="CU256" i="2"/>
  <c r="CV249" i="2"/>
  <c r="CT257" i="2"/>
  <c r="CT250" i="2"/>
  <c r="CV256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J84" i="2"/>
  <c r="BK84" i="2"/>
  <c r="BL84" i="2"/>
  <c r="BM84" i="2"/>
  <c r="BN84" i="2"/>
  <c r="BO84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BJ197" i="2"/>
  <c r="BK197" i="2"/>
  <c r="BL197" i="2"/>
  <c r="BM197" i="2"/>
  <c r="BN197" i="2"/>
  <c r="BO197" i="2"/>
  <c r="BP197" i="2"/>
  <c r="BQ197" i="2"/>
  <c r="BR197" i="2"/>
  <c r="BS197" i="2"/>
  <c r="BT197" i="2"/>
  <c r="BU197" i="2"/>
  <c r="BX197" i="2"/>
  <c r="BY197" i="2"/>
  <c r="BZ197" i="2"/>
  <c r="CA197" i="2"/>
  <c r="CB197" i="2"/>
  <c r="CC197" i="2"/>
  <c r="CD197" i="2"/>
  <c r="CE197" i="2"/>
  <c r="CF197" i="2"/>
  <c r="CG197" i="2"/>
  <c r="CH197" i="2"/>
  <c r="CI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AH293" i="2"/>
  <c r="S293" i="2"/>
  <c r="AM293" i="2" s="1"/>
  <c r="AV293" i="2"/>
  <c r="AH294" i="2"/>
  <c r="S294" i="2"/>
  <c r="AJ294" i="2" s="1"/>
  <c r="AH299" i="2"/>
  <c r="AI299" i="2"/>
  <c r="AJ299" i="2"/>
  <c r="AK299" i="2"/>
  <c r="S299" i="2"/>
  <c r="AW299" i="2" s="1"/>
  <c r="AH314" i="2"/>
  <c r="AI314" i="2"/>
  <c r="AJ314" i="2"/>
  <c r="AK314" i="2"/>
  <c r="AL314" i="2"/>
  <c r="AM314" i="2"/>
  <c r="AN314" i="2"/>
  <c r="S314" i="2"/>
  <c r="AR314" i="2" s="1"/>
  <c r="AH315" i="2"/>
  <c r="AI315" i="2"/>
  <c r="AJ315" i="2"/>
  <c r="AK315" i="2"/>
  <c r="AL315" i="2"/>
  <c r="AM315" i="2"/>
  <c r="AN315" i="2"/>
  <c r="S315" i="2"/>
  <c r="BU315" i="2" s="1"/>
  <c r="BJ402" i="2"/>
  <c r="BK402" i="2"/>
  <c r="S402" i="2"/>
  <c r="BP402" i="2" s="1"/>
  <c r="BJ403" i="2"/>
  <c r="BK403" i="2"/>
  <c r="S403" i="2"/>
  <c r="CR403" i="2" s="1"/>
  <c r="S404" i="2"/>
  <c r="BY404" i="2" s="1"/>
  <c r="S395" i="2"/>
  <c r="CA395" i="2" s="1"/>
  <c r="S391" i="2"/>
  <c r="CM391" i="2" s="1"/>
  <c r="S390" i="2"/>
  <c r="BT390" i="2" s="1"/>
  <c r="S389" i="2"/>
  <c r="CW389" i="2" s="1"/>
  <c r="S388" i="2"/>
  <c r="BM388" i="2" s="1"/>
  <c r="S387" i="2"/>
  <c r="BO387" i="2" s="1"/>
  <c r="S350" i="2"/>
  <c r="CP350" i="2" s="1"/>
  <c r="S347" i="2"/>
  <c r="BJ347" i="2" s="1"/>
  <c r="S346" i="2"/>
  <c r="BJ346" i="2" s="1"/>
  <c r="S345" i="2"/>
  <c r="BJ345" i="2" s="1"/>
  <c r="S348" i="2"/>
  <c r="BM348" i="2" s="1"/>
  <c r="S333" i="2"/>
  <c r="BG333" i="2" s="1"/>
  <c r="AV327" i="2"/>
  <c r="AW327" i="2"/>
  <c r="AX327" i="2"/>
  <c r="S327" i="2"/>
  <c r="BF327" i="2" s="1"/>
  <c r="AZ327" i="2"/>
  <c r="AV324" i="2"/>
  <c r="S324" i="2"/>
  <c r="T289" i="2"/>
  <c r="U6" i="2"/>
  <c r="U26" i="2" s="1"/>
  <c r="S289" i="2"/>
  <c r="S281" i="2"/>
  <c r="BT281" i="2" s="1"/>
  <c r="S282" i="2"/>
  <c r="CJ282" i="2"/>
  <c r="CX282" i="2"/>
  <c r="S284" i="2"/>
  <c r="CE284" i="2" s="1"/>
  <c r="BL284" i="2"/>
  <c r="S285" i="2"/>
  <c r="CN285" i="2" s="1"/>
  <c r="S286" i="2"/>
  <c r="CQ286" i="2" s="1"/>
  <c r="T287" i="2"/>
  <c r="S287" i="2"/>
  <c r="BB287" i="2" s="1"/>
  <c r="T288" i="2"/>
  <c r="S288" i="2"/>
  <c r="AJ288" i="2" s="1"/>
  <c r="CN288" i="2"/>
  <c r="T290" i="2"/>
  <c r="S290" i="2"/>
  <c r="AR290" i="2" s="1"/>
  <c r="T291" i="2"/>
  <c r="S291" i="2"/>
  <c r="AO291" i="2" s="1"/>
  <c r="S292" i="2"/>
  <c r="BE292" i="2" s="1"/>
  <c r="S295" i="2"/>
  <c r="CQ295" i="2" s="1"/>
  <c r="AH296" i="2"/>
  <c r="AI296" i="2"/>
  <c r="AJ296" i="2"/>
  <c r="S296" i="2"/>
  <c r="CQ296" i="2" s="1"/>
  <c r="AH300" i="2"/>
  <c r="AI300" i="2"/>
  <c r="AJ300" i="2"/>
  <c r="AK300" i="2"/>
  <c r="S300" i="2"/>
  <c r="BB300" i="2" s="1"/>
  <c r="S301" i="2"/>
  <c r="CD301" i="2" s="1"/>
  <c r="AH303" i="2"/>
  <c r="AI303" i="2"/>
  <c r="AJ303" i="2"/>
  <c r="AK303" i="2"/>
  <c r="AL303" i="2"/>
  <c r="AM303" i="2"/>
  <c r="S303" i="2"/>
  <c r="AP303" i="2" s="1"/>
  <c r="AH304" i="2"/>
  <c r="AI304" i="2"/>
  <c r="AJ304" i="2"/>
  <c r="AK304" i="2"/>
  <c r="AL304" i="2"/>
  <c r="AM304" i="2"/>
  <c r="S304" i="2"/>
  <c r="BR304" i="2" s="1"/>
  <c r="AH305" i="2"/>
  <c r="AI305" i="2"/>
  <c r="AJ305" i="2"/>
  <c r="AK305" i="2"/>
  <c r="AL305" i="2"/>
  <c r="AM305" i="2"/>
  <c r="S305" i="2"/>
  <c r="BN305" i="2" s="1"/>
  <c r="S306" i="2"/>
  <c r="CB306" i="2" s="1"/>
  <c r="AH307" i="2"/>
  <c r="AI307" i="2"/>
  <c r="AJ307" i="2"/>
  <c r="AK307" i="2"/>
  <c r="AL307" i="2"/>
  <c r="AM307" i="2"/>
  <c r="AN307" i="2"/>
  <c r="S307" i="2"/>
  <c r="AZ307" i="2" s="1"/>
  <c r="AX307" i="2"/>
  <c r="BB307" i="2"/>
  <c r="AH308" i="2"/>
  <c r="AI308" i="2"/>
  <c r="AJ308" i="2"/>
  <c r="AK308" i="2"/>
  <c r="AL308" i="2"/>
  <c r="AM308" i="2"/>
  <c r="AN308" i="2"/>
  <c r="S308" i="2"/>
  <c r="CC308" i="2" s="1"/>
  <c r="AH309" i="2"/>
  <c r="AI309" i="2"/>
  <c r="AJ309" i="2"/>
  <c r="AK309" i="2"/>
  <c r="AL309" i="2"/>
  <c r="AM309" i="2"/>
  <c r="AN309" i="2"/>
  <c r="S309" i="2"/>
  <c r="BC309" i="2" s="1"/>
  <c r="AH310" i="2"/>
  <c r="AI310" i="2"/>
  <c r="AJ310" i="2"/>
  <c r="AK310" i="2"/>
  <c r="AL310" i="2"/>
  <c r="AM310" i="2"/>
  <c r="AN310" i="2"/>
  <c r="S310" i="2"/>
  <c r="AY310" i="2" s="1"/>
  <c r="AH311" i="2"/>
  <c r="AI311" i="2"/>
  <c r="AJ311" i="2"/>
  <c r="AK311" i="2"/>
  <c r="AL311" i="2"/>
  <c r="AM311" i="2"/>
  <c r="AN311" i="2"/>
  <c r="S311" i="2"/>
  <c r="AO311" i="2" s="1"/>
  <c r="AH312" i="2"/>
  <c r="AI312" i="2"/>
  <c r="AJ312" i="2"/>
  <c r="AK312" i="2"/>
  <c r="AL312" i="2"/>
  <c r="AM312" i="2"/>
  <c r="AN312" i="2"/>
  <c r="S312" i="2"/>
  <c r="AQ312" i="2" s="1"/>
  <c r="AH313" i="2"/>
  <c r="AI313" i="2"/>
  <c r="AJ313" i="2"/>
  <c r="AK313" i="2"/>
  <c r="AL313" i="2"/>
  <c r="AM313" i="2"/>
  <c r="AN313" i="2"/>
  <c r="S313" i="2"/>
  <c r="AR313" i="2" s="1"/>
  <c r="S316" i="2"/>
  <c r="BC316" i="2" s="1"/>
  <c r="AH317" i="2"/>
  <c r="AI317" i="2"/>
  <c r="AJ317" i="2"/>
  <c r="AK317" i="2"/>
  <c r="AL317" i="2"/>
  <c r="AM317" i="2"/>
  <c r="AN317" i="2"/>
  <c r="AO317" i="2"/>
  <c r="AP317" i="2"/>
  <c r="AQ317" i="2"/>
  <c r="S317" i="2"/>
  <c r="AW317" i="2" s="1"/>
  <c r="BO317" i="2"/>
  <c r="AH318" i="2"/>
  <c r="AI318" i="2"/>
  <c r="AJ318" i="2"/>
  <c r="AK318" i="2"/>
  <c r="AL318" i="2"/>
  <c r="AM318" i="2"/>
  <c r="AN318" i="2"/>
  <c r="AO318" i="2"/>
  <c r="AP318" i="2"/>
  <c r="AQ318" i="2"/>
  <c r="AR318" i="2"/>
  <c r="S318" i="2"/>
  <c r="AY318" i="2" s="1"/>
  <c r="AH320" i="2"/>
  <c r="AI320" i="2"/>
  <c r="AJ320" i="2"/>
  <c r="AK320" i="2"/>
  <c r="AL320" i="2"/>
  <c r="AM320" i="2"/>
  <c r="AN320" i="2"/>
  <c r="AO320" i="2"/>
  <c r="AP320" i="2"/>
  <c r="AQ320" i="2"/>
  <c r="AR320" i="2"/>
  <c r="S320" i="2"/>
  <c r="AS320" i="2" s="1"/>
  <c r="S322" i="2"/>
  <c r="BB322" i="2" s="1"/>
  <c r="S323" i="2"/>
  <c r="CE323" i="2" s="1"/>
  <c r="AV325" i="2"/>
  <c r="S325" i="2"/>
  <c r="AW325" i="2" s="1"/>
  <c r="AV326" i="2"/>
  <c r="AW326" i="2"/>
  <c r="S326" i="2"/>
  <c r="CG326" i="2" s="1"/>
  <c r="CY328" i="2"/>
  <c r="CY329" i="2"/>
  <c r="AV330" i="2"/>
  <c r="AW330" i="2"/>
  <c r="AX330" i="2"/>
  <c r="S330" i="2"/>
  <c r="CD330" i="2" s="1"/>
  <c r="S331" i="2"/>
  <c r="BT331" i="2" s="1"/>
  <c r="AV332" i="2"/>
  <c r="AW332" i="2"/>
  <c r="AX332" i="2"/>
  <c r="S332" i="2"/>
  <c r="CS332" i="2" s="1"/>
  <c r="AV333" i="2"/>
  <c r="AW333" i="2"/>
  <c r="AX333" i="2"/>
  <c r="AY333" i="2"/>
  <c r="AV334" i="2"/>
  <c r="AW334" i="2"/>
  <c r="AX334" i="2"/>
  <c r="AY334" i="2"/>
  <c r="S334" i="2"/>
  <c r="BN334" i="2" s="1"/>
  <c r="AV335" i="2"/>
  <c r="AW335" i="2"/>
  <c r="AX335" i="2"/>
  <c r="AY335" i="2"/>
  <c r="S335" i="2"/>
  <c r="CA335" i="2" s="1"/>
  <c r="AV336" i="2"/>
  <c r="AW336" i="2"/>
  <c r="AX336" i="2"/>
  <c r="AY336" i="2"/>
  <c r="S336" i="2"/>
  <c r="BE336" i="2" s="1"/>
  <c r="CJ336" i="2"/>
  <c r="CX336" i="2"/>
  <c r="AV337" i="2"/>
  <c r="AW337" i="2"/>
  <c r="AX337" i="2"/>
  <c r="AY337" i="2"/>
  <c r="S337" i="2"/>
  <c r="BS337" i="2" s="1"/>
  <c r="AV338" i="2"/>
  <c r="AW338" i="2"/>
  <c r="AX338" i="2"/>
  <c r="AY338" i="2"/>
  <c r="S338" i="2"/>
  <c r="BE338" i="2" s="1"/>
  <c r="AV339" i="2"/>
  <c r="AW339" i="2"/>
  <c r="AX339" i="2"/>
  <c r="AY339" i="2"/>
  <c r="S339" i="2"/>
  <c r="AV340" i="2"/>
  <c r="AW340" i="2"/>
  <c r="AX340" i="2"/>
  <c r="AY340" i="2"/>
  <c r="S340" i="2"/>
  <c r="BA340" i="2" s="1"/>
  <c r="AV341" i="2"/>
  <c r="AW341" i="2"/>
  <c r="AX341" i="2"/>
  <c r="AY341" i="2"/>
  <c r="S341" i="2"/>
  <c r="BN341" i="2" s="1"/>
  <c r="AV343" i="2"/>
  <c r="AW343" i="2"/>
  <c r="AX343" i="2"/>
  <c r="AY343" i="2"/>
  <c r="S343" i="2"/>
  <c r="CL343" i="2" s="1"/>
  <c r="AV344" i="2"/>
  <c r="AW344" i="2"/>
  <c r="AX344" i="2"/>
  <c r="AY344" i="2"/>
  <c r="S344" i="2"/>
  <c r="BG344" i="2" s="1"/>
  <c r="AV345" i="2"/>
  <c r="AW345" i="2"/>
  <c r="AX345" i="2"/>
  <c r="AY345" i="2"/>
  <c r="AZ345" i="2"/>
  <c r="AV346" i="2"/>
  <c r="AW346" i="2"/>
  <c r="AX346" i="2"/>
  <c r="AY346" i="2"/>
  <c r="AZ346" i="2"/>
  <c r="AV347" i="2"/>
  <c r="AW347" i="2"/>
  <c r="AX347" i="2"/>
  <c r="AY347" i="2"/>
  <c r="AZ347" i="2"/>
  <c r="AV348" i="2"/>
  <c r="AW348" i="2"/>
  <c r="AX348" i="2"/>
  <c r="AY348" i="2"/>
  <c r="AZ348" i="2"/>
  <c r="AV350" i="2"/>
  <c r="AW350" i="2"/>
  <c r="AX350" i="2"/>
  <c r="AY350" i="2"/>
  <c r="AZ350" i="2"/>
  <c r="BA350" i="2"/>
  <c r="AV351" i="2"/>
  <c r="AW351" i="2"/>
  <c r="AX351" i="2"/>
  <c r="AY351" i="2"/>
  <c r="AZ351" i="2"/>
  <c r="BA351" i="2"/>
  <c r="S351" i="2"/>
  <c r="BD351" i="2" s="1"/>
  <c r="AV352" i="2"/>
  <c r="AW352" i="2"/>
  <c r="AX352" i="2"/>
  <c r="AY352" i="2"/>
  <c r="AZ352" i="2"/>
  <c r="BA352" i="2"/>
  <c r="S352" i="2"/>
  <c r="BC352" i="2" s="1"/>
  <c r="CJ353" i="2"/>
  <c r="CK353" i="2" s="1"/>
  <c r="CX353" i="2"/>
  <c r="AV354" i="2"/>
  <c r="AW354" i="2"/>
  <c r="AX354" i="2"/>
  <c r="AY354" i="2"/>
  <c r="AZ354" i="2"/>
  <c r="BA354" i="2"/>
  <c r="BB354" i="2"/>
  <c r="BC354" i="2"/>
  <c r="S354" i="2"/>
  <c r="BF354" i="2" s="1"/>
  <c r="S355" i="2"/>
  <c r="BD355" i="2" s="1"/>
  <c r="CJ355" i="2"/>
  <c r="CX355" i="2"/>
  <c r="S356" i="2"/>
  <c r="BJ356" i="2" s="1"/>
  <c r="BV356" i="2" s="1"/>
  <c r="CJ356" i="2"/>
  <c r="CX356" i="2"/>
  <c r="AV357" i="2"/>
  <c r="AW357" i="2"/>
  <c r="AX357" i="2"/>
  <c r="AY357" i="2"/>
  <c r="AZ357" i="2"/>
  <c r="BA357" i="2"/>
  <c r="BB357" i="2"/>
  <c r="BC357" i="2"/>
  <c r="S357" i="2"/>
  <c r="BQ357" i="2" s="1"/>
  <c r="AV358" i="2"/>
  <c r="AW358" i="2"/>
  <c r="AX358" i="2"/>
  <c r="AY358" i="2"/>
  <c r="AZ358" i="2"/>
  <c r="BA358" i="2"/>
  <c r="BB358" i="2"/>
  <c r="BC358" i="2"/>
  <c r="S358" i="2"/>
  <c r="BE358" i="2" s="1"/>
  <c r="AV359" i="2"/>
  <c r="AW359" i="2"/>
  <c r="AX359" i="2"/>
  <c r="AY359" i="2"/>
  <c r="AZ359" i="2"/>
  <c r="BA359" i="2"/>
  <c r="BB359" i="2"/>
  <c r="BC359" i="2"/>
  <c r="S359" i="2"/>
  <c r="AV360" i="2"/>
  <c r="AW360" i="2"/>
  <c r="AX360" i="2"/>
  <c r="AY360" i="2"/>
  <c r="AZ360" i="2"/>
  <c r="BA360" i="2"/>
  <c r="BB360" i="2"/>
  <c r="BC360" i="2"/>
  <c r="S360" i="2"/>
  <c r="CI360" i="2" s="1"/>
  <c r="AV361" i="2"/>
  <c r="AX361" i="2"/>
  <c r="AY361" i="2"/>
  <c r="AZ361" i="2"/>
  <c r="BA361" i="2"/>
  <c r="BB361" i="2"/>
  <c r="BC361" i="2"/>
  <c r="S361" i="2"/>
  <c r="BN361" i="2" s="1"/>
  <c r="CJ361" i="2"/>
  <c r="CX361" i="2"/>
  <c r="AV362" i="2"/>
  <c r="AW362" i="2"/>
  <c r="AX362" i="2"/>
  <c r="AY362" i="2"/>
  <c r="AZ362" i="2"/>
  <c r="BA362" i="2"/>
  <c r="BB362" i="2"/>
  <c r="BC362" i="2"/>
  <c r="BD362" i="2"/>
  <c r="S362" i="2"/>
  <c r="BG362" i="2" s="1"/>
  <c r="AV363" i="2"/>
  <c r="AW363" i="2"/>
  <c r="AX363" i="2"/>
  <c r="AY363" i="2"/>
  <c r="AZ363" i="2"/>
  <c r="BA363" i="2"/>
  <c r="BB363" i="2"/>
  <c r="BC363" i="2"/>
  <c r="BD363" i="2"/>
  <c r="S363" i="2"/>
  <c r="AV364" i="2"/>
  <c r="AW364" i="2"/>
  <c r="AX364" i="2"/>
  <c r="AY364" i="2"/>
  <c r="AZ364" i="2"/>
  <c r="BA364" i="2"/>
  <c r="BB364" i="2"/>
  <c r="BC364" i="2"/>
  <c r="BD364" i="2"/>
  <c r="S364" i="2"/>
  <c r="CH364" i="2" s="1"/>
  <c r="AV365" i="2"/>
  <c r="AW365" i="2"/>
  <c r="AX365" i="2"/>
  <c r="AY365" i="2"/>
  <c r="AZ365" i="2"/>
  <c r="BA365" i="2"/>
  <c r="BB365" i="2"/>
  <c r="BC365" i="2"/>
  <c r="BD365" i="2"/>
  <c r="S365" i="2"/>
  <c r="AV366" i="2"/>
  <c r="AW366" i="2"/>
  <c r="AX366" i="2"/>
  <c r="AY366" i="2"/>
  <c r="AZ366" i="2"/>
  <c r="BA366" i="2"/>
  <c r="BB366" i="2"/>
  <c r="BC366" i="2"/>
  <c r="BD366" i="2"/>
  <c r="S366" i="2"/>
  <c r="BG366" i="2" s="1"/>
  <c r="AV367" i="2"/>
  <c r="AW367" i="2"/>
  <c r="AX367" i="2"/>
  <c r="AY367" i="2"/>
  <c r="AZ367" i="2"/>
  <c r="BA367" i="2"/>
  <c r="BB367" i="2"/>
  <c r="BC367" i="2"/>
  <c r="BD367" i="2"/>
  <c r="S367" i="2"/>
  <c r="CG367" i="2" s="1"/>
  <c r="AV368" i="2"/>
  <c r="AW368" i="2"/>
  <c r="AX368" i="2"/>
  <c r="AY368" i="2"/>
  <c r="AZ368" i="2"/>
  <c r="BA368" i="2"/>
  <c r="BB368" i="2"/>
  <c r="BC368" i="2"/>
  <c r="BD368" i="2"/>
  <c r="S368" i="2"/>
  <c r="CE368" i="2" s="1"/>
  <c r="AV369" i="2"/>
  <c r="AW369" i="2"/>
  <c r="AX369" i="2"/>
  <c r="AY369" i="2"/>
  <c r="AZ369" i="2"/>
  <c r="BA369" i="2"/>
  <c r="BB369" i="2"/>
  <c r="BC369" i="2"/>
  <c r="BD369" i="2"/>
  <c r="S369" i="2"/>
  <c r="CD369" i="2" s="1"/>
  <c r="CX370" i="2"/>
  <c r="CY370" i="2" s="1"/>
  <c r="AV371" i="2"/>
  <c r="AW371" i="2"/>
  <c r="AX371" i="2"/>
  <c r="AY371" i="2"/>
  <c r="AZ371" i="2"/>
  <c r="BA371" i="2"/>
  <c r="BB371" i="2"/>
  <c r="BC371" i="2"/>
  <c r="BD371" i="2"/>
  <c r="S371" i="2"/>
  <c r="BF371" i="2" s="1"/>
  <c r="AV372" i="2"/>
  <c r="AW372" i="2"/>
  <c r="AX372" i="2"/>
  <c r="AY372" i="2"/>
  <c r="AZ372" i="2"/>
  <c r="BA372" i="2"/>
  <c r="BB372" i="2"/>
  <c r="BC372" i="2"/>
  <c r="BD372" i="2"/>
  <c r="S372" i="2"/>
  <c r="AV373" i="2"/>
  <c r="AW373" i="2"/>
  <c r="AX373" i="2"/>
  <c r="AY373" i="2"/>
  <c r="AZ373" i="2"/>
  <c r="BA373" i="2"/>
  <c r="BB373" i="2"/>
  <c r="BC373" i="2"/>
  <c r="BD373" i="2"/>
  <c r="BE373" i="2"/>
  <c r="S373" i="2"/>
  <c r="CA373" i="2" s="1"/>
  <c r="AV374" i="2"/>
  <c r="AW374" i="2"/>
  <c r="AX374" i="2"/>
  <c r="AY374" i="2"/>
  <c r="AZ374" i="2"/>
  <c r="BA374" i="2"/>
  <c r="BB374" i="2"/>
  <c r="BC374" i="2"/>
  <c r="BD374" i="2"/>
  <c r="BE374" i="2"/>
  <c r="S374" i="2"/>
  <c r="BF374" i="2" s="1"/>
  <c r="AV375" i="2"/>
  <c r="AW375" i="2"/>
  <c r="AX375" i="2"/>
  <c r="AY375" i="2"/>
  <c r="AZ375" i="2"/>
  <c r="BA375" i="2"/>
  <c r="BB375" i="2"/>
  <c r="BC375" i="2"/>
  <c r="BD375" i="2"/>
  <c r="BE375" i="2"/>
  <c r="S375" i="2"/>
  <c r="CG375" i="2" s="1"/>
  <c r="AV376" i="2"/>
  <c r="AW376" i="2"/>
  <c r="AX376" i="2"/>
  <c r="AY376" i="2"/>
  <c r="AZ376" i="2"/>
  <c r="BA376" i="2"/>
  <c r="BB376" i="2"/>
  <c r="BC376" i="2"/>
  <c r="BD376" i="2"/>
  <c r="BE376" i="2"/>
  <c r="S376" i="2"/>
  <c r="CH376" i="2" s="1"/>
  <c r="AV377" i="2"/>
  <c r="AW377" i="2"/>
  <c r="AX377" i="2"/>
  <c r="AY377" i="2"/>
  <c r="AZ377" i="2"/>
  <c r="BA377" i="2"/>
  <c r="BB377" i="2"/>
  <c r="BC377" i="2"/>
  <c r="BD377" i="2"/>
  <c r="BE377" i="2"/>
  <c r="S377" i="2"/>
  <c r="BM377" i="2" s="1"/>
  <c r="AV378" i="2"/>
  <c r="AW378" i="2"/>
  <c r="AX378" i="2"/>
  <c r="AY378" i="2"/>
  <c r="AZ378" i="2"/>
  <c r="BA378" i="2"/>
  <c r="BB378" i="2"/>
  <c r="BC378" i="2"/>
  <c r="BD378" i="2"/>
  <c r="BE378" i="2"/>
  <c r="BF378" i="2"/>
  <c r="S378" i="2"/>
  <c r="BG378" i="2" s="1"/>
  <c r="AV379" i="2"/>
  <c r="AW379" i="2"/>
  <c r="AX379" i="2"/>
  <c r="AY379" i="2"/>
  <c r="AZ379" i="2"/>
  <c r="BA379" i="2"/>
  <c r="BB379" i="2"/>
  <c r="BC379" i="2"/>
  <c r="BD379" i="2"/>
  <c r="BE379" i="2"/>
  <c r="BF379" i="2"/>
  <c r="S379" i="2"/>
  <c r="CI379" i="2" s="1"/>
  <c r="AV380" i="2"/>
  <c r="AW380" i="2"/>
  <c r="AX380" i="2"/>
  <c r="AY380" i="2"/>
  <c r="AZ380" i="2"/>
  <c r="BA380" i="2"/>
  <c r="BB380" i="2"/>
  <c r="BC380" i="2"/>
  <c r="BD380" i="2"/>
  <c r="BE380" i="2"/>
  <c r="BF380" i="2"/>
  <c r="S380" i="2"/>
  <c r="BG380" i="2" s="1"/>
  <c r="AV381" i="2"/>
  <c r="AW381" i="2"/>
  <c r="AX381" i="2"/>
  <c r="AY381" i="2"/>
  <c r="AZ381" i="2"/>
  <c r="BA381" i="2"/>
  <c r="BB381" i="2"/>
  <c r="BC381" i="2"/>
  <c r="BD381" i="2"/>
  <c r="BE381" i="2"/>
  <c r="BF381" i="2"/>
  <c r="S381" i="2"/>
  <c r="CF381" i="2" s="1"/>
  <c r="AV382" i="2"/>
  <c r="AW382" i="2"/>
  <c r="AX382" i="2"/>
  <c r="AY382" i="2"/>
  <c r="AZ382" i="2"/>
  <c r="BA382" i="2"/>
  <c r="BB382" i="2"/>
  <c r="BC382" i="2"/>
  <c r="BD382" i="2"/>
  <c r="BE382" i="2"/>
  <c r="BF382" i="2"/>
  <c r="S382" i="2"/>
  <c r="BG382" i="2" s="1"/>
  <c r="AV383" i="2"/>
  <c r="AW383" i="2"/>
  <c r="AX383" i="2"/>
  <c r="AY383" i="2"/>
  <c r="AZ383" i="2"/>
  <c r="BA383" i="2"/>
  <c r="BB383" i="2"/>
  <c r="BC383" i="2"/>
  <c r="BD383" i="2"/>
  <c r="BE383" i="2"/>
  <c r="BF383" i="2"/>
  <c r="S383" i="2"/>
  <c r="CN383" i="2" s="1"/>
  <c r="AV384" i="2"/>
  <c r="AW384" i="2"/>
  <c r="AX384" i="2"/>
  <c r="AY384" i="2"/>
  <c r="AZ384" i="2"/>
  <c r="BA384" i="2"/>
  <c r="BB384" i="2"/>
  <c r="BC384" i="2"/>
  <c r="BD384" i="2"/>
  <c r="BE384" i="2"/>
  <c r="BF384" i="2"/>
  <c r="S384" i="2"/>
  <c r="CA384" i="2" s="1"/>
  <c r="S385" i="2"/>
  <c r="S386" i="2"/>
  <c r="CI386" i="2" s="1"/>
  <c r="BJ391" i="2"/>
  <c r="BN391" i="2"/>
  <c r="BY391" i="2"/>
  <c r="CG391" i="2"/>
  <c r="CI391" i="2"/>
  <c r="CL391" i="2"/>
  <c r="CN391" i="2"/>
  <c r="CV391" i="2"/>
  <c r="BJ392" i="2"/>
  <c r="S392" i="2"/>
  <c r="BK392" i="2" s="1"/>
  <c r="CM392" i="2"/>
  <c r="CO392" i="2"/>
  <c r="CQ392" i="2"/>
  <c r="BJ393" i="2"/>
  <c r="S393" i="2"/>
  <c r="BL393" i="2" s="1"/>
  <c r="BJ394" i="2"/>
  <c r="BK394" i="2"/>
  <c r="S394" i="2"/>
  <c r="BM394" i="2" s="1"/>
  <c r="BJ395" i="2"/>
  <c r="BK395" i="2"/>
  <c r="BJ396" i="2"/>
  <c r="BK396" i="2"/>
  <c r="S396" i="2"/>
  <c r="BL396" i="2" s="1"/>
  <c r="BJ397" i="2"/>
  <c r="BK397" i="2"/>
  <c r="S397" i="2"/>
  <c r="CN397" i="2" s="1"/>
  <c r="BJ398" i="2"/>
  <c r="BK398" i="2"/>
  <c r="S398" i="2"/>
  <c r="CB398" i="2" s="1"/>
  <c r="BJ399" i="2"/>
  <c r="BK399" i="2"/>
  <c r="S399" i="2"/>
  <c r="BT399" i="2" s="1"/>
  <c r="BJ400" i="2"/>
  <c r="BK400" i="2"/>
  <c r="S400" i="2"/>
  <c r="BP400" i="2" s="1"/>
  <c r="BJ401" i="2"/>
  <c r="BK401" i="2"/>
  <c r="S401" i="2"/>
  <c r="BM401" i="2" s="1"/>
  <c r="BJ404" i="2"/>
  <c r="BK404" i="2"/>
  <c r="CX404" i="2"/>
  <c r="BJ405" i="2"/>
  <c r="BK405" i="2"/>
  <c r="S405" i="2"/>
  <c r="BL405" i="2" s="1"/>
  <c r="BJ406" i="2"/>
  <c r="BK406" i="2"/>
  <c r="BL406" i="2"/>
  <c r="S406" i="2"/>
  <c r="BN406" i="2" s="1"/>
  <c r="BJ407" i="2"/>
  <c r="BK407" i="2"/>
  <c r="BL407" i="2"/>
  <c r="S407" i="2"/>
  <c r="BJ408" i="2"/>
  <c r="BK408" i="2"/>
  <c r="BL408" i="2"/>
  <c r="S408" i="2"/>
  <c r="BN408" i="2" s="1"/>
  <c r="CX408" i="2"/>
  <c r="BJ409" i="2"/>
  <c r="BK409" i="2"/>
  <c r="BL409" i="2"/>
  <c r="S409" i="2"/>
  <c r="BM409" i="2" s="1"/>
  <c r="BJ410" i="2"/>
  <c r="BK410" i="2"/>
  <c r="BL410" i="2"/>
  <c r="S410" i="2"/>
  <c r="BQ410" i="2" s="1"/>
  <c r="BJ411" i="2"/>
  <c r="BK411" i="2"/>
  <c r="BL411" i="2"/>
  <c r="S411" i="2"/>
  <c r="CB411" i="2" s="1"/>
  <c r="BJ412" i="2"/>
  <c r="BK412" i="2"/>
  <c r="BL412" i="2"/>
  <c r="S412" i="2"/>
  <c r="BN412" i="2" s="1"/>
  <c r="BJ413" i="2"/>
  <c r="BK413" i="2"/>
  <c r="BL413" i="2"/>
  <c r="S413" i="2"/>
  <c r="BM413" i="2" s="1"/>
  <c r="BJ414" i="2"/>
  <c r="BK414" i="2"/>
  <c r="BL414" i="2"/>
  <c r="BM414" i="2"/>
  <c r="BN414" i="2"/>
  <c r="S414" i="2"/>
  <c r="CT414" i="2" s="1"/>
  <c r="BJ415" i="2"/>
  <c r="BK415" i="2"/>
  <c r="BL415" i="2"/>
  <c r="BM415" i="2"/>
  <c r="BN415" i="2"/>
  <c r="S415" i="2"/>
  <c r="CI415" i="2" s="1"/>
  <c r="BJ416" i="2"/>
  <c r="BK416" i="2"/>
  <c r="BL416" i="2"/>
  <c r="BM416" i="2"/>
  <c r="BN416" i="2"/>
  <c r="S416" i="2"/>
  <c r="CA416" i="2" s="1"/>
  <c r="BJ417" i="2"/>
  <c r="BK417" i="2"/>
  <c r="BL417" i="2"/>
  <c r="BM417" i="2"/>
  <c r="BN417" i="2"/>
  <c r="BO417" i="2"/>
  <c r="S417" i="2"/>
  <c r="CC417" i="2" s="1"/>
  <c r="BJ418" i="2"/>
  <c r="BK418" i="2"/>
  <c r="BL418" i="2"/>
  <c r="BM418" i="2"/>
  <c r="BN418" i="2"/>
  <c r="BO418" i="2"/>
  <c r="S418" i="2"/>
  <c r="CA418" i="2" s="1"/>
  <c r="BJ419" i="2"/>
  <c r="BK419" i="2"/>
  <c r="BL419" i="2"/>
  <c r="BM419" i="2"/>
  <c r="BN419" i="2"/>
  <c r="BO419" i="2"/>
  <c r="S419" i="2"/>
  <c r="CE419" i="2" s="1"/>
  <c r="BJ420" i="2"/>
  <c r="BK420" i="2"/>
  <c r="BL420" i="2"/>
  <c r="BM420" i="2"/>
  <c r="BN420" i="2"/>
  <c r="BO420" i="2"/>
  <c r="BP420" i="2"/>
  <c r="S420" i="2"/>
  <c r="CF420" i="2" s="1"/>
  <c r="BJ421" i="2"/>
  <c r="BK421" i="2"/>
  <c r="BL421" i="2"/>
  <c r="BM421" i="2"/>
  <c r="BN421" i="2"/>
  <c r="BO421" i="2"/>
  <c r="BP421" i="2"/>
  <c r="S421" i="2"/>
  <c r="CN421" i="2" s="1"/>
  <c r="BJ422" i="2"/>
  <c r="BK422" i="2"/>
  <c r="BL422" i="2"/>
  <c r="BM422" i="2"/>
  <c r="BN422" i="2"/>
  <c r="BO422" i="2"/>
  <c r="BP422" i="2"/>
  <c r="S422" i="2"/>
  <c r="CP422" i="2" s="1"/>
  <c r="BJ423" i="2"/>
  <c r="BK423" i="2"/>
  <c r="BL423" i="2"/>
  <c r="BM423" i="2"/>
  <c r="BN423" i="2"/>
  <c r="BO423" i="2"/>
  <c r="BP423" i="2"/>
  <c r="S423" i="2"/>
  <c r="BQ423" i="2" s="1"/>
  <c r="BJ424" i="2"/>
  <c r="BK424" i="2"/>
  <c r="BL424" i="2"/>
  <c r="BM424" i="2"/>
  <c r="BN424" i="2"/>
  <c r="BO424" i="2"/>
  <c r="BP424" i="2"/>
  <c r="S424" i="2"/>
  <c r="BX424" i="2" s="1"/>
  <c r="BJ425" i="2"/>
  <c r="BK425" i="2"/>
  <c r="BL425" i="2"/>
  <c r="BM425" i="2"/>
  <c r="BN425" i="2"/>
  <c r="BO425" i="2"/>
  <c r="BP425" i="2"/>
  <c r="S425" i="2"/>
  <c r="BQ425" i="2" s="1"/>
  <c r="BJ426" i="2"/>
  <c r="BK426" i="2"/>
  <c r="BL426" i="2"/>
  <c r="BM426" i="2"/>
  <c r="BN426" i="2"/>
  <c r="BO426" i="2"/>
  <c r="BP426" i="2"/>
  <c r="BQ426" i="2"/>
  <c r="S426" i="2"/>
  <c r="CP426" i="2" s="1"/>
  <c r="BJ427" i="2"/>
  <c r="BK427" i="2"/>
  <c r="BL427" i="2"/>
  <c r="BM427" i="2"/>
  <c r="BN427" i="2"/>
  <c r="BO427" i="2"/>
  <c r="BP427" i="2"/>
  <c r="BQ427" i="2"/>
  <c r="S427" i="2"/>
  <c r="CA427" i="2" s="1"/>
  <c r="BJ428" i="2"/>
  <c r="BK428" i="2"/>
  <c r="BL428" i="2"/>
  <c r="BM428" i="2"/>
  <c r="BN428" i="2"/>
  <c r="BO428" i="2"/>
  <c r="BP428" i="2"/>
  <c r="BQ428" i="2"/>
  <c r="S428" i="2"/>
  <c r="CC428" i="2" s="1"/>
  <c r="CX428" i="2"/>
  <c r="BJ429" i="2"/>
  <c r="BK429" i="2"/>
  <c r="BL429" i="2"/>
  <c r="BM429" i="2"/>
  <c r="BN429" i="2"/>
  <c r="BO429" i="2"/>
  <c r="BP429" i="2"/>
  <c r="BQ429" i="2"/>
  <c r="BR429" i="2"/>
  <c r="S429" i="2"/>
  <c r="CR429" i="2" s="1"/>
  <c r="BJ430" i="2"/>
  <c r="BK430" i="2"/>
  <c r="BL430" i="2"/>
  <c r="BM430" i="2"/>
  <c r="BN430" i="2"/>
  <c r="BO430" i="2"/>
  <c r="BP430" i="2"/>
  <c r="BQ430" i="2"/>
  <c r="BR430" i="2"/>
  <c r="S430" i="2"/>
  <c r="CM430" i="2" s="1"/>
  <c r="BJ431" i="2"/>
  <c r="BK431" i="2"/>
  <c r="BL431" i="2"/>
  <c r="BM431" i="2"/>
  <c r="BN431" i="2"/>
  <c r="BO431" i="2"/>
  <c r="BP431" i="2"/>
  <c r="BQ431" i="2"/>
  <c r="BR431" i="2"/>
  <c r="BS431" i="2"/>
  <c r="S431" i="2"/>
  <c r="CC431" i="2" s="1"/>
  <c r="BJ432" i="2"/>
  <c r="BK432" i="2"/>
  <c r="BL432" i="2"/>
  <c r="BM432" i="2"/>
  <c r="BN432" i="2"/>
  <c r="BO432" i="2"/>
  <c r="BP432" i="2"/>
  <c r="BQ432" i="2"/>
  <c r="BR432" i="2"/>
  <c r="BS432" i="2"/>
  <c r="S432" i="2"/>
  <c r="BU432" i="2" s="1"/>
  <c r="BJ433" i="2"/>
  <c r="BK433" i="2"/>
  <c r="BL433" i="2"/>
  <c r="BM433" i="2"/>
  <c r="BN433" i="2"/>
  <c r="BO433" i="2"/>
  <c r="BP433" i="2"/>
  <c r="BQ433" i="2"/>
  <c r="BR433" i="2"/>
  <c r="BS433" i="2"/>
  <c r="S433" i="2"/>
  <c r="CG433" i="2" s="1"/>
  <c r="BJ434" i="2"/>
  <c r="BK434" i="2"/>
  <c r="BL434" i="2"/>
  <c r="BM434" i="2"/>
  <c r="BN434" i="2"/>
  <c r="BO434" i="2"/>
  <c r="BP434" i="2"/>
  <c r="BQ434" i="2"/>
  <c r="BR434" i="2"/>
  <c r="BS434" i="2"/>
  <c r="S434" i="2"/>
  <c r="CB434" i="2" s="1"/>
  <c r="BJ435" i="2"/>
  <c r="BK435" i="2"/>
  <c r="BL435" i="2"/>
  <c r="BM435" i="2"/>
  <c r="BN435" i="2"/>
  <c r="BO435" i="2"/>
  <c r="BP435" i="2"/>
  <c r="BQ435" i="2"/>
  <c r="BR435" i="2"/>
  <c r="BS435" i="2"/>
  <c r="S435" i="2"/>
  <c r="BT435" i="2" s="1"/>
  <c r="CX435" i="2"/>
  <c r="BJ436" i="2"/>
  <c r="BK436" i="2"/>
  <c r="BL436" i="2"/>
  <c r="BM436" i="2"/>
  <c r="BN436" i="2"/>
  <c r="BO436" i="2"/>
  <c r="BP436" i="2"/>
  <c r="BQ436" i="2"/>
  <c r="BR436" i="2"/>
  <c r="BS436" i="2"/>
  <c r="BT436" i="2"/>
  <c r="S436" i="2"/>
  <c r="BJ437" i="2"/>
  <c r="BK437" i="2"/>
  <c r="BL437" i="2"/>
  <c r="BM437" i="2"/>
  <c r="BN437" i="2"/>
  <c r="BO437" i="2"/>
  <c r="BP437" i="2"/>
  <c r="BQ437" i="2"/>
  <c r="BR437" i="2"/>
  <c r="BS437" i="2"/>
  <c r="BT437" i="2"/>
  <c r="S437" i="2"/>
  <c r="CC437" i="2" s="1"/>
  <c r="BJ438" i="2"/>
  <c r="BK438" i="2"/>
  <c r="BL438" i="2"/>
  <c r="BM438" i="2"/>
  <c r="BN438" i="2"/>
  <c r="BO438" i="2"/>
  <c r="BP438" i="2"/>
  <c r="BQ438" i="2"/>
  <c r="BR438" i="2"/>
  <c r="BS438" i="2"/>
  <c r="BT438" i="2"/>
  <c r="S438" i="2"/>
  <c r="BZ438" i="2" s="1"/>
  <c r="CX438" i="2"/>
  <c r="S439" i="2"/>
  <c r="BZ439" i="2" s="1"/>
  <c r="S440" i="2"/>
  <c r="CA440" i="2" s="1"/>
  <c r="S441" i="2"/>
  <c r="S442" i="2"/>
  <c r="CC442" i="2" s="1"/>
  <c r="S443" i="2"/>
  <c r="CE443" i="2" s="1"/>
  <c r="S444" i="2"/>
  <c r="S445" i="2"/>
  <c r="CC445" i="2" s="1"/>
  <c r="S446" i="2"/>
  <c r="CM446" i="2" s="1"/>
  <c r="S447" i="2"/>
  <c r="CA447" i="2" s="1"/>
  <c r="S448" i="2"/>
  <c r="CC448" i="2" s="1"/>
  <c r="S449" i="2"/>
  <c r="S450" i="2"/>
  <c r="CR450" i="2" s="1"/>
  <c r="S451" i="2"/>
  <c r="CF451" i="2" s="1"/>
  <c r="S452" i="2"/>
  <c r="CG452" i="2" s="1"/>
  <c r="S453" i="2"/>
  <c r="BX454" i="2"/>
  <c r="BY454" i="2"/>
  <c r="BZ454" i="2"/>
  <c r="CA454" i="2"/>
  <c r="CB454" i="2"/>
  <c r="S454" i="2"/>
  <c r="CD454" i="2" s="1"/>
  <c r="BV455" i="2"/>
  <c r="BW455" i="2" s="1"/>
  <c r="S455" i="2"/>
  <c r="CE455" i="2" s="1"/>
  <c r="BV456" i="2"/>
  <c r="BW456" i="2" s="1"/>
  <c r="S456" i="2"/>
  <c r="CD456" i="2" s="1"/>
  <c r="BX457" i="2"/>
  <c r="BY457" i="2"/>
  <c r="BZ457" i="2"/>
  <c r="CA457" i="2"/>
  <c r="CB457" i="2"/>
  <c r="CC457" i="2"/>
  <c r="S457" i="2"/>
  <c r="CP457" i="2" s="1"/>
  <c r="BX458" i="2"/>
  <c r="BY458" i="2"/>
  <c r="BZ458" i="2"/>
  <c r="CA458" i="2"/>
  <c r="CB458" i="2"/>
  <c r="CC458" i="2"/>
  <c r="S458" i="2"/>
  <c r="CW458" i="2" s="1"/>
  <c r="BX459" i="2"/>
  <c r="BY459" i="2"/>
  <c r="BZ459" i="2"/>
  <c r="CA459" i="2"/>
  <c r="CB459" i="2"/>
  <c r="CC459" i="2"/>
  <c r="CD459" i="2"/>
  <c r="S459" i="2"/>
  <c r="BX460" i="2"/>
  <c r="BY460" i="2"/>
  <c r="BZ460" i="2"/>
  <c r="CA460" i="2"/>
  <c r="CB460" i="2"/>
  <c r="CC460" i="2"/>
  <c r="CD460" i="2"/>
  <c r="CE460" i="2"/>
  <c r="S460" i="2"/>
  <c r="CF460" i="2" s="1"/>
  <c r="BX461" i="2"/>
  <c r="BY461" i="2"/>
  <c r="BZ461" i="2"/>
  <c r="CA461" i="2"/>
  <c r="CB461" i="2"/>
  <c r="CC461" i="2"/>
  <c r="CD461" i="2"/>
  <c r="CE461" i="2"/>
  <c r="S461" i="2"/>
  <c r="BX462" i="2"/>
  <c r="BY462" i="2"/>
  <c r="BZ462" i="2"/>
  <c r="CA462" i="2"/>
  <c r="CB462" i="2"/>
  <c r="CC462" i="2"/>
  <c r="CD462" i="2"/>
  <c r="CE462" i="2"/>
  <c r="CF462" i="2"/>
  <c r="S462" i="2"/>
  <c r="CH462" i="2" s="1"/>
  <c r="BX463" i="2"/>
  <c r="BY463" i="2"/>
  <c r="BZ463" i="2"/>
  <c r="CA463" i="2"/>
  <c r="CB463" i="2"/>
  <c r="CC463" i="2"/>
  <c r="CD463" i="2"/>
  <c r="CE463" i="2"/>
  <c r="CF463" i="2"/>
  <c r="S463" i="2"/>
  <c r="CQ463" i="2" s="1"/>
  <c r="BX464" i="2"/>
  <c r="BY464" i="2"/>
  <c r="BZ464" i="2"/>
  <c r="CA464" i="2"/>
  <c r="CB464" i="2"/>
  <c r="CC464" i="2"/>
  <c r="CD464" i="2"/>
  <c r="CE464" i="2"/>
  <c r="CF464" i="2"/>
  <c r="CG464" i="2"/>
  <c r="CH464" i="2"/>
  <c r="S464" i="2"/>
  <c r="CV464" i="2" s="1"/>
  <c r="BX465" i="2"/>
  <c r="BY465" i="2"/>
  <c r="BZ465" i="2"/>
  <c r="CA465" i="2"/>
  <c r="CB465" i="2"/>
  <c r="CC465" i="2"/>
  <c r="CD465" i="2"/>
  <c r="CE465" i="2"/>
  <c r="CF465" i="2"/>
  <c r="CG465" i="2"/>
  <c r="CH465" i="2"/>
  <c r="S465" i="2"/>
  <c r="CI465" i="2" s="1"/>
  <c r="BX466" i="2"/>
  <c r="BY466" i="2"/>
  <c r="BZ466" i="2"/>
  <c r="CA466" i="2"/>
  <c r="CB466" i="2"/>
  <c r="CC466" i="2"/>
  <c r="CD466" i="2"/>
  <c r="CE466" i="2"/>
  <c r="CF466" i="2"/>
  <c r="CG466" i="2"/>
  <c r="CH466" i="2"/>
  <c r="S466" i="2"/>
  <c r="CI466" i="2" s="1"/>
  <c r="BX467" i="2"/>
  <c r="BY467" i="2"/>
  <c r="BZ467" i="2"/>
  <c r="CA467" i="2"/>
  <c r="CB467" i="2"/>
  <c r="CC467" i="2"/>
  <c r="CD467" i="2"/>
  <c r="CE467" i="2"/>
  <c r="CF467" i="2"/>
  <c r="CG467" i="2"/>
  <c r="CH467" i="2"/>
  <c r="S467" i="2"/>
  <c r="BX468" i="2"/>
  <c r="BY468" i="2"/>
  <c r="BZ468" i="2"/>
  <c r="CA468" i="2"/>
  <c r="CB468" i="2"/>
  <c r="CC468" i="2"/>
  <c r="CD468" i="2"/>
  <c r="CE468" i="2"/>
  <c r="CF468" i="2"/>
  <c r="CG468" i="2"/>
  <c r="CH468" i="2"/>
  <c r="S468" i="2"/>
  <c r="CP468" i="2" s="1"/>
  <c r="BX469" i="2"/>
  <c r="BY469" i="2"/>
  <c r="BZ469" i="2"/>
  <c r="CA469" i="2"/>
  <c r="CB469" i="2"/>
  <c r="CC469" i="2"/>
  <c r="CD469" i="2"/>
  <c r="CE469" i="2"/>
  <c r="CF469" i="2"/>
  <c r="CG469" i="2"/>
  <c r="CH469" i="2"/>
  <c r="S469" i="2"/>
  <c r="CI469" i="2" s="1"/>
  <c r="BX470" i="2"/>
  <c r="BY470" i="2"/>
  <c r="BZ470" i="2"/>
  <c r="CA470" i="2"/>
  <c r="CB470" i="2"/>
  <c r="CC470" i="2"/>
  <c r="CD470" i="2"/>
  <c r="CE470" i="2"/>
  <c r="CF470" i="2"/>
  <c r="CG470" i="2"/>
  <c r="CH470" i="2"/>
  <c r="S470" i="2"/>
  <c r="CR470" i="2" s="1"/>
  <c r="BX471" i="2"/>
  <c r="BY471" i="2"/>
  <c r="BZ471" i="2"/>
  <c r="CA471" i="2"/>
  <c r="CB471" i="2"/>
  <c r="CC471" i="2"/>
  <c r="CD471" i="2"/>
  <c r="CE471" i="2"/>
  <c r="CF471" i="2"/>
  <c r="CG471" i="2"/>
  <c r="CH471" i="2"/>
  <c r="S471" i="2"/>
  <c r="CI471" i="2" s="1"/>
  <c r="BX472" i="2"/>
  <c r="BY472" i="2"/>
  <c r="BZ472" i="2"/>
  <c r="CA472" i="2"/>
  <c r="CB472" i="2"/>
  <c r="CC472" i="2"/>
  <c r="CD472" i="2"/>
  <c r="CE472" i="2"/>
  <c r="CF472" i="2"/>
  <c r="CG472" i="2"/>
  <c r="CH472" i="2"/>
  <c r="CI472" i="2"/>
  <c r="S472" i="2"/>
  <c r="CW472" i="2" s="1"/>
  <c r="BX473" i="2"/>
  <c r="BY473" i="2"/>
  <c r="BZ473" i="2"/>
  <c r="CA473" i="2"/>
  <c r="CB473" i="2"/>
  <c r="CC473" i="2"/>
  <c r="CD473" i="2"/>
  <c r="CE473" i="2"/>
  <c r="CF473" i="2"/>
  <c r="CG473" i="2"/>
  <c r="CH473" i="2"/>
  <c r="CI473" i="2"/>
  <c r="S473" i="2"/>
  <c r="CU473" i="2" s="1"/>
  <c r="BX474" i="2"/>
  <c r="BY474" i="2"/>
  <c r="BZ474" i="2"/>
  <c r="CA474" i="2"/>
  <c r="CB474" i="2"/>
  <c r="CC474" i="2"/>
  <c r="CD474" i="2"/>
  <c r="CE474" i="2"/>
  <c r="CF474" i="2"/>
  <c r="CG474" i="2"/>
  <c r="CH474" i="2"/>
  <c r="CI474" i="2"/>
  <c r="S474" i="2"/>
  <c r="CQ474" i="2" s="1"/>
  <c r="BX475" i="2"/>
  <c r="BY475" i="2"/>
  <c r="BZ475" i="2"/>
  <c r="CA475" i="2"/>
  <c r="CB475" i="2"/>
  <c r="CC475" i="2"/>
  <c r="CD475" i="2"/>
  <c r="CE475" i="2"/>
  <c r="CF475" i="2"/>
  <c r="CG475" i="2"/>
  <c r="CH475" i="2"/>
  <c r="CI475" i="2"/>
  <c r="CL475" i="2"/>
  <c r="S475" i="2"/>
  <c r="CV475" i="2" s="1"/>
  <c r="CL476" i="2"/>
  <c r="S476" i="2"/>
  <c r="BX477" i="2"/>
  <c r="BY477" i="2"/>
  <c r="BZ477" i="2"/>
  <c r="CA477" i="2"/>
  <c r="CB477" i="2"/>
  <c r="CC477" i="2"/>
  <c r="CD477" i="2"/>
  <c r="CE477" i="2"/>
  <c r="CF477" i="2"/>
  <c r="CG477" i="2"/>
  <c r="CH477" i="2"/>
  <c r="CI477" i="2"/>
  <c r="CL477" i="2"/>
  <c r="S477" i="2"/>
  <c r="CR477" i="2" s="1"/>
  <c r="BX478" i="2"/>
  <c r="BY478" i="2"/>
  <c r="BZ478" i="2"/>
  <c r="CA478" i="2"/>
  <c r="CB478" i="2"/>
  <c r="CC478" i="2"/>
  <c r="CD478" i="2"/>
  <c r="CE478" i="2"/>
  <c r="CF478" i="2"/>
  <c r="CG478" i="2"/>
  <c r="CH478" i="2"/>
  <c r="CI478" i="2"/>
  <c r="CL478" i="2"/>
  <c r="CM478" i="2"/>
  <c r="CN478" i="2"/>
  <c r="S478" i="2"/>
  <c r="CV478" i="2" s="1"/>
  <c r="BX479" i="2"/>
  <c r="BY479" i="2"/>
  <c r="BZ479" i="2"/>
  <c r="CA479" i="2"/>
  <c r="CB479" i="2"/>
  <c r="CC479" i="2"/>
  <c r="CD479" i="2"/>
  <c r="CE479" i="2"/>
  <c r="CF479" i="2"/>
  <c r="CG479" i="2"/>
  <c r="CH479" i="2"/>
  <c r="CI479" i="2"/>
  <c r="CL479" i="2"/>
  <c r="CM479" i="2"/>
  <c r="CN479" i="2"/>
  <c r="S479" i="2"/>
  <c r="CO479" i="2" s="1"/>
  <c r="BX480" i="2"/>
  <c r="BY480" i="2"/>
  <c r="BZ480" i="2"/>
  <c r="CA480" i="2"/>
  <c r="CB480" i="2"/>
  <c r="CC480" i="2"/>
  <c r="CD480" i="2"/>
  <c r="CE480" i="2"/>
  <c r="CF480" i="2"/>
  <c r="CG480" i="2"/>
  <c r="CH480" i="2"/>
  <c r="CI480" i="2"/>
  <c r="CL480" i="2"/>
  <c r="CM480" i="2"/>
  <c r="CN480" i="2"/>
  <c r="S480" i="2"/>
  <c r="CP480" i="2" s="1"/>
  <c r="CR480" i="2"/>
  <c r="BX481" i="2"/>
  <c r="BY481" i="2"/>
  <c r="BZ481" i="2"/>
  <c r="CA481" i="2"/>
  <c r="CB481" i="2"/>
  <c r="CC481" i="2"/>
  <c r="CD481" i="2"/>
  <c r="CE481" i="2"/>
  <c r="CF481" i="2"/>
  <c r="CG481" i="2"/>
  <c r="CH481" i="2"/>
  <c r="CI481" i="2"/>
  <c r="CL481" i="2"/>
  <c r="CM481" i="2"/>
  <c r="CN481" i="2"/>
  <c r="S481" i="2"/>
  <c r="CP481" i="2" s="1"/>
  <c r="BX482" i="2"/>
  <c r="BY482" i="2"/>
  <c r="BZ482" i="2"/>
  <c r="CA482" i="2"/>
  <c r="CB482" i="2"/>
  <c r="CC482" i="2"/>
  <c r="CD482" i="2"/>
  <c r="CE482" i="2"/>
  <c r="CF482" i="2"/>
  <c r="CG482" i="2"/>
  <c r="CH482" i="2"/>
  <c r="CI482" i="2"/>
  <c r="CL482" i="2"/>
  <c r="CM482" i="2"/>
  <c r="CN482" i="2"/>
  <c r="S482" i="2"/>
  <c r="CQ482" i="2" s="1"/>
  <c r="CL483" i="2"/>
  <c r="CM483" i="2"/>
  <c r="CN483" i="2"/>
  <c r="S483" i="2"/>
  <c r="BX484" i="2"/>
  <c r="BY484" i="2"/>
  <c r="BZ484" i="2"/>
  <c r="CA484" i="2"/>
  <c r="CB484" i="2"/>
  <c r="CC484" i="2"/>
  <c r="CD484" i="2"/>
  <c r="CE484" i="2"/>
  <c r="CF484" i="2"/>
  <c r="CG484" i="2"/>
  <c r="CH484" i="2"/>
  <c r="CI484" i="2"/>
  <c r="CL484" i="2"/>
  <c r="CM484" i="2"/>
  <c r="CN484" i="2"/>
  <c r="S484" i="2"/>
  <c r="CQ484" i="2" s="1"/>
  <c r="BX485" i="2"/>
  <c r="BY485" i="2"/>
  <c r="BZ485" i="2"/>
  <c r="CA485" i="2"/>
  <c r="CB485" i="2"/>
  <c r="CC485" i="2"/>
  <c r="CD485" i="2"/>
  <c r="CE485" i="2"/>
  <c r="CF485" i="2"/>
  <c r="CG485" i="2"/>
  <c r="CH485" i="2"/>
  <c r="CI485" i="2"/>
  <c r="CL485" i="2"/>
  <c r="CM485" i="2"/>
  <c r="CN485" i="2"/>
  <c r="CO485" i="2"/>
  <c r="S485" i="2"/>
  <c r="CQ485" i="2" s="1"/>
  <c r="BX486" i="2"/>
  <c r="BY486" i="2"/>
  <c r="BZ486" i="2"/>
  <c r="CA486" i="2"/>
  <c r="CB486" i="2"/>
  <c r="CC486" i="2"/>
  <c r="CD486" i="2"/>
  <c r="CE486" i="2"/>
  <c r="CF486" i="2"/>
  <c r="CG486" i="2"/>
  <c r="CH486" i="2"/>
  <c r="CI486" i="2"/>
  <c r="CL486" i="2"/>
  <c r="CM486" i="2"/>
  <c r="CN486" i="2"/>
  <c r="CO486" i="2"/>
  <c r="S486" i="2"/>
  <c r="BX487" i="2"/>
  <c r="BY487" i="2"/>
  <c r="BZ487" i="2"/>
  <c r="CA487" i="2"/>
  <c r="CB487" i="2"/>
  <c r="CC487" i="2"/>
  <c r="CD487" i="2"/>
  <c r="CE487" i="2"/>
  <c r="CF487" i="2"/>
  <c r="CG487" i="2"/>
  <c r="CH487" i="2"/>
  <c r="CI487" i="2"/>
  <c r="CL487" i="2"/>
  <c r="CM487" i="2"/>
  <c r="CN487" i="2"/>
  <c r="CO487" i="2"/>
  <c r="S487" i="2"/>
  <c r="CQ487" i="2" s="1"/>
  <c r="BX488" i="2"/>
  <c r="BY488" i="2"/>
  <c r="BZ488" i="2"/>
  <c r="CA488" i="2"/>
  <c r="CB488" i="2"/>
  <c r="CC488" i="2"/>
  <c r="CD488" i="2"/>
  <c r="CE488" i="2"/>
  <c r="CF488" i="2"/>
  <c r="CG488" i="2"/>
  <c r="CH488" i="2"/>
  <c r="CI488" i="2"/>
  <c r="CL488" i="2"/>
  <c r="CM488" i="2"/>
  <c r="CN488" i="2"/>
  <c r="CO488" i="2"/>
  <c r="CP488" i="2"/>
  <c r="CQ488" i="2"/>
  <c r="S488" i="2"/>
  <c r="CR488" i="2" s="1"/>
  <c r="BX489" i="2"/>
  <c r="BY489" i="2"/>
  <c r="BZ489" i="2"/>
  <c r="CA489" i="2"/>
  <c r="CB489" i="2"/>
  <c r="CC489" i="2"/>
  <c r="CD489" i="2"/>
  <c r="CE489" i="2"/>
  <c r="CF489" i="2"/>
  <c r="CG489" i="2"/>
  <c r="CH489" i="2"/>
  <c r="CI489" i="2"/>
  <c r="CL489" i="2"/>
  <c r="CM489" i="2"/>
  <c r="CN489" i="2"/>
  <c r="CO489" i="2"/>
  <c r="CP489" i="2"/>
  <c r="CQ489" i="2"/>
  <c r="S489" i="2"/>
  <c r="CW489" i="2" s="1"/>
  <c r="BX490" i="2"/>
  <c r="BY490" i="2"/>
  <c r="BZ490" i="2"/>
  <c r="CA490" i="2"/>
  <c r="CB490" i="2"/>
  <c r="CC490" i="2"/>
  <c r="CD490" i="2"/>
  <c r="CE490" i="2"/>
  <c r="CF490" i="2"/>
  <c r="CG490" i="2"/>
  <c r="CH490" i="2"/>
  <c r="CI490" i="2"/>
  <c r="CL490" i="2"/>
  <c r="CM490" i="2"/>
  <c r="CN490" i="2"/>
  <c r="CO490" i="2"/>
  <c r="CP490" i="2"/>
  <c r="CQ490" i="2"/>
  <c r="S490" i="2"/>
  <c r="CS490" i="2" s="1"/>
  <c r="BX491" i="2"/>
  <c r="BY491" i="2"/>
  <c r="BZ491" i="2"/>
  <c r="CA491" i="2"/>
  <c r="CB491" i="2"/>
  <c r="CC491" i="2"/>
  <c r="CD491" i="2"/>
  <c r="CE491" i="2"/>
  <c r="CF491" i="2"/>
  <c r="CG491" i="2"/>
  <c r="CH491" i="2"/>
  <c r="CI491" i="2"/>
  <c r="CL491" i="2"/>
  <c r="CM491" i="2"/>
  <c r="CN491" i="2"/>
  <c r="CO491" i="2"/>
  <c r="CP491" i="2"/>
  <c r="CQ491" i="2"/>
  <c r="S491" i="2"/>
  <c r="CR491" i="2" s="1"/>
  <c r="BX492" i="2"/>
  <c r="BY492" i="2"/>
  <c r="BZ492" i="2"/>
  <c r="CA492" i="2"/>
  <c r="CB492" i="2"/>
  <c r="CC492" i="2"/>
  <c r="CD492" i="2"/>
  <c r="CE492" i="2"/>
  <c r="CF492" i="2"/>
  <c r="CG492" i="2"/>
  <c r="CH492" i="2"/>
  <c r="CI492" i="2"/>
  <c r="CL492" i="2"/>
  <c r="CM492" i="2"/>
  <c r="CN492" i="2"/>
  <c r="CO492" i="2"/>
  <c r="CP492" i="2"/>
  <c r="CQ492" i="2"/>
  <c r="CR492" i="2"/>
  <c r="CS492" i="2"/>
  <c r="S492" i="2"/>
  <c r="CT492" i="2" s="1"/>
  <c r="BX493" i="2"/>
  <c r="BY493" i="2"/>
  <c r="BZ493" i="2"/>
  <c r="CA493" i="2"/>
  <c r="CB493" i="2"/>
  <c r="CC493" i="2"/>
  <c r="CD493" i="2"/>
  <c r="CE493" i="2"/>
  <c r="CF493" i="2"/>
  <c r="CG493" i="2"/>
  <c r="CH493" i="2"/>
  <c r="CI493" i="2"/>
  <c r="CL493" i="2"/>
  <c r="CM493" i="2"/>
  <c r="CN493" i="2"/>
  <c r="CO493" i="2"/>
  <c r="CP493" i="2"/>
  <c r="CQ493" i="2"/>
  <c r="CR493" i="2"/>
  <c r="CS493" i="2"/>
  <c r="S493" i="2"/>
  <c r="BX494" i="2"/>
  <c r="BY494" i="2"/>
  <c r="BZ494" i="2"/>
  <c r="CA494" i="2"/>
  <c r="CB494" i="2"/>
  <c r="CC494" i="2"/>
  <c r="CD494" i="2"/>
  <c r="CE494" i="2"/>
  <c r="CF494" i="2"/>
  <c r="CG494" i="2"/>
  <c r="CH494" i="2"/>
  <c r="CI494" i="2"/>
  <c r="CL494" i="2"/>
  <c r="CM494" i="2"/>
  <c r="CN494" i="2"/>
  <c r="CO494" i="2"/>
  <c r="CP494" i="2"/>
  <c r="CQ494" i="2"/>
  <c r="CR494" i="2"/>
  <c r="CS494" i="2"/>
  <c r="S494" i="2"/>
  <c r="BX495" i="2"/>
  <c r="BY495" i="2"/>
  <c r="BZ495" i="2"/>
  <c r="CA495" i="2"/>
  <c r="CB495" i="2"/>
  <c r="CC495" i="2"/>
  <c r="CD495" i="2"/>
  <c r="CE495" i="2"/>
  <c r="CF495" i="2"/>
  <c r="CG495" i="2"/>
  <c r="CH495" i="2"/>
  <c r="CI495" i="2"/>
  <c r="CL495" i="2"/>
  <c r="CM495" i="2"/>
  <c r="CN495" i="2"/>
  <c r="CO495" i="2"/>
  <c r="CP495" i="2"/>
  <c r="CQ495" i="2"/>
  <c r="CR495" i="2"/>
  <c r="CS495" i="2"/>
  <c r="S495" i="2"/>
  <c r="CT495" i="2" s="1"/>
  <c r="BX496" i="2"/>
  <c r="BY496" i="2"/>
  <c r="BZ496" i="2"/>
  <c r="CA496" i="2"/>
  <c r="CB496" i="2"/>
  <c r="CC496" i="2"/>
  <c r="CD496" i="2"/>
  <c r="CE496" i="2"/>
  <c r="CF496" i="2"/>
  <c r="CG496" i="2"/>
  <c r="CH496" i="2"/>
  <c r="CI496" i="2"/>
  <c r="CL496" i="2"/>
  <c r="CM496" i="2"/>
  <c r="CN496" i="2"/>
  <c r="CO496" i="2"/>
  <c r="CP496" i="2"/>
  <c r="CQ496" i="2"/>
  <c r="CR496" i="2"/>
  <c r="CS496" i="2"/>
  <c r="CT496" i="2"/>
  <c r="S496" i="2"/>
  <c r="BX497" i="2"/>
  <c r="BY497" i="2"/>
  <c r="BZ497" i="2"/>
  <c r="CA497" i="2"/>
  <c r="CB497" i="2"/>
  <c r="CC497" i="2"/>
  <c r="CD497" i="2"/>
  <c r="CE497" i="2"/>
  <c r="CF497" i="2"/>
  <c r="CG497" i="2"/>
  <c r="CH497" i="2"/>
  <c r="CI497" i="2"/>
  <c r="CL497" i="2"/>
  <c r="CM497" i="2"/>
  <c r="CN497" i="2"/>
  <c r="CO497" i="2"/>
  <c r="CP497" i="2"/>
  <c r="CQ497" i="2"/>
  <c r="CR497" i="2"/>
  <c r="CS497" i="2"/>
  <c r="CT497" i="2"/>
  <c r="S497" i="2"/>
  <c r="CV497" i="2" s="1"/>
  <c r="CL498" i="2"/>
  <c r="CM498" i="2"/>
  <c r="CN498" i="2"/>
  <c r="CO498" i="2"/>
  <c r="CP498" i="2"/>
  <c r="CQ498" i="2"/>
  <c r="CR498" i="2"/>
  <c r="CS498" i="2"/>
  <c r="CT498" i="2"/>
  <c r="CU498" i="2"/>
  <c r="S498" i="2"/>
  <c r="CW498" i="2" s="1"/>
  <c r="CL499" i="2"/>
  <c r="CM499" i="2"/>
  <c r="CN499" i="2"/>
  <c r="CO499" i="2"/>
  <c r="CP499" i="2"/>
  <c r="CQ499" i="2"/>
  <c r="CR499" i="2"/>
  <c r="CS499" i="2"/>
  <c r="CT499" i="2"/>
  <c r="CU499" i="2"/>
  <c r="S499" i="2"/>
  <c r="CV499" i="2" s="1"/>
  <c r="S276" i="2"/>
  <c r="CL276" i="2" s="1"/>
  <c r="CM275" i="2"/>
  <c r="CN275" i="2"/>
  <c r="S275" i="2"/>
  <c r="CW275" i="2" s="1"/>
  <c r="CV275" i="2"/>
  <c r="S274" i="2"/>
  <c r="CQ274" i="2" s="1"/>
  <c r="S273" i="2"/>
  <c r="CW273" i="2" s="1"/>
  <c r="CU273" i="2"/>
  <c r="S272" i="2"/>
  <c r="CL272" i="2" s="1"/>
  <c r="S271" i="2"/>
  <c r="CM271" i="2" s="1"/>
  <c r="S270" i="2"/>
  <c r="CL270" i="2" s="1"/>
  <c r="S269" i="2"/>
  <c r="CV269" i="2" s="1"/>
  <c r="CU269" i="2"/>
  <c r="S268" i="2"/>
  <c r="CL268" i="2" s="1"/>
  <c r="CT268" i="2"/>
  <c r="CM267" i="2"/>
  <c r="CN267" i="2"/>
  <c r="S267" i="2"/>
  <c r="CU267" i="2" s="1"/>
  <c r="CV267" i="2"/>
  <c r="S266" i="2"/>
  <c r="CS266" i="2" s="1"/>
  <c r="S265" i="2"/>
  <c r="CL265" i="2" s="1"/>
  <c r="CM264" i="2"/>
  <c r="CN264" i="2"/>
  <c r="S264" i="2"/>
  <c r="CT264" i="2" s="1"/>
  <c r="S263" i="2"/>
  <c r="CT263" i="2" s="1"/>
  <c r="CL248" i="2"/>
  <c r="CM248" i="2"/>
  <c r="CN248" i="2"/>
  <c r="CO248" i="2"/>
  <c r="CP248" i="2"/>
  <c r="CQ248" i="2"/>
  <c r="CR248" i="2"/>
  <c r="S248" i="2"/>
  <c r="CT248" i="2" s="1"/>
  <c r="CL247" i="2"/>
  <c r="CM247" i="2"/>
  <c r="CN247" i="2"/>
  <c r="CO247" i="2"/>
  <c r="CP247" i="2"/>
  <c r="CQ247" i="2"/>
  <c r="S247" i="2"/>
  <c r="CR247" i="2" s="1"/>
  <c r="CL246" i="2"/>
  <c r="CM246" i="2"/>
  <c r="CN246" i="2"/>
  <c r="CO246" i="2"/>
  <c r="S246" i="2"/>
  <c r="CP246" i="2" s="1"/>
  <c r="CL245" i="2"/>
  <c r="CM245" i="2"/>
  <c r="CN245" i="2"/>
  <c r="CO245" i="2"/>
  <c r="S245" i="2"/>
  <c r="CL244" i="2"/>
  <c r="CM244" i="2"/>
  <c r="CN244" i="2"/>
  <c r="CO244" i="2"/>
  <c r="S244" i="2"/>
  <c r="CS244" i="2" s="1"/>
  <c r="CL243" i="2"/>
  <c r="CM243" i="2"/>
  <c r="CN243" i="2"/>
  <c r="CO243" i="2"/>
  <c r="S243" i="2"/>
  <c r="CW243" i="2" s="1"/>
  <c r="CL242" i="2"/>
  <c r="CM242" i="2"/>
  <c r="CN242" i="2"/>
  <c r="S242" i="2"/>
  <c r="CO242" i="2" s="1"/>
  <c r="CL241" i="2"/>
  <c r="CM241" i="2"/>
  <c r="CN241" i="2"/>
  <c r="S241" i="2"/>
  <c r="CO241" i="2" s="1"/>
  <c r="CL240" i="2"/>
  <c r="CM240" i="2"/>
  <c r="CN240" i="2"/>
  <c r="S240" i="2"/>
  <c r="CR240" i="2" s="1"/>
  <c r="CL239" i="2"/>
  <c r="CM239" i="2"/>
  <c r="CN239" i="2"/>
  <c r="S239" i="2"/>
  <c r="CT239" i="2" s="1"/>
  <c r="CL238" i="2"/>
  <c r="CM238" i="2"/>
  <c r="CN238" i="2"/>
  <c r="S238" i="2"/>
  <c r="CO238" i="2" s="1"/>
  <c r="CL237" i="2"/>
  <c r="CM237" i="2"/>
  <c r="S237" i="2"/>
  <c r="CP237" i="2" s="1"/>
  <c r="CL236" i="2"/>
  <c r="CM236" i="2"/>
  <c r="S236" i="2"/>
  <c r="CW236" i="2" s="1"/>
  <c r="CL235" i="2"/>
  <c r="CM235" i="2"/>
  <c r="S235" i="2"/>
  <c r="CO235" i="2" s="1"/>
  <c r="CL234" i="2"/>
  <c r="CM234" i="2"/>
  <c r="S234" i="2"/>
  <c r="CL233" i="2"/>
  <c r="CM233" i="2"/>
  <c r="S233" i="2"/>
  <c r="CQ233" i="2" s="1"/>
  <c r="CL232" i="2"/>
  <c r="CM232" i="2"/>
  <c r="S232" i="2"/>
  <c r="CO232" i="2" s="1"/>
  <c r="CL231" i="2"/>
  <c r="CM231" i="2"/>
  <c r="S231" i="2"/>
  <c r="CQ231" i="2" s="1"/>
  <c r="CL230" i="2"/>
  <c r="CM230" i="2"/>
  <c r="S230" i="2"/>
  <c r="CS230" i="2" s="1"/>
  <c r="CL229" i="2"/>
  <c r="S229" i="2"/>
  <c r="T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T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A113" i="2"/>
  <c r="CB113" i="2"/>
  <c r="CC113" i="2"/>
  <c r="CD113" i="2"/>
  <c r="CE113" i="2"/>
  <c r="CF113" i="2"/>
  <c r="CG113" i="2"/>
  <c r="CH113" i="2"/>
  <c r="CI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F116" i="2"/>
  <c r="CG116" i="2" s="1"/>
  <c r="CH116" i="2" s="1"/>
  <c r="CI116" i="2" s="1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F117" i="2"/>
  <c r="CG117" i="2" s="1"/>
  <c r="CH117" i="2" s="1"/>
  <c r="CI117" i="2" s="1"/>
  <c r="CJ117" i="2" s="1"/>
  <c r="CK117" i="2" s="1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S118" i="2"/>
  <c r="S119" i="2"/>
  <c r="CL119" i="2" s="1"/>
  <c r="CJ120" i="2"/>
  <c r="CK120" i="2" s="1"/>
  <c r="S120" i="2"/>
  <c r="CL120" i="2" s="1"/>
  <c r="CK121" i="2"/>
  <c r="S121" i="2"/>
  <c r="CM121" i="2" s="1"/>
  <c r="CK122" i="2"/>
  <c r="CL122" i="2"/>
  <c r="CM122" i="2"/>
  <c r="S122" i="2"/>
  <c r="CR122" i="2" s="1"/>
  <c r="CK123" i="2"/>
  <c r="CL123" i="2"/>
  <c r="CM123" i="2"/>
  <c r="S123" i="2"/>
  <c r="CN123" i="2" s="1"/>
  <c r="CK124" i="2"/>
  <c r="CL124" i="2"/>
  <c r="CM124" i="2"/>
  <c r="S124" i="2"/>
  <c r="CR124" i="2" s="1"/>
  <c r="CK125" i="2"/>
  <c r="CL125" i="2"/>
  <c r="CM125" i="2"/>
  <c r="S125" i="2"/>
  <c r="CQ125" i="2" s="1"/>
  <c r="CK126" i="2"/>
  <c r="CL126" i="2"/>
  <c r="CM126" i="2"/>
  <c r="CN126" i="2"/>
  <c r="S126" i="2"/>
  <c r="CV126" i="2" s="1"/>
  <c r="CK127" i="2"/>
  <c r="CL127" i="2"/>
  <c r="CM127" i="2"/>
  <c r="CN127" i="2"/>
  <c r="CO127" i="2"/>
  <c r="CP127" i="2"/>
  <c r="CQ127" i="2"/>
  <c r="CR127" i="2"/>
  <c r="CS127" i="2"/>
  <c r="CT127" i="2"/>
  <c r="CU127" i="2"/>
  <c r="S127" i="2"/>
  <c r="CW127" i="2" s="1"/>
  <c r="CK128" i="2"/>
  <c r="CL128" i="2"/>
  <c r="CM128" i="2"/>
  <c r="CN128" i="2"/>
  <c r="CO128" i="2"/>
  <c r="CP128" i="2"/>
  <c r="CQ128" i="2"/>
  <c r="CR128" i="2"/>
  <c r="CS128" i="2"/>
  <c r="CT128" i="2"/>
  <c r="CU128" i="2"/>
  <c r="S128" i="2"/>
  <c r="AV9" i="2"/>
  <c r="AW9" i="2"/>
  <c r="AX9" i="2"/>
  <c r="AY9" i="2"/>
  <c r="AZ9" i="2"/>
  <c r="BA9" i="2"/>
  <c r="BB9" i="2"/>
  <c r="BC9" i="2"/>
  <c r="BD9" i="2"/>
  <c r="BE9" i="2"/>
  <c r="BF9" i="2"/>
  <c r="BG9" i="2"/>
  <c r="BJ9" i="2"/>
  <c r="BK9" i="2"/>
  <c r="BL9" i="2"/>
  <c r="BM9" i="2"/>
  <c r="BN9" i="2"/>
  <c r="BO9" i="2"/>
  <c r="BP9" i="2"/>
  <c r="BQ9" i="2"/>
  <c r="BR9" i="2"/>
  <c r="BS9" i="2"/>
  <c r="BT9" i="2"/>
  <c r="BU9" i="2"/>
  <c r="BX9" i="2"/>
  <c r="BY9" i="2"/>
  <c r="BZ9" i="2"/>
  <c r="CA9" i="2"/>
  <c r="CB9" i="2"/>
  <c r="CC9" i="2"/>
  <c r="CD9" i="2"/>
  <c r="CE9" i="2"/>
  <c r="CF9" i="2"/>
  <c r="CG9" i="2"/>
  <c r="CH9" i="2"/>
  <c r="CI9" i="2"/>
  <c r="CL9" i="2"/>
  <c r="CM9" i="2"/>
  <c r="CN9" i="2"/>
  <c r="CO9" i="2"/>
  <c r="CP9" i="2"/>
  <c r="CQ9" i="2"/>
  <c r="CR9" i="2"/>
  <c r="CS9" i="2"/>
  <c r="CT9" i="2"/>
  <c r="CU9" i="2"/>
  <c r="CV9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S17" i="2"/>
  <c r="CR17" i="2" s="1"/>
  <c r="BJ18" i="2"/>
  <c r="BK18" i="2"/>
  <c r="BL18" i="2"/>
  <c r="BM18" i="2"/>
  <c r="BN18" i="2"/>
  <c r="BO18" i="2"/>
  <c r="BP18" i="2"/>
  <c r="BQ18" i="2"/>
  <c r="BR18" i="2"/>
  <c r="BS18" i="2"/>
  <c r="BT18" i="2"/>
  <c r="BU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CA29" i="2"/>
  <c r="CB29" i="2"/>
  <c r="CC29" i="2"/>
  <c r="CD29" i="2"/>
  <c r="CE29" i="2"/>
  <c r="CF29" i="2"/>
  <c r="CG29" i="2"/>
  <c r="CH29" i="2"/>
  <c r="CI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BV31" i="2"/>
  <c r="BW31" i="2" s="1"/>
  <c r="S31" i="2"/>
  <c r="CE31" i="2" s="1"/>
  <c r="BV32" i="2"/>
  <c r="BW32" i="2" s="1"/>
  <c r="S32" i="2"/>
  <c r="BV33" i="2"/>
  <c r="BW33" i="2" s="1"/>
  <c r="S33" i="2"/>
  <c r="CT33" i="2" s="1"/>
  <c r="BW34" i="2"/>
  <c r="S34" i="2"/>
  <c r="CR34" i="2" s="1"/>
  <c r="BW35" i="2"/>
  <c r="CJ35" i="2"/>
  <c r="CL35" i="2"/>
  <c r="S35" i="2"/>
  <c r="CP35" i="2" s="1"/>
  <c r="BW36" i="2"/>
  <c r="CJ36" i="2"/>
  <c r="CL36" i="2"/>
  <c r="CM36" i="2"/>
  <c r="S36" i="2"/>
  <c r="CR36" i="2" s="1"/>
  <c r="BW37" i="2"/>
  <c r="CJ37" i="2"/>
  <c r="CL37" i="2"/>
  <c r="CM37" i="2"/>
  <c r="CN37" i="2"/>
  <c r="CO37" i="2"/>
  <c r="CP37" i="2"/>
  <c r="S37" i="2"/>
  <c r="CR37" i="2" s="1"/>
  <c r="BP38" i="2"/>
  <c r="BQ38" i="2"/>
  <c r="BR38" i="2"/>
  <c r="BS38" i="2"/>
  <c r="BT38" i="2"/>
  <c r="BU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L38" i="2"/>
  <c r="CM38" i="2"/>
  <c r="CN38" i="2"/>
  <c r="CO38" i="2"/>
  <c r="CP38" i="2"/>
  <c r="CQ38" i="2"/>
  <c r="CR38" i="2"/>
  <c r="CS38" i="2"/>
  <c r="CT38" i="2"/>
  <c r="S38" i="2"/>
  <c r="BP39" i="2"/>
  <c r="BQ39" i="2"/>
  <c r="BR39" i="2"/>
  <c r="BS39" i="2"/>
  <c r="BT39" i="2"/>
  <c r="BU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L39" i="2"/>
  <c r="CM39" i="2"/>
  <c r="CN39" i="2"/>
  <c r="CO39" i="2"/>
  <c r="CP39" i="2"/>
  <c r="CQ39" i="2"/>
  <c r="CR39" i="2"/>
  <c r="CS39" i="2"/>
  <c r="CT39" i="2"/>
  <c r="CU39" i="2"/>
  <c r="CW39" i="2"/>
  <c r="CV39" i="2"/>
  <c r="CJ41" i="2"/>
  <c r="CK41" i="2" s="1"/>
  <c r="CL41" i="2"/>
  <c r="CM41" i="2"/>
  <c r="CN41" i="2"/>
  <c r="CO41" i="2"/>
  <c r="CP41" i="2"/>
  <c r="CQ41" i="2"/>
  <c r="CR41" i="2"/>
  <c r="CS41" i="2"/>
  <c r="CT41" i="2"/>
  <c r="CU41" i="2"/>
  <c r="CV41" i="2"/>
  <c r="CW41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L53" i="2"/>
  <c r="CM53" i="2"/>
  <c r="CN53" i="2"/>
  <c r="CO53" i="2"/>
  <c r="CP53" i="2"/>
  <c r="CQ53" i="2"/>
  <c r="CR53" i="2"/>
  <c r="CS53" i="2"/>
  <c r="CT53" i="2"/>
  <c r="CU53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L63" i="2"/>
  <c r="CM63" i="2"/>
  <c r="CN63" i="2"/>
  <c r="CO63" i="2"/>
  <c r="CP63" i="2"/>
  <c r="CQ63" i="2"/>
  <c r="CR63" i="2"/>
  <c r="CS63" i="2"/>
  <c r="CT63" i="2"/>
  <c r="CU63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L81" i="2"/>
  <c r="CM81" i="2"/>
  <c r="CN81" i="2"/>
  <c r="CO81" i="2"/>
  <c r="CP81" i="2"/>
  <c r="CQ81" i="2"/>
  <c r="CR81" i="2"/>
  <c r="CS81" i="2"/>
  <c r="CT81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V82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T85" i="2"/>
  <c r="U85" i="2"/>
  <c r="V85" i="2"/>
  <c r="W85" i="2"/>
  <c r="X85" i="2"/>
  <c r="Y85" i="2"/>
  <c r="Z85" i="2"/>
  <c r="AA85" i="2"/>
  <c r="AB85" i="2"/>
  <c r="AC85" i="2"/>
  <c r="AD85" i="2"/>
  <c r="AE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J129" i="2"/>
  <c r="CK129" i="2" s="1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Y130" i="2"/>
  <c r="T160" i="2"/>
  <c r="U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X160" i="2"/>
  <c r="BY160" i="2"/>
  <c r="BZ160" i="2"/>
  <c r="CA160" i="2"/>
  <c r="CB160" i="2"/>
  <c r="CC160" i="2"/>
  <c r="CD160" i="2"/>
  <c r="CE160" i="2"/>
  <c r="CF160" i="2"/>
  <c r="CG160" i="2"/>
  <c r="CH160" i="2"/>
  <c r="CI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T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X161" i="2"/>
  <c r="BY161" i="2"/>
  <c r="BZ161" i="2"/>
  <c r="CA161" i="2"/>
  <c r="CB161" i="2"/>
  <c r="CC161" i="2"/>
  <c r="CD161" i="2"/>
  <c r="CE161" i="2"/>
  <c r="CF161" i="2"/>
  <c r="CG161" i="2"/>
  <c r="CH161" i="2"/>
  <c r="CI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T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X162" i="2"/>
  <c r="BY162" i="2"/>
  <c r="BZ162" i="2"/>
  <c r="CA162" i="2"/>
  <c r="CB162" i="2"/>
  <c r="CC162" i="2"/>
  <c r="CD162" i="2"/>
  <c r="CE162" i="2"/>
  <c r="CF162" i="2"/>
  <c r="CG162" i="2"/>
  <c r="CH162" i="2"/>
  <c r="CI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T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T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L164" i="2"/>
  <c r="CM164" i="2"/>
  <c r="CN164" i="2"/>
  <c r="CO164" i="2"/>
  <c r="CP164" i="2"/>
  <c r="CQ164" i="2"/>
  <c r="CR164" i="2"/>
  <c r="CS164" i="2"/>
  <c r="CT164" i="2"/>
  <c r="CU164" i="2"/>
  <c r="CV164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X171" i="2"/>
  <c r="BY171" i="2"/>
  <c r="BZ171" i="2"/>
  <c r="CA171" i="2"/>
  <c r="CB171" i="2"/>
  <c r="CC171" i="2"/>
  <c r="CD171" i="2"/>
  <c r="CE171" i="2"/>
  <c r="CF171" i="2"/>
  <c r="CG171" i="2"/>
  <c r="CH171" i="2"/>
  <c r="CI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X172" i="2"/>
  <c r="BY172" i="2"/>
  <c r="BZ172" i="2"/>
  <c r="CA172" i="2"/>
  <c r="CB172" i="2"/>
  <c r="CC172" i="2"/>
  <c r="CD172" i="2"/>
  <c r="CE172" i="2"/>
  <c r="CF172" i="2"/>
  <c r="CG172" i="2"/>
  <c r="CH172" i="2"/>
  <c r="CI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X173" i="2"/>
  <c r="BY173" i="2"/>
  <c r="BZ173" i="2"/>
  <c r="CA173" i="2"/>
  <c r="CB173" i="2"/>
  <c r="CC173" i="2"/>
  <c r="CD173" i="2"/>
  <c r="CE173" i="2"/>
  <c r="CF173" i="2"/>
  <c r="CG173" i="2"/>
  <c r="CH173" i="2"/>
  <c r="CI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X174" i="2"/>
  <c r="BY174" i="2"/>
  <c r="BZ174" i="2"/>
  <c r="CA174" i="2"/>
  <c r="CB174" i="2"/>
  <c r="CC174" i="2"/>
  <c r="CD174" i="2"/>
  <c r="CE174" i="2"/>
  <c r="CF174" i="2"/>
  <c r="CG174" i="2"/>
  <c r="CH174" i="2"/>
  <c r="CI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X176" i="2"/>
  <c r="BY176" i="2"/>
  <c r="BZ176" i="2"/>
  <c r="CA176" i="2"/>
  <c r="CB176" i="2"/>
  <c r="CC176" i="2"/>
  <c r="CD176" i="2"/>
  <c r="CE176" i="2"/>
  <c r="CF176" i="2"/>
  <c r="CG176" i="2"/>
  <c r="CH176" i="2"/>
  <c r="CI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L178" i="2"/>
  <c r="CX178" i="2" s="1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J179" i="2"/>
  <c r="BK179" i="2"/>
  <c r="BL179" i="2"/>
  <c r="BM179" i="2"/>
  <c r="BN179" i="2"/>
  <c r="BO179" i="2"/>
  <c r="BP179" i="2"/>
  <c r="BQ179" i="2"/>
  <c r="BR179" i="2"/>
  <c r="BS179" i="2"/>
  <c r="BT179" i="2"/>
  <c r="BU179" i="2"/>
  <c r="BX179" i="2"/>
  <c r="BY179" i="2"/>
  <c r="BZ179" i="2"/>
  <c r="CA179" i="2"/>
  <c r="CB179" i="2"/>
  <c r="CC179" i="2"/>
  <c r="CD179" i="2"/>
  <c r="CE179" i="2"/>
  <c r="CF179" i="2"/>
  <c r="CG179" i="2"/>
  <c r="CH179" i="2"/>
  <c r="CI179" i="2"/>
  <c r="CL179" i="2"/>
  <c r="CM179" i="2"/>
  <c r="CN179" i="2"/>
  <c r="CO179" i="2"/>
  <c r="CP179" i="2"/>
  <c r="CQ179" i="2"/>
  <c r="CR179" i="2"/>
  <c r="CS179" i="2"/>
  <c r="CT179" i="2"/>
  <c r="CU179" i="2"/>
  <c r="CV179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X186" i="2"/>
  <c r="BY186" i="2"/>
  <c r="BZ186" i="2"/>
  <c r="CA186" i="2"/>
  <c r="CB186" i="2"/>
  <c r="CC186" i="2"/>
  <c r="CD186" i="2"/>
  <c r="CE186" i="2"/>
  <c r="CF186" i="2"/>
  <c r="CG186" i="2"/>
  <c r="CH186" i="2"/>
  <c r="CI186" i="2"/>
  <c r="CL186" i="2"/>
  <c r="CM186" i="2"/>
  <c r="CN186" i="2"/>
  <c r="CO186" i="2"/>
  <c r="CP186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X187" i="2"/>
  <c r="BY187" i="2"/>
  <c r="BZ187" i="2"/>
  <c r="CA187" i="2"/>
  <c r="CB187" i="2"/>
  <c r="CC187" i="2"/>
  <c r="CD187" i="2"/>
  <c r="CE187" i="2"/>
  <c r="CF187" i="2"/>
  <c r="CG187" i="2"/>
  <c r="CH187" i="2"/>
  <c r="CI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J188" i="2"/>
  <c r="BK188" i="2"/>
  <c r="BL188" i="2"/>
  <c r="BM188" i="2"/>
  <c r="BN188" i="2"/>
  <c r="BO188" i="2"/>
  <c r="BP188" i="2"/>
  <c r="BQ188" i="2"/>
  <c r="BR188" i="2"/>
  <c r="BS188" i="2"/>
  <c r="BT188" i="2"/>
  <c r="BU188" i="2"/>
  <c r="BX188" i="2"/>
  <c r="BY188" i="2"/>
  <c r="BZ188" i="2"/>
  <c r="CA188" i="2"/>
  <c r="CB188" i="2"/>
  <c r="CC188" i="2"/>
  <c r="CD188" i="2"/>
  <c r="CE188" i="2"/>
  <c r="CF188" i="2"/>
  <c r="CG188" i="2"/>
  <c r="CH188" i="2"/>
  <c r="CI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J189" i="2"/>
  <c r="BK189" i="2"/>
  <c r="BL189" i="2"/>
  <c r="BM189" i="2"/>
  <c r="BN189" i="2"/>
  <c r="BO189" i="2"/>
  <c r="BP189" i="2"/>
  <c r="BQ189" i="2"/>
  <c r="BR189" i="2"/>
  <c r="BS189" i="2"/>
  <c r="BT189" i="2"/>
  <c r="BU189" i="2"/>
  <c r="BX189" i="2"/>
  <c r="BY189" i="2"/>
  <c r="BZ189" i="2"/>
  <c r="CA189" i="2"/>
  <c r="CB189" i="2"/>
  <c r="CC189" i="2"/>
  <c r="CD189" i="2"/>
  <c r="CE189" i="2"/>
  <c r="CF189" i="2"/>
  <c r="CG189" i="2"/>
  <c r="CH189" i="2"/>
  <c r="CI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J191" i="2"/>
  <c r="BK191" i="2"/>
  <c r="BL191" i="2"/>
  <c r="BM191" i="2"/>
  <c r="BN191" i="2"/>
  <c r="BO191" i="2"/>
  <c r="BP191" i="2"/>
  <c r="BQ191" i="2"/>
  <c r="BR191" i="2"/>
  <c r="BS191" i="2"/>
  <c r="BT191" i="2"/>
  <c r="BU191" i="2"/>
  <c r="BX191" i="2"/>
  <c r="BY191" i="2"/>
  <c r="BZ191" i="2"/>
  <c r="CA191" i="2"/>
  <c r="CB191" i="2"/>
  <c r="CC191" i="2"/>
  <c r="CD191" i="2"/>
  <c r="CE191" i="2"/>
  <c r="CF191" i="2"/>
  <c r="CG191" i="2"/>
  <c r="CH191" i="2"/>
  <c r="CI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J192" i="2"/>
  <c r="BK192" i="2"/>
  <c r="BL192" i="2"/>
  <c r="BM192" i="2"/>
  <c r="BN192" i="2"/>
  <c r="BO192" i="2"/>
  <c r="BP192" i="2"/>
  <c r="BQ192" i="2"/>
  <c r="BR192" i="2"/>
  <c r="BS192" i="2"/>
  <c r="BT192" i="2"/>
  <c r="BU192" i="2"/>
  <c r="BX192" i="2"/>
  <c r="BY192" i="2"/>
  <c r="BZ192" i="2"/>
  <c r="CA192" i="2"/>
  <c r="CB192" i="2"/>
  <c r="CC192" i="2"/>
  <c r="CD192" i="2"/>
  <c r="CE192" i="2"/>
  <c r="CF192" i="2"/>
  <c r="CG192" i="2"/>
  <c r="CH192" i="2"/>
  <c r="CI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BJ193" i="2"/>
  <c r="BK193" i="2"/>
  <c r="BL193" i="2"/>
  <c r="BM193" i="2"/>
  <c r="BN193" i="2"/>
  <c r="BO193" i="2"/>
  <c r="BP193" i="2"/>
  <c r="BQ193" i="2"/>
  <c r="BR193" i="2"/>
  <c r="BS193" i="2"/>
  <c r="BT193" i="2"/>
  <c r="BU193" i="2"/>
  <c r="BX193" i="2"/>
  <c r="BY193" i="2"/>
  <c r="BZ193" i="2"/>
  <c r="CA193" i="2"/>
  <c r="CB193" i="2"/>
  <c r="CC193" i="2"/>
  <c r="CD193" i="2"/>
  <c r="CE193" i="2"/>
  <c r="CF193" i="2"/>
  <c r="CG193" i="2"/>
  <c r="CH193" i="2"/>
  <c r="CI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BJ194" i="2"/>
  <c r="BK194" i="2"/>
  <c r="BL194" i="2"/>
  <c r="BM194" i="2"/>
  <c r="BN194" i="2"/>
  <c r="BO194" i="2"/>
  <c r="BP194" i="2"/>
  <c r="BQ194" i="2"/>
  <c r="BR194" i="2"/>
  <c r="BS194" i="2"/>
  <c r="BT194" i="2"/>
  <c r="BU194" i="2"/>
  <c r="BX194" i="2"/>
  <c r="BY194" i="2"/>
  <c r="BZ194" i="2"/>
  <c r="CA194" i="2"/>
  <c r="CB194" i="2"/>
  <c r="CC194" i="2"/>
  <c r="CD194" i="2"/>
  <c r="CE194" i="2"/>
  <c r="CF194" i="2"/>
  <c r="CG194" i="2"/>
  <c r="CH194" i="2"/>
  <c r="CI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BJ195" i="2"/>
  <c r="BK195" i="2"/>
  <c r="BL195" i="2"/>
  <c r="BM195" i="2"/>
  <c r="BN195" i="2"/>
  <c r="BO195" i="2"/>
  <c r="BP195" i="2"/>
  <c r="BQ195" i="2"/>
  <c r="BR195" i="2"/>
  <c r="BS195" i="2"/>
  <c r="BT195" i="2"/>
  <c r="BU195" i="2"/>
  <c r="BX195" i="2"/>
  <c r="BY195" i="2"/>
  <c r="BZ195" i="2"/>
  <c r="CA195" i="2"/>
  <c r="CB195" i="2"/>
  <c r="CC195" i="2"/>
  <c r="CD195" i="2"/>
  <c r="CE195" i="2"/>
  <c r="CF195" i="2"/>
  <c r="CG195" i="2"/>
  <c r="CH195" i="2"/>
  <c r="CI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BJ198" i="2"/>
  <c r="BK198" i="2"/>
  <c r="BL198" i="2"/>
  <c r="BM198" i="2"/>
  <c r="BN198" i="2"/>
  <c r="BO198" i="2"/>
  <c r="BP198" i="2"/>
  <c r="BQ198" i="2"/>
  <c r="BR198" i="2"/>
  <c r="BS198" i="2"/>
  <c r="BT198" i="2"/>
  <c r="BU198" i="2"/>
  <c r="BX198" i="2"/>
  <c r="BY198" i="2"/>
  <c r="BZ198" i="2"/>
  <c r="CA198" i="2"/>
  <c r="CB198" i="2"/>
  <c r="CC198" i="2"/>
  <c r="CD198" i="2"/>
  <c r="CE198" i="2"/>
  <c r="CF198" i="2"/>
  <c r="CG198" i="2"/>
  <c r="CH198" i="2"/>
  <c r="CI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BJ199" i="2"/>
  <c r="BK199" i="2"/>
  <c r="BL199" i="2"/>
  <c r="BM199" i="2"/>
  <c r="BN199" i="2"/>
  <c r="BO199" i="2"/>
  <c r="BP199" i="2"/>
  <c r="BQ199" i="2"/>
  <c r="BR199" i="2"/>
  <c r="BS199" i="2"/>
  <c r="BT199" i="2"/>
  <c r="BU199" i="2"/>
  <c r="BX199" i="2"/>
  <c r="BY199" i="2"/>
  <c r="BZ199" i="2"/>
  <c r="CA199" i="2"/>
  <c r="CB199" i="2"/>
  <c r="CC199" i="2"/>
  <c r="CD199" i="2"/>
  <c r="CE199" i="2"/>
  <c r="CF199" i="2"/>
  <c r="CG199" i="2"/>
  <c r="CH199" i="2"/>
  <c r="CI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BJ200" i="2"/>
  <c r="BK200" i="2"/>
  <c r="BL200" i="2"/>
  <c r="BM200" i="2"/>
  <c r="BN200" i="2"/>
  <c r="BO200" i="2"/>
  <c r="BP200" i="2"/>
  <c r="BQ200" i="2"/>
  <c r="BR200" i="2"/>
  <c r="BS200" i="2"/>
  <c r="BT200" i="2"/>
  <c r="BU200" i="2"/>
  <c r="BX200" i="2"/>
  <c r="BY200" i="2"/>
  <c r="BZ200" i="2"/>
  <c r="CA200" i="2"/>
  <c r="CB200" i="2"/>
  <c r="CC200" i="2"/>
  <c r="CD200" i="2"/>
  <c r="CE200" i="2"/>
  <c r="CF200" i="2"/>
  <c r="CG200" i="2"/>
  <c r="CH200" i="2"/>
  <c r="CI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BJ201" i="2"/>
  <c r="BK201" i="2"/>
  <c r="BL201" i="2"/>
  <c r="BM201" i="2"/>
  <c r="BN201" i="2"/>
  <c r="BO201" i="2"/>
  <c r="BP201" i="2"/>
  <c r="BQ201" i="2"/>
  <c r="BR201" i="2"/>
  <c r="BS201" i="2"/>
  <c r="BT201" i="2"/>
  <c r="BU201" i="2"/>
  <c r="BX201" i="2"/>
  <c r="BY201" i="2"/>
  <c r="BZ201" i="2"/>
  <c r="CA201" i="2"/>
  <c r="CB201" i="2"/>
  <c r="CC201" i="2"/>
  <c r="CD201" i="2"/>
  <c r="CE201" i="2"/>
  <c r="CF201" i="2"/>
  <c r="CG201" i="2"/>
  <c r="CH201" i="2"/>
  <c r="CI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BJ202" i="2"/>
  <c r="BK202" i="2"/>
  <c r="BL202" i="2"/>
  <c r="BM202" i="2"/>
  <c r="BN202" i="2"/>
  <c r="BO202" i="2"/>
  <c r="BP202" i="2"/>
  <c r="BQ202" i="2"/>
  <c r="BR202" i="2"/>
  <c r="BS202" i="2"/>
  <c r="BT202" i="2"/>
  <c r="BU202" i="2"/>
  <c r="BX202" i="2"/>
  <c r="BY202" i="2"/>
  <c r="BZ202" i="2"/>
  <c r="CA202" i="2"/>
  <c r="CB202" i="2"/>
  <c r="CC202" i="2"/>
  <c r="CD202" i="2"/>
  <c r="CE202" i="2"/>
  <c r="CF202" i="2"/>
  <c r="CG202" i="2"/>
  <c r="CH202" i="2"/>
  <c r="CI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BJ203" i="2"/>
  <c r="BK203" i="2"/>
  <c r="BL203" i="2"/>
  <c r="BM203" i="2"/>
  <c r="BN203" i="2"/>
  <c r="BO203" i="2"/>
  <c r="BP203" i="2"/>
  <c r="BQ203" i="2"/>
  <c r="BR203" i="2"/>
  <c r="BS203" i="2"/>
  <c r="BT203" i="2"/>
  <c r="BU203" i="2"/>
  <c r="BX203" i="2"/>
  <c r="BY203" i="2"/>
  <c r="BZ203" i="2"/>
  <c r="CA203" i="2"/>
  <c r="CB203" i="2"/>
  <c r="CC203" i="2"/>
  <c r="CD203" i="2"/>
  <c r="CE203" i="2"/>
  <c r="CF203" i="2"/>
  <c r="CG203" i="2"/>
  <c r="CH203" i="2"/>
  <c r="CI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BJ204" i="2"/>
  <c r="BK204" i="2"/>
  <c r="BL204" i="2"/>
  <c r="BM204" i="2"/>
  <c r="BN204" i="2"/>
  <c r="BO204" i="2"/>
  <c r="BP204" i="2"/>
  <c r="BQ204" i="2"/>
  <c r="BR204" i="2"/>
  <c r="BS204" i="2"/>
  <c r="BT204" i="2"/>
  <c r="BU204" i="2"/>
  <c r="BX204" i="2"/>
  <c r="BY204" i="2"/>
  <c r="BZ204" i="2"/>
  <c r="CA204" i="2"/>
  <c r="CB204" i="2"/>
  <c r="CC204" i="2"/>
  <c r="CD204" i="2"/>
  <c r="CE204" i="2"/>
  <c r="CF204" i="2"/>
  <c r="CG204" i="2"/>
  <c r="CH204" i="2"/>
  <c r="CI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BJ205" i="2"/>
  <c r="BK205" i="2"/>
  <c r="BL205" i="2"/>
  <c r="BM205" i="2"/>
  <c r="BN205" i="2"/>
  <c r="BO205" i="2"/>
  <c r="BP205" i="2"/>
  <c r="BQ205" i="2"/>
  <c r="BR205" i="2"/>
  <c r="BS205" i="2"/>
  <c r="BT205" i="2"/>
  <c r="BU205" i="2"/>
  <c r="BX205" i="2"/>
  <c r="BY205" i="2"/>
  <c r="BZ205" i="2"/>
  <c r="CA205" i="2"/>
  <c r="CB205" i="2"/>
  <c r="CC205" i="2"/>
  <c r="CD205" i="2"/>
  <c r="CE205" i="2"/>
  <c r="CF205" i="2"/>
  <c r="CG205" i="2"/>
  <c r="CH205" i="2"/>
  <c r="CI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BJ207" i="2"/>
  <c r="BK207" i="2"/>
  <c r="BL207" i="2"/>
  <c r="BM207" i="2"/>
  <c r="BN207" i="2"/>
  <c r="BO207" i="2"/>
  <c r="BP207" i="2"/>
  <c r="BQ207" i="2"/>
  <c r="BR207" i="2"/>
  <c r="BS207" i="2"/>
  <c r="BT207" i="2"/>
  <c r="BU207" i="2"/>
  <c r="BX207" i="2"/>
  <c r="BY207" i="2"/>
  <c r="BZ207" i="2"/>
  <c r="CA207" i="2"/>
  <c r="CB207" i="2"/>
  <c r="CC207" i="2"/>
  <c r="CD207" i="2"/>
  <c r="CE207" i="2"/>
  <c r="CF207" i="2"/>
  <c r="CG207" i="2"/>
  <c r="CH207" i="2"/>
  <c r="CI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BJ208" i="2"/>
  <c r="BK208" i="2"/>
  <c r="BL208" i="2"/>
  <c r="BM208" i="2"/>
  <c r="BN208" i="2"/>
  <c r="BO208" i="2"/>
  <c r="BP208" i="2"/>
  <c r="BQ208" i="2"/>
  <c r="BR208" i="2"/>
  <c r="BS208" i="2"/>
  <c r="BT208" i="2"/>
  <c r="BU208" i="2"/>
  <c r="BX208" i="2"/>
  <c r="BY208" i="2"/>
  <c r="BZ208" i="2"/>
  <c r="CA208" i="2"/>
  <c r="CB208" i="2"/>
  <c r="CC208" i="2"/>
  <c r="CD208" i="2"/>
  <c r="CE208" i="2"/>
  <c r="CF208" i="2"/>
  <c r="CG208" i="2"/>
  <c r="CH208" i="2"/>
  <c r="CI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BJ209" i="2"/>
  <c r="BK209" i="2"/>
  <c r="BL209" i="2"/>
  <c r="BM209" i="2"/>
  <c r="BN209" i="2"/>
  <c r="BO209" i="2"/>
  <c r="BP209" i="2"/>
  <c r="BQ209" i="2"/>
  <c r="BR209" i="2"/>
  <c r="BS209" i="2"/>
  <c r="BT209" i="2"/>
  <c r="BU209" i="2"/>
  <c r="BX209" i="2"/>
  <c r="BY209" i="2"/>
  <c r="BZ209" i="2"/>
  <c r="CA209" i="2"/>
  <c r="CB209" i="2"/>
  <c r="CC209" i="2"/>
  <c r="CD209" i="2"/>
  <c r="CE209" i="2"/>
  <c r="CF209" i="2"/>
  <c r="CG209" i="2"/>
  <c r="CH209" i="2"/>
  <c r="CI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BJ210" i="2"/>
  <c r="BK210" i="2"/>
  <c r="BL210" i="2"/>
  <c r="BM210" i="2"/>
  <c r="BN210" i="2"/>
  <c r="BO210" i="2"/>
  <c r="BP210" i="2"/>
  <c r="BQ210" i="2"/>
  <c r="BR210" i="2"/>
  <c r="BS210" i="2"/>
  <c r="BT210" i="2"/>
  <c r="BU210" i="2"/>
  <c r="BX210" i="2"/>
  <c r="BY210" i="2"/>
  <c r="BZ210" i="2"/>
  <c r="CA210" i="2"/>
  <c r="CB210" i="2"/>
  <c r="CC210" i="2"/>
  <c r="CD210" i="2"/>
  <c r="CE210" i="2"/>
  <c r="CF210" i="2"/>
  <c r="CG210" i="2"/>
  <c r="CH210" i="2"/>
  <c r="CI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BJ211" i="2"/>
  <c r="BK211" i="2"/>
  <c r="BL211" i="2"/>
  <c r="BM211" i="2"/>
  <c r="BN211" i="2"/>
  <c r="BO211" i="2"/>
  <c r="BP211" i="2"/>
  <c r="BQ211" i="2"/>
  <c r="BR211" i="2"/>
  <c r="BS211" i="2"/>
  <c r="BT211" i="2"/>
  <c r="BU211" i="2"/>
  <c r="BX211" i="2"/>
  <c r="BY211" i="2"/>
  <c r="BZ211" i="2"/>
  <c r="CA211" i="2"/>
  <c r="CB211" i="2"/>
  <c r="CC211" i="2"/>
  <c r="CD211" i="2"/>
  <c r="CE211" i="2"/>
  <c r="CF211" i="2"/>
  <c r="CG211" i="2"/>
  <c r="CH211" i="2"/>
  <c r="CI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BJ212" i="2"/>
  <c r="BK212" i="2"/>
  <c r="BL212" i="2"/>
  <c r="BM212" i="2"/>
  <c r="BN212" i="2"/>
  <c r="BO212" i="2"/>
  <c r="BP212" i="2"/>
  <c r="BQ212" i="2"/>
  <c r="BR212" i="2"/>
  <c r="BS212" i="2"/>
  <c r="BT212" i="2"/>
  <c r="BU212" i="2"/>
  <c r="BX212" i="2"/>
  <c r="BY212" i="2"/>
  <c r="BZ212" i="2"/>
  <c r="CA212" i="2"/>
  <c r="CB212" i="2"/>
  <c r="CC212" i="2"/>
  <c r="CD212" i="2"/>
  <c r="CE212" i="2"/>
  <c r="CF212" i="2"/>
  <c r="CG212" i="2"/>
  <c r="CH212" i="2"/>
  <c r="CI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BJ213" i="2"/>
  <c r="BK213" i="2"/>
  <c r="BL213" i="2"/>
  <c r="BM213" i="2"/>
  <c r="BN213" i="2"/>
  <c r="BO213" i="2"/>
  <c r="BP213" i="2"/>
  <c r="BQ213" i="2"/>
  <c r="BR213" i="2"/>
  <c r="BS213" i="2"/>
  <c r="BT213" i="2"/>
  <c r="BU213" i="2"/>
  <c r="BX213" i="2"/>
  <c r="BY213" i="2"/>
  <c r="BZ213" i="2"/>
  <c r="CA213" i="2"/>
  <c r="CB213" i="2"/>
  <c r="CC213" i="2"/>
  <c r="CD213" i="2"/>
  <c r="CE213" i="2"/>
  <c r="CF213" i="2"/>
  <c r="CG213" i="2"/>
  <c r="CH213" i="2"/>
  <c r="CI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BJ214" i="2"/>
  <c r="BK214" i="2"/>
  <c r="BL214" i="2"/>
  <c r="BM214" i="2"/>
  <c r="BN214" i="2"/>
  <c r="BO214" i="2"/>
  <c r="BP214" i="2"/>
  <c r="BQ214" i="2"/>
  <c r="BR214" i="2"/>
  <c r="BS214" i="2"/>
  <c r="BT214" i="2"/>
  <c r="BU214" i="2"/>
  <c r="BX214" i="2"/>
  <c r="BY214" i="2"/>
  <c r="BZ214" i="2"/>
  <c r="CA214" i="2"/>
  <c r="CB214" i="2"/>
  <c r="CC214" i="2"/>
  <c r="CD214" i="2"/>
  <c r="CE214" i="2"/>
  <c r="CF214" i="2"/>
  <c r="CG214" i="2"/>
  <c r="CH214" i="2"/>
  <c r="CI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BX215" i="2"/>
  <c r="BY215" i="2"/>
  <c r="BZ215" i="2"/>
  <c r="CA215" i="2"/>
  <c r="CB215" i="2"/>
  <c r="CC215" i="2"/>
  <c r="CD215" i="2"/>
  <c r="CE215" i="2"/>
  <c r="CF215" i="2"/>
  <c r="CG215" i="2"/>
  <c r="CH215" i="2"/>
  <c r="CI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A216" i="2"/>
  <c r="CB216" i="2"/>
  <c r="CC216" i="2"/>
  <c r="CD216" i="2"/>
  <c r="CE216" i="2"/>
  <c r="CF216" i="2"/>
  <c r="CG216" i="2"/>
  <c r="CH216" i="2"/>
  <c r="CI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B217" i="2"/>
  <c r="CC217" i="2"/>
  <c r="CD217" i="2"/>
  <c r="CE217" i="2"/>
  <c r="CF217" i="2"/>
  <c r="CG217" i="2"/>
  <c r="CH217" i="2"/>
  <c r="CI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S218" i="2"/>
  <c r="CT218" i="2" s="1"/>
  <c r="S219" i="2"/>
  <c r="S220" i="2"/>
  <c r="CM220" i="2" s="1"/>
  <c r="S221" i="2"/>
  <c r="S222" i="2"/>
  <c r="CI222" i="2" s="1"/>
  <c r="CJ222" i="2" s="1"/>
  <c r="CK222" i="2" s="1"/>
  <c r="S223" i="2"/>
  <c r="CK224" i="2"/>
  <c r="S224" i="2"/>
  <c r="CM224" i="2" s="1"/>
  <c r="CK225" i="2"/>
  <c r="S225" i="2"/>
  <c r="CL225" i="2" s="1"/>
  <c r="CK226" i="2"/>
  <c r="S226" i="2"/>
  <c r="CN226" i="2" s="1"/>
  <c r="CK227" i="2"/>
  <c r="S227" i="2"/>
  <c r="CR227" i="2" s="1"/>
  <c r="CK228" i="2"/>
  <c r="S228" i="2"/>
  <c r="CM228" i="2" s="1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L279" i="2"/>
  <c r="CM279" i="2"/>
  <c r="CN279" i="2"/>
  <c r="CO279" i="2"/>
  <c r="CP279" i="2"/>
  <c r="CQ279" i="2"/>
  <c r="CR279" i="2"/>
  <c r="CS279" i="2"/>
  <c r="CT279" i="2"/>
  <c r="CU279" i="2"/>
  <c r="CV279" i="2"/>
  <c r="CW279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K4" i="15"/>
  <c r="J4" i="15" s="1"/>
  <c r="K5" i="15"/>
  <c r="K6" i="15"/>
  <c r="K7" i="15"/>
  <c r="K8" i="15"/>
  <c r="K9" i="15"/>
  <c r="K10" i="15"/>
  <c r="K11" i="15"/>
  <c r="K12" i="15"/>
  <c r="K13" i="15"/>
  <c r="K14" i="15"/>
  <c r="K15" i="15"/>
  <c r="K16" i="15"/>
  <c r="J16" i="15" s="1"/>
  <c r="K17" i="15"/>
  <c r="J17" i="15" s="1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J46" i="15" s="1"/>
  <c r="K47" i="15"/>
  <c r="K48" i="15"/>
  <c r="K49" i="15"/>
  <c r="K50" i="15"/>
  <c r="K51" i="15"/>
  <c r="J51" i="15" s="1"/>
  <c r="K52" i="15"/>
  <c r="J52" i="15" s="1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J72" i="15" s="1"/>
  <c r="K73" i="15"/>
  <c r="J73" i="15" s="1"/>
  <c r="K74" i="15"/>
  <c r="J74" i="15" s="1"/>
  <c r="H65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2" i="15"/>
  <c r="H63" i="15"/>
  <c r="H64" i="15"/>
  <c r="H66" i="15"/>
  <c r="H67" i="15"/>
  <c r="H68" i="15"/>
  <c r="H69" i="15"/>
  <c r="H70" i="15"/>
  <c r="H71" i="15"/>
  <c r="H72" i="15"/>
  <c r="H73" i="15"/>
  <c r="H74" i="15"/>
  <c r="B43" i="15"/>
  <c r="DN7" i="14"/>
  <c r="DN8" i="14"/>
  <c r="DN9" i="14"/>
  <c r="DN10" i="14"/>
  <c r="DN11" i="14"/>
  <c r="DN12" i="14"/>
  <c r="DN13" i="14"/>
  <c r="DN14" i="14"/>
  <c r="DN15" i="14"/>
  <c r="DN16" i="14"/>
  <c r="DN17" i="14"/>
  <c r="DN18" i="14"/>
  <c r="DN19" i="14"/>
  <c r="DN20" i="14"/>
  <c r="DN21" i="14"/>
  <c r="DN22" i="14"/>
  <c r="DN23" i="14"/>
  <c r="DN24" i="14"/>
  <c r="DN25" i="14"/>
  <c r="DN26" i="14"/>
  <c r="DN27" i="14"/>
  <c r="DN28" i="14"/>
  <c r="DN29" i="14"/>
  <c r="DN30" i="14"/>
  <c r="DN31" i="14"/>
  <c r="DN32" i="14"/>
  <c r="DN33" i="14"/>
  <c r="DN34" i="14"/>
  <c r="DN35" i="14"/>
  <c r="DN36" i="14"/>
  <c r="DN37" i="14"/>
  <c r="DN38" i="14"/>
  <c r="DN39" i="14"/>
  <c r="DN40" i="14"/>
  <c r="DN41" i="14"/>
  <c r="DN42" i="14"/>
  <c r="DN43" i="14"/>
  <c r="DN44" i="14"/>
  <c r="DN45" i="14"/>
  <c r="DN46" i="14"/>
  <c r="DN47" i="14"/>
  <c r="DN48" i="14"/>
  <c r="DN49" i="14"/>
  <c r="DN50" i="14"/>
  <c r="DN51" i="14"/>
  <c r="DN52" i="14"/>
  <c r="DN53" i="14"/>
  <c r="DN54" i="14"/>
  <c r="DN55" i="14"/>
  <c r="DN56" i="14"/>
  <c r="DN57" i="14"/>
  <c r="DN58" i="14"/>
  <c r="DN59" i="14"/>
  <c r="DN60" i="14"/>
  <c r="DN61" i="14"/>
  <c r="DN62" i="14"/>
  <c r="DN63" i="14"/>
  <c r="DN64" i="14"/>
  <c r="DN65" i="14"/>
  <c r="DN66" i="14"/>
  <c r="DN67" i="14"/>
  <c r="DN68" i="14"/>
  <c r="DN69" i="14"/>
  <c r="DN70" i="14"/>
  <c r="DN71" i="14"/>
  <c r="DN72" i="14"/>
  <c r="DN73" i="14"/>
  <c r="DN74" i="14"/>
  <c r="DN75" i="14"/>
  <c r="DN76" i="14"/>
  <c r="DN77" i="14"/>
  <c r="DN78" i="14"/>
  <c r="DN79" i="14"/>
  <c r="DN80" i="14"/>
  <c r="DN81" i="14"/>
  <c r="DN82" i="14"/>
  <c r="DN83" i="14"/>
  <c r="DN84" i="14"/>
  <c r="DN85" i="14"/>
  <c r="DN86" i="14"/>
  <c r="DN87" i="14"/>
  <c r="DN88" i="14"/>
  <c r="DN89" i="14"/>
  <c r="DN90" i="14"/>
  <c r="DN91" i="14"/>
  <c r="DN92" i="14"/>
  <c r="DN93" i="14"/>
  <c r="DN94" i="14"/>
  <c r="DN95" i="14"/>
  <c r="DN96" i="14"/>
  <c r="DN97" i="14"/>
  <c r="DN98" i="14"/>
  <c r="DN99" i="14"/>
  <c r="DN100" i="14"/>
  <c r="DN101" i="14"/>
  <c r="DN102" i="14"/>
  <c r="DN103" i="14"/>
  <c r="DN104" i="14"/>
  <c r="DN105" i="14"/>
  <c r="DN106" i="14"/>
  <c r="DN107" i="14"/>
  <c r="DN108" i="14"/>
  <c r="DN109" i="14"/>
  <c r="DN110" i="14"/>
  <c r="DN111" i="14"/>
  <c r="DN112" i="14"/>
  <c r="DN113" i="14"/>
  <c r="DN114" i="14"/>
  <c r="DN115" i="14"/>
  <c r="DN116" i="14"/>
  <c r="DN117" i="14"/>
  <c r="DN118" i="14"/>
  <c r="DN119" i="14"/>
  <c r="DN120" i="14"/>
  <c r="DN121" i="14"/>
  <c r="DN122" i="14"/>
  <c r="DN123" i="14"/>
  <c r="DN124" i="14"/>
  <c r="DN125" i="14"/>
  <c r="DN126" i="14"/>
  <c r="DN127" i="14"/>
  <c r="DN128" i="14"/>
  <c r="DN129" i="14"/>
  <c r="DN130" i="14"/>
  <c r="DN131" i="14"/>
  <c r="DN132" i="14"/>
  <c r="DN133" i="14"/>
  <c r="DN134" i="14"/>
  <c r="DN135" i="14"/>
  <c r="DN136" i="14"/>
  <c r="DN137" i="14"/>
  <c r="DN138" i="14"/>
  <c r="DN139" i="14"/>
  <c r="DN140" i="14"/>
  <c r="DN141" i="14"/>
  <c r="DN142" i="14"/>
  <c r="DN143" i="14"/>
  <c r="DN144" i="14"/>
  <c r="DN145" i="14"/>
  <c r="DN146" i="14"/>
  <c r="DN147" i="14"/>
  <c r="DN148" i="14"/>
  <c r="DN149" i="14"/>
  <c r="DN150" i="14"/>
  <c r="DN151" i="14"/>
  <c r="DN152" i="14"/>
  <c r="DN153" i="14"/>
  <c r="DN154" i="14"/>
  <c r="DN155" i="14"/>
  <c r="DN156" i="14"/>
  <c r="DN157" i="14"/>
  <c r="DN158" i="14"/>
  <c r="DN159" i="14"/>
  <c r="DN160" i="14"/>
  <c r="DN161" i="14"/>
  <c r="DN162" i="14"/>
  <c r="DN163" i="14"/>
  <c r="DN164" i="14"/>
  <c r="DN165" i="14"/>
  <c r="DN166" i="14"/>
  <c r="DN167" i="14"/>
  <c r="DN168" i="14"/>
  <c r="DN169" i="14"/>
  <c r="DN170" i="14"/>
  <c r="DN171" i="14"/>
  <c r="DN172" i="14"/>
  <c r="DN173" i="14"/>
  <c r="DN174" i="14"/>
  <c r="DN175" i="14"/>
  <c r="DN176" i="14"/>
  <c r="DN177" i="14"/>
  <c r="DN178" i="14"/>
  <c r="DN179" i="14"/>
  <c r="DN180" i="14"/>
  <c r="DN181" i="14"/>
  <c r="DN182" i="14"/>
  <c r="DN183" i="14"/>
  <c r="DN184" i="14"/>
  <c r="DN185" i="14"/>
  <c r="DN186" i="14"/>
  <c r="DN187" i="14"/>
  <c r="DN188" i="14"/>
  <c r="DN189" i="14"/>
  <c r="DN190" i="14"/>
  <c r="DN191" i="14"/>
  <c r="DN192" i="14"/>
  <c r="DN193" i="14"/>
  <c r="DN194" i="14"/>
  <c r="DN195" i="14"/>
  <c r="DN196" i="14"/>
  <c r="DN197" i="14"/>
  <c r="DN198" i="14"/>
  <c r="DN199" i="14"/>
  <c r="DN200" i="14"/>
  <c r="DN201" i="14"/>
  <c r="DN202" i="14"/>
  <c r="DN203" i="14"/>
  <c r="DN204" i="14"/>
  <c r="DN205" i="14"/>
  <c r="DN206" i="14"/>
  <c r="DN207" i="14"/>
  <c r="DN208" i="14"/>
  <c r="DN209" i="14"/>
  <c r="DN210" i="14"/>
  <c r="DN211" i="14"/>
  <c r="DN212" i="14"/>
  <c r="DN213" i="14"/>
  <c r="DN214" i="14"/>
  <c r="DN215" i="14"/>
  <c r="DN216" i="14"/>
  <c r="DN217" i="14"/>
  <c r="DN218" i="14"/>
  <c r="DN219" i="14"/>
  <c r="DN220" i="14"/>
  <c r="DN221" i="14"/>
  <c r="DN222" i="14"/>
  <c r="DN223" i="14"/>
  <c r="DN224" i="14"/>
  <c r="DN225" i="14"/>
  <c r="DN226" i="14"/>
  <c r="DN227" i="14"/>
  <c r="DN228" i="14"/>
  <c r="DN229" i="14"/>
  <c r="DN230" i="14"/>
  <c r="DN231" i="14"/>
  <c r="DN232" i="14"/>
  <c r="DN233" i="14"/>
  <c r="DN234" i="14"/>
  <c r="DN235" i="14"/>
  <c r="DN236" i="14"/>
  <c r="DN237" i="14"/>
  <c r="DN238" i="14"/>
  <c r="DN239" i="14"/>
  <c r="DN240" i="14"/>
  <c r="DN241" i="14"/>
  <c r="DN242" i="14"/>
  <c r="DN243" i="14"/>
  <c r="DN244" i="14"/>
  <c r="DN245" i="14"/>
  <c r="DN246" i="14"/>
  <c r="DN247" i="14"/>
  <c r="DN248" i="14"/>
  <c r="DN249" i="14"/>
  <c r="DN250" i="14"/>
  <c r="DN251" i="14"/>
  <c r="DN252" i="14"/>
  <c r="DN253" i="14"/>
  <c r="DN254" i="14"/>
  <c r="DN255" i="14"/>
  <c r="DN256" i="14"/>
  <c r="DN257" i="14"/>
  <c r="DN258" i="14"/>
  <c r="DN259" i="14"/>
  <c r="DN260" i="14"/>
  <c r="DN261" i="14"/>
  <c r="DN262" i="14"/>
  <c r="DN263" i="14"/>
  <c r="DN264" i="14"/>
  <c r="DN265" i="14"/>
  <c r="DN266" i="14"/>
  <c r="DN267" i="14"/>
  <c r="DN268" i="14"/>
  <c r="DN269" i="14"/>
  <c r="DN270" i="14"/>
  <c r="DN271" i="14"/>
  <c r="DN272" i="14"/>
  <c r="DN273" i="14"/>
  <c r="DN274" i="14"/>
  <c r="DN275" i="14"/>
  <c r="DN276" i="14"/>
  <c r="DN277" i="14"/>
  <c r="DN278" i="14"/>
  <c r="DN279" i="14"/>
  <c r="DN280" i="14"/>
  <c r="DN281" i="14"/>
  <c r="DN282" i="14"/>
  <c r="DN283" i="14"/>
  <c r="DN284" i="14"/>
  <c r="DN285" i="14"/>
  <c r="DN286" i="14"/>
  <c r="DN287" i="14"/>
  <c r="DN288" i="14"/>
  <c r="DN290" i="14"/>
  <c r="DN291" i="14"/>
  <c r="DN292" i="14"/>
  <c r="DN293" i="14"/>
  <c r="DN294" i="14"/>
  <c r="DN295" i="14"/>
  <c r="DN296" i="14"/>
  <c r="DN297" i="14"/>
  <c r="DN298" i="14"/>
  <c r="DN299" i="14"/>
  <c r="DN300" i="14"/>
  <c r="DN301" i="14"/>
  <c r="DN302" i="14"/>
  <c r="DN303" i="14"/>
  <c r="DN304" i="14"/>
  <c r="DN305" i="14"/>
  <c r="DN306" i="14"/>
  <c r="DN307" i="14"/>
  <c r="DN308" i="14"/>
  <c r="DN309" i="14"/>
  <c r="DN310" i="14"/>
  <c r="DN311" i="14"/>
  <c r="DN312" i="14"/>
  <c r="DN313" i="14"/>
  <c r="DN314" i="14"/>
  <c r="DN315" i="14"/>
  <c r="DN316" i="14"/>
  <c r="DN317" i="14"/>
  <c r="DN318" i="14"/>
  <c r="DN319" i="14"/>
  <c r="DN320" i="14"/>
  <c r="DN321" i="14"/>
  <c r="DN322" i="14"/>
  <c r="DN323" i="14"/>
  <c r="DN324" i="14"/>
  <c r="DN325" i="14"/>
  <c r="DN326" i="14"/>
  <c r="DN327" i="14"/>
  <c r="DN328" i="14"/>
  <c r="DN329" i="14"/>
  <c r="DN330" i="14"/>
  <c r="DN331" i="14"/>
  <c r="DN332" i="14"/>
  <c r="DN333" i="14"/>
  <c r="DN334" i="14"/>
  <c r="DN335" i="14"/>
  <c r="DN336" i="14"/>
  <c r="DN337" i="14"/>
  <c r="DN338" i="14"/>
  <c r="DN339" i="14"/>
  <c r="DN340" i="14"/>
  <c r="DN341" i="14"/>
  <c r="DN342" i="14"/>
  <c r="DN343" i="14"/>
  <c r="DN344" i="14"/>
  <c r="DN345" i="14"/>
  <c r="DN346" i="14"/>
  <c r="DN347" i="14"/>
  <c r="DN348" i="14"/>
  <c r="DN349" i="14"/>
  <c r="DN350" i="14"/>
  <c r="DN351" i="14"/>
  <c r="DN352" i="14"/>
  <c r="DN353" i="14"/>
  <c r="DN354" i="14"/>
  <c r="DN355" i="14"/>
  <c r="DN356" i="14"/>
  <c r="DN357" i="14"/>
  <c r="DN358" i="14"/>
  <c r="DN359" i="14"/>
  <c r="DN360" i="14"/>
  <c r="DN361" i="14"/>
  <c r="DN362" i="14"/>
  <c r="DN363" i="14"/>
  <c r="DN364" i="14"/>
  <c r="DN365" i="14"/>
  <c r="DN366" i="14"/>
  <c r="DN367" i="14"/>
  <c r="DN368" i="14"/>
  <c r="DN369" i="14"/>
  <c r="DN370" i="14"/>
  <c r="DN371" i="14"/>
  <c r="DN372" i="14"/>
  <c r="DN373" i="14"/>
  <c r="DN374" i="14"/>
  <c r="DN375" i="14"/>
  <c r="DN376" i="14"/>
  <c r="DN377" i="14"/>
  <c r="DN378" i="14"/>
  <c r="DN379" i="14"/>
  <c r="DN380" i="14"/>
  <c r="DN381" i="14"/>
  <c r="DN382" i="14"/>
  <c r="DN383" i="14"/>
  <c r="DN384" i="14"/>
  <c r="DN385" i="14"/>
  <c r="DN386" i="14"/>
  <c r="DN387" i="14"/>
  <c r="DN388" i="14"/>
  <c r="DN389" i="14"/>
  <c r="DN390" i="14"/>
  <c r="DN391" i="14"/>
  <c r="DN392" i="14"/>
  <c r="DN393" i="14"/>
  <c r="DN394" i="14"/>
  <c r="DN395" i="14"/>
  <c r="DN396" i="14"/>
  <c r="DN397" i="14"/>
  <c r="DN398" i="14"/>
  <c r="DN399" i="14"/>
  <c r="DN400" i="14"/>
  <c r="DN401" i="14"/>
  <c r="DN402" i="14"/>
  <c r="DN403" i="14"/>
  <c r="DN404" i="14"/>
  <c r="DN405" i="14"/>
  <c r="DN406" i="14"/>
  <c r="DN407" i="14"/>
  <c r="DN408" i="14"/>
  <c r="DN409" i="14"/>
  <c r="DN410" i="14"/>
  <c r="DN411" i="14"/>
  <c r="DN412" i="14"/>
  <c r="DN413" i="14"/>
  <c r="DN414" i="14"/>
  <c r="DN415" i="14"/>
  <c r="DN416" i="14"/>
  <c r="DN417" i="14"/>
  <c r="DN418" i="14"/>
  <c r="DN419" i="14"/>
  <c r="DN420" i="14"/>
  <c r="DN421" i="14"/>
  <c r="DN422" i="14"/>
  <c r="DN423" i="14"/>
  <c r="DN424" i="14"/>
  <c r="DN425" i="14"/>
  <c r="DN426" i="14"/>
  <c r="DN427" i="14"/>
  <c r="DN428" i="14"/>
  <c r="DN429" i="14"/>
  <c r="DN445" i="14"/>
  <c r="DN446" i="14"/>
  <c r="DN447" i="14"/>
  <c r="DN448" i="14"/>
  <c r="DN449" i="14"/>
  <c r="DN450" i="14"/>
  <c r="DN451" i="14"/>
  <c r="DN452" i="14"/>
  <c r="DN453" i="14"/>
  <c r="DN454" i="14"/>
  <c r="DN455" i="14"/>
  <c r="DN456" i="14"/>
  <c r="DN457" i="14"/>
  <c r="DN458" i="14"/>
  <c r="DN459" i="14"/>
  <c r="BV422" i="14"/>
  <c r="AF422" i="14"/>
  <c r="M422" i="14"/>
  <c r="BV420" i="14"/>
  <c r="AF420" i="14"/>
  <c r="M420" i="14"/>
  <c r="BV416" i="14"/>
  <c r="AF416" i="14"/>
  <c r="M416" i="14"/>
  <c r="BV415" i="14"/>
  <c r="AF415" i="14"/>
  <c r="M415" i="14"/>
  <c r="BV414" i="14"/>
  <c r="AF414" i="14"/>
  <c r="M414" i="14"/>
  <c r="BV413" i="14"/>
  <c r="AF413" i="14"/>
  <c r="M413" i="14"/>
  <c r="BV407" i="14"/>
  <c r="AF407" i="14"/>
  <c r="M407" i="14"/>
  <c r="BV406" i="14"/>
  <c r="AF406" i="14"/>
  <c r="M406" i="14"/>
  <c r="BV405" i="14"/>
  <c r="AF405" i="14"/>
  <c r="M405" i="14"/>
  <c r="BV394" i="14"/>
  <c r="AF394" i="14"/>
  <c r="M394" i="14"/>
  <c r="BV404" i="14"/>
  <c r="AF404" i="14"/>
  <c r="M404" i="14"/>
  <c r="BV403" i="14"/>
  <c r="AF403" i="14"/>
  <c r="M403" i="14"/>
  <c r="BV396" i="14"/>
  <c r="AF396" i="14"/>
  <c r="M396" i="14"/>
  <c r="BV395" i="14"/>
  <c r="AF395" i="14"/>
  <c r="M395" i="14"/>
  <c r="BV393" i="14"/>
  <c r="AF393" i="14"/>
  <c r="M393" i="14"/>
  <c r="BV392" i="14"/>
  <c r="AF392" i="14"/>
  <c r="M392" i="14"/>
  <c r="BV378" i="14"/>
  <c r="AF378" i="14"/>
  <c r="M378" i="14"/>
  <c r="CK376" i="14"/>
  <c r="M376" i="14"/>
  <c r="BV375" i="14"/>
  <c r="AF375" i="14"/>
  <c r="M375" i="14"/>
  <c r="BV373" i="14"/>
  <c r="AF373" i="14"/>
  <c r="M373" i="14"/>
  <c r="BV369" i="14"/>
  <c r="AF369" i="14"/>
  <c r="M369" i="14"/>
  <c r="BV372" i="14"/>
  <c r="AF372" i="14"/>
  <c r="M372" i="14"/>
  <c r="BV363" i="14"/>
  <c r="AF363" i="14"/>
  <c r="M363" i="14"/>
  <c r="BV353" i="14"/>
  <c r="BH353" i="14"/>
  <c r="AT353" i="14"/>
  <c r="AF353" i="14"/>
  <c r="M353" i="14"/>
  <c r="BV355" i="14"/>
  <c r="AF355" i="14"/>
  <c r="M355" i="14"/>
  <c r="BV357" i="14"/>
  <c r="AF357" i="14"/>
  <c r="M357" i="14"/>
  <c r="BV356" i="14"/>
  <c r="AF356" i="14"/>
  <c r="M356" i="14"/>
  <c r="BV354" i="14"/>
  <c r="AF354" i="14"/>
  <c r="M354" i="14"/>
  <c r="BV362" i="14"/>
  <c r="AF362" i="14"/>
  <c r="M362" i="14"/>
  <c r="BV352" i="14"/>
  <c r="AF352" i="14"/>
  <c r="M352" i="14"/>
  <c r="BV348" i="14"/>
  <c r="AF348" i="14"/>
  <c r="M348" i="14"/>
  <c r="BV309" i="14"/>
  <c r="AF309" i="14"/>
  <c r="M309" i="14"/>
  <c r="BV343" i="14"/>
  <c r="AF343" i="14"/>
  <c r="M343" i="14"/>
  <c r="BV342" i="14"/>
  <c r="AF342" i="14"/>
  <c r="M342" i="14"/>
  <c r="BV341" i="14"/>
  <c r="AF341" i="14"/>
  <c r="M341" i="14"/>
  <c r="BV340" i="14"/>
  <c r="AF340" i="14"/>
  <c r="M340" i="14"/>
  <c r="BV339" i="14"/>
  <c r="AF339" i="14"/>
  <c r="M339" i="14"/>
  <c r="BV334" i="14"/>
  <c r="BW334" i="14" s="1"/>
  <c r="M334" i="14"/>
  <c r="BV333" i="14"/>
  <c r="BW333" i="14" s="1"/>
  <c r="M333" i="14"/>
  <c r="AF336" i="14"/>
  <c r="M336" i="14"/>
  <c r="M329" i="14"/>
  <c r="M331" i="14"/>
  <c r="M330" i="14"/>
  <c r="M324" i="14"/>
  <c r="M323" i="14"/>
  <c r="M322" i="14"/>
  <c r="M321" i="14"/>
  <c r="M325" i="14"/>
  <c r="M320" i="14"/>
  <c r="M319" i="14"/>
  <c r="M318" i="14"/>
  <c r="M313" i="14"/>
  <c r="M312" i="14"/>
  <c r="M311" i="14"/>
  <c r="M310" i="14"/>
  <c r="CX287" i="14"/>
  <c r="AF287" i="14"/>
  <c r="M287" i="14"/>
  <c r="M297" i="14"/>
  <c r="M308" i="14"/>
  <c r="CX285" i="14"/>
  <c r="AF285" i="14"/>
  <c r="M285" i="14"/>
  <c r="M296" i="14"/>
  <c r="M295" i="14"/>
  <c r="M294" i="14"/>
  <c r="M288" i="14"/>
  <c r="M284" i="14"/>
  <c r="M283" i="14"/>
  <c r="CX259" i="14"/>
  <c r="AF259" i="14"/>
  <c r="M259" i="14"/>
  <c r="M281" i="14"/>
  <c r="M271" i="14"/>
  <c r="M268" i="14"/>
  <c r="BH253" i="14"/>
  <c r="AT253" i="14"/>
  <c r="AF253" i="14"/>
  <c r="M253" i="14"/>
  <c r="M254" i="14"/>
  <c r="M258" i="14"/>
  <c r="M246" i="14"/>
  <c r="M245" i="14"/>
  <c r="M252" i="14"/>
  <c r="AF242" i="14"/>
  <c r="M242" i="14"/>
  <c r="M267" i="14"/>
  <c r="M257" i="14"/>
  <c r="M270" i="14"/>
  <c r="M269" i="14"/>
  <c r="M244" i="14"/>
  <c r="M243" i="14"/>
  <c r="M240" i="14"/>
  <c r="M238" i="14"/>
  <c r="M233" i="14"/>
  <c r="CX229" i="14"/>
  <c r="AT229" i="14"/>
  <c r="AF229" i="14"/>
  <c r="M229" i="14"/>
  <c r="M227" i="14"/>
  <c r="M236" i="14"/>
  <c r="AT235" i="14"/>
  <c r="AF235" i="14"/>
  <c r="M235" i="14"/>
  <c r="CX226" i="14"/>
  <c r="M226" i="14"/>
  <c r="M225" i="14"/>
  <c r="M224" i="14"/>
  <c r="M223" i="14"/>
  <c r="M217" i="14"/>
  <c r="M222" i="14"/>
  <c r="M230" i="14"/>
  <c r="M216" i="14"/>
  <c r="M215" i="14"/>
  <c r="M214" i="14"/>
  <c r="M205" i="14"/>
  <c r="M210" i="14"/>
  <c r="M239" i="14"/>
  <c r="M179" i="14"/>
  <c r="M196" i="14"/>
  <c r="M195" i="14"/>
  <c r="M194" i="14"/>
  <c r="M193" i="14"/>
  <c r="M204" i="14"/>
  <c r="AT180" i="14"/>
  <c r="AF180" i="14"/>
  <c r="M180" i="14"/>
  <c r="M221" i="14"/>
  <c r="M203" i="14"/>
  <c r="M220" i="14"/>
  <c r="M178" i="14"/>
  <c r="M177" i="14"/>
  <c r="M182" i="14"/>
  <c r="M169" i="14"/>
  <c r="M166" i="14"/>
  <c r="M165" i="14"/>
  <c r="M202" i="14"/>
  <c r="M167" i="14"/>
  <c r="M163" i="14"/>
  <c r="M183" i="14"/>
  <c r="M162" i="14"/>
  <c r="CX161" i="14"/>
  <c r="CY161" i="14" s="1"/>
  <c r="DL161" i="14" s="1"/>
  <c r="DM161" i="14" s="1"/>
  <c r="AT161" i="14"/>
  <c r="AF161" i="14"/>
  <c r="M161" i="14"/>
  <c r="M160" i="14"/>
  <c r="M155" i="14"/>
  <c r="M140" i="14"/>
  <c r="M159" i="14"/>
  <c r="M219" i="14"/>
  <c r="M256" i="14"/>
  <c r="M211" i="14"/>
  <c r="M158" i="14"/>
  <c r="CX154" i="14"/>
  <c r="CJ154" i="14"/>
  <c r="AT154" i="14"/>
  <c r="AF154" i="14"/>
  <c r="M154" i="14"/>
  <c r="M146" i="14"/>
  <c r="M145" i="14"/>
  <c r="M144" i="14"/>
  <c r="M143" i="14"/>
  <c r="CX142" i="14"/>
  <c r="CJ142" i="14"/>
  <c r="AT142" i="14"/>
  <c r="AF142" i="14"/>
  <c r="M142" i="14"/>
  <c r="CX141" i="14"/>
  <c r="CJ141" i="14"/>
  <c r="AT141" i="14"/>
  <c r="AF141" i="14"/>
  <c r="BV141" i="14"/>
  <c r="M141" i="14"/>
  <c r="M149" i="14"/>
  <c r="CX126" i="14"/>
  <c r="CJ126" i="14"/>
  <c r="CK126" i="14" s="1"/>
  <c r="AF126" i="14"/>
  <c r="M126" i="14"/>
  <c r="M129" i="14"/>
  <c r="M127" i="14"/>
  <c r="M125" i="14"/>
  <c r="M124" i="14"/>
  <c r="M121" i="14"/>
  <c r="M120" i="14"/>
  <c r="M119" i="14"/>
  <c r="M117" i="14"/>
  <c r="AT116" i="14"/>
  <c r="AF116" i="14"/>
  <c r="M116" i="14"/>
  <c r="M106" i="14"/>
  <c r="AT118" i="14"/>
  <c r="AF118" i="14"/>
  <c r="M118" i="14"/>
  <c r="M123" i="14"/>
  <c r="M111" i="14"/>
  <c r="M105" i="14"/>
  <c r="M128" i="14"/>
  <c r="M109" i="14"/>
  <c r="CX110" i="14"/>
  <c r="CJ110" i="14"/>
  <c r="AF110" i="14"/>
  <c r="M110" i="14"/>
  <c r="M176" i="14"/>
  <c r="M175" i="14"/>
  <c r="M112" i="14"/>
  <c r="M104" i="14"/>
  <c r="M103" i="14"/>
  <c r="M102" i="14"/>
  <c r="CY108" i="14"/>
  <c r="M108" i="14"/>
  <c r="CY107" i="14"/>
  <c r="M107" i="14"/>
  <c r="M100" i="14"/>
  <c r="M101" i="14"/>
  <c r="M96" i="14"/>
  <c r="AT95" i="14"/>
  <c r="AF95" i="14"/>
  <c r="M95" i="14"/>
  <c r="M90" i="14"/>
  <c r="M89" i="14"/>
  <c r="M88" i="14"/>
  <c r="M86" i="14"/>
  <c r="M85" i="14"/>
  <c r="M84" i="14"/>
  <c r="M83" i="14"/>
  <c r="M81" i="14"/>
  <c r="M78" i="14"/>
  <c r="M77" i="14"/>
  <c r="M76" i="14"/>
  <c r="M75" i="14"/>
  <c r="M74" i="14"/>
  <c r="M73" i="14"/>
  <c r="M72" i="14"/>
  <c r="M71" i="14"/>
  <c r="M70" i="14"/>
  <c r="M49" i="14"/>
  <c r="M45" i="14"/>
  <c r="M44" i="14"/>
  <c r="M48" i="14"/>
  <c r="M42" i="14"/>
  <c r="M41" i="14"/>
  <c r="M40" i="14"/>
  <c r="M39" i="14"/>
  <c r="M38" i="14"/>
  <c r="M36" i="14"/>
  <c r="M35" i="14"/>
  <c r="M32" i="14"/>
  <c r="M31" i="14"/>
  <c r="M30" i="14"/>
  <c r="M29" i="14"/>
  <c r="M24" i="14"/>
  <c r="M23" i="14"/>
  <c r="M22" i="14"/>
  <c r="M21" i="14"/>
  <c r="M20" i="14"/>
  <c r="M16" i="14"/>
  <c r="M19" i="14"/>
  <c r="M12" i="14"/>
  <c r="M10" i="14"/>
  <c r="CX9" i="14"/>
  <c r="CJ9" i="14"/>
  <c r="M9" i="14"/>
  <c r="M8" i="14"/>
  <c r="M429" i="14"/>
  <c r="M428" i="14"/>
  <c r="M427" i="14"/>
  <c r="M426" i="14"/>
  <c r="M425" i="14"/>
  <c r="M424" i="14"/>
  <c r="M423" i="14"/>
  <c r="M421" i="14"/>
  <c r="M419" i="14"/>
  <c r="M418" i="14"/>
  <c r="M417" i="14"/>
  <c r="M411" i="14"/>
  <c r="M410" i="14"/>
  <c r="M409" i="14"/>
  <c r="M408" i="14"/>
  <c r="M402" i="14"/>
  <c r="M401" i="14"/>
  <c r="M400" i="14"/>
  <c r="M399" i="14"/>
  <c r="M398" i="14"/>
  <c r="M388" i="14"/>
  <c r="M391" i="14"/>
  <c r="M390" i="14"/>
  <c r="M387" i="14"/>
  <c r="M386" i="14"/>
  <c r="M385" i="14"/>
  <c r="M384" i="14"/>
  <c r="M383" i="14"/>
  <c r="M377" i="14"/>
  <c r="CK368" i="14"/>
  <c r="M368" i="14"/>
  <c r="CK367" i="14"/>
  <c r="M367" i="14"/>
  <c r="CK366" i="14"/>
  <c r="M366" i="14"/>
  <c r="CK365" i="14"/>
  <c r="M365" i="14"/>
  <c r="CK364" i="14"/>
  <c r="M364" i="14"/>
  <c r="CJ361" i="14"/>
  <c r="CK361" i="14" s="1"/>
  <c r="M361" i="14"/>
  <c r="M360" i="14"/>
  <c r="M359" i="14"/>
  <c r="M351" i="14"/>
  <c r="M307" i="14"/>
  <c r="M347" i="14"/>
  <c r="M328" i="14"/>
  <c r="M317" i="14"/>
  <c r="M316" i="14"/>
  <c r="M306" i="14"/>
  <c r="M305" i="14"/>
  <c r="M293" i="14"/>
  <c r="M292" i="14"/>
  <c r="M280" i="14"/>
  <c r="M279" i="14"/>
  <c r="M278" i="14"/>
  <c r="M277" i="14"/>
  <c r="M272" i="14"/>
  <c r="M255" i="14"/>
  <c r="M251" i="14"/>
  <c r="M266" i="14"/>
  <c r="M265" i="14"/>
  <c r="M237" i="14"/>
  <c r="M228" i="14"/>
  <c r="M209" i="14"/>
  <c r="M208" i="14"/>
  <c r="M207" i="14"/>
  <c r="M201" i="14"/>
  <c r="M206" i="14"/>
  <c r="M199" i="14"/>
  <c r="M198" i="14"/>
  <c r="M197" i="14"/>
  <c r="M174" i="14"/>
  <c r="M173" i="14"/>
  <c r="M172" i="14"/>
  <c r="M168" i="14"/>
  <c r="M115" i="14"/>
  <c r="M114" i="14"/>
  <c r="M113" i="14"/>
  <c r="M99" i="14"/>
  <c r="M98" i="14"/>
  <c r="M97" i="14"/>
  <c r="M94" i="14"/>
  <c r="M93" i="14"/>
  <c r="M218" i="14"/>
  <c r="CX92" i="14"/>
  <c r="M92" i="14"/>
  <c r="M80" i="14"/>
  <c r="M82" i="14"/>
  <c r="M79" i="14"/>
  <c r="M69" i="14"/>
  <c r="M68" i="14"/>
  <c r="M67" i="14"/>
  <c r="M56" i="14"/>
  <c r="M55" i="14"/>
  <c r="M37" i="14"/>
  <c r="M33" i="14"/>
  <c r="M28" i="14"/>
  <c r="M27" i="14"/>
  <c r="M26" i="14"/>
  <c r="M25" i="14"/>
  <c r="M17" i="14"/>
  <c r="M15" i="14"/>
  <c r="M14" i="14"/>
  <c r="M13" i="14"/>
  <c r="M459" i="14"/>
  <c r="M458" i="14"/>
  <c r="CK397" i="14"/>
  <c r="M397" i="14"/>
  <c r="CK382" i="14"/>
  <c r="M382" i="14"/>
  <c r="CK381" i="14"/>
  <c r="M381" i="14"/>
  <c r="CK389" i="14"/>
  <c r="M389" i="14"/>
  <c r="CK380" i="14"/>
  <c r="M380" i="14"/>
  <c r="CK371" i="14"/>
  <c r="M371" i="14"/>
  <c r="CJ370" i="14"/>
  <c r="CK370" i="14" s="1"/>
  <c r="M370" i="14"/>
  <c r="M350" i="14"/>
  <c r="M346" i="14"/>
  <c r="M345" i="14"/>
  <c r="CJ344" i="14"/>
  <c r="CK344" i="14" s="1"/>
  <c r="M344" i="14"/>
  <c r="M338" i="14"/>
  <c r="M337" i="14"/>
  <c r="M315" i="14"/>
  <c r="M276" i="14"/>
  <c r="M291" i="14"/>
  <c r="M304" i="14"/>
  <c r="M282" i="14"/>
  <c r="M275" i="14"/>
  <c r="M274" i="14"/>
  <c r="M264" i="14"/>
  <c r="M263" i="14"/>
  <c r="M250" i="14"/>
  <c r="M249" i="14"/>
  <c r="M234" i="14"/>
  <c r="M232" i="14"/>
  <c r="M181" i="14"/>
  <c r="M136" i="14"/>
  <c r="M130" i="14"/>
  <c r="M122" i="14"/>
  <c r="M87" i="14"/>
  <c r="M54" i="14"/>
  <c r="M53" i="14"/>
  <c r="M52" i="14"/>
  <c r="M51" i="14"/>
  <c r="M43" i="14"/>
  <c r="M47" i="14"/>
  <c r="M18" i="14"/>
  <c r="M11" i="14"/>
  <c r="M7" i="14"/>
  <c r="BV91" i="14"/>
  <c r="M131" i="14"/>
  <c r="M191" i="14"/>
  <c r="M66" i="14"/>
  <c r="M200" i="14"/>
  <c r="M190" i="14"/>
  <c r="M189" i="14"/>
  <c r="M153" i="14"/>
  <c r="M152" i="14"/>
  <c r="M139" i="14"/>
  <c r="M65" i="14"/>
  <c r="M64" i="14"/>
  <c r="M63" i="14"/>
  <c r="M62" i="14"/>
  <c r="M50" i="14"/>
  <c r="M192" i="14"/>
  <c r="M157" i="14"/>
  <c r="M61" i="14"/>
  <c r="M60" i="14"/>
  <c r="M59" i="14"/>
  <c r="M188" i="14"/>
  <c r="M187" i="14"/>
  <c r="M186" i="14"/>
  <c r="M185" i="14"/>
  <c r="M184" i="14"/>
  <c r="M164" i="14"/>
  <c r="M156" i="14"/>
  <c r="M151" i="14"/>
  <c r="M150" i="14"/>
  <c r="M147" i="14"/>
  <c r="M138" i="14"/>
  <c r="M137" i="14"/>
  <c r="M134" i="14"/>
  <c r="M133" i="14"/>
  <c r="M58" i="14"/>
  <c r="M57" i="14"/>
  <c r="M34" i="14"/>
  <c r="CJ412" i="14"/>
  <c r="BW412" i="14"/>
  <c r="M412" i="14"/>
  <c r="CJ379" i="14"/>
  <c r="BW379" i="14"/>
  <c r="M379" i="14"/>
  <c r="CJ374" i="14"/>
  <c r="BW374" i="14"/>
  <c r="M374" i="14"/>
  <c r="BW349" i="14"/>
  <c r="M349" i="14"/>
  <c r="BV358" i="14"/>
  <c r="BW358" i="14" s="1"/>
  <c r="M358" i="14"/>
  <c r="BV335" i="14"/>
  <c r="BW335" i="14" s="1"/>
  <c r="M335" i="14"/>
  <c r="BV332" i="14"/>
  <c r="BW332" i="14" s="1"/>
  <c r="M332" i="14"/>
  <c r="M327" i="14"/>
  <c r="M326" i="14"/>
  <c r="M314" i="14"/>
  <c r="M303" i="14"/>
  <c r="M302" i="14"/>
  <c r="M301" i="14"/>
  <c r="M300" i="14"/>
  <c r="M299" i="14"/>
  <c r="M286" i="14"/>
  <c r="M298" i="14"/>
  <c r="M290" i="14"/>
  <c r="M273" i="14"/>
  <c r="M262" i="14"/>
  <c r="M248" i="14"/>
  <c r="M247" i="14"/>
  <c r="M241" i="14"/>
  <c r="M261" i="14"/>
  <c r="M260" i="14"/>
  <c r="M231" i="14"/>
  <c r="M213" i="14"/>
  <c r="M212" i="14"/>
  <c r="M170" i="14"/>
  <c r="U6" i="14"/>
  <c r="H3" i="14"/>
  <c r="H1" i="14"/>
  <c r="M498" i="2"/>
  <c r="M128" i="2"/>
  <c r="M127" i="2"/>
  <c r="M38" i="2"/>
  <c r="M494" i="2"/>
  <c r="AF494" i="2"/>
  <c r="AH494" i="2"/>
  <c r="AI494" i="2"/>
  <c r="AJ494" i="2"/>
  <c r="AK494" i="2"/>
  <c r="AL494" i="2"/>
  <c r="AM494" i="2"/>
  <c r="AN494" i="2"/>
  <c r="AO494" i="2"/>
  <c r="AP494" i="2"/>
  <c r="AQ494" i="2"/>
  <c r="AR494" i="2"/>
  <c r="AS494" i="2"/>
  <c r="AV494" i="2"/>
  <c r="AW494" i="2"/>
  <c r="AX494" i="2"/>
  <c r="AY494" i="2"/>
  <c r="AZ494" i="2"/>
  <c r="BA494" i="2"/>
  <c r="BB494" i="2"/>
  <c r="BC494" i="2"/>
  <c r="BD494" i="2"/>
  <c r="BE494" i="2"/>
  <c r="BF494" i="2"/>
  <c r="BG494" i="2"/>
  <c r="BV494" i="2"/>
  <c r="M495" i="2"/>
  <c r="AF495" i="2"/>
  <c r="AH495" i="2"/>
  <c r="AI495" i="2"/>
  <c r="AJ495" i="2"/>
  <c r="AK495" i="2"/>
  <c r="AL495" i="2"/>
  <c r="AM495" i="2"/>
  <c r="AN495" i="2"/>
  <c r="AO495" i="2"/>
  <c r="AP495" i="2"/>
  <c r="AQ495" i="2"/>
  <c r="AR495" i="2"/>
  <c r="AS495" i="2"/>
  <c r="AV495" i="2"/>
  <c r="AW495" i="2"/>
  <c r="AX495" i="2"/>
  <c r="AY495" i="2"/>
  <c r="AZ495" i="2"/>
  <c r="BA495" i="2"/>
  <c r="BB495" i="2"/>
  <c r="BC495" i="2"/>
  <c r="BD495" i="2"/>
  <c r="BE495" i="2"/>
  <c r="BF495" i="2"/>
  <c r="BG495" i="2"/>
  <c r="BV495" i="2"/>
  <c r="M17" i="2"/>
  <c r="M474" i="2"/>
  <c r="BV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F473" i="2"/>
  <c r="M473" i="2"/>
  <c r="M497" i="2"/>
  <c r="M496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CK476" i="2"/>
  <c r="BH470" i="2"/>
  <c r="AT470" i="2"/>
  <c r="BV496" i="2"/>
  <c r="AF496" i="2"/>
  <c r="BV493" i="2"/>
  <c r="AF493" i="2"/>
  <c r="BV484" i="2"/>
  <c r="AF484" i="2"/>
  <c r="AF353" i="2"/>
  <c r="BV492" i="2"/>
  <c r="AF492" i="2"/>
  <c r="BV477" i="2"/>
  <c r="AF477" i="2"/>
  <c r="BV491" i="2"/>
  <c r="AX491" i="2"/>
  <c r="AF491" i="2"/>
  <c r="AW491" i="2"/>
  <c r="BV490" i="2"/>
  <c r="AF490" i="2"/>
  <c r="BC490" i="2"/>
  <c r="BV489" i="2"/>
  <c r="AF489" i="2"/>
  <c r="AS489" i="2"/>
  <c r="BV488" i="2"/>
  <c r="AF488" i="2"/>
  <c r="S283" i="2"/>
  <c r="CI283" i="2" s="1"/>
  <c r="S297" i="2"/>
  <c r="BG297" i="2" s="1"/>
  <c r="S298" i="2"/>
  <c r="AW298" i="2" s="1"/>
  <c r="S302" i="2"/>
  <c r="BY302" i="2" s="1"/>
  <c r="S319" i="2"/>
  <c r="S321" i="2"/>
  <c r="CF321" i="2" s="1"/>
  <c r="S328" i="2"/>
  <c r="BL328" i="2" s="1"/>
  <c r="S329" i="2"/>
  <c r="BL329" i="2" s="1"/>
  <c r="S342" i="2"/>
  <c r="BB342" i="2" s="1"/>
  <c r="S349" i="2"/>
  <c r="BB349" i="2" s="1"/>
  <c r="S370" i="2"/>
  <c r="BQ370" i="2" s="1"/>
  <c r="BV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F487" i="2"/>
  <c r="BV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F486" i="2"/>
  <c r="BV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F485" i="2"/>
  <c r="BV483" i="2"/>
  <c r="AF483" i="2"/>
  <c r="AF336" i="2"/>
  <c r="BV470" i="2"/>
  <c r="AF470" i="2"/>
  <c r="AN336" i="2"/>
  <c r="AS336" i="2"/>
  <c r="AH336" i="2"/>
  <c r="AL489" i="2"/>
  <c r="AM489" i="2"/>
  <c r="AN489" i="2"/>
  <c r="AV489" i="2"/>
  <c r="AS492" i="2"/>
  <c r="AZ492" i="2"/>
  <c r="BA492" i="2"/>
  <c r="AS484" i="2"/>
  <c r="BC492" i="2"/>
  <c r="AQ353" i="2"/>
  <c r="AI492" i="2"/>
  <c r="AX496" i="2"/>
  <c r="AJ492" i="2"/>
  <c r="AY496" i="2"/>
  <c r="AK492" i="2"/>
  <c r="AZ496" i="2"/>
  <c r="BA496" i="2"/>
  <c r="AM492" i="2"/>
  <c r="BB496" i="2"/>
  <c r="AN492" i="2"/>
  <c r="AH496" i="2"/>
  <c r="BC496" i="2"/>
  <c r="AL492" i="2"/>
  <c r="AI496" i="2"/>
  <c r="AR493" i="2"/>
  <c r="BG493" i="2"/>
  <c r="AJ484" i="2"/>
  <c r="AK484" i="2"/>
  <c r="BD493" i="2"/>
  <c r="AL484" i="2"/>
  <c r="AP493" i="2"/>
  <c r="BE493" i="2"/>
  <c r="AM484" i="2"/>
  <c r="AQ493" i="2"/>
  <c r="BF493" i="2"/>
  <c r="AX489" i="2"/>
  <c r="AN484" i="2"/>
  <c r="AZ489" i="2"/>
  <c r="AS493" i="2"/>
  <c r="BA489" i="2"/>
  <c r="BC489" i="2"/>
  <c r="CB483" i="2"/>
  <c r="AZ484" i="2"/>
  <c r="AI493" i="2"/>
  <c r="AX493" i="2"/>
  <c r="AH489" i="2"/>
  <c r="AQ496" i="2"/>
  <c r="BF496" i="2"/>
  <c r="AI489" i="2"/>
  <c r="AN491" i="2"/>
  <c r="BB484" i="2"/>
  <c r="AK493" i="2"/>
  <c r="AZ493" i="2"/>
  <c r="BB489" i="2"/>
  <c r="AH493" i="2"/>
  <c r="AW493" i="2"/>
  <c r="AP496" i="2"/>
  <c r="BE496" i="2"/>
  <c r="CC483" i="2"/>
  <c r="BA484" i="2"/>
  <c r="AJ493" i="2"/>
  <c r="AY493" i="2"/>
  <c r="AJ489" i="2"/>
  <c r="AV491" i="2"/>
  <c r="AX492" i="2"/>
  <c r="AP353" i="2"/>
  <c r="AH484" i="2"/>
  <c r="BC484" i="2"/>
  <c r="AL493" i="2"/>
  <c r="BA493" i="2"/>
  <c r="AS496" i="2"/>
  <c r="AW484" i="2"/>
  <c r="AX484" i="2"/>
  <c r="AV493" i="2"/>
  <c r="CA483" i="2"/>
  <c r="BD496" i="2"/>
  <c r="AM491" i="2"/>
  <c r="AK489" i="2"/>
  <c r="AY492" i="2"/>
  <c r="AI484" i="2"/>
  <c r="AM493" i="2"/>
  <c r="BB493" i="2"/>
  <c r="AR496" i="2"/>
  <c r="AM353" i="2"/>
  <c r="AV353" i="2"/>
  <c r="AY353" i="2"/>
  <c r="AJ353" i="2"/>
  <c r="AW353" i="2"/>
  <c r="AH353" i="2"/>
  <c r="AL491" i="2"/>
  <c r="AK491" i="2"/>
  <c r="AJ491" i="2"/>
  <c r="AI491" i="2"/>
  <c r="BC491" i="2"/>
  <c r="AH491" i="2"/>
  <c r="BB491" i="2"/>
  <c r="BA491" i="2"/>
  <c r="AZ491" i="2"/>
  <c r="AY491" i="2"/>
  <c r="AN353" i="2"/>
  <c r="AO353" i="2"/>
  <c r="S353" i="2"/>
  <c r="BE353" i="2" s="1"/>
  <c r="AO484" i="2"/>
  <c r="BD484" i="2"/>
  <c r="BD492" i="2"/>
  <c r="AP492" i="2"/>
  <c r="BE492" i="2"/>
  <c r="AP484" i="2"/>
  <c r="AL336" i="2"/>
  <c r="BF492" i="2"/>
  <c r="AQ484" i="2"/>
  <c r="BF484" i="2"/>
  <c r="AK336" i="2"/>
  <c r="AW489" i="2"/>
  <c r="AR492" i="2"/>
  <c r="BG492" i="2"/>
  <c r="BG484" i="2"/>
  <c r="AJ336" i="2"/>
  <c r="AN490" i="2"/>
  <c r="AI336" i="2"/>
  <c r="AY489" i="2"/>
  <c r="AH492" i="2"/>
  <c r="AV490" i="2"/>
  <c r="AO489" i="2"/>
  <c r="BD489" i="2"/>
  <c r="AH490" i="2"/>
  <c r="AW490" i="2"/>
  <c r="AP489" i="2"/>
  <c r="BE489" i="2"/>
  <c r="AI490" i="2"/>
  <c r="AX490" i="2"/>
  <c r="BE491" i="2"/>
  <c r="AQ489" i="2"/>
  <c r="BF489" i="2"/>
  <c r="AJ490" i="2"/>
  <c r="AY490" i="2"/>
  <c r="AQ491" i="2"/>
  <c r="BF491" i="2"/>
  <c r="AR336" i="2"/>
  <c r="AR489" i="2"/>
  <c r="BG489" i="2"/>
  <c r="AK490" i="2"/>
  <c r="AZ490" i="2"/>
  <c r="AR491" i="2"/>
  <c r="BG491" i="2"/>
  <c r="AO490" i="2"/>
  <c r="BD490" i="2"/>
  <c r="AQ490" i="2"/>
  <c r="BF490" i="2"/>
  <c r="AR490" i="2"/>
  <c r="BG490" i="2"/>
  <c r="AO491" i="2"/>
  <c r="BD491" i="2"/>
  <c r="AP491" i="2"/>
  <c r="AQ336" i="2"/>
  <c r="AL490" i="2"/>
  <c r="BA490" i="2"/>
  <c r="AS491" i="2"/>
  <c r="AP490" i="2"/>
  <c r="BE490" i="2"/>
  <c r="AS490" i="2"/>
  <c r="AM336" i="2"/>
  <c r="AM490" i="2"/>
  <c r="BB490" i="2"/>
  <c r="AP336" i="2"/>
  <c r="BX483" i="2"/>
  <c r="BY483" i="2"/>
  <c r="CD483" i="2"/>
  <c r="CE483" i="2"/>
  <c r="CF483" i="2"/>
  <c r="CG483" i="2"/>
  <c r="CH483" i="2"/>
  <c r="CI483" i="2"/>
  <c r="AO336" i="2"/>
  <c r="BZ483" i="2"/>
  <c r="M229" i="2"/>
  <c r="M247" i="2"/>
  <c r="M248" i="2"/>
  <c r="BV497" i="2"/>
  <c r="BV471" i="2"/>
  <c r="BV482" i="2"/>
  <c r="BV481" i="2"/>
  <c r="BV480" i="2"/>
  <c r="BV479" i="2"/>
  <c r="BV478" i="2"/>
  <c r="BV475" i="2"/>
  <c r="BV474" i="2"/>
  <c r="BV472" i="2"/>
  <c r="BV469" i="2"/>
  <c r="BV468" i="2"/>
  <c r="BV467" i="2"/>
  <c r="BV466" i="2"/>
  <c r="BV465" i="2"/>
  <c r="BV464" i="2"/>
  <c r="BV463" i="2"/>
  <c r="BV462" i="2"/>
  <c r="BV461" i="2"/>
  <c r="BV460" i="2"/>
  <c r="BV459" i="2"/>
  <c r="BV458" i="2"/>
  <c r="BV457" i="2"/>
  <c r="BE418" i="2"/>
  <c r="BD418" i="2"/>
  <c r="BC418" i="2"/>
  <c r="AX418" i="2"/>
  <c r="AW418" i="2"/>
  <c r="AV418" i="2"/>
  <c r="AS418" i="2"/>
  <c r="AO418" i="2"/>
  <c r="AN418" i="2"/>
  <c r="AM418" i="2"/>
  <c r="AH418" i="2"/>
  <c r="AF418" i="2"/>
  <c r="BG497" i="2"/>
  <c r="BF497" i="2"/>
  <c r="BC497" i="2"/>
  <c r="BB497" i="2"/>
  <c r="BA497" i="2"/>
  <c r="AZ497" i="2"/>
  <c r="AW497" i="2"/>
  <c r="AV497" i="2"/>
  <c r="AS497" i="2"/>
  <c r="AR497" i="2"/>
  <c r="AQ497" i="2"/>
  <c r="AP497" i="2"/>
  <c r="AM497" i="2"/>
  <c r="AL497" i="2"/>
  <c r="AK497" i="2"/>
  <c r="AJ497" i="2"/>
  <c r="AF497" i="2"/>
  <c r="BC471" i="2"/>
  <c r="AX471" i="2"/>
  <c r="AW471" i="2"/>
  <c r="AM471" i="2"/>
  <c r="AH471" i="2"/>
  <c r="AF471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F482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F481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F480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F479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F478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F475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F474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F472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F469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F468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F467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F466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F465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F464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F463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F462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F461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F460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F459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F458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F457" i="2"/>
  <c r="AF454" i="2"/>
  <c r="AH454" i="2"/>
  <c r="AI454" i="2"/>
  <c r="AJ454" i="2"/>
  <c r="AK454" i="2"/>
  <c r="AL454" i="2"/>
  <c r="AM454" i="2"/>
  <c r="AN454" i="2"/>
  <c r="AO454" i="2"/>
  <c r="AP454" i="2"/>
  <c r="AQ454" i="2"/>
  <c r="AR454" i="2"/>
  <c r="AS454" i="2"/>
  <c r="AV454" i="2"/>
  <c r="AW454" i="2"/>
  <c r="AX454" i="2"/>
  <c r="AY454" i="2"/>
  <c r="AZ454" i="2"/>
  <c r="BA454" i="2"/>
  <c r="BB454" i="2"/>
  <c r="BC454" i="2"/>
  <c r="BD454" i="2"/>
  <c r="BE454" i="2"/>
  <c r="BF454" i="2"/>
  <c r="BG454" i="2"/>
  <c r="BJ454" i="2"/>
  <c r="BK454" i="2"/>
  <c r="BL454" i="2"/>
  <c r="BM454" i="2"/>
  <c r="BN454" i="2"/>
  <c r="BO454" i="2"/>
  <c r="BP454" i="2"/>
  <c r="BQ454" i="2"/>
  <c r="BR454" i="2"/>
  <c r="BS454" i="2"/>
  <c r="BT454" i="2"/>
  <c r="BU454" i="2"/>
  <c r="AF438" i="2"/>
  <c r="AH438" i="2"/>
  <c r="AI438" i="2"/>
  <c r="AJ438" i="2"/>
  <c r="AK438" i="2"/>
  <c r="AL438" i="2"/>
  <c r="AM438" i="2"/>
  <c r="AN438" i="2"/>
  <c r="AO438" i="2"/>
  <c r="AP438" i="2"/>
  <c r="AQ438" i="2"/>
  <c r="AR438" i="2"/>
  <c r="AS438" i="2"/>
  <c r="AV438" i="2"/>
  <c r="AW438" i="2"/>
  <c r="AX438" i="2"/>
  <c r="AY438" i="2"/>
  <c r="AZ438" i="2"/>
  <c r="BA438" i="2"/>
  <c r="BB438" i="2"/>
  <c r="BC438" i="2"/>
  <c r="BD438" i="2"/>
  <c r="BE438" i="2"/>
  <c r="BF438" i="2"/>
  <c r="BG438" i="2"/>
  <c r="AF435" i="2"/>
  <c r="AH435" i="2"/>
  <c r="AI435" i="2"/>
  <c r="AJ435" i="2"/>
  <c r="AK435" i="2"/>
  <c r="AL435" i="2"/>
  <c r="AM435" i="2"/>
  <c r="AN435" i="2"/>
  <c r="AO435" i="2"/>
  <c r="AP435" i="2"/>
  <c r="AQ435" i="2"/>
  <c r="AR435" i="2"/>
  <c r="AS435" i="2"/>
  <c r="AV435" i="2"/>
  <c r="AW435" i="2"/>
  <c r="AX435" i="2"/>
  <c r="AY435" i="2"/>
  <c r="AZ435" i="2"/>
  <c r="BA435" i="2"/>
  <c r="BB435" i="2"/>
  <c r="BC435" i="2"/>
  <c r="BD435" i="2"/>
  <c r="BE435" i="2"/>
  <c r="BF435" i="2"/>
  <c r="BG435" i="2"/>
  <c r="AH428" i="2"/>
  <c r="AI428" i="2"/>
  <c r="AJ428" i="2"/>
  <c r="AK428" i="2"/>
  <c r="AL428" i="2"/>
  <c r="AM428" i="2"/>
  <c r="AN428" i="2"/>
  <c r="AO428" i="2"/>
  <c r="AP428" i="2"/>
  <c r="AQ428" i="2"/>
  <c r="AR428" i="2"/>
  <c r="AS428" i="2"/>
  <c r="AV428" i="2"/>
  <c r="AW428" i="2"/>
  <c r="AX428" i="2"/>
  <c r="AY428" i="2"/>
  <c r="AZ428" i="2"/>
  <c r="BA428" i="2"/>
  <c r="BB428" i="2"/>
  <c r="BC428" i="2"/>
  <c r="BD428" i="2"/>
  <c r="BE428" i="2"/>
  <c r="BF428" i="2"/>
  <c r="BG428" i="2"/>
  <c r="AF428" i="2"/>
  <c r="BH424" i="2"/>
  <c r="AT424" i="2"/>
  <c r="AF424" i="2"/>
  <c r="AT408" i="2"/>
  <c r="AF408" i="2"/>
  <c r="AT405" i="2"/>
  <c r="AX405" i="2"/>
  <c r="AY405" i="2"/>
  <c r="AZ405" i="2"/>
  <c r="BC405" i="2"/>
  <c r="BE405" i="2"/>
  <c r="AF405" i="2"/>
  <c r="AV370" i="2"/>
  <c r="AW370" i="2"/>
  <c r="AX370" i="2"/>
  <c r="AY370" i="2"/>
  <c r="AZ370" i="2"/>
  <c r="BA370" i="2"/>
  <c r="BB370" i="2"/>
  <c r="BC370" i="2"/>
  <c r="BD370" i="2"/>
  <c r="AW385" i="2"/>
  <c r="AX385" i="2"/>
  <c r="AY385" i="2"/>
  <c r="AZ385" i="2"/>
  <c r="BA385" i="2"/>
  <c r="BB385" i="2"/>
  <c r="BC385" i="2"/>
  <c r="BD385" i="2"/>
  <c r="BE385" i="2"/>
  <c r="BF385" i="2"/>
  <c r="AV385" i="2"/>
  <c r="AT385" i="2"/>
  <c r="AF385" i="2"/>
  <c r="AT370" i="2"/>
  <c r="AF370" i="2"/>
  <c r="AT361" i="2"/>
  <c r="AF361" i="2"/>
  <c r="BC356" i="2"/>
  <c r="BB356" i="2"/>
  <c r="BA356" i="2"/>
  <c r="AZ356" i="2"/>
  <c r="AY356" i="2"/>
  <c r="AX356" i="2"/>
  <c r="BC355" i="2"/>
  <c r="BB355" i="2"/>
  <c r="BA355" i="2"/>
  <c r="AZ355" i="2"/>
  <c r="AY355" i="2"/>
  <c r="AX355" i="2"/>
  <c r="AW356" i="2"/>
  <c r="AW355" i="2"/>
  <c r="AV356" i="2"/>
  <c r="AV355" i="2"/>
  <c r="AT356" i="2"/>
  <c r="AT355" i="2"/>
  <c r="AF356" i="2"/>
  <c r="AF355" i="2"/>
  <c r="AT344" i="2"/>
  <c r="AF344" i="2"/>
  <c r="AY342" i="2"/>
  <c r="AX342" i="2"/>
  <c r="AW342" i="2"/>
  <c r="AV342" i="2"/>
  <c r="AT342" i="2"/>
  <c r="AF342" i="2"/>
  <c r="AT324" i="2"/>
  <c r="AF324" i="2"/>
  <c r="AX331" i="2"/>
  <c r="AW331" i="2"/>
  <c r="AV331" i="2"/>
  <c r="AX329" i="2"/>
  <c r="AW329" i="2"/>
  <c r="AV329" i="2"/>
  <c r="AX328" i="2"/>
  <c r="AW328" i="2"/>
  <c r="AV328" i="2"/>
  <c r="AH298" i="2"/>
  <c r="AI298" i="2"/>
  <c r="AJ298" i="2"/>
  <c r="AK298" i="2"/>
  <c r="AH295" i="2"/>
  <c r="AI295" i="2"/>
  <c r="T295" i="2"/>
  <c r="T286" i="2"/>
  <c r="T285" i="2"/>
  <c r="BA286" i="2"/>
  <c r="BG405" i="2"/>
  <c r="CC331" i="2"/>
  <c r="CK130" i="2"/>
  <c r="M33" i="2"/>
  <c r="M456" i="2"/>
  <c r="M455" i="2"/>
  <c r="M32" i="2"/>
  <c r="AZ353" i="2"/>
  <c r="AI471" i="2"/>
  <c r="AY471" i="2"/>
  <c r="AJ471" i="2"/>
  <c r="AZ471" i="2"/>
  <c r="AP418" i="2"/>
  <c r="BF418" i="2"/>
  <c r="AK471" i="2"/>
  <c r="BA471" i="2"/>
  <c r="AN497" i="2"/>
  <c r="BD497" i="2"/>
  <c r="AQ418" i="2"/>
  <c r="BG418" i="2"/>
  <c r="AI353" i="2"/>
  <c r="AL353" i="2"/>
  <c r="BG496" i="2"/>
  <c r="AR353" i="2"/>
  <c r="AL471" i="2"/>
  <c r="BB471" i="2"/>
  <c r="AO497" i="2"/>
  <c r="BE497" i="2"/>
  <c r="AR418" i="2"/>
  <c r="BE484" i="2"/>
  <c r="AX353" i="2"/>
  <c r="BA353" i="2"/>
  <c r="BC493" i="2"/>
  <c r="AN493" i="2"/>
  <c r="AO493" i="2"/>
  <c r="AV492" i="2"/>
  <c r="BB492" i="2"/>
  <c r="AN471" i="2"/>
  <c r="BD471" i="2"/>
  <c r="AO471" i="2"/>
  <c r="BE471" i="2"/>
  <c r="AP471" i="2"/>
  <c r="BF471" i="2"/>
  <c r="AQ471" i="2"/>
  <c r="BG471" i="2"/>
  <c r="AI418" i="2"/>
  <c r="AY418" i="2"/>
  <c r="AR471" i="2"/>
  <c r="AJ418" i="2"/>
  <c r="AZ418" i="2"/>
  <c r="AV496" i="2"/>
  <c r="AN496" i="2"/>
  <c r="AM496" i="2"/>
  <c r="AL496" i="2"/>
  <c r="AK496" i="2"/>
  <c r="AJ496" i="2"/>
  <c r="AO496" i="2"/>
  <c r="AW496" i="2"/>
  <c r="AS471" i="2"/>
  <c r="AH497" i="2"/>
  <c r="AX497" i="2"/>
  <c r="AK418" i="2"/>
  <c r="BA418" i="2"/>
  <c r="AR484" i="2"/>
  <c r="AS353" i="2"/>
  <c r="AK353" i="2"/>
  <c r="AV484" i="2"/>
  <c r="AV471" i="2"/>
  <c r="AI497" i="2"/>
  <c r="AY497" i="2"/>
  <c r="AL418" i="2"/>
  <c r="BB418" i="2"/>
  <c r="AQ492" i="2"/>
  <c r="AO492" i="2"/>
  <c r="AY484" i="2"/>
  <c r="AW492" i="2"/>
  <c r="AY331" i="2"/>
  <c r="BG331" i="2"/>
  <c r="AW286" i="2"/>
  <c r="CD331" i="2"/>
  <c r="CE331" i="2"/>
  <c r="BJ286" i="2"/>
  <c r="CH331" i="2"/>
  <c r="BG286" i="2"/>
  <c r="AS286" i="2"/>
  <c r="AP286" i="2"/>
  <c r="AN286" i="2"/>
  <c r="AO286" i="2"/>
  <c r="AK286" i="2"/>
  <c r="AL286" i="2"/>
  <c r="CA331" i="2"/>
  <c r="BF405" i="2"/>
  <c r="BD405" i="2"/>
  <c r="BB405" i="2"/>
  <c r="BA405" i="2"/>
  <c r="AV405" i="2"/>
  <c r="AW405" i="2"/>
  <c r="BX298" i="2"/>
  <c r="BE355" i="2"/>
  <c r="BF355" i="2"/>
  <c r="BE356" i="2"/>
  <c r="BF356" i="2"/>
  <c r="BH356" i="2"/>
  <c r="BD356" i="2"/>
  <c r="AQ285" i="2"/>
  <c r="M499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T453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T452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T451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T450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T449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T448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T447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T446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T445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T444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T443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T360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T359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T358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T357" i="2"/>
  <c r="T315" i="2"/>
  <c r="T314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T423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T442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T441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T440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T439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T417" i="2"/>
  <c r="AZ349" i="2"/>
  <c r="AY349" i="2"/>
  <c r="AX349" i="2"/>
  <c r="AW349" i="2"/>
  <c r="AV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T349" i="2"/>
  <c r="T320" i="2"/>
  <c r="T299" i="2"/>
  <c r="T294" i="2"/>
  <c r="T293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T416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T407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T404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T341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T347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T346" i="2"/>
  <c r="AZ302" i="2"/>
  <c r="AX302" i="2"/>
  <c r="AW302" i="2"/>
  <c r="AL302" i="2"/>
  <c r="AK302" i="2"/>
  <c r="AJ302" i="2"/>
  <c r="AI302" i="2"/>
  <c r="AH302" i="2"/>
  <c r="T302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T434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T321" i="2"/>
  <c r="T317" i="2"/>
  <c r="BG403" i="2"/>
  <c r="BF403" i="2"/>
  <c r="BE403" i="2"/>
  <c r="BD403" i="2"/>
  <c r="BC403" i="2"/>
  <c r="BB403" i="2"/>
  <c r="BA403" i="2"/>
  <c r="AZ403" i="2"/>
  <c r="AY403" i="2"/>
  <c r="AX403" i="2"/>
  <c r="AW403" i="2"/>
  <c r="AV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T403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T402" i="2"/>
  <c r="T300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T332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T437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T409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T413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T412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T411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T410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T384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T383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T382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T377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T376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T375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T374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T369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T368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T352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T351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T340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T337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T401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T326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T322" i="2"/>
  <c r="AQ316" i="2"/>
  <c r="AP316" i="2"/>
  <c r="AO316" i="2"/>
  <c r="AN316" i="2"/>
  <c r="AM316" i="2"/>
  <c r="AL316" i="2"/>
  <c r="AK316" i="2"/>
  <c r="AJ316" i="2"/>
  <c r="AI316" i="2"/>
  <c r="AH316" i="2"/>
  <c r="T316" i="2"/>
  <c r="AN306" i="2"/>
  <c r="AM306" i="2"/>
  <c r="AL306" i="2"/>
  <c r="AK306" i="2"/>
  <c r="AJ306" i="2"/>
  <c r="AI306" i="2"/>
  <c r="AH306" i="2"/>
  <c r="T306" i="2"/>
  <c r="AS301" i="2"/>
  <c r="AP301" i="2"/>
  <c r="AO301" i="2"/>
  <c r="AK301" i="2"/>
  <c r="AJ301" i="2"/>
  <c r="AI301" i="2"/>
  <c r="AH301" i="2"/>
  <c r="T301" i="2"/>
  <c r="AP292" i="2"/>
  <c r="AO292" i="2"/>
  <c r="AL292" i="2"/>
  <c r="AK292" i="2"/>
  <c r="AJ292" i="2"/>
  <c r="AI292" i="2"/>
  <c r="T292" i="2"/>
  <c r="T284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T427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T415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T414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T400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T367" i="2"/>
  <c r="T313" i="2"/>
  <c r="AJ297" i="2"/>
  <c r="AI297" i="2"/>
  <c r="AH297" i="2"/>
  <c r="T297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T399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T398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T397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T396" i="2"/>
  <c r="BG395" i="2"/>
  <c r="BF395" i="2"/>
  <c r="BE395" i="2"/>
  <c r="BD395" i="2"/>
  <c r="BC395" i="2"/>
  <c r="BB395" i="2"/>
  <c r="BA395" i="2"/>
  <c r="AZ395" i="2"/>
  <c r="AY395" i="2"/>
  <c r="AX395" i="2"/>
  <c r="AW395" i="2"/>
  <c r="AV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T395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T394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T393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T392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T391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T390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T389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T388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T387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T386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T381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T380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T379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T378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T373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T366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T372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T371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T365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T354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T348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T325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T323" i="2"/>
  <c r="T318" i="2"/>
  <c r="AR319" i="2"/>
  <c r="AQ319" i="2"/>
  <c r="AP319" i="2"/>
  <c r="AO319" i="2"/>
  <c r="AN319" i="2"/>
  <c r="AM319" i="2"/>
  <c r="AL319" i="2"/>
  <c r="AK319" i="2"/>
  <c r="AJ319" i="2"/>
  <c r="AI319" i="2"/>
  <c r="AH319" i="2"/>
  <c r="T319" i="2"/>
  <c r="T312" i="2"/>
  <c r="T311" i="2"/>
  <c r="T310" i="2"/>
  <c r="T309" i="2"/>
  <c r="T308" i="2"/>
  <c r="T307" i="2"/>
  <c r="T303" i="2"/>
  <c r="T305" i="2"/>
  <c r="T304" i="2"/>
  <c r="T29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T436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T433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T432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T431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T430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T429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T422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T425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T419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T406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T421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T426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T420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T364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T363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T362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T350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T339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T343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T345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T338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T335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T334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T333" i="2"/>
  <c r="CK279" i="2"/>
  <c r="M278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8" i="2"/>
  <c r="M227" i="2"/>
  <c r="M226" i="2"/>
  <c r="M225" i="2"/>
  <c r="M224" i="2"/>
  <c r="M223" i="2"/>
  <c r="M222" i="2"/>
  <c r="M221" i="2"/>
  <c r="M220" i="2"/>
  <c r="M219" i="2"/>
  <c r="M218" i="2"/>
  <c r="T174" i="2"/>
  <c r="M174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T210" i="2"/>
  <c r="M210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T202" i="2"/>
  <c r="M202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T201" i="2"/>
  <c r="M201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T217" i="2"/>
  <c r="M217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T216" i="2"/>
  <c r="M216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T215" i="2"/>
  <c r="M215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T187" i="2"/>
  <c r="M187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T184" i="2"/>
  <c r="M184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T183" i="2"/>
  <c r="M183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T179" i="2"/>
  <c r="M179" i="2"/>
  <c r="T176" i="2"/>
  <c r="M176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T199" i="2"/>
  <c r="M199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T198" i="2"/>
  <c r="M198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T197" i="2"/>
  <c r="M197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T196" i="2"/>
  <c r="M196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T192" i="2"/>
  <c r="M192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T191" i="2"/>
  <c r="M191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T190" i="2"/>
  <c r="M190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T189" i="2"/>
  <c r="M189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T186" i="2"/>
  <c r="M186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T181" i="2"/>
  <c r="M181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T180" i="2"/>
  <c r="M180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T185" i="2"/>
  <c r="M185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T178" i="2"/>
  <c r="M178" i="2"/>
  <c r="T177" i="2"/>
  <c r="M177" i="2"/>
  <c r="CE175" i="2"/>
  <c r="CD175" i="2"/>
  <c r="CC175" i="2"/>
  <c r="CB175" i="2"/>
  <c r="CA175" i="2"/>
  <c r="BZ175" i="2"/>
  <c r="BY175" i="2"/>
  <c r="BX175" i="2"/>
  <c r="BU175" i="2"/>
  <c r="BT175" i="2"/>
  <c r="BS175" i="2"/>
  <c r="BR175" i="2"/>
  <c r="BQ175" i="2"/>
  <c r="BP175" i="2"/>
  <c r="BO175" i="2"/>
  <c r="BN175" i="2"/>
  <c r="BM175" i="2"/>
  <c r="BL175" i="2"/>
  <c r="BK175" i="2"/>
  <c r="BJ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T175" i="2"/>
  <c r="M175" i="2"/>
  <c r="T173" i="2"/>
  <c r="M173" i="2"/>
  <c r="T172" i="2"/>
  <c r="M172" i="2"/>
  <c r="T171" i="2"/>
  <c r="M171" i="2"/>
  <c r="T170" i="2"/>
  <c r="M170" i="2"/>
  <c r="CA169" i="2"/>
  <c r="BZ169" i="2"/>
  <c r="BY169" i="2"/>
  <c r="BX169" i="2"/>
  <c r="BU169" i="2"/>
  <c r="BT169" i="2"/>
  <c r="BS169" i="2"/>
  <c r="BR169" i="2"/>
  <c r="BQ169" i="2"/>
  <c r="BP169" i="2"/>
  <c r="BO169" i="2"/>
  <c r="BN169" i="2"/>
  <c r="BM169" i="2"/>
  <c r="BL169" i="2"/>
  <c r="BK169" i="2"/>
  <c r="BJ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T169" i="2"/>
  <c r="M169" i="2"/>
  <c r="T168" i="2"/>
  <c r="M168" i="2"/>
  <c r="T167" i="2"/>
  <c r="M167" i="2"/>
  <c r="T166" i="2"/>
  <c r="M166" i="2"/>
  <c r="T165" i="2"/>
  <c r="M165" i="2"/>
  <c r="M164" i="2"/>
  <c r="M163" i="2"/>
  <c r="M161" i="2"/>
  <c r="M160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T214" i="2"/>
  <c r="M214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T212" i="2"/>
  <c r="M212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T211" i="2"/>
  <c r="M211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T209" i="2"/>
  <c r="M209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T208" i="2"/>
  <c r="M208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T207" i="2"/>
  <c r="M207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T206" i="2"/>
  <c r="M206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T205" i="2"/>
  <c r="M205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T203" i="2"/>
  <c r="M203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T204" i="2"/>
  <c r="M204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T200" i="2"/>
  <c r="M200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T195" i="2"/>
  <c r="M195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T194" i="2"/>
  <c r="M194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T193" i="2"/>
  <c r="M193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T188" i="2"/>
  <c r="M188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T182" i="2"/>
  <c r="M182" i="2"/>
  <c r="M162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T213" i="2"/>
  <c r="M213" i="2"/>
  <c r="CI158" i="2"/>
  <c r="CH158" i="2"/>
  <c r="CG158" i="2"/>
  <c r="CF158" i="2"/>
  <c r="CE158" i="2"/>
  <c r="CD158" i="2"/>
  <c r="CC158" i="2"/>
  <c r="CB158" i="2"/>
  <c r="CA158" i="2"/>
  <c r="BZ158" i="2"/>
  <c r="BY158" i="2"/>
  <c r="BX158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M129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T113" i="2"/>
  <c r="M113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T112" i="2"/>
  <c r="M112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T111" i="2"/>
  <c r="M111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T110" i="2"/>
  <c r="M110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T109" i="2"/>
  <c r="M109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T108" i="2"/>
  <c r="M108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T107" i="2"/>
  <c r="M107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T106" i="2"/>
  <c r="M106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T105" i="2"/>
  <c r="M105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T104" i="2"/>
  <c r="M104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T103" i="2"/>
  <c r="M103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T102" i="2"/>
  <c r="M102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T101" i="2"/>
  <c r="M101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T100" i="2"/>
  <c r="M100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T99" i="2"/>
  <c r="M99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T98" i="2"/>
  <c r="M98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T97" i="2"/>
  <c r="M97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T96" i="2"/>
  <c r="M96" i="2"/>
  <c r="T95" i="2"/>
  <c r="M95" i="2"/>
  <c r="T94" i="2"/>
  <c r="M94" i="2"/>
  <c r="T93" i="2"/>
  <c r="M93" i="2"/>
  <c r="T92" i="2"/>
  <c r="M92" i="2"/>
  <c r="T91" i="2"/>
  <c r="M91" i="2"/>
  <c r="T90" i="2"/>
  <c r="M90" i="2"/>
  <c r="M89" i="2"/>
  <c r="M88" i="2"/>
  <c r="M85" i="2"/>
  <c r="T84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T83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T82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T81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T80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T79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T78" i="2"/>
  <c r="M78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T77" i="2"/>
  <c r="M77" i="2"/>
  <c r="T76" i="2"/>
  <c r="M76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T75" i="2"/>
  <c r="M75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T74" i="2"/>
  <c r="M74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T73" i="2"/>
  <c r="M73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T72" i="2"/>
  <c r="M72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T71" i="2"/>
  <c r="M71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T70" i="2"/>
  <c r="M70" i="2"/>
  <c r="T69" i="2"/>
  <c r="M69" i="2"/>
  <c r="T68" i="2"/>
  <c r="M68" i="2"/>
  <c r="T67" i="2"/>
  <c r="M67" i="2"/>
  <c r="T66" i="2"/>
  <c r="M66" i="2"/>
  <c r="T65" i="2"/>
  <c r="M65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T64" i="2"/>
  <c r="M64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T63" i="2"/>
  <c r="M63" i="2"/>
  <c r="T62" i="2"/>
  <c r="M62" i="2"/>
  <c r="T61" i="2"/>
  <c r="M61" i="2"/>
  <c r="T60" i="2"/>
  <c r="M60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T59" i="2"/>
  <c r="M59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T58" i="2"/>
  <c r="M58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T57" i="2"/>
  <c r="M57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T56" i="2"/>
  <c r="M56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T55" i="2"/>
  <c r="M55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T54" i="2"/>
  <c r="M54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T53" i="2"/>
  <c r="M53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T52" i="2"/>
  <c r="M52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T51" i="2"/>
  <c r="M51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T50" i="2"/>
  <c r="M50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T49" i="2"/>
  <c r="M49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T48" i="2"/>
  <c r="M48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T47" i="2"/>
  <c r="M47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T46" i="2"/>
  <c r="M46" i="2"/>
  <c r="T45" i="2"/>
  <c r="M45" i="2"/>
  <c r="T44" i="2"/>
  <c r="M44" i="2"/>
  <c r="T43" i="2"/>
  <c r="M43" i="2"/>
  <c r="S42" i="2"/>
  <c r="M37" i="2"/>
  <c r="M36" i="2"/>
  <c r="M34" i="2"/>
  <c r="M35" i="2"/>
  <c r="M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T30" i="2"/>
  <c r="M30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T27" i="2"/>
  <c r="M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T26" i="2"/>
  <c r="M26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T29" i="2"/>
  <c r="M2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T19" i="2"/>
  <c r="M19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T16" i="2"/>
  <c r="M16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T15" i="2"/>
  <c r="M15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T12" i="2"/>
  <c r="M12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T11" i="2"/>
  <c r="M11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T18" i="2"/>
  <c r="M18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T14" i="2"/>
  <c r="M14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T13" i="2"/>
  <c r="M13" i="2"/>
  <c r="AS9" i="2"/>
  <c r="AR9" i="2"/>
  <c r="AQ9" i="2"/>
  <c r="AP9" i="2"/>
  <c r="AO9" i="2"/>
  <c r="AN9" i="2"/>
  <c r="AM9" i="2"/>
  <c r="AL9" i="2"/>
  <c r="AK9" i="2"/>
  <c r="AJ9" i="2"/>
  <c r="AI9" i="2"/>
  <c r="AH9" i="2"/>
  <c r="T9" i="2"/>
  <c r="M9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T25" i="2"/>
  <c r="M25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T24" i="2"/>
  <c r="M24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T23" i="2"/>
  <c r="M23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T22" i="2"/>
  <c r="M22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T20" i="2"/>
  <c r="M2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T10" i="2"/>
  <c r="M10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T28" i="2"/>
  <c r="M28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T21" i="2"/>
  <c r="M21" i="2"/>
  <c r="AG8" i="2"/>
  <c r="H3" i="2"/>
  <c r="H1" i="2"/>
  <c r="U295" i="2"/>
  <c r="U286" i="2"/>
  <c r="U285" i="2"/>
  <c r="U450" i="2"/>
  <c r="U449" i="2"/>
  <c r="U448" i="2"/>
  <c r="U360" i="2"/>
  <c r="U314" i="2"/>
  <c r="U321" i="2"/>
  <c r="U402" i="2"/>
  <c r="U302" i="2"/>
  <c r="U453" i="2"/>
  <c r="U413" i="2"/>
  <c r="U407" i="2"/>
  <c r="U403" i="2"/>
  <c r="U292" i="2"/>
  <c r="U347" i="2"/>
  <c r="U351" i="2"/>
  <c r="U401" i="2"/>
  <c r="U284" i="2"/>
  <c r="U427" i="2"/>
  <c r="U415" i="2"/>
  <c r="U389" i="2"/>
  <c r="U354" i="2"/>
  <c r="U399" i="2"/>
  <c r="U390" i="2"/>
  <c r="U386" i="2"/>
  <c r="U425" i="2"/>
  <c r="U364" i="2"/>
  <c r="U338" i="2"/>
  <c r="U421" i="2"/>
  <c r="U365" i="2"/>
  <c r="U432" i="2"/>
  <c r="U422" i="2"/>
  <c r="U362" i="2"/>
  <c r="U179" i="2"/>
  <c r="U198" i="2"/>
  <c r="U191" i="2"/>
  <c r="U180" i="2"/>
  <c r="U170" i="2"/>
  <c r="U169" i="2"/>
  <c r="U168" i="2"/>
  <c r="U186" i="2"/>
  <c r="U109" i="2"/>
  <c r="U105" i="2"/>
  <c r="U101" i="2"/>
  <c r="U167" i="2"/>
  <c r="U200" i="2"/>
  <c r="U111" i="2"/>
  <c r="U107" i="2"/>
  <c r="U103" i="2"/>
  <c r="U209" i="2"/>
  <c r="U76" i="2"/>
  <c r="U188" i="2"/>
  <c r="U110" i="2"/>
  <c r="U27" i="2"/>
  <c r="U46" i="2"/>
  <c r="U44" i="2"/>
  <c r="U15" i="2"/>
  <c r="U78" i="2"/>
  <c r="U61" i="2"/>
  <c r="U62" i="2"/>
  <c r="U24" i="2"/>
  <c r="BQ286" i="2" l="1"/>
  <c r="AI286" i="2"/>
  <c r="BC286" i="2"/>
  <c r="BP286" i="2"/>
  <c r="CK37" i="2"/>
  <c r="CP236" i="2"/>
  <c r="CH320" i="2"/>
  <c r="BD300" i="2"/>
  <c r="CX255" i="2"/>
  <c r="CY255" i="2" s="1"/>
  <c r="CN392" i="2"/>
  <c r="CB320" i="2"/>
  <c r="CB293" i="2"/>
  <c r="BF286" i="2"/>
  <c r="AX286" i="2"/>
  <c r="CP385" i="2"/>
  <c r="BP385" i="2"/>
  <c r="BS385" i="2"/>
  <c r="BG385" i="2"/>
  <c r="CN223" i="2"/>
  <c r="CI223" i="2"/>
  <c r="CJ223" i="2" s="1"/>
  <c r="CK223" i="2" s="1"/>
  <c r="BU319" i="2"/>
  <c r="BA319" i="2"/>
  <c r="AY319" i="2"/>
  <c r="CX441" i="14"/>
  <c r="CY441" i="14" s="1"/>
  <c r="DL441" i="14" s="1"/>
  <c r="DM441" i="14" s="1"/>
  <c r="BV288" i="14"/>
  <c r="BW288" i="14" s="1"/>
  <c r="CX432" i="14"/>
  <c r="CY432" i="14" s="1"/>
  <c r="DL432" i="14" s="1"/>
  <c r="DM432" i="14" s="1"/>
  <c r="BV287" i="14"/>
  <c r="BW287" i="14" s="1"/>
  <c r="CX444" i="14"/>
  <c r="CY444" i="14" s="1"/>
  <c r="DL444" i="14" s="1"/>
  <c r="DM444" i="14" s="1"/>
  <c r="CX95" i="14"/>
  <c r="CJ357" i="14"/>
  <c r="CK357" i="14" s="1"/>
  <c r="BV297" i="14"/>
  <c r="BW297" i="14" s="1"/>
  <c r="BH221" i="14"/>
  <c r="BI221" i="14" s="1"/>
  <c r="CX436" i="14"/>
  <c r="CY436" i="14" s="1"/>
  <c r="DL436" i="14" s="1"/>
  <c r="DM436" i="14" s="1"/>
  <c r="BH180" i="14"/>
  <c r="BI180" i="14" s="1"/>
  <c r="DM108" i="14"/>
  <c r="CX443" i="14"/>
  <c r="CY443" i="14" s="1"/>
  <c r="DL443" i="14" s="1"/>
  <c r="DM443" i="14" s="1"/>
  <c r="DM107" i="14"/>
  <c r="BH356" i="14"/>
  <c r="CX434" i="14"/>
  <c r="CY434" i="14" s="1"/>
  <c r="DL434" i="14" s="1"/>
  <c r="DM434" i="14" s="1"/>
  <c r="CX433" i="14"/>
  <c r="CY433" i="14" s="1"/>
  <c r="DL433" i="14" s="1"/>
  <c r="DM433" i="14" s="1"/>
  <c r="CJ356" i="14"/>
  <c r="CK356" i="14" s="1"/>
  <c r="CX440" i="14"/>
  <c r="CX438" i="14"/>
  <c r="CX439" i="14"/>
  <c r="CX414" i="14"/>
  <c r="CX80" i="14"/>
  <c r="BH373" i="14"/>
  <c r="CJ413" i="14"/>
  <c r="CK413" i="14" s="1"/>
  <c r="BV292" i="14"/>
  <c r="BW292" i="14" s="1"/>
  <c r="CX392" i="14"/>
  <c r="AT340" i="14"/>
  <c r="BH220" i="14"/>
  <c r="BI220" i="14" s="1"/>
  <c r="DL442" i="14"/>
  <c r="DM442" i="14" s="1"/>
  <c r="CJ349" i="14"/>
  <c r="CK349" i="14" s="1"/>
  <c r="CJ351" i="14"/>
  <c r="CK351" i="14" s="1"/>
  <c r="BH177" i="14"/>
  <c r="BI177" i="14" s="1"/>
  <c r="AT223" i="14"/>
  <c r="CJ355" i="14"/>
  <c r="CK355" i="14" s="1"/>
  <c r="CJ232" i="14"/>
  <c r="AT224" i="14"/>
  <c r="BH182" i="14"/>
  <c r="BI182" i="14" s="1"/>
  <c r="BH169" i="14"/>
  <c r="BI169" i="14" s="1"/>
  <c r="CJ354" i="14"/>
  <c r="CK354" i="14" s="1"/>
  <c r="CJ350" i="14"/>
  <c r="CK350" i="14" s="1"/>
  <c r="CX435" i="14"/>
  <c r="CJ306" i="14"/>
  <c r="CJ305" i="14"/>
  <c r="CX431" i="14"/>
  <c r="CY431" i="14" s="1"/>
  <c r="DL431" i="14" s="1"/>
  <c r="DM431" i="14" s="1"/>
  <c r="BT346" i="2"/>
  <c r="AI284" i="2"/>
  <c r="AM292" i="2"/>
  <c r="AQ301" i="2"/>
  <c r="BQ385" i="2"/>
  <c r="BH355" i="2"/>
  <c r="BD331" i="2"/>
  <c r="CU456" i="2"/>
  <c r="CF392" i="2"/>
  <c r="AH284" i="2"/>
  <c r="AM284" i="2"/>
  <c r="AN292" i="2"/>
  <c r="AR301" i="2"/>
  <c r="BT385" i="2"/>
  <c r="BG355" i="2"/>
  <c r="CT225" i="2"/>
  <c r="AX283" i="2"/>
  <c r="AQ292" i="2"/>
  <c r="AP284" i="2"/>
  <c r="BU331" i="2"/>
  <c r="BT283" i="2"/>
  <c r="AP295" i="2"/>
  <c r="BT345" i="2"/>
  <c r="BN385" i="2"/>
  <c r="AQ284" i="2"/>
  <c r="AS292" i="2"/>
  <c r="AK295" i="2"/>
  <c r="CI331" i="2"/>
  <c r="BQ331" i="2"/>
  <c r="CG293" i="2"/>
  <c r="AO284" i="2"/>
  <c r="AR292" i="2"/>
  <c r="BS331" i="2"/>
  <c r="AR284" i="2"/>
  <c r="AO295" i="2"/>
  <c r="BR331" i="2"/>
  <c r="CU293" i="2"/>
  <c r="AS284" i="2"/>
  <c r="BP331" i="2"/>
  <c r="BL331" i="2"/>
  <c r="BY371" i="2"/>
  <c r="CF293" i="2"/>
  <c r="AN284" i="2"/>
  <c r="AH292" i="2"/>
  <c r="BM331" i="2"/>
  <c r="BJ331" i="2"/>
  <c r="BL371" i="2"/>
  <c r="CD293" i="2"/>
  <c r="BO333" i="2"/>
  <c r="BP293" i="2"/>
  <c r="AR316" i="2"/>
  <c r="BO385" i="2"/>
  <c r="BK331" i="2"/>
  <c r="BD286" i="2"/>
  <c r="BO331" i="2"/>
  <c r="CB331" i="2"/>
  <c r="CF331" i="2"/>
  <c r="CS487" i="2"/>
  <c r="CF458" i="2"/>
  <c r="BP367" i="2"/>
  <c r="BO293" i="2"/>
  <c r="AS316" i="2"/>
  <c r="BL385" i="2"/>
  <c r="BY331" i="2"/>
  <c r="BR286" i="2"/>
  <c r="AH286" i="2"/>
  <c r="BB331" i="2"/>
  <c r="BE331" i="2"/>
  <c r="BN293" i="2"/>
  <c r="BK385" i="2"/>
  <c r="BF331" i="2"/>
  <c r="BB286" i="2"/>
  <c r="CG331" i="2"/>
  <c r="AV286" i="2"/>
  <c r="BC331" i="2"/>
  <c r="CV242" i="2"/>
  <c r="CN307" i="2"/>
  <c r="BL293" i="2"/>
  <c r="BM385" i="2"/>
  <c r="AZ286" i="2"/>
  <c r="AQ286" i="2"/>
  <c r="BN331" i="2"/>
  <c r="BZ331" i="2"/>
  <c r="BA331" i="2"/>
  <c r="CW239" i="2"/>
  <c r="CU242" i="2"/>
  <c r="BS404" i="2"/>
  <c r="BM398" i="2"/>
  <c r="BF368" i="2"/>
  <c r="CM307" i="2"/>
  <c r="BA293" i="2"/>
  <c r="BJ385" i="2"/>
  <c r="AY286" i="2"/>
  <c r="BE286" i="2"/>
  <c r="BN286" i="2"/>
  <c r="AM286" i="2"/>
  <c r="BX331" i="2"/>
  <c r="BR404" i="2"/>
  <c r="CL307" i="2"/>
  <c r="CW293" i="2"/>
  <c r="AZ293" i="2"/>
  <c r="BM342" i="2"/>
  <c r="BM286" i="2"/>
  <c r="BS286" i="2"/>
  <c r="BK286" i="2"/>
  <c r="AZ331" i="2"/>
  <c r="AJ286" i="2"/>
  <c r="CB381" i="2"/>
  <c r="CV293" i="2"/>
  <c r="AY293" i="2"/>
  <c r="BR385" i="2"/>
  <c r="AQ295" i="2"/>
  <c r="BL286" i="2"/>
  <c r="AR286" i="2"/>
  <c r="BO286" i="2"/>
  <c r="CV445" i="2"/>
  <c r="BT429" i="2"/>
  <c r="CP401" i="2"/>
  <c r="BR397" i="2"/>
  <c r="CU392" i="2"/>
  <c r="CE371" i="2"/>
  <c r="CB348" i="2"/>
  <c r="CT293" i="2"/>
  <c r="AI293" i="2"/>
  <c r="BU362" i="2"/>
  <c r="BL330" i="2"/>
  <c r="CA443" i="2"/>
  <c r="CT419" i="2"/>
  <c r="BM362" i="2"/>
  <c r="BJ330" i="2"/>
  <c r="CO317" i="2"/>
  <c r="CE293" i="2"/>
  <c r="CS419" i="2"/>
  <c r="BS346" i="2"/>
  <c r="CG427" i="2"/>
  <c r="BU419" i="2"/>
  <c r="BQ397" i="2"/>
  <c r="BO346" i="2"/>
  <c r="BM334" i="2"/>
  <c r="BT419" i="2"/>
  <c r="BN346" i="2"/>
  <c r="BP419" i="2"/>
  <c r="CP392" i="2"/>
  <c r="BS362" i="2"/>
  <c r="BK361" i="2"/>
  <c r="CO346" i="2"/>
  <c r="BG346" i="2"/>
  <c r="BY330" i="2"/>
  <c r="CM346" i="2"/>
  <c r="BE346" i="2"/>
  <c r="CV389" i="2"/>
  <c r="CI346" i="2"/>
  <c r="BD346" i="2"/>
  <c r="BJ344" i="2"/>
  <c r="CO338" i="2"/>
  <c r="BG330" i="2"/>
  <c r="CC301" i="2"/>
  <c r="BJ353" i="2"/>
  <c r="CN346" i="2"/>
  <c r="CS389" i="2"/>
  <c r="CG346" i="2"/>
  <c r="BC346" i="2"/>
  <c r="T281" i="2"/>
  <c r="BP392" i="2"/>
  <c r="CH389" i="2"/>
  <c r="BY381" i="2"/>
  <c r="CV380" i="2"/>
  <c r="CA346" i="2"/>
  <c r="BA346" i="2"/>
  <c r="CN291" i="2"/>
  <c r="AP281" i="2"/>
  <c r="BN392" i="2"/>
  <c r="CF389" i="2"/>
  <c r="BK381" i="2"/>
  <c r="CY353" i="2"/>
  <c r="BZ346" i="2"/>
  <c r="BL340" i="2"/>
  <c r="BY291" i="2"/>
  <c r="AN299" i="2"/>
  <c r="CR293" i="2"/>
  <c r="AK293" i="2"/>
  <c r="AQ281" i="2"/>
  <c r="CC389" i="2"/>
  <c r="CW352" i="2"/>
  <c r="BY346" i="2"/>
  <c r="AR281" i="2"/>
  <c r="CI220" i="2"/>
  <c r="CJ220" i="2" s="1"/>
  <c r="CK220" i="2" s="1"/>
  <c r="BT430" i="2"/>
  <c r="BM352" i="2"/>
  <c r="BX346" i="2"/>
  <c r="BN353" i="2"/>
  <c r="BF346" i="2"/>
  <c r="CU419" i="2"/>
  <c r="BP375" i="2"/>
  <c r="CL354" i="2"/>
  <c r="BE352" i="2"/>
  <c r="BU346" i="2"/>
  <c r="BE351" i="2"/>
  <c r="CG389" i="2"/>
  <c r="CW368" i="2"/>
  <c r="BG364" i="2"/>
  <c r="CI307" i="2"/>
  <c r="BP349" i="2"/>
  <c r="CV368" i="2"/>
  <c r="CG307" i="2"/>
  <c r="CX254" i="2"/>
  <c r="CY254" i="2" s="1"/>
  <c r="BT349" i="2"/>
  <c r="CU368" i="2"/>
  <c r="BX307" i="2"/>
  <c r="CX251" i="2"/>
  <c r="CY251" i="2" s="1"/>
  <c r="BU422" i="2"/>
  <c r="CR419" i="2"/>
  <c r="CT390" i="2"/>
  <c r="BR389" i="2"/>
  <c r="CQ368" i="2"/>
  <c r="BU307" i="2"/>
  <c r="AW301" i="2"/>
  <c r="CX259" i="2"/>
  <c r="CY259" i="2" s="1"/>
  <c r="CN419" i="2"/>
  <c r="CS390" i="2"/>
  <c r="BQ389" i="2"/>
  <c r="CH368" i="2"/>
  <c r="BT307" i="2"/>
  <c r="BL342" i="2"/>
  <c r="CM472" i="2"/>
  <c r="CM419" i="2"/>
  <c r="CL390" i="2"/>
  <c r="BP389" i="2"/>
  <c r="BT368" i="2"/>
  <c r="BQ320" i="2"/>
  <c r="BM317" i="2"/>
  <c r="BS307" i="2"/>
  <c r="BK342" i="2"/>
  <c r="CI419" i="2"/>
  <c r="CF390" i="2"/>
  <c r="BM389" i="2"/>
  <c r="CV381" i="2"/>
  <c r="BS368" i="2"/>
  <c r="BR307" i="2"/>
  <c r="CK35" i="2"/>
  <c r="CR458" i="2"/>
  <c r="CG419" i="2"/>
  <c r="BY418" i="2"/>
  <c r="CD390" i="2"/>
  <c r="BK382" i="2"/>
  <c r="CQ381" i="2"/>
  <c r="BQ368" i="2"/>
  <c r="CF345" i="2"/>
  <c r="BP307" i="2"/>
  <c r="CQ458" i="2"/>
  <c r="CA419" i="2"/>
  <c r="BS390" i="2"/>
  <c r="CL385" i="2"/>
  <c r="CP381" i="2"/>
  <c r="BO368" i="2"/>
  <c r="CW367" i="2"/>
  <c r="CA345" i="2"/>
  <c r="BE307" i="2"/>
  <c r="CN458" i="2"/>
  <c r="CL443" i="2"/>
  <c r="BY419" i="2"/>
  <c r="BO390" i="2"/>
  <c r="CM381" i="2"/>
  <c r="BM368" i="2"/>
  <c r="CU367" i="2"/>
  <c r="BD307" i="2"/>
  <c r="CI458" i="2"/>
  <c r="CB452" i="2"/>
  <c r="CC443" i="2"/>
  <c r="BX419" i="2"/>
  <c r="BJ390" i="2"/>
  <c r="CN384" i="2"/>
  <c r="CC381" i="2"/>
  <c r="BL368" i="2"/>
  <c r="BR367" i="2"/>
  <c r="BA345" i="2"/>
  <c r="CO307" i="2"/>
  <c r="BC307" i="2"/>
  <c r="CT491" i="2"/>
  <c r="CU430" i="2"/>
  <c r="CP398" i="2"/>
  <c r="CR304" i="2"/>
  <c r="BM303" i="2"/>
  <c r="CR291" i="2"/>
  <c r="AI291" i="2"/>
  <c r="AH288" i="2"/>
  <c r="BP314" i="2"/>
  <c r="AI294" i="2"/>
  <c r="CB430" i="2"/>
  <c r="CN398" i="2"/>
  <c r="BD342" i="2"/>
  <c r="CS488" i="2"/>
  <c r="CH446" i="2"/>
  <c r="CA430" i="2"/>
  <c r="CW429" i="2"/>
  <c r="BN400" i="2"/>
  <c r="BZ398" i="2"/>
  <c r="CO390" i="2"/>
  <c r="BN390" i="2"/>
  <c r="CL388" i="2"/>
  <c r="CV373" i="2"/>
  <c r="CA354" i="2"/>
  <c r="CV352" i="2"/>
  <c r="BZ345" i="2"/>
  <c r="AV317" i="2"/>
  <c r="CD291" i="2"/>
  <c r="BF342" i="2"/>
  <c r="CG446" i="2"/>
  <c r="BZ430" i="2"/>
  <c r="CV429" i="2"/>
  <c r="CR420" i="2"/>
  <c r="BL400" i="2"/>
  <c r="BY398" i="2"/>
  <c r="CN390" i="2"/>
  <c r="BM390" i="2"/>
  <c r="CR387" i="2"/>
  <c r="CP366" i="2"/>
  <c r="BJ354" i="2"/>
  <c r="BT352" i="2"/>
  <c r="BY345" i="2"/>
  <c r="CB291" i="2"/>
  <c r="CV287" i="2"/>
  <c r="CF402" i="2"/>
  <c r="BC315" i="2"/>
  <c r="BE342" i="2"/>
  <c r="CO125" i="2"/>
  <c r="CE446" i="2"/>
  <c r="BU430" i="2"/>
  <c r="BM411" i="2"/>
  <c r="BS398" i="2"/>
  <c r="CM390" i="2"/>
  <c r="BL390" i="2"/>
  <c r="CL386" i="2"/>
  <c r="BK374" i="2"/>
  <c r="BK366" i="2"/>
  <c r="BS352" i="2"/>
  <c r="CC348" i="2"/>
  <c r="BX345" i="2"/>
  <c r="BZ291" i="2"/>
  <c r="AO287" i="2"/>
  <c r="CB402" i="2"/>
  <c r="AY315" i="2"/>
  <c r="AP299" i="2"/>
  <c r="CX258" i="2"/>
  <c r="CY258" i="2" s="1"/>
  <c r="BQ348" i="2"/>
  <c r="BS345" i="2"/>
  <c r="BX291" i="2"/>
  <c r="CM288" i="2"/>
  <c r="CH458" i="2"/>
  <c r="CT445" i="2"/>
  <c r="CQ399" i="2"/>
  <c r="CI392" i="2"/>
  <c r="CE390" i="2"/>
  <c r="BJ383" i="2"/>
  <c r="BD352" i="2"/>
  <c r="CL346" i="2"/>
  <c r="BR346" i="2"/>
  <c r="BR345" i="2"/>
  <c r="CU317" i="2"/>
  <c r="BO291" i="2"/>
  <c r="CL288" i="2"/>
  <c r="BA327" i="2"/>
  <c r="AX293" i="2"/>
  <c r="BN345" i="2"/>
  <c r="CR303" i="2"/>
  <c r="BJ291" i="2"/>
  <c r="BS288" i="2"/>
  <c r="BE298" i="2"/>
  <c r="CL397" i="2"/>
  <c r="BX392" i="2"/>
  <c r="CC390" i="2"/>
  <c r="CT378" i="2"/>
  <c r="CL350" i="2"/>
  <c r="BG345" i="2"/>
  <c r="CM317" i="2"/>
  <c r="CE303" i="2"/>
  <c r="BF291" i="2"/>
  <c r="BL288" i="2"/>
  <c r="AV298" i="2"/>
  <c r="CC31" i="2"/>
  <c r="CP475" i="2"/>
  <c r="CI397" i="2"/>
  <c r="BU392" i="2"/>
  <c r="CB390" i="2"/>
  <c r="CR378" i="2"/>
  <c r="CN368" i="2"/>
  <c r="BT350" i="2"/>
  <c r="CF346" i="2"/>
  <c r="BM346" i="2"/>
  <c r="BF345" i="2"/>
  <c r="BX317" i="2"/>
  <c r="BA307" i="2"/>
  <c r="CD303" i="2"/>
  <c r="BD291" i="2"/>
  <c r="BK288" i="2"/>
  <c r="AJ293" i="2"/>
  <c r="CX252" i="2"/>
  <c r="CY252" i="2" s="1"/>
  <c r="BS298" i="2"/>
  <c r="CO475" i="2"/>
  <c r="CU471" i="2"/>
  <c r="BZ424" i="2"/>
  <c r="CW398" i="2"/>
  <c r="CG397" i="2"/>
  <c r="BS392" i="2"/>
  <c r="BZ390" i="2"/>
  <c r="CM378" i="2"/>
  <c r="CE346" i="2"/>
  <c r="BL346" i="2"/>
  <c r="CO345" i="2"/>
  <c r="BE345" i="2"/>
  <c r="BU317" i="2"/>
  <c r="BZ303" i="2"/>
  <c r="AZ291" i="2"/>
  <c r="BG288" i="2"/>
  <c r="CX253" i="2"/>
  <c r="CY253" i="2" s="1"/>
  <c r="BC353" i="2"/>
  <c r="CR232" i="2"/>
  <c r="CU481" i="2"/>
  <c r="CN475" i="2"/>
  <c r="CS471" i="2"/>
  <c r="CP463" i="2"/>
  <c r="BQ406" i="2"/>
  <c r="CU398" i="2"/>
  <c r="CF397" i="2"/>
  <c r="BR392" i="2"/>
  <c r="CV390" i="2"/>
  <c r="BY390" i="2"/>
  <c r="CD378" i="2"/>
  <c r="BX368" i="2"/>
  <c r="CF347" i="2"/>
  <c r="CC346" i="2"/>
  <c r="BK346" i="2"/>
  <c r="CM345" i="2"/>
  <c r="BC345" i="2"/>
  <c r="BS317" i="2"/>
  <c r="BT303" i="2"/>
  <c r="CT291" i="2"/>
  <c r="AY291" i="2"/>
  <c r="AS288" i="2"/>
  <c r="BD353" i="2"/>
  <c r="CQ37" i="2"/>
  <c r="CQ232" i="2"/>
  <c r="CL471" i="2"/>
  <c r="CW430" i="2"/>
  <c r="BO406" i="2"/>
  <c r="CR398" i="2"/>
  <c r="BZ397" i="2"/>
  <c r="BQ392" i="2"/>
  <c r="CU390" i="2"/>
  <c r="BX390" i="2"/>
  <c r="CC378" i="2"/>
  <c r="BU368" i="2"/>
  <c r="CB346" i="2"/>
  <c r="CL345" i="2"/>
  <c r="BB345" i="2"/>
  <c r="BQ317" i="2"/>
  <c r="BR303" i="2"/>
  <c r="CS291" i="2"/>
  <c r="AN291" i="2"/>
  <c r="AL288" i="2"/>
  <c r="BN403" i="2"/>
  <c r="CU294" i="2"/>
  <c r="BQ293" i="2"/>
  <c r="CJ359" i="14"/>
  <c r="CK359" i="14" s="1"/>
  <c r="CJ52" i="14"/>
  <c r="CK374" i="14"/>
  <c r="AT205" i="14"/>
  <c r="CK435" i="14"/>
  <c r="CX437" i="14"/>
  <c r="CY437" i="14" s="1"/>
  <c r="DL437" i="14" s="1"/>
  <c r="DM437" i="14" s="1"/>
  <c r="CU416" i="2"/>
  <c r="CO409" i="2"/>
  <c r="CA388" i="2"/>
  <c r="CM384" i="2"/>
  <c r="CR326" i="2"/>
  <c r="CS416" i="2"/>
  <c r="CN409" i="2"/>
  <c r="BX404" i="2"/>
  <c r="CJ404" i="2" s="1"/>
  <c r="CQ394" i="2"/>
  <c r="BZ388" i="2"/>
  <c r="CL384" i="2"/>
  <c r="CN333" i="2"/>
  <c r="CP326" i="2"/>
  <c r="CU308" i="2"/>
  <c r="BS319" i="2"/>
  <c r="BB302" i="2"/>
  <c r="AN285" i="2"/>
  <c r="CN232" i="2"/>
  <c r="CN236" i="2"/>
  <c r="CT242" i="2"/>
  <c r="CR416" i="2"/>
  <c r="CM409" i="2"/>
  <c r="BU404" i="2"/>
  <c r="CB397" i="2"/>
  <c r="CM394" i="2"/>
  <c r="BY388" i="2"/>
  <c r="BY384" i="2"/>
  <c r="BL352" i="2"/>
  <c r="CU348" i="2"/>
  <c r="CM333" i="2"/>
  <c r="CI330" i="2"/>
  <c r="CO326" i="2"/>
  <c r="AX320" i="2"/>
  <c r="BD308" i="2"/>
  <c r="CW301" i="2"/>
  <c r="BT319" i="2"/>
  <c r="BC302" i="2"/>
  <c r="AJ285" i="2"/>
  <c r="CS224" i="2"/>
  <c r="CT482" i="2"/>
  <c r="CH442" i="2"/>
  <c r="CN416" i="2"/>
  <c r="CP414" i="2"/>
  <c r="CH409" i="2"/>
  <c r="BT404" i="2"/>
  <c r="BR394" i="2"/>
  <c r="BT388" i="2"/>
  <c r="BG384" i="2"/>
  <c r="BJ357" i="2"/>
  <c r="BF352" i="2"/>
  <c r="CI348" i="2"/>
  <c r="CQ335" i="2"/>
  <c r="BT333" i="2"/>
  <c r="CC330" i="2"/>
  <c r="BD326" i="2"/>
  <c r="AO312" i="2"/>
  <c r="BA308" i="2"/>
  <c r="AQ299" i="2"/>
  <c r="BX319" i="2"/>
  <c r="BD302" i="2"/>
  <c r="AH285" i="2"/>
  <c r="CL224" i="2"/>
  <c r="CT122" i="2"/>
  <c r="CF453" i="2"/>
  <c r="CQ425" i="2"/>
  <c r="BZ416" i="2"/>
  <c r="BO409" i="2"/>
  <c r="BK388" i="2"/>
  <c r="BP333" i="2"/>
  <c r="AZ326" i="2"/>
  <c r="BJ388" i="2"/>
  <c r="CW369" i="2"/>
  <c r="AI285" i="2"/>
  <c r="BE302" i="2"/>
  <c r="AL285" i="2"/>
  <c r="AP306" i="2"/>
  <c r="BF302" i="2"/>
  <c r="CW228" i="2"/>
  <c r="CV456" i="2"/>
  <c r="CL419" i="2"/>
  <c r="BQ404" i="2"/>
  <c r="BX398" i="2"/>
  <c r="BM397" i="2"/>
  <c r="CV369" i="2"/>
  <c r="BB333" i="2"/>
  <c r="CR310" i="2"/>
  <c r="AQ306" i="2"/>
  <c r="BJ302" i="2"/>
  <c r="CV228" i="2"/>
  <c r="BP404" i="2"/>
  <c r="CM377" i="2"/>
  <c r="CQ375" i="2"/>
  <c r="CT369" i="2"/>
  <c r="CU352" i="2"/>
  <c r="BL348" i="2"/>
  <c r="CC310" i="2"/>
  <c r="CL300" i="2"/>
  <c r="AN287" i="2"/>
  <c r="AR306" i="2"/>
  <c r="BN302" i="2"/>
  <c r="CS427" i="2"/>
  <c r="BO404" i="2"/>
  <c r="CL377" i="2"/>
  <c r="CB375" i="2"/>
  <c r="CI369" i="2"/>
  <c r="CT352" i="2"/>
  <c r="BD348" i="2"/>
  <c r="CB310" i="2"/>
  <c r="CE300" i="2"/>
  <c r="AS306" i="2"/>
  <c r="BU302" i="2"/>
  <c r="CU238" i="2"/>
  <c r="CV480" i="2"/>
  <c r="CE445" i="2"/>
  <c r="CI437" i="2"/>
  <c r="CT430" i="2"/>
  <c r="CR427" i="2"/>
  <c r="CC419" i="2"/>
  <c r="BN404" i="2"/>
  <c r="CO385" i="2"/>
  <c r="CI377" i="2"/>
  <c r="BY375" i="2"/>
  <c r="CG369" i="2"/>
  <c r="CS352" i="2"/>
  <c r="BA348" i="2"/>
  <c r="BO344" i="2"/>
  <c r="CA310" i="2"/>
  <c r="BR300" i="2"/>
  <c r="BY288" i="2"/>
  <c r="BZ302" i="2"/>
  <c r="CT238" i="2"/>
  <c r="CT480" i="2"/>
  <c r="CW460" i="2"/>
  <c r="CB445" i="2"/>
  <c r="BX438" i="2"/>
  <c r="CD437" i="2"/>
  <c r="CS430" i="2"/>
  <c r="CP427" i="2"/>
  <c r="CB419" i="2"/>
  <c r="CL418" i="2"/>
  <c r="BX413" i="2"/>
  <c r="BS405" i="2"/>
  <c r="BM404" i="2"/>
  <c r="CQ388" i="2"/>
  <c r="CN385" i="2"/>
  <c r="CC377" i="2"/>
  <c r="BU375" i="2"/>
  <c r="BT369" i="2"/>
  <c r="CQ352" i="2"/>
  <c r="BM344" i="2"/>
  <c r="BS310" i="2"/>
  <c r="CV306" i="2"/>
  <c r="BQ300" i="2"/>
  <c r="CU286" i="2"/>
  <c r="CN402" i="2"/>
  <c r="CA314" i="2"/>
  <c r="AK285" i="2"/>
  <c r="AO306" i="2"/>
  <c r="CB302" i="2"/>
  <c r="CP220" i="2"/>
  <c r="CS450" i="2"/>
  <c r="CL427" i="2"/>
  <c r="CH418" i="2"/>
  <c r="BL404" i="2"/>
  <c r="CP388" i="2"/>
  <c r="BK377" i="2"/>
  <c r="BS375" i="2"/>
  <c r="CG374" i="2"/>
  <c r="BS369" i="2"/>
  <c r="CG352" i="2"/>
  <c r="BL344" i="2"/>
  <c r="BR310" i="2"/>
  <c r="BU306" i="2"/>
  <c r="BF300" i="2"/>
  <c r="CI402" i="2"/>
  <c r="BS314" i="2"/>
  <c r="BR319" i="2"/>
  <c r="CE319" i="2"/>
  <c r="AX319" i="2"/>
  <c r="AV302" i="2"/>
  <c r="CO220" i="2"/>
  <c r="CI427" i="2"/>
  <c r="BZ418" i="2"/>
  <c r="CO388" i="2"/>
  <c r="BJ377" i="2"/>
  <c r="BQ375" i="2"/>
  <c r="CC374" i="2"/>
  <c r="BO369" i="2"/>
  <c r="CE352" i="2"/>
  <c r="BK344" i="2"/>
  <c r="BK310" i="2"/>
  <c r="BL306" i="2"/>
  <c r="BE300" i="2"/>
  <c r="CQ285" i="2"/>
  <c r="BE327" i="2"/>
  <c r="CW388" i="2"/>
  <c r="CG402" i="2"/>
  <c r="BR314" i="2"/>
  <c r="CX250" i="2"/>
  <c r="CY250" i="2" s="1"/>
  <c r="B44" i="15"/>
  <c r="B45" i="15" s="1"/>
  <c r="BH162" i="14"/>
  <c r="BI162" i="14" s="1"/>
  <c r="CJ201" i="14"/>
  <c r="CJ317" i="14"/>
  <c r="CK317" i="14" s="1"/>
  <c r="CJ37" i="14"/>
  <c r="CJ87" i="14"/>
  <c r="BH165" i="14"/>
  <c r="BI165" i="14" s="1"/>
  <c r="CJ186" i="14"/>
  <c r="CJ135" i="14"/>
  <c r="CJ136" i="14"/>
  <c r="CJ249" i="14"/>
  <c r="BV250" i="14"/>
  <c r="BW250" i="14" s="1"/>
  <c r="CJ264" i="14"/>
  <c r="CJ275" i="14"/>
  <c r="CJ276" i="14"/>
  <c r="CJ292" i="14"/>
  <c r="CX306" i="14"/>
  <c r="CK412" i="14"/>
  <c r="CJ148" i="14"/>
  <c r="CJ291" i="14"/>
  <c r="CJ190" i="14"/>
  <c r="BV131" i="14"/>
  <c r="CJ181" i="14"/>
  <c r="AT297" i="14"/>
  <c r="AT310" i="14"/>
  <c r="BH318" i="14"/>
  <c r="BH330" i="14"/>
  <c r="AT395" i="14"/>
  <c r="AT407" i="14"/>
  <c r="CJ415" i="14"/>
  <c r="CK415" i="14" s="1"/>
  <c r="CY126" i="14"/>
  <c r="DL126" i="14" s="1"/>
  <c r="DM126" i="14" s="1"/>
  <c r="AT252" i="14"/>
  <c r="CJ157" i="14"/>
  <c r="AT85" i="14"/>
  <c r="AU85" i="14" s="1"/>
  <c r="CJ94" i="14"/>
  <c r="CJ172" i="14"/>
  <c r="BH138" i="14"/>
  <c r="BI138" i="14" s="1"/>
  <c r="AT150" i="14"/>
  <c r="AT185" i="14"/>
  <c r="CX11" i="14"/>
  <c r="BH43" i="14"/>
  <c r="BV53" i="14"/>
  <c r="BV87" i="14"/>
  <c r="AT181" i="14"/>
  <c r="BV232" i="14"/>
  <c r="BW232" i="14" s="1"/>
  <c r="CX250" i="14"/>
  <c r="BV275" i="14"/>
  <c r="BW275" i="14" s="1"/>
  <c r="AT282" i="14"/>
  <c r="CX282" i="14"/>
  <c r="CX291" i="14"/>
  <c r="AT276" i="14"/>
  <c r="CX315" i="14"/>
  <c r="CJ360" i="14"/>
  <c r="CK360" i="14" s="1"/>
  <c r="BH257" i="14"/>
  <c r="CX153" i="14"/>
  <c r="CX130" i="14"/>
  <c r="BV234" i="14"/>
  <c r="BW234" i="14" s="1"/>
  <c r="BV282" i="14"/>
  <c r="BW282" i="14" s="1"/>
  <c r="CX338" i="14"/>
  <c r="AT152" i="14"/>
  <c r="CK379" i="14"/>
  <c r="CJ137" i="14"/>
  <c r="CJ184" i="14"/>
  <c r="CJ59" i="14"/>
  <c r="CJ61" i="14"/>
  <c r="CJ50" i="14"/>
  <c r="CJ153" i="14"/>
  <c r="CJ200" i="14"/>
  <c r="CJ132" i="14"/>
  <c r="CJ47" i="14"/>
  <c r="CJ43" i="14"/>
  <c r="CJ51" i="14"/>
  <c r="CJ54" i="14"/>
  <c r="CJ130" i="14"/>
  <c r="CJ263" i="14"/>
  <c r="CJ274" i="14"/>
  <c r="AT220" i="14"/>
  <c r="BV330" i="14"/>
  <c r="AT326" i="14"/>
  <c r="CX150" i="14"/>
  <c r="BV59" i="14"/>
  <c r="BH11" i="14"/>
  <c r="BH282" i="14"/>
  <c r="AT202" i="14"/>
  <c r="CX191" i="14"/>
  <c r="CJ213" i="14"/>
  <c r="CJ260" i="14"/>
  <c r="CJ241" i="14"/>
  <c r="CJ247" i="14"/>
  <c r="CJ262" i="14"/>
  <c r="CJ273" i="14"/>
  <c r="CJ18" i="14"/>
  <c r="CJ185" i="14"/>
  <c r="CJ14" i="14"/>
  <c r="CJ28" i="14"/>
  <c r="CJ55" i="14"/>
  <c r="CJ56" i="14"/>
  <c r="CJ79" i="14"/>
  <c r="CJ82" i="14"/>
  <c r="CJ218" i="14"/>
  <c r="CJ93" i="14"/>
  <c r="CJ98" i="14"/>
  <c r="CJ114" i="14"/>
  <c r="CJ173" i="14"/>
  <c r="CJ174" i="14"/>
  <c r="CJ198" i="14"/>
  <c r="CJ208" i="14"/>
  <c r="CJ228" i="14"/>
  <c r="CJ265" i="14"/>
  <c r="CJ251" i="14"/>
  <c r="CJ255" i="14"/>
  <c r="CJ277" i="14"/>
  <c r="CJ261" i="14"/>
  <c r="AT26" i="14"/>
  <c r="AU26" i="14" s="1"/>
  <c r="BH56" i="14"/>
  <c r="CX67" i="14"/>
  <c r="BH82" i="14"/>
  <c r="AT92" i="14"/>
  <c r="CX115" i="14"/>
  <c r="BV208" i="14"/>
  <c r="BW208" i="14" s="1"/>
  <c r="CX237" i="14"/>
  <c r="BV255" i="14"/>
  <c r="BW255" i="14" s="1"/>
  <c r="AT279" i="14"/>
  <c r="BH279" i="14"/>
  <c r="CX231" i="14"/>
  <c r="AT299" i="14"/>
  <c r="AT93" i="14"/>
  <c r="AT284" i="14"/>
  <c r="BH311" i="14"/>
  <c r="AT58" i="14"/>
  <c r="AU58" i="14" s="1"/>
  <c r="CJ133" i="14"/>
  <c r="AT151" i="14"/>
  <c r="BH184" i="14"/>
  <c r="AT186" i="14"/>
  <c r="AT192" i="14"/>
  <c r="CX192" i="14"/>
  <c r="BV64" i="14"/>
  <c r="CJ139" i="14"/>
  <c r="BV135" i="14"/>
  <c r="AT111" i="14"/>
  <c r="AT145" i="14"/>
  <c r="AT211" i="14"/>
  <c r="BH230" i="14"/>
  <c r="AT217" i="14"/>
  <c r="BH226" i="14"/>
  <c r="AT233" i="14"/>
  <c r="BH233" i="14"/>
  <c r="AT257" i="14"/>
  <c r="BH245" i="14"/>
  <c r="BH310" i="14"/>
  <c r="AT311" i="14"/>
  <c r="BV318" i="14"/>
  <c r="AT319" i="14"/>
  <c r="BV319" i="14"/>
  <c r="AT320" i="14"/>
  <c r="BV320" i="14"/>
  <c r="AT325" i="14"/>
  <c r="BH325" i="14"/>
  <c r="BV321" i="14"/>
  <c r="BH322" i="14"/>
  <c r="BV322" i="14"/>
  <c r="AT323" i="14"/>
  <c r="BH323" i="14"/>
  <c r="BV323" i="14"/>
  <c r="AT324" i="14"/>
  <c r="BH324" i="14"/>
  <c r="BV324" i="14"/>
  <c r="AT330" i="14"/>
  <c r="AT331" i="14"/>
  <c r="BH331" i="14"/>
  <c r="BV336" i="14"/>
  <c r="AT339" i="14"/>
  <c r="BH339" i="14"/>
  <c r="BH343" i="14"/>
  <c r="AT309" i="14"/>
  <c r="AT354" i="14"/>
  <c r="BH357" i="14"/>
  <c r="AT363" i="14"/>
  <c r="BH363" i="14"/>
  <c r="CJ363" i="14"/>
  <c r="CK363" i="14" s="1"/>
  <c r="CJ369" i="14"/>
  <c r="CK369" i="14" s="1"/>
  <c r="CJ373" i="14"/>
  <c r="CK373" i="14" s="1"/>
  <c r="AT375" i="14"/>
  <c r="CJ393" i="14"/>
  <c r="CK393" i="14" s="1"/>
  <c r="BH395" i="14"/>
  <c r="CJ396" i="14"/>
  <c r="CK396" i="14" s="1"/>
  <c r="CJ403" i="14"/>
  <c r="CK403" i="14" s="1"/>
  <c r="BH394" i="14"/>
  <c r="CJ394" i="14"/>
  <c r="CK394" i="14" s="1"/>
  <c r="BH405" i="14"/>
  <c r="BH406" i="14"/>
  <c r="BH407" i="14"/>
  <c r="BH416" i="14"/>
  <c r="BV280" i="14"/>
  <c r="BW280" i="14" s="1"/>
  <c r="CX305" i="14"/>
  <c r="BV328" i="14"/>
  <c r="AT144" i="14"/>
  <c r="BH239" i="14"/>
  <c r="CJ266" i="14"/>
  <c r="CJ278" i="14"/>
  <c r="CJ280" i="14"/>
  <c r="CX292" i="14"/>
  <c r="CJ293" i="14"/>
  <c r="CJ316" i="14"/>
  <c r="CK316" i="14" s="1"/>
  <c r="CJ328" i="14"/>
  <c r="CK328" i="14" s="1"/>
  <c r="AT117" i="14"/>
  <c r="AT159" i="14"/>
  <c r="AT165" i="14"/>
  <c r="BV325" i="14"/>
  <c r="BH342" i="14"/>
  <c r="AT357" i="14"/>
  <c r="CJ375" i="14"/>
  <c r="CK375" i="14" s="1"/>
  <c r="AT415" i="14"/>
  <c r="BQ319" i="2"/>
  <c r="AO281" i="2"/>
  <c r="AT384" i="2"/>
  <c r="BH411" i="2"/>
  <c r="AJ295" i="2"/>
  <c r="BG298" i="2"/>
  <c r="BJ298" i="2"/>
  <c r="CL223" i="2"/>
  <c r="CD31" i="2"/>
  <c r="CS248" i="2"/>
  <c r="CR490" i="2"/>
  <c r="CT488" i="2"/>
  <c r="CW485" i="2"/>
  <c r="CU482" i="2"/>
  <c r="CP470" i="2"/>
  <c r="CN466" i="2"/>
  <c r="CF452" i="2"/>
  <c r="CB449" i="2"/>
  <c r="CI446" i="2"/>
  <c r="CN443" i="2"/>
  <c r="CA424" i="2"/>
  <c r="BU414" i="2"/>
  <c r="CP409" i="2"/>
  <c r="BP409" i="2"/>
  <c r="BX405" i="2"/>
  <c r="CE393" i="2"/>
  <c r="CI389" i="2"/>
  <c r="BS389" i="2"/>
  <c r="CR388" i="2"/>
  <c r="CB388" i="2"/>
  <c r="BL388" i="2"/>
  <c r="CO384" i="2"/>
  <c r="BN384" i="2"/>
  <c r="BN383" i="2"/>
  <c r="CW382" i="2"/>
  <c r="CO377" i="2"/>
  <c r="BL377" i="2"/>
  <c r="BM376" i="2"/>
  <c r="BU373" i="2"/>
  <c r="CS371" i="2"/>
  <c r="BL366" i="2"/>
  <c r="BL364" i="2"/>
  <c r="CB362" i="2"/>
  <c r="CM354" i="2"/>
  <c r="CN351" i="2"/>
  <c r="CS322" i="2"/>
  <c r="CI320" i="2"/>
  <c r="AY320" i="2"/>
  <c r="AX313" i="2"/>
  <c r="BG312" i="2"/>
  <c r="BP305" i="2"/>
  <c r="BM284" i="2"/>
  <c r="BS281" i="2"/>
  <c r="BP327" i="2"/>
  <c r="BT403" i="2"/>
  <c r="CH293" i="2"/>
  <c r="BR293" i="2"/>
  <c r="BB293" i="2"/>
  <c r="AL293" i="2"/>
  <c r="CV485" i="2"/>
  <c r="CO470" i="2"/>
  <c r="CT454" i="2"/>
  <c r="CA449" i="2"/>
  <c r="BU435" i="2"/>
  <c r="BV435" i="2" s="1"/>
  <c r="BW435" i="2" s="1"/>
  <c r="CC393" i="2"/>
  <c r="BT373" i="2"/>
  <c r="CP322" i="2"/>
  <c r="BR281" i="2"/>
  <c r="CS33" i="2"/>
  <c r="CQ124" i="2"/>
  <c r="CW121" i="2"/>
  <c r="CO119" i="2"/>
  <c r="CT485" i="2"/>
  <c r="CN470" i="2"/>
  <c r="CS417" i="2"/>
  <c r="CB393" i="2"/>
  <c r="BS373" i="2"/>
  <c r="CI322" i="2"/>
  <c r="CG320" i="2"/>
  <c r="AV320" i="2"/>
  <c r="BJ284" i="2"/>
  <c r="BF281" i="2"/>
  <c r="CV121" i="2"/>
  <c r="CF417" i="2"/>
  <c r="CA393" i="2"/>
  <c r="BR373" i="2"/>
  <c r="CH322" i="2"/>
  <c r="BD281" i="2"/>
  <c r="AS281" i="2"/>
  <c r="BK353" i="2"/>
  <c r="BQ17" i="2"/>
  <c r="BQ8" i="2" s="1"/>
  <c r="CQ121" i="2"/>
  <c r="CL448" i="2"/>
  <c r="CD417" i="2"/>
  <c r="CL409" i="2"/>
  <c r="BY393" i="2"/>
  <c r="CU389" i="2"/>
  <c r="CE389" i="2"/>
  <c r="BO389" i="2"/>
  <c r="CN388" i="2"/>
  <c r="BX388" i="2"/>
  <c r="CI384" i="2"/>
  <c r="CF377" i="2"/>
  <c r="BL373" i="2"/>
  <c r="CA322" i="2"/>
  <c r="CA320" i="2"/>
  <c r="CP295" i="2"/>
  <c r="BC281" i="2"/>
  <c r="AL295" i="2"/>
  <c r="BT298" i="2"/>
  <c r="AZ319" i="2"/>
  <c r="BY319" i="2"/>
  <c r="AM295" i="2"/>
  <c r="AN298" i="2"/>
  <c r="BL353" i="2"/>
  <c r="CO121" i="2"/>
  <c r="CP244" i="2"/>
  <c r="CV498" i="2"/>
  <c r="CX498" i="2" s="1"/>
  <c r="CY498" i="2" s="1"/>
  <c r="CV495" i="2"/>
  <c r="CH427" i="2"/>
  <c r="CQ414" i="2"/>
  <c r="CI409" i="2"/>
  <c r="CW401" i="2"/>
  <c r="BP393" i="2"/>
  <c r="CT389" i="2"/>
  <c r="CD389" i="2"/>
  <c r="BN389" i="2"/>
  <c r="CM388" i="2"/>
  <c r="BU388" i="2"/>
  <c r="CH384" i="2"/>
  <c r="CD377" i="2"/>
  <c r="CW373" i="2"/>
  <c r="BK373" i="2"/>
  <c r="BP337" i="2"/>
  <c r="BC322" i="2"/>
  <c r="BS320" i="2"/>
  <c r="BL310" i="2"/>
  <c r="CH307" i="2"/>
  <c r="BQ307" i="2"/>
  <c r="AY307" i="2"/>
  <c r="CM295" i="2"/>
  <c r="AY281" i="2"/>
  <c r="CS293" i="2"/>
  <c r="CC293" i="2"/>
  <c r="BM293" i="2"/>
  <c r="AW293" i="2"/>
  <c r="AV295" i="2"/>
  <c r="AY329" i="2"/>
  <c r="AM298" i="2"/>
  <c r="BO353" i="2"/>
  <c r="AT486" i="2"/>
  <c r="BH495" i="2"/>
  <c r="CV31" i="2"/>
  <c r="CV127" i="2"/>
  <c r="CX127" i="2" s="1"/>
  <c r="CY127" i="2" s="1"/>
  <c r="CU474" i="2"/>
  <c r="CL472" i="2"/>
  <c r="CR430" i="2"/>
  <c r="CF427" i="2"/>
  <c r="CM414" i="2"/>
  <c r="CE409" i="2"/>
  <c r="BZ408" i="2"/>
  <c r="CO401" i="2"/>
  <c r="CR389" i="2"/>
  <c r="CB389" i="2"/>
  <c r="BL389" i="2"/>
  <c r="CI388" i="2"/>
  <c r="BS388" i="2"/>
  <c r="BX384" i="2"/>
  <c r="CB377" i="2"/>
  <c r="BO375" i="2"/>
  <c r="CL373" i="2"/>
  <c r="CO366" i="2"/>
  <c r="CN338" i="2"/>
  <c r="BP320" i="2"/>
  <c r="CQ310" i="2"/>
  <c r="BG310" i="2"/>
  <c r="CW307" i="2"/>
  <c r="CF307" i="2"/>
  <c r="BO307" i="2"/>
  <c r="AW307" i="2"/>
  <c r="CS286" i="2"/>
  <c r="CQ293" i="2"/>
  <c r="CA293" i="2"/>
  <c r="BK293" i="2"/>
  <c r="AS293" i="2"/>
  <c r="AH281" i="2"/>
  <c r="BD319" i="2"/>
  <c r="CG319" i="2"/>
  <c r="AI281" i="2"/>
  <c r="BB321" i="2"/>
  <c r="AS295" i="2"/>
  <c r="BU298" i="2"/>
  <c r="AL298" i="2"/>
  <c r="CP31" i="2"/>
  <c r="CR120" i="2"/>
  <c r="CW470" i="2"/>
  <c r="CQ430" i="2"/>
  <c r="CE427" i="2"/>
  <c r="CL414" i="2"/>
  <c r="CB409" i="2"/>
  <c r="BY408" i="2"/>
  <c r="CG401" i="2"/>
  <c r="CQ389" i="2"/>
  <c r="CA389" i="2"/>
  <c r="BK389" i="2"/>
  <c r="CH388" i="2"/>
  <c r="BR388" i="2"/>
  <c r="BU384" i="2"/>
  <c r="CA377" i="2"/>
  <c r="CI373" i="2"/>
  <c r="CN366" i="2"/>
  <c r="CV364" i="2"/>
  <c r="CW362" i="2"/>
  <c r="CM338" i="2"/>
  <c r="CV320" i="2"/>
  <c r="BO320" i="2"/>
  <c r="CP310" i="2"/>
  <c r="BF310" i="2"/>
  <c r="CO309" i="2"/>
  <c r="CV307" i="2"/>
  <c r="CE307" i="2"/>
  <c r="BM307" i="2"/>
  <c r="AV307" i="2"/>
  <c r="CW281" i="2"/>
  <c r="CP293" i="2"/>
  <c r="BZ293" i="2"/>
  <c r="BJ293" i="2"/>
  <c r="AR293" i="2"/>
  <c r="BK329" i="2"/>
  <c r="BG319" i="2"/>
  <c r="CH319" i="2"/>
  <c r="AJ281" i="2"/>
  <c r="BG321" i="2"/>
  <c r="AR295" i="2"/>
  <c r="BY298" i="2"/>
  <c r="BB298" i="2"/>
  <c r="CN31" i="2"/>
  <c r="CQ120" i="2"/>
  <c r="CV470" i="2"/>
  <c r="CW466" i="2"/>
  <c r="CF456" i="2"/>
  <c r="CV446" i="2"/>
  <c r="CA445" i="2"/>
  <c r="CT440" i="2"/>
  <c r="CH430" i="2"/>
  <c r="CD427" i="2"/>
  <c r="BU420" i="2"/>
  <c r="CQ419" i="2"/>
  <c r="BS419" i="2"/>
  <c r="CH414" i="2"/>
  <c r="BX409" i="2"/>
  <c r="BX408" i="2"/>
  <c r="CC401" i="2"/>
  <c r="CM399" i="2"/>
  <c r="BP398" i="2"/>
  <c r="CR390" i="2"/>
  <c r="BU390" i="2"/>
  <c r="CP389" i="2"/>
  <c r="BZ389" i="2"/>
  <c r="BJ389" i="2"/>
  <c r="CG388" i="2"/>
  <c r="BQ388" i="2"/>
  <c r="BT384" i="2"/>
  <c r="CB378" i="2"/>
  <c r="BY377" i="2"/>
  <c r="CH373" i="2"/>
  <c r="BN369" i="2"/>
  <c r="CM366" i="2"/>
  <c r="CG364" i="2"/>
  <c r="CI362" i="2"/>
  <c r="CD352" i="2"/>
  <c r="BY338" i="2"/>
  <c r="CU320" i="2"/>
  <c r="BN320" i="2"/>
  <c r="BA317" i="2"/>
  <c r="CU312" i="2"/>
  <c r="CO310" i="2"/>
  <c r="BE310" i="2"/>
  <c r="CG309" i="2"/>
  <c r="CR308" i="2"/>
  <c r="CU307" i="2"/>
  <c r="CD307" i="2"/>
  <c r="BL307" i="2"/>
  <c r="AS307" i="2"/>
  <c r="CN306" i="2"/>
  <c r="BB303" i="2"/>
  <c r="CS281" i="2"/>
  <c r="CN403" i="2"/>
  <c r="BJ314" i="2"/>
  <c r="CO293" i="2"/>
  <c r="BY293" i="2"/>
  <c r="BG293" i="2"/>
  <c r="AQ293" i="2"/>
  <c r="BC319" i="2"/>
  <c r="AW295" i="2"/>
  <c r="BQ298" i="2"/>
  <c r="BN298" i="2"/>
  <c r="CH31" i="2"/>
  <c r="CP120" i="2"/>
  <c r="CW264" i="2"/>
  <c r="CW270" i="2"/>
  <c r="CU470" i="2"/>
  <c r="CV466" i="2"/>
  <c r="CU449" i="2"/>
  <c r="CU446" i="2"/>
  <c r="CS440" i="2"/>
  <c r="CG430" i="2"/>
  <c r="BZ427" i="2"/>
  <c r="BQ420" i="2"/>
  <c r="CO419" i="2"/>
  <c r="BR419" i="2"/>
  <c r="CG414" i="2"/>
  <c r="BU409" i="2"/>
  <c r="BQ408" i="2"/>
  <c r="CB401" i="2"/>
  <c r="BM399" i="2"/>
  <c r="BN398" i="2"/>
  <c r="CQ393" i="2"/>
  <c r="CP390" i="2"/>
  <c r="CO389" i="2"/>
  <c r="BY389" i="2"/>
  <c r="CV388" i="2"/>
  <c r="CF388" i="2"/>
  <c r="BP388" i="2"/>
  <c r="CU384" i="2"/>
  <c r="BS384" i="2"/>
  <c r="BZ378" i="2"/>
  <c r="BU377" i="2"/>
  <c r="CF373" i="2"/>
  <c r="BM369" i="2"/>
  <c r="CA366" i="2"/>
  <c r="CF364" i="2"/>
  <c r="CG362" i="2"/>
  <c r="CB352" i="2"/>
  <c r="CC343" i="2"/>
  <c r="BP338" i="2"/>
  <c r="CW334" i="2"/>
  <c r="CT320" i="2"/>
  <c r="BL320" i="2"/>
  <c r="AY317" i="2"/>
  <c r="CS312" i="2"/>
  <c r="BO311" i="2"/>
  <c r="CN310" i="2"/>
  <c r="BD310" i="2"/>
  <c r="CE309" i="2"/>
  <c r="CT307" i="2"/>
  <c r="CC307" i="2"/>
  <c r="BK307" i="2"/>
  <c r="AR307" i="2"/>
  <c r="AO303" i="2"/>
  <c r="CW300" i="2"/>
  <c r="CQ281" i="2"/>
  <c r="CM403" i="2"/>
  <c r="BB314" i="2"/>
  <c r="CN293" i="2"/>
  <c r="BX293" i="2"/>
  <c r="BF293" i="2"/>
  <c r="AP293" i="2"/>
  <c r="CF319" i="2"/>
  <c r="BJ319" i="2"/>
  <c r="AK281" i="2"/>
  <c r="BT321" i="2"/>
  <c r="BN319" i="2"/>
  <c r="AL281" i="2"/>
  <c r="BF298" i="2"/>
  <c r="BL298" i="2"/>
  <c r="CP227" i="2"/>
  <c r="CW223" i="2"/>
  <c r="CG31" i="2"/>
  <c r="CO120" i="2"/>
  <c r="CR233" i="2"/>
  <c r="CW488" i="2"/>
  <c r="CT470" i="2"/>
  <c r="CU466" i="2"/>
  <c r="CW452" i="2"/>
  <c r="CQ449" i="2"/>
  <c r="CR446" i="2"/>
  <c r="CR440" i="2"/>
  <c r="BX433" i="2"/>
  <c r="CF430" i="2"/>
  <c r="CW427" i="2"/>
  <c r="BY427" i="2"/>
  <c r="CT415" i="2"/>
  <c r="CB414" i="2"/>
  <c r="BT409" i="2"/>
  <c r="BP408" i="2"/>
  <c r="BP401" i="2"/>
  <c r="CO393" i="2"/>
  <c r="CN389" i="2"/>
  <c r="BX389" i="2"/>
  <c r="CU388" i="2"/>
  <c r="CE388" i="2"/>
  <c r="BO388" i="2"/>
  <c r="CR384" i="2"/>
  <c r="BQ384" i="2"/>
  <c r="BK378" i="2"/>
  <c r="CW377" i="2"/>
  <c r="BR377" i="2"/>
  <c r="CE373" i="2"/>
  <c r="BK369" i="2"/>
  <c r="BY366" i="2"/>
  <c r="CD364" i="2"/>
  <c r="CF362" i="2"/>
  <c r="CA352" i="2"/>
  <c r="CE344" i="2"/>
  <c r="CA343" i="2"/>
  <c r="BN338" i="2"/>
  <c r="CR320" i="2"/>
  <c r="BK320" i="2"/>
  <c r="CR313" i="2"/>
  <c r="CN312" i="2"/>
  <c r="BK311" i="2"/>
  <c r="CG310" i="2"/>
  <c r="BC310" i="2"/>
  <c r="CB309" i="2"/>
  <c r="CS307" i="2"/>
  <c r="CA307" i="2"/>
  <c r="BJ307" i="2"/>
  <c r="AQ307" i="2"/>
  <c r="CS300" i="2"/>
  <c r="CB284" i="2"/>
  <c r="CP281" i="2"/>
  <c r="CF403" i="2"/>
  <c r="BA314" i="2"/>
  <c r="CM293" i="2"/>
  <c r="BU293" i="2"/>
  <c r="BE293" i="2"/>
  <c r="AO293" i="2"/>
  <c r="BO319" i="2"/>
  <c r="BH386" i="2"/>
  <c r="AM281" i="2"/>
  <c r="BP298" i="2"/>
  <c r="BK298" i="2"/>
  <c r="CO227" i="2"/>
  <c r="CV223" i="2"/>
  <c r="CF31" i="2"/>
  <c r="CM120" i="2"/>
  <c r="CN230" i="2"/>
  <c r="CP233" i="2"/>
  <c r="CV488" i="2"/>
  <c r="CW482" i="2"/>
  <c r="CS470" i="2"/>
  <c r="CS466" i="2"/>
  <c r="CC455" i="2"/>
  <c r="CU452" i="2"/>
  <c r="CO449" i="2"/>
  <c r="CN446" i="2"/>
  <c r="CC444" i="2"/>
  <c r="CQ440" i="2"/>
  <c r="CE430" i="2"/>
  <c r="CU427" i="2"/>
  <c r="BU427" i="2"/>
  <c r="CA414" i="2"/>
  <c r="CO412" i="2"/>
  <c r="BS409" i="2"/>
  <c r="BO408" i="2"/>
  <c r="BO401" i="2"/>
  <c r="CN393" i="2"/>
  <c r="CM389" i="2"/>
  <c r="BU389" i="2"/>
  <c r="CT388" i="2"/>
  <c r="CD388" i="2"/>
  <c r="BN388" i="2"/>
  <c r="CQ384" i="2"/>
  <c r="BP384" i="2"/>
  <c r="BJ378" i="2"/>
  <c r="CT377" i="2"/>
  <c r="BP377" i="2"/>
  <c r="CU375" i="2"/>
  <c r="CC373" i="2"/>
  <c r="BG369" i="2"/>
  <c r="BT366" i="2"/>
  <c r="BQ364" i="2"/>
  <c r="CE362" i="2"/>
  <c r="BZ352" i="2"/>
  <c r="CA344" i="2"/>
  <c r="BK338" i="2"/>
  <c r="CD323" i="2"/>
  <c r="CM320" i="2"/>
  <c r="BA320" i="2"/>
  <c r="BY313" i="2"/>
  <c r="CG312" i="2"/>
  <c r="CF310" i="2"/>
  <c r="BB310" i="2"/>
  <c r="AS309" i="2"/>
  <c r="CR307" i="2"/>
  <c r="BZ307" i="2"/>
  <c r="BG307" i="2"/>
  <c r="AP307" i="2"/>
  <c r="CO300" i="2"/>
  <c r="BU284" i="2"/>
  <c r="CL281" i="2"/>
  <c r="CN327" i="2"/>
  <c r="BZ403" i="2"/>
  <c r="CL293" i="2"/>
  <c r="BT293" i="2"/>
  <c r="BD293" i="2"/>
  <c r="AN293" i="2"/>
  <c r="BP319" i="2"/>
  <c r="AN281" i="2"/>
  <c r="AN295" i="2"/>
  <c r="AS298" i="2"/>
  <c r="AY298" i="2"/>
  <c r="CN227" i="2"/>
  <c r="CM223" i="2"/>
  <c r="CU492" i="2"/>
  <c r="CU488" i="2"/>
  <c r="CV482" i="2"/>
  <c r="CQ470" i="2"/>
  <c r="CO466" i="2"/>
  <c r="CP452" i="2"/>
  <c r="CM449" i="2"/>
  <c r="CC430" i="2"/>
  <c r="CT427" i="2"/>
  <c r="BT427" i="2"/>
  <c r="CR424" i="2"/>
  <c r="BS421" i="2"/>
  <c r="CW416" i="2"/>
  <c r="BX414" i="2"/>
  <c r="CU409" i="2"/>
  <c r="BR409" i="2"/>
  <c r="BL401" i="2"/>
  <c r="CI393" i="2"/>
  <c r="CL389" i="2"/>
  <c r="BT389" i="2"/>
  <c r="CS388" i="2"/>
  <c r="CC388" i="2"/>
  <c r="CP384" i="2"/>
  <c r="BO384" i="2"/>
  <c r="CQ377" i="2"/>
  <c r="BN377" i="2"/>
  <c r="CS375" i="2"/>
  <c r="CV371" i="2"/>
  <c r="BN366" i="2"/>
  <c r="BN364" i="2"/>
  <c r="CD362" i="2"/>
  <c r="CP354" i="2"/>
  <c r="BU352" i="2"/>
  <c r="BZ344" i="2"/>
  <c r="BD338" i="2"/>
  <c r="CL320" i="2"/>
  <c r="AZ320" i="2"/>
  <c r="BO313" i="2"/>
  <c r="CE312" i="2"/>
  <c r="CE310" i="2"/>
  <c r="AP309" i="2"/>
  <c r="CQ307" i="2"/>
  <c r="BY307" i="2"/>
  <c r="BF307" i="2"/>
  <c r="AO307" i="2"/>
  <c r="CN300" i="2"/>
  <c r="BL290" i="2"/>
  <c r="BT284" i="2"/>
  <c r="BY281" i="2"/>
  <c r="CE327" i="2"/>
  <c r="BY403" i="2"/>
  <c r="CI293" i="2"/>
  <c r="BS293" i="2"/>
  <c r="BC293" i="2"/>
  <c r="AT350" i="2"/>
  <c r="AT420" i="2"/>
  <c r="BH426" i="2"/>
  <c r="BH432" i="2"/>
  <c r="AW283" i="2"/>
  <c r="AW321" i="2"/>
  <c r="BD328" i="2"/>
  <c r="BZ17" i="2"/>
  <c r="BZ8" i="2" s="1"/>
  <c r="CT124" i="2"/>
  <c r="CO230" i="2"/>
  <c r="CU233" i="2"/>
  <c r="CV236" i="2"/>
  <c r="CP241" i="2"/>
  <c r="CV491" i="2"/>
  <c r="CS473" i="2"/>
  <c r="CP472" i="2"/>
  <c r="CT464" i="2"/>
  <c r="CV458" i="2"/>
  <c r="CQ452" i="2"/>
  <c r="CG451" i="2"/>
  <c r="CM448" i="2"/>
  <c r="CO446" i="2"/>
  <c r="CQ446" i="2"/>
  <c r="CB446" i="2"/>
  <c r="CW446" i="2"/>
  <c r="CT443" i="2"/>
  <c r="CL441" i="2"/>
  <c r="CW441" i="2"/>
  <c r="CQ437" i="2"/>
  <c r="CR432" i="2"/>
  <c r="CB424" i="2"/>
  <c r="BU423" i="2"/>
  <c r="CP418" i="2"/>
  <c r="BU406" i="2"/>
  <c r="BO400" i="2"/>
  <c r="BO391" i="2"/>
  <c r="BT379" i="2"/>
  <c r="CV378" i="2"/>
  <c r="BL378" i="2"/>
  <c r="CS464" i="2"/>
  <c r="CO432" i="2"/>
  <c r="BT428" i="2"/>
  <c r="CB428" i="2"/>
  <c r="CB425" i="2"/>
  <c r="CC425" i="2"/>
  <c r="CI425" i="2"/>
  <c r="AZ318" i="2"/>
  <c r="BY318" i="2"/>
  <c r="CU318" i="2"/>
  <c r="BA318" i="2"/>
  <c r="CA318" i="2"/>
  <c r="CV318" i="2"/>
  <c r="BC318" i="2"/>
  <c r="CB318" i="2"/>
  <c r="CW318" i="2"/>
  <c r="BD318" i="2"/>
  <c r="CC318" i="2"/>
  <c r="BE318" i="2"/>
  <c r="CD318" i="2"/>
  <c r="BF318" i="2"/>
  <c r="CE318" i="2"/>
  <c r="BG318" i="2"/>
  <c r="CF318" i="2"/>
  <c r="BM318" i="2"/>
  <c r="CI318" i="2"/>
  <c r="BN318" i="2"/>
  <c r="CO318" i="2"/>
  <c r="BQ318" i="2"/>
  <c r="CP318" i="2"/>
  <c r="AW318" i="2"/>
  <c r="BS318" i="2"/>
  <c r="CS318" i="2"/>
  <c r="CV477" i="2"/>
  <c r="CR464" i="2"/>
  <c r="CS455" i="2"/>
  <c r="CI448" i="2"/>
  <c r="CT447" i="2"/>
  <c r="CU447" i="2"/>
  <c r="CG438" i="2"/>
  <c r="CH438" i="2"/>
  <c r="BU433" i="2"/>
  <c r="BT433" i="2"/>
  <c r="CM432" i="2"/>
  <c r="BL399" i="2"/>
  <c r="BN399" i="2"/>
  <c r="CN399" i="2"/>
  <c r="BO399" i="2"/>
  <c r="CO399" i="2"/>
  <c r="BR399" i="2"/>
  <c r="CP399" i="2"/>
  <c r="BU399" i="2"/>
  <c r="CT399" i="2"/>
  <c r="BX399" i="2"/>
  <c r="BY399" i="2"/>
  <c r="CU382" i="2"/>
  <c r="CQ350" i="2"/>
  <c r="BF350" i="2"/>
  <c r="BG350" i="2"/>
  <c r="BO350" i="2"/>
  <c r="BP350" i="2"/>
  <c r="BR350" i="2"/>
  <c r="BS350" i="2"/>
  <c r="CF350" i="2"/>
  <c r="CH350" i="2"/>
  <c r="CI350" i="2"/>
  <c r="CM350" i="2"/>
  <c r="BH214" i="2"/>
  <c r="BH433" i="2"/>
  <c r="BX283" i="2"/>
  <c r="BM321" i="2"/>
  <c r="CM227" i="2"/>
  <c r="CR223" i="2"/>
  <c r="CW248" i="2"/>
  <c r="CJ489" i="2"/>
  <c r="CK489" i="2" s="1"/>
  <c r="CS481" i="2"/>
  <c r="CT477" i="2"/>
  <c r="CQ464" i="2"/>
  <c r="CP458" i="2"/>
  <c r="CR455" i="2"/>
  <c r="CW453" i="2"/>
  <c r="CE452" i="2"/>
  <c r="CG448" i="2"/>
  <c r="CI445" i="2"/>
  <c r="CI443" i="2"/>
  <c r="CL432" i="2"/>
  <c r="CU425" i="2"/>
  <c r="CD418" i="2"/>
  <c r="CP411" i="2"/>
  <c r="CO391" i="2"/>
  <c r="BG383" i="2"/>
  <c r="BH383" i="2" s="1"/>
  <c r="BI383" i="2" s="1"/>
  <c r="BS383" i="2"/>
  <c r="CB383" i="2"/>
  <c r="CL383" i="2"/>
  <c r="CV383" i="2"/>
  <c r="CE382" i="2"/>
  <c r="CQ378" i="2"/>
  <c r="CH365" i="2"/>
  <c r="BF365" i="2"/>
  <c r="BG365" i="2"/>
  <c r="BT365" i="2"/>
  <c r="CB365" i="2"/>
  <c r="CG365" i="2"/>
  <c r="CI365" i="2"/>
  <c r="CN365" i="2"/>
  <c r="AS159" i="2"/>
  <c r="BQ321" i="2"/>
  <c r="CQ223" i="2"/>
  <c r="CV248" i="2"/>
  <c r="CJ481" i="2"/>
  <c r="CK481" i="2" s="1"/>
  <c r="CP477" i="2"/>
  <c r="CP464" i="2"/>
  <c r="CS463" i="2"/>
  <c r="CG455" i="2"/>
  <c r="CL453" i="2"/>
  <c r="CD452" i="2"/>
  <c r="CE448" i="2"/>
  <c r="CG443" i="2"/>
  <c r="BX432" i="2"/>
  <c r="CT425" i="2"/>
  <c r="CU424" i="2"/>
  <c r="CW424" i="2"/>
  <c r="BY424" i="2"/>
  <c r="CB418" i="2"/>
  <c r="CO411" i="2"/>
  <c r="CL406" i="2"/>
  <c r="BX406" i="2"/>
  <c r="BY406" i="2"/>
  <c r="BZ406" i="2"/>
  <c r="CF406" i="2"/>
  <c r="CH406" i="2"/>
  <c r="CN406" i="2"/>
  <c r="BN386" i="2"/>
  <c r="BS386" i="2"/>
  <c r="BT386" i="2"/>
  <c r="CB382" i="2"/>
  <c r="BN378" i="2"/>
  <c r="CH378" i="2"/>
  <c r="BO378" i="2"/>
  <c r="CI378" i="2"/>
  <c r="BP378" i="2"/>
  <c r="CL378" i="2"/>
  <c r="BT378" i="2"/>
  <c r="CN378" i="2"/>
  <c r="BU378" i="2"/>
  <c r="CO378" i="2"/>
  <c r="BX378" i="2"/>
  <c r="CP378" i="2"/>
  <c r="AT367" i="2"/>
  <c r="AT415" i="2"/>
  <c r="AT427" i="2"/>
  <c r="BH427" i="2"/>
  <c r="AT326" i="2"/>
  <c r="AT413" i="2"/>
  <c r="BH402" i="2"/>
  <c r="AT321" i="2"/>
  <c r="BR321" i="2"/>
  <c r="CP223" i="2"/>
  <c r="CN218" i="2"/>
  <c r="BL8" i="2"/>
  <c r="CW242" i="2"/>
  <c r="CR244" i="2"/>
  <c r="CU248" i="2"/>
  <c r="CO477" i="2"/>
  <c r="CI464" i="2"/>
  <c r="CJ464" i="2" s="1"/>
  <c r="CK464" i="2" s="1"/>
  <c r="CL458" i="2"/>
  <c r="CF455" i="2"/>
  <c r="CG453" i="2"/>
  <c r="CC452" i="2"/>
  <c r="CS425" i="2"/>
  <c r="BU417" i="2"/>
  <c r="CA417" i="2"/>
  <c r="CB417" i="2"/>
  <c r="CA382" i="2"/>
  <c r="CF378" i="2"/>
  <c r="BH89" i="2"/>
  <c r="CS448" i="2"/>
  <c r="CN439" i="2"/>
  <c r="CH439" i="2"/>
  <c r="CL425" i="2"/>
  <c r="BQ421" i="2"/>
  <c r="CF421" i="2"/>
  <c r="CH421" i="2"/>
  <c r="BO411" i="2"/>
  <c r="BZ411" i="2"/>
  <c r="CA411" i="2"/>
  <c r="CG411" i="2"/>
  <c r="CH411" i="2"/>
  <c r="CI411" i="2"/>
  <c r="AL297" i="2"/>
  <c r="BY321" i="2"/>
  <c r="BK328" i="2"/>
  <c r="CU228" i="2"/>
  <c r="CA87" i="2"/>
  <c r="CW447" i="2"/>
  <c r="CO443" i="2"/>
  <c r="CS443" i="2"/>
  <c r="CG425" i="2"/>
  <c r="CM418" i="2"/>
  <c r="CN418" i="2"/>
  <c r="CO418" i="2"/>
  <c r="BS418" i="2"/>
  <c r="CQ418" i="2"/>
  <c r="BU418" i="2"/>
  <c r="CR418" i="2"/>
  <c r="BX418" i="2"/>
  <c r="CT418" i="2"/>
  <c r="CL399" i="2"/>
  <c r="BY372" i="2"/>
  <c r="BG372" i="2"/>
  <c r="CN372" i="2"/>
  <c r="CT318" i="2"/>
  <c r="BZ304" i="2"/>
  <c r="CG292" i="2"/>
  <c r="BT391" i="2"/>
  <c r="CP391" i="2"/>
  <c r="BU391" i="2"/>
  <c r="CQ391" i="2"/>
  <c r="BX391" i="2"/>
  <c r="CR391" i="2"/>
  <c r="BZ391" i="2"/>
  <c r="CA391" i="2"/>
  <c r="CE391" i="2"/>
  <c r="CL228" i="2"/>
  <c r="CT235" i="2"/>
  <c r="CW247" i="2"/>
  <c r="CV460" i="2"/>
  <c r="CV452" i="2"/>
  <c r="CS447" i="2"/>
  <c r="CD445" i="2"/>
  <c r="CQ445" i="2"/>
  <c r="CS445" i="2"/>
  <c r="CF438" i="2"/>
  <c r="CF425" i="2"/>
  <c r="CS424" i="2"/>
  <c r="CS422" i="2"/>
  <c r="CI399" i="2"/>
  <c r="CF391" i="2"/>
  <c r="CM385" i="2"/>
  <c r="CS385" i="2"/>
  <c r="CV385" i="2"/>
  <c r="CW385" i="2"/>
  <c r="CA378" i="2"/>
  <c r="BO361" i="2"/>
  <c r="BP361" i="2"/>
  <c r="BQ361" i="2"/>
  <c r="BE361" i="2"/>
  <c r="BF361" i="2"/>
  <c r="BG361" i="2"/>
  <c r="BM361" i="2"/>
  <c r="CQ318" i="2"/>
  <c r="BD316" i="2"/>
  <c r="BE316" i="2"/>
  <c r="BR316" i="2"/>
  <c r="BX316" i="2"/>
  <c r="CC316" i="2"/>
  <c r="BA316" i="2"/>
  <c r="CW241" i="2"/>
  <c r="CQ447" i="2"/>
  <c r="CE438" i="2"/>
  <c r="CE425" i="2"/>
  <c r="CU406" i="2"/>
  <c r="CG399" i="2"/>
  <c r="CH318" i="2"/>
  <c r="AP304" i="2"/>
  <c r="AN304" i="2"/>
  <c r="CT304" i="2"/>
  <c r="AQ304" i="2"/>
  <c r="CU304" i="2"/>
  <c r="AR304" i="2"/>
  <c r="CV304" i="2"/>
  <c r="BA304" i="2"/>
  <c r="BK304" i="2"/>
  <c r="BL304" i="2"/>
  <c r="BM304" i="2"/>
  <c r="BS304" i="2"/>
  <c r="BX304" i="2"/>
  <c r="BY304" i="2"/>
  <c r="CQ304" i="2"/>
  <c r="BJ292" i="2"/>
  <c r="BM292" i="2"/>
  <c r="BO292" i="2"/>
  <c r="BR292" i="2"/>
  <c r="BS292" i="2"/>
  <c r="BU292" i="2"/>
  <c r="CD292" i="2"/>
  <c r="CO292" i="2"/>
  <c r="BD292" i="2"/>
  <c r="AR289" i="2"/>
  <c r="AV289" i="2"/>
  <c r="BE289" i="2"/>
  <c r="AT354" i="2"/>
  <c r="BT302" i="2"/>
  <c r="AZ328" i="2"/>
  <c r="BD298" i="2"/>
  <c r="AX298" i="2"/>
  <c r="CV241" i="2"/>
  <c r="CT452" i="2"/>
  <c r="CO447" i="2"/>
  <c r="CG442" i="2"/>
  <c r="CW442" i="2"/>
  <c r="CD438" i="2"/>
  <c r="CS433" i="2"/>
  <c r="BZ425" i="2"/>
  <c r="CM424" i="2"/>
  <c r="CR406" i="2"/>
  <c r="CE399" i="2"/>
  <c r="BS391" i="2"/>
  <c r="CH379" i="2"/>
  <c r="BY378" i="2"/>
  <c r="BT318" i="2"/>
  <c r="AT353" i="2"/>
  <c r="BY407" i="2"/>
  <c r="CA407" i="2"/>
  <c r="CB407" i="2"/>
  <c r="BX321" i="2"/>
  <c r="BH471" i="2"/>
  <c r="AT397" i="2"/>
  <c r="CH321" i="2"/>
  <c r="AY328" i="2"/>
  <c r="BA328" i="2"/>
  <c r="CV227" i="2"/>
  <c r="CT220" i="2"/>
  <c r="CU241" i="2"/>
  <c r="CS482" i="2"/>
  <c r="CJ479" i="2"/>
  <c r="CK479" i="2" s="1"/>
  <c r="CS474" i="2"/>
  <c r="CM470" i="2"/>
  <c r="CM466" i="2"/>
  <c r="CV465" i="2"/>
  <c r="CW464" i="2"/>
  <c r="CE456" i="2"/>
  <c r="CS452" i="2"/>
  <c r="CE451" i="2"/>
  <c r="CO448" i="2"/>
  <c r="CM447" i="2"/>
  <c r="CD446" i="2"/>
  <c r="CW443" i="2"/>
  <c r="CI441" i="2"/>
  <c r="CC438" i="2"/>
  <c r="CO433" i="2"/>
  <c r="BS425" i="2"/>
  <c r="CH424" i="2"/>
  <c r="CV423" i="2"/>
  <c r="CW418" i="2"/>
  <c r="BS415" i="2"/>
  <c r="BP415" i="2"/>
  <c r="BR415" i="2"/>
  <c r="BU415" i="2"/>
  <c r="CO406" i="2"/>
  <c r="CT400" i="2"/>
  <c r="CB399" i="2"/>
  <c r="BQ391" i="2"/>
  <c r="CG379" i="2"/>
  <c r="BR378" i="2"/>
  <c r="BR318" i="2"/>
  <c r="AP308" i="2"/>
  <c r="BE308" i="2"/>
  <c r="CV308" i="2"/>
  <c r="BF308" i="2"/>
  <c r="CW308" i="2"/>
  <c r="BO308" i="2"/>
  <c r="BS308" i="2"/>
  <c r="BT308" i="2"/>
  <c r="BU308" i="2"/>
  <c r="BY308" i="2"/>
  <c r="AQ308" i="2"/>
  <c r="CH308" i="2"/>
  <c r="AS308" i="2"/>
  <c r="CI308" i="2"/>
  <c r="AW308" i="2"/>
  <c r="CM308" i="2"/>
  <c r="BB308" i="2"/>
  <c r="CT308" i="2"/>
  <c r="AV306" i="2"/>
  <c r="CC306" i="2"/>
  <c r="AW306" i="2"/>
  <c r="CD306" i="2"/>
  <c r="AX306" i="2"/>
  <c r="CG306" i="2"/>
  <c r="AZ306" i="2"/>
  <c r="CH306" i="2"/>
  <c r="BA306" i="2"/>
  <c r="CI306" i="2"/>
  <c r="BJ306" i="2"/>
  <c r="CL306" i="2"/>
  <c r="BK306" i="2"/>
  <c r="CM306" i="2"/>
  <c r="BN306" i="2"/>
  <c r="CO306" i="2"/>
  <c r="BO306" i="2"/>
  <c r="CT306" i="2"/>
  <c r="BP306" i="2"/>
  <c r="CU306" i="2"/>
  <c r="BX306" i="2"/>
  <c r="CW306" i="2"/>
  <c r="CG432" i="2"/>
  <c r="BZ432" i="2"/>
  <c r="CI432" i="2"/>
  <c r="CQ432" i="2"/>
  <c r="AT332" i="2"/>
  <c r="BT297" i="2"/>
  <c r="CA321" i="2"/>
  <c r="BF328" i="2"/>
  <c r="AT110" i="2"/>
  <c r="BV441" i="2"/>
  <c r="AT452" i="2"/>
  <c r="CR220" i="2"/>
  <c r="CV124" i="2"/>
  <c r="CS241" i="2"/>
  <c r="CO482" i="2"/>
  <c r="CR478" i="2"/>
  <c r="CL474" i="2"/>
  <c r="CL466" i="2"/>
  <c r="CN465" i="2"/>
  <c r="CR452" i="2"/>
  <c r="CD451" i="2"/>
  <c r="CN448" i="2"/>
  <c r="CC447" i="2"/>
  <c r="CC446" i="2"/>
  <c r="CU443" i="2"/>
  <c r="CC441" i="2"/>
  <c r="CB438" i="2"/>
  <c r="CM433" i="2"/>
  <c r="CS432" i="2"/>
  <c r="CE428" i="2"/>
  <c r="BR425" i="2"/>
  <c r="CG424" i="2"/>
  <c r="CF423" i="2"/>
  <c r="CU418" i="2"/>
  <c r="BY412" i="2"/>
  <c r="CF412" i="2"/>
  <c r="CN412" i="2"/>
  <c r="CU412" i="2"/>
  <c r="CA406" i="2"/>
  <c r="BZ399" i="2"/>
  <c r="BP391" i="2"/>
  <c r="BR380" i="2"/>
  <c r="BQ380" i="2"/>
  <c r="BT380" i="2"/>
  <c r="CG380" i="2"/>
  <c r="BZ379" i="2"/>
  <c r="CW378" i="2"/>
  <c r="BM378" i="2"/>
  <c r="BK318" i="2"/>
  <c r="BQ367" i="2"/>
  <c r="CB343" i="2"/>
  <c r="CF340" i="2"/>
  <c r="CR335" i="2"/>
  <c r="CB330" i="2"/>
  <c r="BC326" i="2"/>
  <c r="BM311" i="2"/>
  <c r="CW309" i="2"/>
  <c r="AQ309" i="2"/>
  <c r="CE305" i="2"/>
  <c r="CO295" i="2"/>
  <c r="CC291" i="2"/>
  <c r="BG291" i="2"/>
  <c r="AJ291" i="2"/>
  <c r="CT286" i="2"/>
  <c r="CM402" i="2"/>
  <c r="BB315" i="2"/>
  <c r="BO367" i="2"/>
  <c r="AZ343" i="2"/>
  <c r="AZ340" i="2"/>
  <c r="BZ335" i="2"/>
  <c r="BQ330" i="2"/>
  <c r="CS326" i="2"/>
  <c r="AY326" i="2"/>
  <c r="CR322" i="2"/>
  <c r="CO312" i="2"/>
  <c r="BB311" i="2"/>
  <c r="CH309" i="2"/>
  <c r="AO309" i="2"/>
  <c r="AS305" i="2"/>
  <c r="BY303" i="2"/>
  <c r="CL295" i="2"/>
  <c r="CU291" i="2"/>
  <c r="CA291" i="2"/>
  <c r="BE291" i="2"/>
  <c r="AH291" i="2"/>
  <c r="CR286" i="2"/>
  <c r="BN284" i="2"/>
  <c r="CR281" i="2"/>
  <c r="BE281" i="2"/>
  <c r="CH402" i="2"/>
  <c r="AW315" i="2"/>
  <c r="BJ367" i="2"/>
  <c r="BJ335" i="2"/>
  <c r="AQ311" i="2"/>
  <c r="AR315" i="2"/>
  <c r="CI449" i="2"/>
  <c r="CQ416" i="2"/>
  <c r="CG409" i="2"/>
  <c r="BN409" i="2"/>
  <c r="CQ398" i="2"/>
  <c r="BL398" i="2"/>
  <c r="BO397" i="2"/>
  <c r="BO394" i="2"/>
  <c r="BZ393" i="2"/>
  <c r="CL392" i="2"/>
  <c r="BL392" i="2"/>
  <c r="CN377" i="2"/>
  <c r="CT375" i="2"/>
  <c r="BG375" i="2"/>
  <c r="CA374" i="2"/>
  <c r="CS369" i="2"/>
  <c r="BE369" i="2"/>
  <c r="CS368" i="2"/>
  <c r="BG368" i="2"/>
  <c r="CS367" i="2"/>
  <c r="BF364" i="2"/>
  <c r="BZ362" i="2"/>
  <c r="BE354" i="2"/>
  <c r="CI345" i="2"/>
  <c r="BQ345" i="2"/>
  <c r="BF338" i="2"/>
  <c r="CN330" i="2"/>
  <c r="BC330" i="2"/>
  <c r="CF326" i="2"/>
  <c r="CE325" i="2"/>
  <c r="CG322" i="2"/>
  <c r="CD312" i="2"/>
  <c r="CA309" i="2"/>
  <c r="CW303" i="2"/>
  <c r="BK303" i="2"/>
  <c r="CQ291" i="2"/>
  <c r="BU291" i="2"/>
  <c r="AX291" i="2"/>
  <c r="AV290" i="2"/>
  <c r="CP285" i="2"/>
  <c r="BG284" i="2"/>
  <c r="CB281" i="2"/>
  <c r="AX281" i="2"/>
  <c r="CD327" i="2"/>
  <c r="BM403" i="2"/>
  <c r="BS402" i="2"/>
  <c r="AQ314" i="2"/>
  <c r="CQ367" i="2"/>
  <c r="CH345" i="2"/>
  <c r="BP345" i="2"/>
  <c r="BJ336" i="2"/>
  <c r="CM330" i="2"/>
  <c r="BA330" i="2"/>
  <c r="CE326" i="2"/>
  <c r="BT325" i="2"/>
  <c r="CF322" i="2"/>
  <c r="BZ312" i="2"/>
  <c r="BS309" i="2"/>
  <c r="CV303" i="2"/>
  <c r="BG303" i="2"/>
  <c r="CP291" i="2"/>
  <c r="BT291" i="2"/>
  <c r="AW291" i="2"/>
  <c r="CM285" i="2"/>
  <c r="BC284" i="2"/>
  <c r="CA281" i="2"/>
  <c r="AW281" i="2"/>
  <c r="CB327" i="2"/>
  <c r="BR402" i="2"/>
  <c r="CS315" i="2"/>
  <c r="CB416" i="2"/>
  <c r="CW409" i="2"/>
  <c r="CD409" i="2"/>
  <c r="BT405" i="2"/>
  <c r="CO398" i="2"/>
  <c r="BX393" i="2"/>
  <c r="CG392" i="2"/>
  <c r="CR375" i="2"/>
  <c r="CH369" i="2"/>
  <c r="CE367" i="2"/>
  <c r="CG345" i="2"/>
  <c r="BO345" i="2"/>
  <c r="AZ336" i="2"/>
  <c r="CL330" i="2"/>
  <c r="AZ330" i="2"/>
  <c r="CD326" i="2"/>
  <c r="BC325" i="2"/>
  <c r="CE322" i="2"/>
  <c r="BY312" i="2"/>
  <c r="CI311" i="2"/>
  <c r="BQ309" i="2"/>
  <c r="CS303" i="2"/>
  <c r="BD303" i="2"/>
  <c r="CO291" i="2"/>
  <c r="BP291" i="2"/>
  <c r="AV291" i="2"/>
  <c r="CL285" i="2"/>
  <c r="AV284" i="2"/>
  <c r="BZ281" i="2"/>
  <c r="AV281" i="2"/>
  <c r="CA327" i="2"/>
  <c r="CP345" i="2"/>
  <c r="BL402" i="2"/>
  <c r="CO315" i="2"/>
  <c r="CJ11" i="2"/>
  <c r="CD367" i="2"/>
  <c r="BY326" i="2"/>
  <c r="CC311" i="2"/>
  <c r="BP309" i="2"/>
  <c r="CW295" i="2"/>
  <c r="AS291" i="2"/>
  <c r="CM315" i="2"/>
  <c r="BY416" i="2"/>
  <c r="CS409" i="2"/>
  <c r="CA409" i="2"/>
  <c r="BN405" i="2"/>
  <c r="CE398" i="2"/>
  <c r="CU397" i="2"/>
  <c r="CW393" i="2"/>
  <c r="BN393" i="2"/>
  <c r="CB392" i="2"/>
  <c r="CM375" i="2"/>
  <c r="CF369" i="2"/>
  <c r="CF368" i="2"/>
  <c r="CB367" i="2"/>
  <c r="CU364" i="2"/>
  <c r="BL362" i="2"/>
  <c r="CE345" i="2"/>
  <c r="BL345" i="2"/>
  <c r="CM344" i="2"/>
  <c r="CV334" i="2"/>
  <c r="CG330" i="2"/>
  <c r="BU326" i="2"/>
  <c r="BY322" i="2"/>
  <c r="BE312" i="2"/>
  <c r="CA311" i="2"/>
  <c r="BE309" i="2"/>
  <c r="CQ303" i="2"/>
  <c r="AS303" i="2"/>
  <c r="BC300" i="2"/>
  <c r="CS295" i="2"/>
  <c r="CM291" i="2"/>
  <c r="BN291" i="2"/>
  <c r="AQ291" i="2"/>
  <c r="CW284" i="2"/>
  <c r="BX281" i="2"/>
  <c r="BO327" i="2"/>
  <c r="CV403" i="2"/>
  <c r="CQ402" i="2"/>
  <c r="CL315" i="2"/>
  <c r="BG299" i="2"/>
  <c r="CF294" i="2"/>
  <c r="BX416" i="2"/>
  <c r="CR409" i="2"/>
  <c r="BZ409" i="2"/>
  <c r="BM405" i="2"/>
  <c r="CC398" i="2"/>
  <c r="CP397" i="2"/>
  <c r="BR396" i="2"/>
  <c r="CR393" i="2"/>
  <c r="BM393" i="2"/>
  <c r="BZ392" i="2"/>
  <c r="CI375" i="2"/>
  <c r="CB369" i="2"/>
  <c r="BT367" i="2"/>
  <c r="CI364" i="2"/>
  <c r="BK362" i="2"/>
  <c r="CD345" i="2"/>
  <c r="BK345" i="2"/>
  <c r="CF344" i="2"/>
  <c r="CN343" i="2"/>
  <c r="BO334" i="2"/>
  <c r="CE330" i="2"/>
  <c r="BO326" i="2"/>
  <c r="CF323" i="2"/>
  <c r="BE322" i="2"/>
  <c r="BC312" i="2"/>
  <c r="BY311" i="2"/>
  <c r="BD309" i="2"/>
  <c r="CP303" i="2"/>
  <c r="AR303" i="2"/>
  <c r="CR295" i="2"/>
  <c r="CL291" i="2"/>
  <c r="BL291" i="2"/>
  <c r="AP291" i="2"/>
  <c r="CN284" i="2"/>
  <c r="BU281" i="2"/>
  <c r="BM327" i="2"/>
  <c r="CT403" i="2"/>
  <c r="CP402" i="2"/>
  <c r="CB315" i="2"/>
  <c r="BB299" i="2"/>
  <c r="BS294" i="2"/>
  <c r="CQ409" i="2"/>
  <c r="BY409" i="2"/>
  <c r="CA398" i="2"/>
  <c r="BY392" i="2"/>
  <c r="BU369" i="2"/>
  <c r="BS367" i="2"/>
  <c r="BP357" i="2"/>
  <c r="CB345" i="2"/>
  <c r="BJ326" i="2"/>
  <c r="BD322" i="2"/>
  <c r="BQ311" i="2"/>
  <c r="CO303" i="2"/>
  <c r="CE291" i="2"/>
  <c r="BK291" i="2"/>
  <c r="CL284" i="2"/>
  <c r="CO402" i="2"/>
  <c r="AL294" i="2"/>
  <c r="CM218" i="2"/>
  <c r="CX63" i="2"/>
  <c r="CX60" i="2"/>
  <c r="BV50" i="2"/>
  <c r="CR33" i="2"/>
  <c r="BX17" i="2"/>
  <c r="BX8" i="2" s="1"/>
  <c r="CX13" i="2"/>
  <c r="CR487" i="2"/>
  <c r="CW471" i="2"/>
  <c r="CJ466" i="2"/>
  <c r="CK466" i="2" s="1"/>
  <c r="CW455" i="2"/>
  <c r="CI453" i="2"/>
  <c r="CQ442" i="2"/>
  <c r="CE441" i="2"/>
  <c r="CM441" i="2"/>
  <c r="CQ441" i="2"/>
  <c r="CN441" i="2"/>
  <c r="CO441" i="2"/>
  <c r="CG439" i="2"/>
  <c r="CA436" i="2"/>
  <c r="CE436" i="2"/>
  <c r="CV436" i="2"/>
  <c r="BX434" i="2"/>
  <c r="CF434" i="2"/>
  <c r="CR433" i="2"/>
  <c r="CL423" i="2"/>
  <c r="CW422" i="2"/>
  <c r="BS422" i="2"/>
  <c r="CL421" i="2"/>
  <c r="BT420" i="2"/>
  <c r="CN415" i="2"/>
  <c r="CF401" i="2"/>
  <c r="BM396" i="2"/>
  <c r="CL394" i="2"/>
  <c r="CA383" i="2"/>
  <c r="CD382" i="2"/>
  <c r="CI380" i="2"/>
  <c r="CM372" i="2"/>
  <c r="BF372" i="2"/>
  <c r="CU371" i="2"/>
  <c r="BX371" i="2"/>
  <c r="CO354" i="2"/>
  <c r="BG354" i="2"/>
  <c r="CH348" i="2"/>
  <c r="BC348" i="2"/>
  <c r="CE347" i="2"/>
  <c r="BA343" i="2"/>
  <c r="BX343" i="2"/>
  <c r="CT343" i="2"/>
  <c r="BF343" i="2"/>
  <c r="CD343" i="2"/>
  <c r="BG343" i="2"/>
  <c r="CE343" i="2"/>
  <c r="BJ343" i="2"/>
  <c r="CI343" i="2"/>
  <c r="BL343" i="2"/>
  <c r="CQ343" i="2"/>
  <c r="BM343" i="2"/>
  <c r="CR343" i="2"/>
  <c r="BN343" i="2"/>
  <c r="CS343" i="2"/>
  <c r="BO343" i="2"/>
  <c r="BU343" i="2"/>
  <c r="BP343" i="2"/>
  <c r="BT343" i="2"/>
  <c r="BB340" i="2"/>
  <c r="BR333" i="2"/>
  <c r="BQ325" i="2"/>
  <c r="CW313" i="2"/>
  <c r="BN313" i="2"/>
  <c r="BO305" i="2"/>
  <c r="BF301" i="2"/>
  <c r="CH301" i="2"/>
  <c r="BJ301" i="2"/>
  <c r="CP301" i="2"/>
  <c r="BK301" i="2"/>
  <c r="CQ301" i="2"/>
  <c r="AV301" i="2"/>
  <c r="CF301" i="2"/>
  <c r="AZ301" i="2"/>
  <c r="CT301" i="2"/>
  <c r="BA301" i="2"/>
  <c r="CU301" i="2"/>
  <c r="BE301" i="2"/>
  <c r="CV301" i="2"/>
  <c r="CE301" i="2"/>
  <c r="CG301" i="2"/>
  <c r="CS301" i="2"/>
  <c r="BP301" i="2"/>
  <c r="AN301" i="2"/>
  <c r="AL301" i="2"/>
  <c r="BX301" i="2"/>
  <c r="BQ301" i="2"/>
  <c r="AM301" i="2"/>
  <c r="BR301" i="2"/>
  <c r="AK294" i="2"/>
  <c r="BH71" i="2"/>
  <c r="BI71" i="2" s="1"/>
  <c r="BH68" i="2"/>
  <c r="CJ66" i="2"/>
  <c r="BH66" i="2"/>
  <c r="AT43" i="2"/>
  <c r="AU43" i="2" s="1"/>
  <c r="CI33" i="2"/>
  <c r="CJ33" i="2" s="1"/>
  <c r="CK33" i="2" s="1"/>
  <c r="BT17" i="2"/>
  <c r="BT8" i="2" s="1"/>
  <c r="CW124" i="2"/>
  <c r="CW122" i="2"/>
  <c r="U89" i="2"/>
  <c r="CS231" i="2"/>
  <c r="CW490" i="2"/>
  <c r="CV490" i="2"/>
  <c r="CP487" i="2"/>
  <c r="CO484" i="2"/>
  <c r="CV471" i="2"/>
  <c r="CS468" i="2"/>
  <c r="CW468" i="2"/>
  <c r="CU455" i="2"/>
  <c r="CC454" i="2"/>
  <c r="CE454" i="2"/>
  <c r="CR454" i="2"/>
  <c r="CF454" i="2"/>
  <c r="CP454" i="2"/>
  <c r="CH453" i="2"/>
  <c r="CO442" i="2"/>
  <c r="CF439" i="2"/>
  <c r="CG435" i="2"/>
  <c r="BX435" i="2"/>
  <c r="CQ433" i="2"/>
  <c r="CG423" i="2"/>
  <c r="CU422" i="2"/>
  <c r="BQ422" i="2"/>
  <c r="CI421" i="2"/>
  <c r="BS420" i="2"/>
  <c r="CM415" i="2"/>
  <c r="BQ412" i="2"/>
  <c r="CV412" i="2"/>
  <c r="BR412" i="2"/>
  <c r="BX412" i="2"/>
  <c r="CG412" i="2"/>
  <c r="CM412" i="2"/>
  <c r="CH412" i="2"/>
  <c r="CI412" i="2"/>
  <c r="CE401" i="2"/>
  <c r="CI394" i="2"/>
  <c r="BT383" i="2"/>
  <c r="CC382" i="2"/>
  <c r="CH380" i="2"/>
  <c r="CL372" i="2"/>
  <c r="BE372" i="2"/>
  <c r="CT371" i="2"/>
  <c r="BM371" i="2"/>
  <c r="CN354" i="2"/>
  <c r="CD348" i="2"/>
  <c r="BB348" i="2"/>
  <c r="CD347" i="2"/>
  <c r="CS335" i="2"/>
  <c r="BQ333" i="2"/>
  <c r="BD325" i="2"/>
  <c r="CV313" i="2"/>
  <c r="BM313" i="2"/>
  <c r="U288" i="2"/>
  <c r="BU289" i="2"/>
  <c r="BT289" i="2"/>
  <c r="BX289" i="2"/>
  <c r="BZ289" i="2"/>
  <c r="AQ289" i="2"/>
  <c r="CT289" i="2"/>
  <c r="CD289" i="2"/>
  <c r="CL289" i="2"/>
  <c r="CO289" i="2"/>
  <c r="BF289" i="2"/>
  <c r="BL289" i="2"/>
  <c r="BO289" i="2"/>
  <c r="CA289" i="2"/>
  <c r="CS289" i="2"/>
  <c r="BQ350" i="2"/>
  <c r="CG350" i="2"/>
  <c r="BJ350" i="2"/>
  <c r="CA350" i="2"/>
  <c r="BK350" i="2"/>
  <c r="CB350" i="2"/>
  <c r="BL350" i="2"/>
  <c r="CC350" i="2"/>
  <c r="BB350" i="2"/>
  <c r="BX350" i="2"/>
  <c r="BE350" i="2"/>
  <c r="CD350" i="2"/>
  <c r="BC350" i="2"/>
  <c r="BY350" i="2"/>
  <c r="BD350" i="2"/>
  <c r="BZ350" i="2"/>
  <c r="CW294" i="2"/>
  <c r="CL221" i="2"/>
  <c r="CN221" i="2"/>
  <c r="CO221" i="2"/>
  <c r="CT221" i="2"/>
  <c r="CT42" i="2"/>
  <c r="CF218" i="2"/>
  <c r="CF159" i="2" s="1"/>
  <c r="CQ387" i="2"/>
  <c r="CH372" i="2"/>
  <c r="CR371" i="2"/>
  <c r="BK371" i="2"/>
  <c r="BP354" i="2"/>
  <c r="CH354" i="2"/>
  <c r="BM354" i="2"/>
  <c r="CE354" i="2"/>
  <c r="BN354" i="2"/>
  <c r="CG354" i="2"/>
  <c r="BO354" i="2"/>
  <c r="CI354" i="2"/>
  <c r="BT354" i="2"/>
  <c r="CQ354" i="2"/>
  <c r="BY354" i="2"/>
  <c r="CU354" i="2"/>
  <c r="BU354" i="2"/>
  <c r="CR354" i="2"/>
  <c r="BX354" i="2"/>
  <c r="CS354" i="2"/>
  <c r="BQ347" i="2"/>
  <c r="BN340" i="2"/>
  <c r="BK340" i="2"/>
  <c r="CG340" i="2"/>
  <c r="BO340" i="2"/>
  <c r="CM340" i="2"/>
  <c r="BP340" i="2"/>
  <c r="CN340" i="2"/>
  <c r="BR340" i="2"/>
  <c r="CO340" i="2"/>
  <c r="BX340" i="2"/>
  <c r="CW340" i="2"/>
  <c r="BY340" i="2"/>
  <c r="BZ340" i="2"/>
  <c r="BE340" i="2"/>
  <c r="CQ340" i="2"/>
  <c r="BJ340" i="2"/>
  <c r="CV340" i="2"/>
  <c r="BF340" i="2"/>
  <c r="CR340" i="2"/>
  <c r="BG340" i="2"/>
  <c r="CU340" i="2"/>
  <c r="CW325" i="2"/>
  <c r="AZ325" i="2"/>
  <c r="CQ313" i="2"/>
  <c r="AW313" i="2"/>
  <c r="AQ305" i="2"/>
  <c r="AN305" i="2"/>
  <c r="BJ305" i="2"/>
  <c r="BZ305" i="2"/>
  <c r="CP305" i="2"/>
  <c r="AO305" i="2"/>
  <c r="BK305" i="2"/>
  <c r="CA305" i="2"/>
  <c r="CQ305" i="2"/>
  <c r="AP305" i="2"/>
  <c r="BL305" i="2"/>
  <c r="CB305" i="2"/>
  <c r="CR305" i="2"/>
  <c r="AW305" i="2"/>
  <c r="BR305" i="2"/>
  <c r="CM305" i="2"/>
  <c r="BA305" i="2"/>
  <c r="BY305" i="2"/>
  <c r="CV305" i="2"/>
  <c r="BB305" i="2"/>
  <c r="CC305" i="2"/>
  <c r="CW305" i="2"/>
  <c r="BC305" i="2"/>
  <c r="CD305" i="2"/>
  <c r="BD305" i="2"/>
  <c r="CH305" i="2"/>
  <c r="BG305" i="2"/>
  <c r="CI305" i="2"/>
  <c r="BM305" i="2"/>
  <c r="CL305" i="2"/>
  <c r="AV305" i="2"/>
  <c r="CG305" i="2"/>
  <c r="AZ305" i="2"/>
  <c r="CS305" i="2"/>
  <c r="AX305" i="2"/>
  <c r="CN305" i="2"/>
  <c r="AY305" i="2"/>
  <c r="CO305" i="2"/>
  <c r="AR294" i="2"/>
  <c r="AM294" i="2"/>
  <c r="BD294" i="2"/>
  <c r="BX294" i="2"/>
  <c r="CO294" i="2"/>
  <c r="AN294" i="2"/>
  <c r="BE294" i="2"/>
  <c r="BY294" i="2"/>
  <c r="CP294" i="2"/>
  <c r="AO294" i="2"/>
  <c r="BG294" i="2"/>
  <c r="BZ294" i="2"/>
  <c r="CQ294" i="2"/>
  <c r="AP294" i="2"/>
  <c r="BM294" i="2"/>
  <c r="CG294" i="2"/>
  <c r="AQ294" i="2"/>
  <c r="BO294" i="2"/>
  <c r="CM294" i="2"/>
  <c r="AS294" i="2"/>
  <c r="BP294" i="2"/>
  <c r="CN294" i="2"/>
  <c r="AV294" i="2"/>
  <c r="BQ294" i="2"/>
  <c r="CR294" i="2"/>
  <c r="AW294" i="2"/>
  <c r="CA294" i="2"/>
  <c r="AX294" i="2"/>
  <c r="CB294" i="2"/>
  <c r="AY294" i="2"/>
  <c r="CC294" i="2"/>
  <c r="AZ294" i="2"/>
  <c r="CI294" i="2"/>
  <c r="BC294" i="2"/>
  <c r="CT294" i="2"/>
  <c r="BA294" i="2"/>
  <c r="CL294" i="2"/>
  <c r="BB294" i="2"/>
  <c r="CS294" i="2"/>
  <c r="BH418" i="2"/>
  <c r="CN228" i="2"/>
  <c r="CO223" i="2"/>
  <c r="CN220" i="2"/>
  <c r="CX172" i="2"/>
  <c r="U162" i="2"/>
  <c r="CE32" i="2"/>
  <c r="CO32" i="2"/>
  <c r="CV32" i="2"/>
  <c r="CT17" i="2"/>
  <c r="CS124" i="2"/>
  <c r="BH92" i="2"/>
  <c r="CJ497" i="2"/>
  <c r="CK497" i="2" s="1"/>
  <c r="CS491" i="2"/>
  <c r="CP483" i="2"/>
  <c r="CR483" i="2"/>
  <c r="CV483" i="2"/>
  <c r="CQ481" i="2"/>
  <c r="CW478" i="2"/>
  <c r="CW474" i="2"/>
  <c r="CR471" i="2"/>
  <c r="CF461" i="2"/>
  <c r="CI461" i="2"/>
  <c r="CG461" i="2"/>
  <c r="CH461" i="2"/>
  <c r="CM455" i="2"/>
  <c r="CE453" i="2"/>
  <c r="CA442" i="2"/>
  <c r="CL433" i="2"/>
  <c r="CD424" i="2"/>
  <c r="CV424" i="2"/>
  <c r="CE424" i="2"/>
  <c r="BQ424" i="2"/>
  <c r="CN424" i="2"/>
  <c r="BU424" i="2"/>
  <c r="CQ424" i="2"/>
  <c r="BR424" i="2"/>
  <c r="CO424" i="2"/>
  <c r="BS424" i="2"/>
  <c r="CP424" i="2"/>
  <c r="BS423" i="2"/>
  <c r="CQ422" i="2"/>
  <c r="CE421" i="2"/>
  <c r="CQ420" i="2"/>
  <c r="BT415" i="2"/>
  <c r="BN411" i="2"/>
  <c r="BS411" i="2"/>
  <c r="CM411" i="2"/>
  <c r="BP411" i="2"/>
  <c r="CL411" i="2"/>
  <c r="BQ411" i="2"/>
  <c r="CN411" i="2"/>
  <c r="BT411" i="2"/>
  <c r="CQ411" i="2"/>
  <c r="BY411" i="2"/>
  <c r="CV411" i="2"/>
  <c r="BU411" i="2"/>
  <c r="CS411" i="2"/>
  <c r="BX411" i="2"/>
  <c r="CU411" i="2"/>
  <c r="BP407" i="2"/>
  <c r="CC407" i="2"/>
  <c r="BR401" i="2"/>
  <c r="BX400" i="2"/>
  <c r="CP400" i="2"/>
  <c r="CQ400" i="2"/>
  <c r="CR400" i="2"/>
  <c r="CG400" i="2"/>
  <c r="CS400" i="2"/>
  <c r="CM400" i="2"/>
  <c r="CN400" i="2"/>
  <c r="BN394" i="2"/>
  <c r="CL387" i="2"/>
  <c r="BQ386" i="2"/>
  <c r="CU386" i="2"/>
  <c r="BU386" i="2"/>
  <c r="BX386" i="2"/>
  <c r="BY386" i="2"/>
  <c r="CN386" i="2"/>
  <c r="CS386" i="2"/>
  <c r="CP386" i="2"/>
  <c r="CR386" i="2"/>
  <c r="CU383" i="2"/>
  <c r="BM383" i="2"/>
  <c r="BY382" i="2"/>
  <c r="BS380" i="2"/>
  <c r="CB372" i="2"/>
  <c r="CQ371" i="2"/>
  <c r="BJ371" i="2"/>
  <c r="BZ357" i="2"/>
  <c r="CD354" i="2"/>
  <c r="CE350" i="2"/>
  <c r="CA348" i="2"/>
  <c r="BP347" i="2"/>
  <c r="CP340" i="2"/>
  <c r="CP335" i="2"/>
  <c r="BQ334" i="2"/>
  <c r="AZ334" i="2"/>
  <c r="CU334" i="2"/>
  <c r="CO334" i="2"/>
  <c r="CP334" i="2"/>
  <c r="CT334" i="2"/>
  <c r="BP334" i="2"/>
  <c r="BR334" i="2"/>
  <c r="BT334" i="2"/>
  <c r="BU334" i="2"/>
  <c r="CN334" i="2"/>
  <c r="CC334" i="2"/>
  <c r="CL334" i="2"/>
  <c r="BN333" i="2"/>
  <c r="CV325" i="2"/>
  <c r="AY325" i="2"/>
  <c r="CP313" i="2"/>
  <c r="AV313" i="2"/>
  <c r="AY312" i="2"/>
  <c r="BQ312" i="2"/>
  <c r="CM312" i="2"/>
  <c r="AS312" i="2"/>
  <c r="BN312" i="2"/>
  <c r="CI312" i="2"/>
  <c r="AW312" i="2"/>
  <c r="BS312" i="2"/>
  <c r="CP312" i="2"/>
  <c r="AX312" i="2"/>
  <c r="BU312" i="2"/>
  <c r="CQ312" i="2"/>
  <c r="AZ312" i="2"/>
  <c r="BX312" i="2"/>
  <c r="CR312" i="2"/>
  <c r="AV312" i="2"/>
  <c r="CA312" i="2"/>
  <c r="BA312" i="2"/>
  <c r="CB312" i="2"/>
  <c r="BB312" i="2"/>
  <c r="CC312" i="2"/>
  <c r="BL312" i="2"/>
  <c r="CW312" i="2"/>
  <c r="BP312" i="2"/>
  <c r="BM312" i="2"/>
  <c r="BO312" i="2"/>
  <c r="CU305" i="2"/>
  <c r="AL300" i="2"/>
  <c r="AV300" i="2"/>
  <c r="BK300" i="2"/>
  <c r="BZ300" i="2"/>
  <c r="CP300" i="2"/>
  <c r="AW300" i="2"/>
  <c r="BL300" i="2"/>
  <c r="CA300" i="2"/>
  <c r="CQ300" i="2"/>
  <c r="AX300" i="2"/>
  <c r="BM300" i="2"/>
  <c r="CB300" i="2"/>
  <c r="CR300" i="2"/>
  <c r="AR300" i="2"/>
  <c r="BN300" i="2"/>
  <c r="CF300" i="2"/>
  <c r="AP300" i="2"/>
  <c r="BJ300" i="2"/>
  <c r="CG300" i="2"/>
  <c r="AQ300" i="2"/>
  <c r="BO300" i="2"/>
  <c r="CH300" i="2"/>
  <c r="AS300" i="2"/>
  <c r="BP300" i="2"/>
  <c r="CI300" i="2"/>
  <c r="AO300" i="2"/>
  <c r="BS300" i="2"/>
  <c r="CT300" i="2"/>
  <c r="BT300" i="2"/>
  <c r="CU300" i="2"/>
  <c r="AY300" i="2"/>
  <c r="BU300" i="2"/>
  <c r="CV300" i="2"/>
  <c r="AM300" i="2"/>
  <c r="BX300" i="2"/>
  <c r="BA300" i="2"/>
  <c r="CD300" i="2"/>
  <c r="AN300" i="2"/>
  <c r="BY300" i="2"/>
  <c r="AZ300" i="2"/>
  <c r="CC300" i="2"/>
  <c r="BC287" i="2"/>
  <c r="CO285" i="2"/>
  <c r="CE294" i="2"/>
  <c r="CW225" i="2"/>
  <c r="CL220" i="2"/>
  <c r="BZ159" i="2"/>
  <c r="BH180" i="2"/>
  <c r="BI180" i="2" s="1"/>
  <c r="BH178" i="2"/>
  <c r="BI178" i="2" s="1"/>
  <c r="BV15" i="2"/>
  <c r="BW15" i="2" s="1"/>
  <c r="CW232" i="2"/>
  <c r="CS234" i="2"/>
  <c r="CR234" i="2"/>
  <c r="CJ493" i="2"/>
  <c r="CK493" i="2" s="1"/>
  <c r="CV474" i="2"/>
  <c r="CJ474" i="2"/>
  <c r="CK474" i="2" s="1"/>
  <c r="CQ471" i="2"/>
  <c r="CL455" i="2"/>
  <c r="CD453" i="2"/>
  <c r="CV451" i="2"/>
  <c r="CL451" i="2"/>
  <c r="CW451" i="2"/>
  <c r="CR451" i="2"/>
  <c r="CS451" i="2"/>
  <c r="BZ442" i="2"/>
  <c r="CI433" i="2"/>
  <c r="CT424" i="2"/>
  <c r="CD421" i="2"/>
  <c r="CP420" i="2"/>
  <c r="CW411" i="2"/>
  <c r="BQ401" i="2"/>
  <c r="CG387" i="2"/>
  <c r="CP383" i="2"/>
  <c r="BL383" i="2"/>
  <c r="BT382" i="2"/>
  <c r="CA372" i="2"/>
  <c r="CG371" i="2"/>
  <c r="BG371" i="2"/>
  <c r="BQ363" i="2"/>
  <c r="BP363" i="2"/>
  <c r="BR363" i="2"/>
  <c r="BS363" i="2"/>
  <c r="CC354" i="2"/>
  <c r="BU350" i="2"/>
  <c r="BZ348" i="2"/>
  <c r="BO347" i="2"/>
  <c r="CP343" i="2"/>
  <c r="CL340" i="2"/>
  <c r="CN325" i="2"/>
  <c r="AX325" i="2"/>
  <c r="CO313" i="2"/>
  <c r="AS313" i="2"/>
  <c r="CL312" i="2"/>
  <c r="CT305" i="2"/>
  <c r="CM300" i="2"/>
  <c r="CD294" i="2"/>
  <c r="AT406" i="2"/>
  <c r="AQ297" i="2"/>
  <c r="BY297" i="2"/>
  <c r="CM469" i="2"/>
  <c r="CN469" i="2"/>
  <c r="CO469" i="2"/>
  <c r="BR422" i="2"/>
  <c r="CD422" i="2"/>
  <c r="CV422" i="2"/>
  <c r="BZ422" i="2"/>
  <c r="CT422" i="2"/>
  <c r="CC422" i="2"/>
  <c r="CG422" i="2"/>
  <c r="CE422" i="2"/>
  <c r="CF422" i="2"/>
  <c r="U113" i="2"/>
  <c r="U382" i="2"/>
  <c r="BY442" i="2"/>
  <c r="CT439" i="2"/>
  <c r="BR423" i="2"/>
  <c r="CC423" i="2"/>
  <c r="CB423" i="2"/>
  <c r="CN423" i="2"/>
  <c r="CT423" i="2"/>
  <c r="CO423" i="2"/>
  <c r="CS423" i="2"/>
  <c r="CN422" i="2"/>
  <c r="BT421" i="2"/>
  <c r="CN420" i="2"/>
  <c r="BL394" i="2"/>
  <c r="CB394" i="2"/>
  <c r="BX394" i="2"/>
  <c r="BY394" i="2"/>
  <c r="BZ394" i="2"/>
  <c r="BT394" i="2"/>
  <c r="CG394" i="2"/>
  <c r="BU394" i="2"/>
  <c r="CE394" i="2"/>
  <c r="CF387" i="2"/>
  <c r="CO383" i="2"/>
  <c r="BK383" i="2"/>
  <c r="BS382" i="2"/>
  <c r="BZ372" i="2"/>
  <c r="CF371" i="2"/>
  <c r="CB354" i="2"/>
  <c r="BX348" i="2"/>
  <c r="BN347" i="2"/>
  <c r="CU341" i="2"/>
  <c r="CI340" i="2"/>
  <c r="CM325" i="2"/>
  <c r="BZ313" i="2"/>
  <c r="CF305" i="2"/>
  <c r="BU294" i="2"/>
  <c r="CA17" i="2"/>
  <c r="CA8" i="2" s="1"/>
  <c r="CB17" i="2"/>
  <c r="CB8" i="2" s="1"/>
  <c r="CC17" i="2"/>
  <c r="CD17" i="2"/>
  <c r="U55" i="2"/>
  <c r="U202" i="2"/>
  <c r="U316" i="2"/>
  <c r="U9" i="2"/>
  <c r="BH445" i="2"/>
  <c r="U73" i="2"/>
  <c r="U406" i="2"/>
  <c r="U391" i="2"/>
  <c r="U440" i="2"/>
  <c r="AT391" i="2"/>
  <c r="T283" i="2"/>
  <c r="U66" i="2"/>
  <c r="U93" i="2"/>
  <c r="U433" i="2"/>
  <c r="U371" i="2"/>
  <c r="U337" i="2"/>
  <c r="U452" i="2"/>
  <c r="BL283" i="2"/>
  <c r="CJ91" i="2"/>
  <c r="CJ471" i="2"/>
  <c r="CK471" i="2" s="1"/>
  <c r="U51" i="2"/>
  <c r="U96" i="2"/>
  <c r="U312" i="2"/>
  <c r="U299" i="2"/>
  <c r="CJ155" i="2"/>
  <c r="AJ283" i="2"/>
  <c r="BM283" i="2"/>
  <c r="BD297" i="2"/>
  <c r="AT401" i="2"/>
  <c r="BH401" i="2"/>
  <c r="AT337" i="2"/>
  <c r="AT352" i="2"/>
  <c r="AT369" i="2"/>
  <c r="AT383" i="2"/>
  <c r="BH410" i="2"/>
  <c r="AT409" i="2"/>
  <c r="BH409" i="2"/>
  <c r="AT437" i="2"/>
  <c r="AT402" i="2"/>
  <c r="BH492" i="2"/>
  <c r="BH486" i="2"/>
  <c r="AT487" i="2"/>
  <c r="CQ228" i="2"/>
  <c r="CS228" i="2"/>
  <c r="CT228" i="2"/>
  <c r="CP17" i="2"/>
  <c r="CT489" i="2"/>
  <c r="CR489" i="2"/>
  <c r="CV489" i="2"/>
  <c r="CS489" i="2"/>
  <c r="CU489" i="2"/>
  <c r="CV457" i="2"/>
  <c r="CP453" i="2"/>
  <c r="CQ453" i="2"/>
  <c r="CC453" i="2"/>
  <c r="CT453" i="2"/>
  <c r="CR453" i="2"/>
  <c r="CB453" i="2"/>
  <c r="CS453" i="2"/>
  <c r="CS439" i="2"/>
  <c r="CM422" i="2"/>
  <c r="CM420" i="2"/>
  <c r="CE387" i="2"/>
  <c r="BE371" i="2"/>
  <c r="BU371" i="2"/>
  <c r="CL371" i="2"/>
  <c r="BR371" i="2"/>
  <c r="CI371" i="2"/>
  <c r="BS371" i="2"/>
  <c r="BT371" i="2"/>
  <c r="CM371" i="2"/>
  <c r="BN371" i="2"/>
  <c r="CH371" i="2"/>
  <c r="BQ371" i="2"/>
  <c r="CP371" i="2"/>
  <c r="BO371" i="2"/>
  <c r="CN371" i="2"/>
  <c r="BP371" i="2"/>
  <c r="CO371" i="2"/>
  <c r="BI356" i="2"/>
  <c r="BW356" i="2" s="1"/>
  <c r="CK356" i="2" s="1"/>
  <c r="CY356" i="2" s="1"/>
  <c r="BG356" i="2"/>
  <c r="BM347" i="2"/>
  <c r="CT341" i="2"/>
  <c r="BB325" i="2"/>
  <c r="BR325" i="2"/>
  <c r="CH325" i="2"/>
  <c r="BA325" i="2"/>
  <c r="BS325" i="2"/>
  <c r="CL325" i="2"/>
  <c r="BE325" i="2"/>
  <c r="BY325" i="2"/>
  <c r="CQ325" i="2"/>
  <c r="BF325" i="2"/>
  <c r="BZ325" i="2"/>
  <c r="CR325" i="2"/>
  <c r="BG325" i="2"/>
  <c r="CA325" i="2"/>
  <c r="CS325" i="2"/>
  <c r="BK325" i="2"/>
  <c r="CF325" i="2"/>
  <c r="BL325" i="2"/>
  <c r="CG325" i="2"/>
  <c r="BM325" i="2"/>
  <c r="CI325" i="2"/>
  <c r="BJ325" i="2"/>
  <c r="CO325" i="2"/>
  <c r="BP325" i="2"/>
  <c r="CU325" i="2"/>
  <c r="BN325" i="2"/>
  <c r="CP325" i="2"/>
  <c r="BO325" i="2"/>
  <c r="CT325" i="2"/>
  <c r="BB313" i="2"/>
  <c r="BR313" i="2"/>
  <c r="CH313" i="2"/>
  <c r="BA313" i="2"/>
  <c r="BS313" i="2"/>
  <c r="CL313" i="2"/>
  <c r="AO313" i="2"/>
  <c r="BG313" i="2"/>
  <c r="CA313" i="2"/>
  <c r="CS313" i="2"/>
  <c r="AP313" i="2"/>
  <c r="BJ313" i="2"/>
  <c r="CB313" i="2"/>
  <c r="CT313" i="2"/>
  <c r="AQ313" i="2"/>
  <c r="BK313" i="2"/>
  <c r="CC313" i="2"/>
  <c r="CU313" i="2"/>
  <c r="BD313" i="2"/>
  <c r="CD313" i="2"/>
  <c r="BE313" i="2"/>
  <c r="CE313" i="2"/>
  <c r="BF313" i="2"/>
  <c r="CF313" i="2"/>
  <c r="AY313" i="2"/>
  <c r="CG313" i="2"/>
  <c r="BL313" i="2"/>
  <c r="CN313" i="2"/>
  <c r="AZ313" i="2"/>
  <c r="CI313" i="2"/>
  <c r="BC313" i="2"/>
  <c r="CM313" i="2"/>
  <c r="AT393" i="2"/>
  <c r="AP297" i="2"/>
  <c r="BR283" i="2"/>
  <c r="CD283" i="2"/>
  <c r="BK283" i="2"/>
  <c r="AN283" i="2"/>
  <c r="AL283" i="2"/>
  <c r="CC283" i="2"/>
  <c r="BJ283" i="2"/>
  <c r="AM283" i="2"/>
  <c r="CB283" i="2"/>
  <c r="BF283" i="2"/>
  <c r="BP372" i="2"/>
  <c r="BL372" i="2"/>
  <c r="CC372" i="2"/>
  <c r="CU372" i="2"/>
  <c r="BK372" i="2"/>
  <c r="CE372" i="2"/>
  <c r="CW372" i="2"/>
  <c r="BM372" i="2"/>
  <c r="CF372" i="2"/>
  <c r="BN372" i="2"/>
  <c r="CG372" i="2"/>
  <c r="BR372" i="2"/>
  <c r="CO372" i="2"/>
  <c r="BU372" i="2"/>
  <c r="CS372" i="2"/>
  <c r="BS372" i="2"/>
  <c r="CP372" i="2"/>
  <c r="BT372" i="2"/>
  <c r="CQ372" i="2"/>
  <c r="CD360" i="2"/>
  <c r="CS360" i="2"/>
  <c r="U49" i="2"/>
  <c r="U431" i="2"/>
  <c r="U60" i="2"/>
  <c r="U165" i="2"/>
  <c r="U19" i="2"/>
  <c r="U84" i="2"/>
  <c r="U82" i="2"/>
  <c r="U100" i="2"/>
  <c r="U213" i="2"/>
  <c r="U178" i="2"/>
  <c r="U173" i="2"/>
  <c r="U419" i="2"/>
  <c r="U309" i="2"/>
  <c r="U325" i="2"/>
  <c r="U283" i="2"/>
  <c r="U383" i="2"/>
  <c r="U346" i="2"/>
  <c r="U349" i="2"/>
  <c r="U56" i="2"/>
  <c r="BB319" i="2"/>
  <c r="AK283" i="2"/>
  <c r="BN283" i="2"/>
  <c r="BE297" i="2"/>
  <c r="AV321" i="2"/>
  <c r="BJ328" i="2"/>
  <c r="BC328" i="2"/>
  <c r="BB328" i="2"/>
  <c r="CS223" i="2"/>
  <c r="CT223" i="2"/>
  <c r="CU223" i="2"/>
  <c r="BU159" i="2"/>
  <c r="AO159" i="2"/>
  <c r="CO17" i="2"/>
  <c r="CV235" i="2"/>
  <c r="CJ488" i="2"/>
  <c r="CK488" i="2" s="1"/>
  <c r="CJ465" i="2"/>
  <c r="CK465" i="2" s="1"/>
  <c r="CT457" i="2"/>
  <c r="CV453" i="2"/>
  <c r="CP450" i="2"/>
  <c r="CN450" i="2"/>
  <c r="CD450" i="2"/>
  <c r="CF450" i="2"/>
  <c r="CP439" i="2"/>
  <c r="CL422" i="2"/>
  <c r="CL420" i="2"/>
  <c r="CE415" i="2"/>
  <c r="CO415" i="2"/>
  <c r="CB415" i="2"/>
  <c r="CH415" i="2"/>
  <c r="CC415" i="2"/>
  <c r="CG415" i="2"/>
  <c r="CQ401" i="2"/>
  <c r="CT394" i="2"/>
  <c r="BR387" i="2"/>
  <c r="CM383" i="2"/>
  <c r="CV382" i="2"/>
  <c r="BX380" i="2"/>
  <c r="BJ380" i="2"/>
  <c r="CL380" i="2"/>
  <c r="BM380" i="2"/>
  <c r="CR380" i="2"/>
  <c r="BP380" i="2"/>
  <c r="CT380" i="2"/>
  <c r="BY380" i="2"/>
  <c r="CF380" i="2"/>
  <c r="CA380" i="2"/>
  <c r="CD380" i="2"/>
  <c r="BX372" i="2"/>
  <c r="CD371" i="2"/>
  <c r="BE357" i="2"/>
  <c r="CE357" i="2"/>
  <c r="CP357" i="2"/>
  <c r="CL357" i="2"/>
  <c r="CN357" i="2"/>
  <c r="BZ354" i="2"/>
  <c r="CV348" i="2"/>
  <c r="CO347" i="2"/>
  <c r="BL347" i="2"/>
  <c r="BQ341" i="2"/>
  <c r="CD340" i="2"/>
  <c r="AZ335" i="2"/>
  <c r="CC335" i="2"/>
  <c r="BQ335" i="2"/>
  <c r="CV335" i="2"/>
  <c r="BL335" i="2"/>
  <c r="CU335" i="2"/>
  <c r="BM335" i="2"/>
  <c r="CW335" i="2"/>
  <c r="BU335" i="2"/>
  <c r="BD335" i="2"/>
  <c r="CT335" i="2"/>
  <c r="BE335" i="2"/>
  <c r="BF335" i="2"/>
  <c r="CD335" i="2"/>
  <c r="CO335" i="2"/>
  <c r="CE335" i="2"/>
  <c r="CF335" i="2"/>
  <c r="CD325" i="2"/>
  <c r="BX313" i="2"/>
  <c r="BX305" i="2"/>
  <c r="CL287" i="2"/>
  <c r="CM287" i="2"/>
  <c r="CP287" i="2"/>
  <c r="AW287" i="2"/>
  <c r="BE287" i="2"/>
  <c r="BS287" i="2"/>
  <c r="BT287" i="2"/>
  <c r="BX287" i="2"/>
  <c r="CA287" i="2"/>
  <c r="CQ287" i="2"/>
  <c r="CS285" i="2"/>
  <c r="CT285" i="2"/>
  <c r="CU285" i="2"/>
  <c r="CW285" i="2"/>
  <c r="CR285" i="2"/>
  <c r="CV285" i="2"/>
  <c r="AP285" i="2"/>
  <c r="AM285" i="2"/>
  <c r="AO285" i="2"/>
  <c r="BC333" i="2"/>
  <c r="BS333" i="2"/>
  <c r="CI333" i="2"/>
  <c r="BL333" i="2"/>
  <c r="CC333" i="2"/>
  <c r="BD333" i="2"/>
  <c r="BX333" i="2"/>
  <c r="BE333" i="2"/>
  <c r="BY333" i="2"/>
  <c r="BF333" i="2"/>
  <c r="BZ333" i="2"/>
  <c r="BJ333" i="2"/>
  <c r="CF333" i="2"/>
  <c r="BK333" i="2"/>
  <c r="CG333" i="2"/>
  <c r="BM333" i="2"/>
  <c r="CH333" i="2"/>
  <c r="CO333" i="2"/>
  <c r="CB333" i="2"/>
  <c r="BA333" i="2"/>
  <c r="CL333" i="2"/>
  <c r="CD333" i="2"/>
  <c r="AZ333" i="2"/>
  <c r="CE333" i="2"/>
  <c r="BP395" i="2"/>
  <c r="BM395" i="2"/>
  <c r="BQ395" i="2"/>
  <c r="BR395" i="2"/>
  <c r="BZ395" i="2"/>
  <c r="BX395" i="2"/>
  <c r="BY395" i="2"/>
  <c r="BR294" i="2"/>
  <c r="CH130" i="2"/>
  <c r="BV169" i="2"/>
  <c r="AT198" i="2"/>
  <c r="BH419" i="2"/>
  <c r="AT399" i="2"/>
  <c r="AP283" i="2"/>
  <c r="BO283" i="2"/>
  <c r="BF297" i="2"/>
  <c r="AT496" i="2"/>
  <c r="BH485" i="2"/>
  <c r="BP321" i="2"/>
  <c r="BO321" i="2"/>
  <c r="BN321" i="2"/>
  <c r="CX141" i="2"/>
  <c r="CX278" i="2"/>
  <c r="CY278" i="2" s="1"/>
  <c r="BV85" i="2"/>
  <c r="CX79" i="2"/>
  <c r="CX76" i="2"/>
  <c r="CN17" i="2"/>
  <c r="CW487" i="2"/>
  <c r="CT471" i="2"/>
  <c r="CM471" i="2"/>
  <c r="CP471" i="2"/>
  <c r="CN471" i="2"/>
  <c r="CO471" i="2"/>
  <c r="CS457" i="2"/>
  <c r="CU453" i="2"/>
  <c r="CO439" i="2"/>
  <c r="CS426" i="2"/>
  <c r="CH422" i="2"/>
  <c r="BR421" i="2"/>
  <c r="CC421" i="2"/>
  <c r="BX421" i="2"/>
  <c r="CR421" i="2"/>
  <c r="BU421" i="2"/>
  <c r="CB421" i="2"/>
  <c r="BZ421" i="2"/>
  <c r="CA421" i="2"/>
  <c r="CI420" i="2"/>
  <c r="BR383" i="2"/>
  <c r="CH383" i="2"/>
  <c r="BO383" i="2"/>
  <c r="CF383" i="2"/>
  <c r="CW383" i="2"/>
  <c r="BP383" i="2"/>
  <c r="CG383" i="2"/>
  <c r="BQ383" i="2"/>
  <c r="CI383" i="2"/>
  <c r="BU383" i="2"/>
  <c r="CQ383" i="2"/>
  <c r="BZ383" i="2"/>
  <c r="CT383" i="2"/>
  <c r="BX383" i="2"/>
  <c r="CR383" i="2"/>
  <c r="BY383" i="2"/>
  <c r="CS383" i="2"/>
  <c r="BZ382" i="2"/>
  <c r="BU382" i="2"/>
  <c r="CQ382" i="2"/>
  <c r="BP382" i="2"/>
  <c r="CI382" i="2"/>
  <c r="BQ382" i="2"/>
  <c r="CM382" i="2"/>
  <c r="BR382" i="2"/>
  <c r="CN382" i="2"/>
  <c r="BL382" i="2"/>
  <c r="CH382" i="2"/>
  <c r="BO382" i="2"/>
  <c r="CS382" i="2"/>
  <c r="BM382" i="2"/>
  <c r="CO382" i="2"/>
  <c r="BN382" i="2"/>
  <c r="CR382" i="2"/>
  <c r="BQ372" i="2"/>
  <c r="CC371" i="2"/>
  <c r="BF358" i="2"/>
  <c r="CC358" i="2"/>
  <c r="CT358" i="2"/>
  <c r="BS354" i="2"/>
  <c r="CN347" i="2"/>
  <c r="BK347" i="2"/>
  <c r="BP341" i="2"/>
  <c r="CB340" i="2"/>
  <c r="CC325" i="2"/>
  <c r="BU313" i="2"/>
  <c r="BU305" i="2"/>
  <c r="CP348" i="2"/>
  <c r="BF348" i="2"/>
  <c r="BG348" i="2"/>
  <c r="BY348" i="2"/>
  <c r="CO348" i="2"/>
  <c r="BN348" i="2"/>
  <c r="CE348" i="2"/>
  <c r="CW348" i="2"/>
  <c r="BO348" i="2"/>
  <c r="CF348" i="2"/>
  <c r="BP348" i="2"/>
  <c r="CG348" i="2"/>
  <c r="BR348" i="2"/>
  <c r="CN348" i="2"/>
  <c r="BU348" i="2"/>
  <c r="CS348" i="2"/>
  <c r="BS348" i="2"/>
  <c r="CQ348" i="2"/>
  <c r="BT348" i="2"/>
  <c r="CR348" i="2"/>
  <c r="BN294" i="2"/>
  <c r="CH218" i="2"/>
  <c r="CU218" i="2"/>
  <c r="CV218" i="2"/>
  <c r="CW218" i="2"/>
  <c r="BH165" i="2"/>
  <c r="BR87" i="2"/>
  <c r="BR86" i="2" s="1"/>
  <c r="BY396" i="2"/>
  <c r="BS396" i="2"/>
  <c r="CD396" i="2"/>
  <c r="CG396" i="2"/>
  <c r="CV396" i="2"/>
  <c r="CI372" i="2"/>
  <c r="U289" i="2"/>
  <c r="U287" i="2"/>
  <c r="U290" i="2"/>
  <c r="U446" i="2"/>
  <c r="U417" i="2"/>
  <c r="U409" i="2"/>
  <c r="U374" i="2"/>
  <c r="U281" i="2"/>
  <c r="U313" i="2"/>
  <c r="U301" i="2"/>
  <c r="U348" i="2"/>
  <c r="U296" i="2"/>
  <c r="U334" i="2"/>
  <c r="U189" i="2"/>
  <c r="U166" i="2"/>
  <c r="U94" i="2"/>
  <c r="U193" i="2"/>
  <c r="U97" i="2"/>
  <c r="U195" i="2"/>
  <c r="U16" i="2"/>
  <c r="U11" i="2"/>
  <c r="U67" i="2"/>
  <c r="U10" i="2"/>
  <c r="U423" i="2"/>
  <c r="U317" i="2"/>
  <c r="U332" i="2"/>
  <c r="U392" i="2"/>
  <c r="U393" i="2"/>
  <c r="U318" i="2"/>
  <c r="U430" i="2"/>
  <c r="U183" i="2"/>
  <c r="U197" i="2"/>
  <c r="U208" i="2"/>
  <c r="U108" i="2"/>
  <c r="U79" i="2"/>
  <c r="U59" i="2"/>
  <c r="U13" i="2"/>
  <c r="U88" i="2"/>
  <c r="U164" i="2"/>
  <c r="U358" i="2"/>
  <c r="U320" i="2"/>
  <c r="U410" i="2"/>
  <c r="U352" i="2"/>
  <c r="U397" i="2"/>
  <c r="U398" i="2"/>
  <c r="U367" i="2"/>
  <c r="U387" i="2"/>
  <c r="U436" i="2"/>
  <c r="U210" i="2"/>
  <c r="U201" i="2"/>
  <c r="U420" i="2"/>
  <c r="U92" i="2"/>
  <c r="U112" i="2"/>
  <c r="U205" i="2"/>
  <c r="U102" i="2"/>
  <c r="U69" i="2"/>
  <c r="U23" i="2"/>
  <c r="U172" i="2"/>
  <c r="U294" i="2"/>
  <c r="U372" i="2"/>
  <c r="U174" i="2"/>
  <c r="U81" i="2"/>
  <c r="U30" i="2"/>
  <c r="BS387" i="2"/>
  <c r="BT387" i="2"/>
  <c r="BX387" i="2"/>
  <c r="CD387" i="2"/>
  <c r="U75" i="2"/>
  <c r="U206" i="2"/>
  <c r="U187" i="2"/>
  <c r="U297" i="2"/>
  <c r="U357" i="2"/>
  <c r="BB283" i="2"/>
  <c r="AV297" i="2"/>
  <c r="CU17" i="2"/>
  <c r="U211" i="2"/>
  <c r="U350" i="2"/>
  <c r="U300" i="2"/>
  <c r="CF283" i="2"/>
  <c r="AT451" i="2"/>
  <c r="BV453" i="2"/>
  <c r="U54" i="2"/>
  <c r="U196" i="2"/>
  <c r="U379" i="2"/>
  <c r="U444" i="2"/>
  <c r="AT396" i="2"/>
  <c r="CG283" i="2"/>
  <c r="U395" i="2"/>
  <c r="BC297" i="2"/>
  <c r="CQ17" i="2"/>
  <c r="U99" i="2"/>
  <c r="U171" i="2"/>
  <c r="U396" i="2"/>
  <c r="U20" i="2"/>
  <c r="U43" i="2"/>
  <c r="U176" i="2"/>
  <c r="U304" i="2"/>
  <c r="U368" i="2"/>
  <c r="U441" i="2"/>
  <c r="AR283" i="2"/>
  <c r="BH447" i="2"/>
  <c r="BH438" i="2"/>
  <c r="BV454" i="2"/>
  <c r="BH457" i="2"/>
  <c r="AT461" i="2"/>
  <c r="AT462" i="2"/>
  <c r="AT464" i="2"/>
  <c r="BH466" i="2"/>
  <c r="AT467" i="2"/>
  <c r="BH474" i="2"/>
  <c r="BH478" i="2"/>
  <c r="AT481" i="2"/>
  <c r="CC319" i="2"/>
  <c r="BM319" i="2"/>
  <c r="AW319" i="2"/>
  <c r="CA319" i="2"/>
  <c r="BK319" i="2"/>
  <c r="AS319" i="2"/>
  <c r="AT319" i="2" s="1"/>
  <c r="AU319" i="2" s="1"/>
  <c r="CB319" i="2"/>
  <c r="BL319" i="2"/>
  <c r="AV319" i="2"/>
  <c r="CS218" i="2"/>
  <c r="U161" i="2"/>
  <c r="CM17" i="2"/>
  <c r="CP232" i="2"/>
  <c r="CS232" i="2"/>
  <c r="CV232" i="2"/>
  <c r="CT232" i="2"/>
  <c r="CU232" i="2"/>
  <c r="CV487" i="2"/>
  <c r="CN474" i="2"/>
  <c r="CP474" i="2"/>
  <c r="CD455" i="2"/>
  <c r="CI455" i="2"/>
  <c r="CN455" i="2"/>
  <c r="CQ455" i="2"/>
  <c r="CO455" i="2"/>
  <c r="CP455" i="2"/>
  <c r="CO453" i="2"/>
  <c r="CH433" i="2"/>
  <c r="CC433" i="2"/>
  <c r="BZ433" i="2"/>
  <c r="CW433" i="2"/>
  <c r="CE433" i="2"/>
  <c r="CB433" i="2"/>
  <c r="CD433" i="2"/>
  <c r="CQ426" i="2"/>
  <c r="CB422" i="2"/>
  <c r="CQ421" i="2"/>
  <c r="BN401" i="2"/>
  <c r="CD401" i="2"/>
  <c r="CT401" i="2"/>
  <c r="BS401" i="2"/>
  <c r="CL401" i="2"/>
  <c r="BT401" i="2"/>
  <c r="CM401" i="2"/>
  <c r="BU401" i="2"/>
  <c r="CN401" i="2"/>
  <c r="BX401" i="2"/>
  <c r="CR401" i="2"/>
  <c r="CA401" i="2"/>
  <c r="CV401" i="2"/>
  <c r="BY401" i="2"/>
  <c r="CS401" i="2"/>
  <c r="BZ401" i="2"/>
  <c r="CU401" i="2"/>
  <c r="CQ396" i="2"/>
  <c r="CP394" i="2"/>
  <c r="BJ387" i="2"/>
  <c r="CE383" i="2"/>
  <c r="CT382" i="2"/>
  <c r="BO372" i="2"/>
  <c r="CB371" i="2"/>
  <c r="BQ354" i="2"/>
  <c r="CT348" i="2"/>
  <c r="BK348" i="2"/>
  <c r="CM347" i="2"/>
  <c r="CA340" i="2"/>
  <c r="BL336" i="2"/>
  <c r="BM336" i="2"/>
  <c r="BA336" i="2"/>
  <c r="BD336" i="2"/>
  <c r="BB336" i="2"/>
  <c r="BC336" i="2"/>
  <c r="CB325" i="2"/>
  <c r="BT313" i="2"/>
  <c r="BT305" i="2"/>
  <c r="BL294" i="2"/>
  <c r="BQ297" i="2"/>
  <c r="BL297" i="2"/>
  <c r="AO297" i="2"/>
  <c r="AM297" i="2"/>
  <c r="BK297" i="2"/>
  <c r="AN297" i="2"/>
  <c r="BJ297" i="2"/>
  <c r="CF118" i="2"/>
  <c r="CG118" i="2" s="1"/>
  <c r="CH118" i="2" s="1"/>
  <c r="CI118" i="2" s="1"/>
  <c r="CW118" i="2"/>
  <c r="CP245" i="2"/>
  <c r="CQ245" i="2"/>
  <c r="CV245" i="2"/>
  <c r="CS245" i="2"/>
  <c r="CT245" i="2"/>
  <c r="CE457" i="2"/>
  <c r="CF457" i="2"/>
  <c r="CN457" i="2"/>
  <c r="CH457" i="2"/>
  <c r="CL457" i="2"/>
  <c r="BX359" i="2"/>
  <c r="CD359" i="2"/>
  <c r="CA359" i="2"/>
  <c r="CB359" i="2"/>
  <c r="CB341" i="2"/>
  <c r="AZ341" i="2"/>
  <c r="CL341" i="2"/>
  <c r="BJ341" i="2"/>
  <c r="CM341" i="2"/>
  <c r="BK341" i="2"/>
  <c r="CN341" i="2"/>
  <c r="CD341" i="2"/>
  <c r="CE341" i="2"/>
  <c r="CF341" i="2"/>
  <c r="BU341" i="2"/>
  <c r="CS341" i="2"/>
  <c r="BZ341" i="2"/>
  <c r="CA341" i="2"/>
  <c r="CP347" i="2"/>
  <c r="BD347" i="2"/>
  <c r="BT347" i="2"/>
  <c r="CL347" i="2"/>
  <c r="BA347" i="2"/>
  <c r="BR347" i="2"/>
  <c r="CI347" i="2"/>
  <c r="BC347" i="2"/>
  <c r="BX347" i="2"/>
  <c r="BE347" i="2"/>
  <c r="BY347" i="2"/>
  <c r="BF347" i="2"/>
  <c r="BZ347" i="2"/>
  <c r="BS347" i="2"/>
  <c r="CB347" i="2"/>
  <c r="BU347" i="2"/>
  <c r="CA347" i="2"/>
  <c r="AT372" i="2"/>
  <c r="AY283" i="2"/>
  <c r="BA283" i="2"/>
  <c r="CA283" i="2"/>
  <c r="BH461" i="2"/>
  <c r="AT474" i="2"/>
  <c r="CJ483" i="2"/>
  <c r="CK483" i="2" s="1"/>
  <c r="U184" i="2"/>
  <c r="U404" i="2"/>
  <c r="U443" i="2"/>
  <c r="BZ297" i="2"/>
  <c r="BK87" i="2"/>
  <c r="BK86" i="2" s="1"/>
  <c r="CA439" i="2"/>
  <c r="CR439" i="2"/>
  <c r="BY439" i="2"/>
  <c r="CQ439" i="2"/>
  <c r="CB439" i="2"/>
  <c r="CU439" i="2"/>
  <c r="CE439" i="2"/>
  <c r="CC439" i="2"/>
  <c r="CV439" i="2"/>
  <c r="CD439" i="2"/>
  <c r="CW439" i="2"/>
  <c r="CR422" i="2"/>
  <c r="BR420" i="2"/>
  <c r="CH420" i="2"/>
  <c r="CB420" i="2"/>
  <c r="CU420" i="2"/>
  <c r="BX420" i="2"/>
  <c r="CS420" i="2"/>
  <c r="CC420" i="2"/>
  <c r="BY420" i="2"/>
  <c r="CT420" i="2"/>
  <c r="BZ420" i="2"/>
  <c r="CW420" i="2"/>
  <c r="U29" i="2"/>
  <c r="U70" i="2"/>
  <c r="U175" i="2"/>
  <c r="U305" i="2"/>
  <c r="U306" i="2"/>
  <c r="U451" i="2"/>
  <c r="BC283" i="2"/>
  <c r="AY297" i="2"/>
  <c r="BV440" i="2"/>
  <c r="AT359" i="2"/>
  <c r="U52" i="2"/>
  <c r="U194" i="2"/>
  <c r="U363" i="2"/>
  <c r="U322" i="2"/>
  <c r="U21" i="2"/>
  <c r="AT323" i="2"/>
  <c r="BD283" i="2"/>
  <c r="BB297" i="2"/>
  <c r="U53" i="2"/>
  <c r="U80" i="2"/>
  <c r="U203" i="2"/>
  <c r="U216" i="2"/>
  <c r="U426" i="2"/>
  <c r="U310" i="2"/>
  <c r="U439" i="2"/>
  <c r="U47" i="2"/>
  <c r="AI283" i="2"/>
  <c r="CH283" i="2"/>
  <c r="CV481" i="2"/>
  <c r="CW481" i="2"/>
  <c r="U64" i="2"/>
  <c r="U345" i="2"/>
  <c r="U307" i="2"/>
  <c r="U359" i="2"/>
  <c r="BH21" i="2"/>
  <c r="AL8" i="2"/>
  <c r="BH420" i="2"/>
  <c r="U106" i="2"/>
  <c r="U72" i="2"/>
  <c r="U104" i="2"/>
  <c r="U181" i="2"/>
  <c r="U373" i="2"/>
  <c r="U326" i="2"/>
  <c r="U48" i="2"/>
  <c r="BP283" i="2"/>
  <c r="AX321" i="2"/>
  <c r="BH435" i="2"/>
  <c r="AT438" i="2"/>
  <c r="BH454" i="2"/>
  <c r="BH463" i="2"/>
  <c r="U50" i="2"/>
  <c r="U207" i="2"/>
  <c r="U199" i="2"/>
  <c r="U378" i="2"/>
  <c r="U411" i="2"/>
  <c r="AY321" i="2"/>
  <c r="BE328" i="2"/>
  <c r="CA302" i="2"/>
  <c r="BS302" i="2"/>
  <c r="AP302" i="2"/>
  <c r="BR302" i="2"/>
  <c r="AN302" i="2"/>
  <c r="BP302" i="2"/>
  <c r="AM302" i="2"/>
  <c r="AT494" i="2"/>
  <c r="CW221" i="2"/>
  <c r="CP218" i="2"/>
  <c r="CF17" i="2"/>
  <c r="CV118" i="2"/>
  <c r="CR238" i="2"/>
  <c r="CU490" i="2"/>
  <c r="CU487" i="2"/>
  <c r="CL473" i="2"/>
  <c r="CP473" i="2"/>
  <c r="CM473" i="2"/>
  <c r="CN473" i="2"/>
  <c r="CO472" i="2"/>
  <c r="CU464" i="2"/>
  <c r="CL464" i="2"/>
  <c r="CO464" i="2"/>
  <c r="CM464" i="2"/>
  <c r="CN464" i="2"/>
  <c r="CO457" i="2"/>
  <c r="CC456" i="2"/>
  <c r="CH456" i="2"/>
  <c r="CS456" i="2"/>
  <c r="CN456" i="2"/>
  <c r="CO456" i="2"/>
  <c r="CN453" i="2"/>
  <c r="CL452" i="2"/>
  <c r="CH452" i="2"/>
  <c r="CO452" i="2"/>
  <c r="CI452" i="2"/>
  <c r="CN452" i="2"/>
  <c r="CG441" i="2"/>
  <c r="CM439" i="2"/>
  <c r="CV433" i="2"/>
  <c r="CF424" i="2"/>
  <c r="BY422" i="2"/>
  <c r="CP421" i="2"/>
  <c r="CE420" i="2"/>
  <c r="CW415" i="2"/>
  <c r="CC412" i="2"/>
  <c r="CE411" i="2"/>
  <c r="CI401" i="2"/>
  <c r="CP396" i="2"/>
  <c r="CO394" i="2"/>
  <c r="CT386" i="2"/>
  <c r="CD383" i="2"/>
  <c r="CG382" i="2"/>
  <c r="BL379" i="2"/>
  <c r="CL379" i="2"/>
  <c r="CV372" i="2"/>
  <c r="BJ372" i="2"/>
  <c r="CA371" i="2"/>
  <c r="BQ359" i="2"/>
  <c r="CW354" i="2"/>
  <c r="BL354" i="2"/>
  <c r="CO350" i="2"/>
  <c r="BN350" i="2"/>
  <c r="CM348" i="2"/>
  <c r="BJ348" i="2"/>
  <c r="CH347" i="2"/>
  <c r="BG347" i="2"/>
  <c r="BZ343" i="2"/>
  <c r="BM341" i="2"/>
  <c r="BU340" i="2"/>
  <c r="CA333" i="2"/>
  <c r="BL332" i="2"/>
  <c r="BX325" i="2"/>
  <c r="BQ313" i="2"/>
  <c r="BK312" i="2"/>
  <c r="BS305" i="2"/>
  <c r="CB301" i="2"/>
  <c r="U291" i="2"/>
  <c r="BA289" i="2"/>
  <c r="BK294" i="2"/>
  <c r="AH8" i="2"/>
  <c r="BZ426" i="2"/>
  <c r="BS426" i="2"/>
  <c r="BX426" i="2"/>
  <c r="BT426" i="2"/>
  <c r="BU426" i="2"/>
  <c r="BH429" i="2"/>
  <c r="BH397" i="2"/>
  <c r="BU297" i="2"/>
  <c r="BZ283" i="2"/>
  <c r="BX297" i="2"/>
  <c r="AR297" i="2"/>
  <c r="AT466" i="2"/>
  <c r="BH472" i="2"/>
  <c r="BH480" i="2"/>
  <c r="CX70" i="2"/>
  <c r="CC347" i="2"/>
  <c r="U68" i="2"/>
  <c r="U335" i="2"/>
  <c r="U369" i="2"/>
  <c r="U22" i="2"/>
  <c r="AT348" i="2"/>
  <c r="CE283" i="2"/>
  <c r="BH171" i="2"/>
  <c r="U57" i="2"/>
  <c r="U182" i="2"/>
  <c r="U366" i="2"/>
  <c r="U445" i="2"/>
  <c r="U12" i="2"/>
  <c r="U214" i="2"/>
  <c r="U303" i="2"/>
  <c r="U434" i="2"/>
  <c r="U18" i="2"/>
  <c r="U293" i="2"/>
  <c r="U25" i="2"/>
  <c r="U95" i="2"/>
  <c r="U400" i="2"/>
  <c r="U376" i="2"/>
  <c r="BB42" i="2"/>
  <c r="AT107" i="2"/>
  <c r="U91" i="2"/>
  <c r="U185" i="2"/>
  <c r="U311" i="2"/>
  <c r="U341" i="2"/>
  <c r="U28" i="2"/>
  <c r="CB130" i="2"/>
  <c r="AT209" i="2"/>
  <c r="U63" i="2"/>
  <c r="U45" i="2"/>
  <c r="U83" i="2"/>
  <c r="U71" i="2"/>
  <c r="U204" i="2"/>
  <c r="U217" i="2"/>
  <c r="U190" i="2"/>
  <c r="U192" i="2"/>
  <c r="U394" i="2"/>
  <c r="U319" i="2"/>
  <c r="U380" i="2"/>
  <c r="U388" i="2"/>
  <c r="U340" i="2"/>
  <c r="U416" i="2"/>
  <c r="U315" i="2"/>
  <c r="U58" i="2"/>
  <c r="U90" i="2"/>
  <c r="U74" i="2"/>
  <c r="U429" i="2"/>
  <c r="U215" i="2"/>
  <c r="U333" i="2"/>
  <c r="U414" i="2"/>
  <c r="U412" i="2"/>
  <c r="U377" i="2"/>
  <c r="U442" i="2"/>
  <c r="BE319" i="2"/>
  <c r="BZ319" i="2"/>
  <c r="AS283" i="2"/>
  <c r="BQ283" i="2"/>
  <c r="BO297" i="2"/>
  <c r="AT407" i="2"/>
  <c r="U14" i="2"/>
  <c r="U65" i="2"/>
  <c r="U98" i="2"/>
  <c r="U77" i="2"/>
  <c r="U212" i="2"/>
  <c r="U177" i="2"/>
  <c r="U308" i="2"/>
  <c r="U339" i="2"/>
  <c r="U343" i="2"/>
  <c r="U323" i="2"/>
  <c r="U381" i="2"/>
  <c r="U375" i="2"/>
  <c r="U384" i="2"/>
  <c r="U437" i="2"/>
  <c r="U447" i="2"/>
  <c r="S87" i="2"/>
  <c r="S86" i="2" s="1"/>
  <c r="AQ8" i="2"/>
  <c r="AH87" i="2"/>
  <c r="AH86" i="2" s="1"/>
  <c r="AT217" i="2"/>
  <c r="BF319" i="2"/>
  <c r="CD319" i="2"/>
  <c r="AV283" i="2"/>
  <c r="BS283" i="2"/>
  <c r="AK297" i="2"/>
  <c r="BR297" i="2"/>
  <c r="AT322" i="2"/>
  <c r="BH403" i="2"/>
  <c r="AZ321" i="2"/>
  <c r="AT434" i="2"/>
  <c r="BX302" i="2"/>
  <c r="BG328" i="2"/>
  <c r="BM353" i="2"/>
  <c r="BF353" i="2"/>
  <c r="BB353" i="2"/>
  <c r="BG353" i="2"/>
  <c r="BO298" i="2"/>
  <c r="AP298" i="2"/>
  <c r="BA298" i="2"/>
  <c r="BZ298" i="2"/>
  <c r="BC298" i="2"/>
  <c r="AQ298" i="2"/>
  <c r="CX142" i="2"/>
  <c r="CM221" i="2"/>
  <c r="CO218" i="2"/>
  <c r="U163" i="2"/>
  <c r="CP36" i="2"/>
  <c r="CE17" i="2"/>
  <c r="CT118" i="2"/>
  <c r="CJ492" i="2"/>
  <c r="CK492" i="2" s="1"/>
  <c r="CT490" i="2"/>
  <c r="CT487" i="2"/>
  <c r="CN472" i="2"/>
  <c r="CJ472" i="2"/>
  <c r="CK472" i="2" s="1"/>
  <c r="CL463" i="2"/>
  <c r="CU463" i="2"/>
  <c r="CD457" i="2"/>
  <c r="CV454" i="2"/>
  <c r="CM453" i="2"/>
  <c r="CH451" i="2"/>
  <c r="CD441" i="2"/>
  <c r="CI439" i="2"/>
  <c r="CE434" i="2"/>
  <c r="CU433" i="2"/>
  <c r="CM426" i="2"/>
  <c r="CC424" i="2"/>
  <c r="CW423" i="2"/>
  <c r="BX422" i="2"/>
  <c r="CO421" i="2"/>
  <c r="CD420" i="2"/>
  <c r="CV415" i="2"/>
  <c r="CA412" i="2"/>
  <c r="CD411" i="2"/>
  <c r="CH401" i="2"/>
  <c r="CI396" i="2"/>
  <c r="CN394" i="2"/>
  <c r="CM386" i="2"/>
  <c r="CC383" i="2"/>
  <c r="CF382" i="2"/>
  <c r="CT372" i="2"/>
  <c r="CW371" i="2"/>
  <c r="BZ371" i="2"/>
  <c r="BE366" i="2"/>
  <c r="BJ366" i="2"/>
  <c r="CI366" i="2"/>
  <c r="BQ366" i="2"/>
  <c r="CS366" i="2"/>
  <c r="BR366" i="2"/>
  <c r="CU366" i="2"/>
  <c r="BS366" i="2"/>
  <c r="CW366" i="2"/>
  <c r="CB366" i="2"/>
  <c r="CH366" i="2"/>
  <c r="CD366" i="2"/>
  <c r="CF366" i="2"/>
  <c r="BE359" i="2"/>
  <c r="CV354" i="2"/>
  <c r="BK354" i="2"/>
  <c r="CN350" i="2"/>
  <c r="BM350" i="2"/>
  <c r="CL348" i="2"/>
  <c r="BE348" i="2"/>
  <c r="CG347" i="2"/>
  <c r="BB347" i="2"/>
  <c r="BE343" i="2"/>
  <c r="BL341" i="2"/>
  <c r="BT340" i="2"/>
  <c r="BU333" i="2"/>
  <c r="BU325" i="2"/>
  <c r="BP313" i="2"/>
  <c r="BJ312" i="2"/>
  <c r="BQ305" i="2"/>
  <c r="BO301" i="2"/>
  <c r="BG300" i="2"/>
  <c r="CG296" i="2"/>
  <c r="AK296" i="2"/>
  <c r="AN296" i="2"/>
  <c r="AS296" i="2"/>
  <c r="AZ289" i="2"/>
  <c r="BJ294" i="2"/>
  <c r="CX30" i="2"/>
  <c r="CJ28" i="2"/>
  <c r="CK28" i="2" s="1"/>
  <c r="CX25" i="2"/>
  <c r="AT473" i="2"/>
  <c r="BH473" i="2"/>
  <c r="BV79" i="2"/>
  <c r="CJ77" i="2"/>
  <c r="CL470" i="2"/>
  <c r="CU460" i="2"/>
  <c r="CW448" i="2"/>
  <c r="CT446" i="2"/>
  <c r="CA446" i="2"/>
  <c r="CO430" i="2"/>
  <c r="BU428" i="2"/>
  <c r="CD428" i="2"/>
  <c r="BS427" i="2"/>
  <c r="BR427" i="2"/>
  <c r="CN427" i="2"/>
  <c r="CB427" i="2"/>
  <c r="CV427" i="2"/>
  <c r="CA425" i="2"/>
  <c r="CW425" i="2"/>
  <c r="CD425" i="2"/>
  <c r="CF419" i="2"/>
  <c r="BT416" i="2"/>
  <c r="CV414" i="2"/>
  <c r="CM406" i="2"/>
  <c r="CO397" i="2"/>
  <c r="CG384" i="2"/>
  <c r="BF373" i="2"/>
  <c r="BG373" i="2"/>
  <c r="CG373" i="2"/>
  <c r="BM373" i="2"/>
  <c r="CM373" i="2"/>
  <c r="BO373" i="2"/>
  <c r="CS373" i="2"/>
  <c r="BQ373" i="2"/>
  <c r="CU373" i="2"/>
  <c r="CE369" i="2"/>
  <c r="BE368" i="2"/>
  <c r="BN368" i="2"/>
  <c r="CP368" i="2"/>
  <c r="CB368" i="2"/>
  <c r="CC368" i="2"/>
  <c r="CD368" i="2"/>
  <c r="CN367" i="2"/>
  <c r="CP362" i="2"/>
  <c r="BB330" i="2"/>
  <c r="BZ330" i="2"/>
  <c r="BK330" i="2"/>
  <c r="CF330" i="2"/>
  <c r="BR330" i="2"/>
  <c r="BT330" i="2"/>
  <c r="BX330" i="2"/>
  <c r="BN330" i="2"/>
  <c r="BO330" i="2"/>
  <c r="BP330" i="2"/>
  <c r="BZ320" i="2"/>
  <c r="CI284" i="2"/>
  <c r="AZ281" i="2"/>
  <c r="BO281" i="2"/>
  <c r="CE281" i="2"/>
  <c r="CT281" i="2"/>
  <c r="BA281" i="2"/>
  <c r="BP281" i="2"/>
  <c r="CF281" i="2"/>
  <c r="CU281" i="2"/>
  <c r="BB281" i="2"/>
  <c r="BQ281" i="2"/>
  <c r="CG281" i="2"/>
  <c r="CV281" i="2"/>
  <c r="BL281" i="2"/>
  <c r="CH281" i="2"/>
  <c r="CC281" i="2"/>
  <c r="BJ281" i="2"/>
  <c r="CD281" i="2"/>
  <c r="BK281" i="2"/>
  <c r="CI281" i="2"/>
  <c r="BG281" i="2"/>
  <c r="CM281" i="2"/>
  <c r="BM281" i="2"/>
  <c r="CN281" i="2"/>
  <c r="BN281" i="2"/>
  <c r="CO281" i="2"/>
  <c r="AQ315" i="2"/>
  <c r="BQ315" i="2"/>
  <c r="BR315" i="2"/>
  <c r="BT315" i="2"/>
  <c r="BJ315" i="2"/>
  <c r="CG315" i="2"/>
  <c r="CH315" i="2"/>
  <c r="CI315" i="2"/>
  <c r="BD315" i="2"/>
  <c r="BE315" i="2"/>
  <c r="BP315" i="2"/>
  <c r="CJ23" i="2"/>
  <c r="AJ284" i="2"/>
  <c r="AK284" i="2"/>
  <c r="AT484" i="2"/>
  <c r="BK159" i="2"/>
  <c r="CX78" i="2"/>
  <c r="BS87" i="2"/>
  <c r="BS86" i="2" s="1"/>
  <c r="CJ93" i="2"/>
  <c r="CV239" i="2"/>
  <c r="CU247" i="2"/>
  <c r="CI470" i="2"/>
  <c r="CJ470" i="2" s="1"/>
  <c r="CK470" i="2" s="1"/>
  <c r="CT460" i="2"/>
  <c r="CD458" i="2"/>
  <c r="CT458" i="2"/>
  <c r="CS446" i="2"/>
  <c r="CO427" i="2"/>
  <c r="CR425" i="2"/>
  <c r="CW419" i="2"/>
  <c r="BF362" i="2"/>
  <c r="BN362" i="2"/>
  <c r="CM362" i="2"/>
  <c r="BP362" i="2"/>
  <c r="CR362" i="2"/>
  <c r="BQ362" i="2"/>
  <c r="CT362" i="2"/>
  <c r="BR362" i="2"/>
  <c r="CV362" i="2"/>
  <c r="AZ344" i="2"/>
  <c r="BN344" i="2"/>
  <c r="BA344" i="2"/>
  <c r="CB344" i="2"/>
  <c r="BB344" i="2"/>
  <c r="CC344" i="2"/>
  <c r="BF344" i="2"/>
  <c r="CD344" i="2"/>
  <c r="BQ344" i="2"/>
  <c r="BX344" i="2"/>
  <c r="BY344" i="2"/>
  <c r="AW320" i="2"/>
  <c r="BM320" i="2"/>
  <c r="CC320" i="2"/>
  <c r="CS320" i="2"/>
  <c r="BE320" i="2"/>
  <c r="BX320" i="2"/>
  <c r="CO320" i="2"/>
  <c r="BB320" i="2"/>
  <c r="BT320" i="2"/>
  <c r="CN320" i="2"/>
  <c r="BC320" i="2"/>
  <c r="BU320" i="2"/>
  <c r="CP320" i="2"/>
  <c r="BD320" i="2"/>
  <c r="BY320" i="2"/>
  <c r="CQ320" i="2"/>
  <c r="BF320" i="2"/>
  <c r="CD320" i="2"/>
  <c r="BG320" i="2"/>
  <c r="CE320" i="2"/>
  <c r="BJ320" i="2"/>
  <c r="CF320" i="2"/>
  <c r="AP311" i="2"/>
  <c r="BN311" i="2"/>
  <c r="BD311" i="2"/>
  <c r="CN311" i="2"/>
  <c r="BC311" i="2"/>
  <c r="CO311" i="2"/>
  <c r="BE311" i="2"/>
  <c r="CT311" i="2"/>
  <c r="BJ311" i="2"/>
  <c r="CU311" i="2"/>
  <c r="CD311" i="2"/>
  <c r="CE311" i="2"/>
  <c r="CG311" i="2"/>
  <c r="CT290" i="2"/>
  <c r="AW290" i="2"/>
  <c r="BG290" i="2"/>
  <c r="BK290" i="2"/>
  <c r="BU290" i="2"/>
  <c r="CH290" i="2"/>
  <c r="CL290" i="2"/>
  <c r="CM290" i="2"/>
  <c r="CW390" i="2"/>
  <c r="BK390" i="2"/>
  <c r="CA390" i="2"/>
  <c r="CQ390" i="2"/>
  <c r="BP390" i="2"/>
  <c r="CG390" i="2"/>
  <c r="BQ390" i="2"/>
  <c r="CH390" i="2"/>
  <c r="BR390" i="2"/>
  <c r="CI390" i="2"/>
  <c r="CA448" i="2"/>
  <c r="CD430" i="2"/>
  <c r="CV430" i="2"/>
  <c r="BS430" i="2"/>
  <c r="CP430" i="2"/>
  <c r="BS429" i="2"/>
  <c r="CQ429" i="2"/>
  <c r="BZ419" i="2"/>
  <c r="CP419" i="2"/>
  <c r="BQ419" i="2"/>
  <c r="CH419" i="2"/>
  <c r="BP414" i="2"/>
  <c r="BY414" i="2"/>
  <c r="CW414" i="2"/>
  <c r="CC414" i="2"/>
  <c r="CE414" i="2"/>
  <c r="BM406" i="2"/>
  <c r="CC406" i="2"/>
  <c r="BS406" i="2"/>
  <c r="CP406" i="2"/>
  <c r="BT406" i="2"/>
  <c r="CQ406" i="2"/>
  <c r="BL397" i="2"/>
  <c r="BS397" i="2"/>
  <c r="CQ397" i="2"/>
  <c r="BU397" i="2"/>
  <c r="BX397" i="2"/>
  <c r="BY397" i="2"/>
  <c r="BR384" i="2"/>
  <c r="BK384" i="2"/>
  <c r="CB384" i="2"/>
  <c r="CS384" i="2"/>
  <c r="BJ384" i="2"/>
  <c r="CC384" i="2"/>
  <c r="CV384" i="2"/>
  <c r="BL384" i="2"/>
  <c r="CD384" i="2"/>
  <c r="CW384" i="2"/>
  <c r="BM384" i="2"/>
  <c r="CE384" i="2"/>
  <c r="BY369" i="2"/>
  <c r="CU369" i="2"/>
  <c r="BP369" i="2"/>
  <c r="CM369" i="2"/>
  <c r="BQ369" i="2"/>
  <c r="CP369" i="2"/>
  <c r="BR369" i="2"/>
  <c r="CR369" i="2"/>
  <c r="BF367" i="2"/>
  <c r="BU367" i="2"/>
  <c r="BK367" i="2"/>
  <c r="CH367" i="2"/>
  <c r="BL367" i="2"/>
  <c r="CI367" i="2"/>
  <c r="BN367" i="2"/>
  <c r="CL367" i="2"/>
  <c r="AZ284" i="2"/>
  <c r="BD284" i="2"/>
  <c r="BX284" i="2"/>
  <c r="CQ284" i="2"/>
  <c r="BE284" i="2"/>
  <c r="BZ284" i="2"/>
  <c r="CR284" i="2"/>
  <c r="BF284" i="2"/>
  <c r="CA284" i="2"/>
  <c r="CT284" i="2"/>
  <c r="BQ284" i="2"/>
  <c r="CO284" i="2"/>
  <c r="BP284" i="2"/>
  <c r="CP284" i="2"/>
  <c r="BR284" i="2"/>
  <c r="CU284" i="2"/>
  <c r="BS284" i="2"/>
  <c r="CV284" i="2"/>
  <c r="AX284" i="2"/>
  <c r="CF284" i="2"/>
  <c r="AY284" i="2"/>
  <c r="CG284" i="2"/>
  <c r="BB284" i="2"/>
  <c r="CH284" i="2"/>
  <c r="CE130" i="2"/>
  <c r="AT203" i="2"/>
  <c r="AT338" i="2"/>
  <c r="AT426" i="2"/>
  <c r="AT422" i="2"/>
  <c r="AT429" i="2"/>
  <c r="AT432" i="2"/>
  <c r="AT433" i="2"/>
  <c r="BH436" i="2"/>
  <c r="AT371" i="2"/>
  <c r="AT373" i="2"/>
  <c r="AT378" i="2"/>
  <c r="AT379" i="2"/>
  <c r="AT380" i="2"/>
  <c r="AT386" i="2"/>
  <c r="AT389" i="2"/>
  <c r="BH393" i="2"/>
  <c r="AT395" i="2"/>
  <c r="BH395" i="2"/>
  <c r="BH398" i="2"/>
  <c r="AL284" i="2"/>
  <c r="AT349" i="2"/>
  <c r="CQ448" i="2"/>
  <c r="CF446" i="2"/>
  <c r="CM443" i="2"/>
  <c r="CI430" i="2"/>
  <c r="CV419" i="2"/>
  <c r="CD419" i="2"/>
  <c r="CR414" i="2"/>
  <c r="CI406" i="2"/>
  <c r="CM397" i="2"/>
  <c r="BZ384" i="2"/>
  <c r="CC369" i="2"/>
  <c r="CF367" i="2"/>
  <c r="CH362" i="2"/>
  <c r="CW320" i="2"/>
  <c r="BR320" i="2"/>
  <c r="BP317" i="2"/>
  <c r="CT317" i="2"/>
  <c r="BT317" i="2"/>
  <c r="BC317" i="2"/>
  <c r="CQ317" i="2"/>
  <c r="BD317" i="2"/>
  <c r="CR317" i="2"/>
  <c r="BE317" i="2"/>
  <c r="CS317" i="2"/>
  <c r="BY317" i="2"/>
  <c r="CA317" i="2"/>
  <c r="CI317" i="2"/>
  <c r="AX288" i="2"/>
  <c r="CC288" i="2"/>
  <c r="AY288" i="2"/>
  <c r="CF288" i="2"/>
  <c r="BA288" i="2"/>
  <c r="CH288" i="2"/>
  <c r="AI288" i="2"/>
  <c r="BX288" i="2"/>
  <c r="AW288" i="2"/>
  <c r="CO288" i="2"/>
  <c r="BC288" i="2"/>
  <c r="CP288" i="2"/>
  <c r="BD288" i="2"/>
  <c r="CQ288" i="2"/>
  <c r="BN288" i="2"/>
  <c r="BQ288" i="2"/>
  <c r="BR288" i="2"/>
  <c r="CC284" i="2"/>
  <c r="CW391" i="2"/>
  <c r="BR391" i="2"/>
  <c r="CH391" i="2"/>
  <c r="BK391" i="2"/>
  <c r="CB391" i="2"/>
  <c r="CS391" i="2"/>
  <c r="BL391" i="2"/>
  <c r="CC391" i="2"/>
  <c r="CT391" i="2"/>
  <c r="BM391" i="2"/>
  <c r="CD391" i="2"/>
  <c r="CU391" i="2"/>
  <c r="BM402" i="2"/>
  <c r="CC402" i="2"/>
  <c r="CS402" i="2"/>
  <c r="BN402" i="2"/>
  <c r="CD402" i="2"/>
  <c r="CT402" i="2"/>
  <c r="BO402" i="2"/>
  <c r="CE402" i="2"/>
  <c r="CU402" i="2"/>
  <c r="BQ402" i="2"/>
  <c r="CL402" i="2"/>
  <c r="BX402" i="2"/>
  <c r="CR402" i="2"/>
  <c r="BY402" i="2"/>
  <c r="CV402" i="2"/>
  <c r="BZ402" i="2"/>
  <c r="CW402" i="2"/>
  <c r="BT402" i="2"/>
  <c r="BU402" i="2"/>
  <c r="CA402" i="2"/>
  <c r="BF375" i="2"/>
  <c r="CA375" i="2"/>
  <c r="CV286" i="2"/>
  <c r="CW286" i="2"/>
  <c r="CL286" i="2"/>
  <c r="CM286" i="2"/>
  <c r="CN286" i="2"/>
  <c r="AY327" i="2"/>
  <c r="BT327" i="2"/>
  <c r="BX327" i="2"/>
  <c r="BY327" i="2"/>
  <c r="BZ327" i="2"/>
  <c r="BJ327" i="2"/>
  <c r="BK327" i="2"/>
  <c r="BL327" i="2"/>
  <c r="CJ494" i="2"/>
  <c r="CK494" i="2" s="1"/>
  <c r="CJ482" i="2"/>
  <c r="CK482" i="2" s="1"/>
  <c r="CJ478" i="2"/>
  <c r="CK478" i="2" s="1"/>
  <c r="BY437" i="2"/>
  <c r="CE437" i="2"/>
  <c r="BP418" i="2"/>
  <c r="CC418" i="2"/>
  <c r="CT409" i="2"/>
  <c r="CC409" i="2"/>
  <c r="BM408" i="2"/>
  <c r="BT408" i="2"/>
  <c r="CI398" i="2"/>
  <c r="CP393" i="2"/>
  <c r="BH378" i="2"/>
  <c r="BI378" i="2" s="1"/>
  <c r="BG377" i="2"/>
  <c r="BS377" i="2"/>
  <c r="CS377" i="2"/>
  <c r="CP375" i="2"/>
  <c r="CF352" i="2"/>
  <c r="BD323" i="2"/>
  <c r="AW323" i="2"/>
  <c r="BR323" i="2"/>
  <c r="BS323" i="2"/>
  <c r="CB323" i="2"/>
  <c r="AQ310" i="2"/>
  <c r="BN310" i="2"/>
  <c r="AR310" i="2"/>
  <c r="BO310" i="2"/>
  <c r="CI310" i="2"/>
  <c r="AW310" i="2"/>
  <c r="BP310" i="2"/>
  <c r="CM310" i="2"/>
  <c r="BA310" i="2"/>
  <c r="BZ310" i="2"/>
  <c r="CV310" i="2"/>
  <c r="AO310" i="2"/>
  <c r="BT310" i="2"/>
  <c r="CS310" i="2"/>
  <c r="AP310" i="2"/>
  <c r="BU310" i="2"/>
  <c r="CT310" i="2"/>
  <c r="AX310" i="2"/>
  <c r="BY310" i="2"/>
  <c r="CW310" i="2"/>
  <c r="CM327" i="2"/>
  <c r="BL403" i="2"/>
  <c r="CA403" i="2"/>
  <c r="CB403" i="2"/>
  <c r="CD403" i="2"/>
  <c r="BS403" i="2"/>
  <c r="CO403" i="2"/>
  <c r="CP403" i="2"/>
  <c r="CQ403" i="2"/>
  <c r="BQ409" i="2"/>
  <c r="CF409" i="2"/>
  <c r="CV409" i="2"/>
  <c r="CH398" i="2"/>
  <c r="BK393" i="2"/>
  <c r="BS393" i="2"/>
  <c r="CU393" i="2"/>
  <c r="CO375" i="2"/>
  <c r="BJ355" i="2"/>
  <c r="BV355" i="2" s="1"/>
  <c r="BI355" i="2"/>
  <c r="BB352" i="2"/>
  <c r="BJ352" i="2"/>
  <c r="CR352" i="2"/>
  <c r="CN331" i="2"/>
  <c r="CL331" i="2"/>
  <c r="CM331" i="2"/>
  <c r="AW322" i="2"/>
  <c r="BP322" i="2"/>
  <c r="BF322" i="2"/>
  <c r="CW322" i="2"/>
  <c r="BM322" i="2"/>
  <c r="BN322" i="2"/>
  <c r="BQ322" i="2"/>
  <c r="CL327" i="2"/>
  <c r="BB306" i="2"/>
  <c r="BY306" i="2"/>
  <c r="CP306" i="2"/>
  <c r="BE306" i="2"/>
  <c r="BZ306" i="2"/>
  <c r="CQ306" i="2"/>
  <c r="BF306" i="2"/>
  <c r="CA306" i="2"/>
  <c r="CR306" i="2"/>
  <c r="BG306" i="2"/>
  <c r="CE306" i="2"/>
  <c r="AZ292" i="2"/>
  <c r="AX292" i="2"/>
  <c r="CI292" i="2"/>
  <c r="AY292" i="2"/>
  <c r="CL292" i="2"/>
  <c r="BC292" i="2"/>
  <c r="CN292" i="2"/>
  <c r="BF292" i="2"/>
  <c r="AS318" i="2"/>
  <c r="AT318" i="2" s="1"/>
  <c r="AU318" i="2" s="1"/>
  <c r="BO318" i="2"/>
  <c r="CG318" i="2"/>
  <c r="BB318" i="2"/>
  <c r="BU318" i="2"/>
  <c r="CR318" i="2"/>
  <c r="BF309" i="2"/>
  <c r="CT309" i="2"/>
  <c r="BG309" i="2"/>
  <c r="CU309" i="2"/>
  <c r="BN309" i="2"/>
  <c r="CV309" i="2"/>
  <c r="BB309" i="2"/>
  <c r="CP309" i="2"/>
  <c r="BT306" i="2"/>
  <c r="CT295" i="2"/>
  <c r="CU295" i="2"/>
  <c r="CV295" i="2"/>
  <c r="CN295" i="2"/>
  <c r="BC324" i="2"/>
  <c r="BU324" i="2"/>
  <c r="BM345" i="2"/>
  <c r="CC345" i="2"/>
  <c r="CN345" i="2"/>
  <c r="BU345" i="2"/>
  <c r="BD345" i="2"/>
  <c r="CM318" i="2"/>
  <c r="BP318" i="2"/>
  <c r="CD309" i="2"/>
  <c r="CS306" i="2"/>
  <c r="BS306" i="2"/>
  <c r="CQ292" i="2"/>
  <c r="CV291" i="2"/>
  <c r="AK291" i="2"/>
  <c r="BA291" i="2"/>
  <c r="BQ291" i="2"/>
  <c r="CG291" i="2"/>
  <c r="AL291" i="2"/>
  <c r="BB291" i="2"/>
  <c r="BR291" i="2"/>
  <c r="CH291" i="2"/>
  <c r="AM291" i="2"/>
  <c r="BC291" i="2"/>
  <c r="BS291" i="2"/>
  <c r="CI291" i="2"/>
  <c r="AR291" i="2"/>
  <c r="BM291" i="2"/>
  <c r="CF291" i="2"/>
  <c r="BQ346" i="2"/>
  <c r="CH346" i="2"/>
  <c r="CX257" i="2"/>
  <c r="CY257" i="2" s="1"/>
  <c r="AT320" i="2"/>
  <c r="AU320" i="2" s="1"/>
  <c r="BX308" i="2"/>
  <c r="CP304" i="2"/>
  <c r="AT11" i="14"/>
  <c r="BV291" i="14"/>
  <c r="BW291" i="14" s="1"/>
  <c r="BH315" i="14"/>
  <c r="AT304" i="14"/>
  <c r="CJ338" i="14"/>
  <c r="CK338" i="14" s="1"/>
  <c r="BV14" i="14"/>
  <c r="AT120" i="14"/>
  <c r="AT127" i="14"/>
  <c r="AT183" i="14"/>
  <c r="BH403" i="14"/>
  <c r="AT60" i="14"/>
  <c r="AU60" i="14" s="1"/>
  <c r="BH47" i="14"/>
  <c r="AT206" i="14"/>
  <c r="CX280" i="14"/>
  <c r="BV293" i="14"/>
  <c r="BW293" i="14" s="1"/>
  <c r="AT306" i="14"/>
  <c r="AT316" i="14"/>
  <c r="BH317" i="14"/>
  <c r="AT106" i="14"/>
  <c r="AT250" i="14"/>
  <c r="BH198" i="14"/>
  <c r="BV278" i="14"/>
  <c r="BW278" i="14" s="1"/>
  <c r="AT293" i="14"/>
  <c r="BH306" i="14"/>
  <c r="BV137" i="14"/>
  <c r="BH61" i="14"/>
  <c r="CX157" i="14"/>
  <c r="BH63" i="14"/>
  <c r="CX135" i="14"/>
  <c r="CX279" i="14"/>
  <c r="AT226" i="14"/>
  <c r="BH65" i="14"/>
  <c r="BH113" i="14"/>
  <c r="BI113" i="14" s="1"/>
  <c r="CX114" i="14"/>
  <c r="BV174" i="14"/>
  <c r="CX278" i="14"/>
  <c r="BH280" i="14"/>
  <c r="BH292" i="14"/>
  <c r="BH293" i="14"/>
  <c r="CX293" i="14"/>
  <c r="BV306" i="14"/>
  <c r="BW306" i="14" s="1"/>
  <c r="BV316" i="14"/>
  <c r="AT317" i="14"/>
  <c r="BH328" i="14"/>
  <c r="AT280" i="14"/>
  <c r="AT328" i="14"/>
  <c r="AT101" i="14"/>
  <c r="AT167" i="14"/>
  <c r="AT270" i="14"/>
  <c r="BH252" i="14"/>
  <c r="BH320" i="14"/>
  <c r="BH327" i="14"/>
  <c r="CX316" i="14"/>
  <c r="BH291" i="14"/>
  <c r="BV98" i="14"/>
  <c r="BH277" i="14"/>
  <c r="AT292" i="14"/>
  <c r="AT34" i="14"/>
  <c r="AU34" i="14" s="1"/>
  <c r="AT54" i="14"/>
  <c r="AU54" i="14" s="1"/>
  <c r="BV276" i="14"/>
  <c r="BW276" i="14" s="1"/>
  <c r="BH305" i="14"/>
  <c r="BH316" i="14"/>
  <c r="CX317" i="14"/>
  <c r="AT295" i="14"/>
  <c r="BH321" i="14"/>
  <c r="AT322" i="14"/>
  <c r="BH362" i="14"/>
  <c r="CX137" i="14"/>
  <c r="BH270" i="14"/>
  <c r="BV34" i="14"/>
  <c r="CX34" i="14"/>
  <c r="AT57" i="14"/>
  <c r="AU57" i="14" s="1"/>
  <c r="BH58" i="14"/>
  <c r="CX133" i="14"/>
  <c r="AT134" i="14"/>
  <c r="BV147" i="14"/>
  <c r="BH150" i="14"/>
  <c r="BI150" i="14" s="1"/>
  <c r="BH151" i="14"/>
  <c r="BI151" i="14" s="1"/>
  <c r="BH156" i="14"/>
  <c r="BI156" i="14" s="1"/>
  <c r="AT164" i="14"/>
  <c r="AT184" i="14"/>
  <c r="BV184" i="14"/>
  <c r="BW184" i="14" s="1"/>
  <c r="BH186" i="14"/>
  <c r="BV187" i="14"/>
  <c r="BW187" i="14" s="1"/>
  <c r="CX187" i="14"/>
  <c r="AT188" i="14"/>
  <c r="BH188" i="14"/>
  <c r="CX188" i="14"/>
  <c r="AT61" i="14"/>
  <c r="AU61" i="14" s="1"/>
  <c r="BV61" i="14"/>
  <c r="BV192" i="14"/>
  <c r="BW192" i="14" s="1"/>
  <c r="BH50" i="14"/>
  <c r="BV63" i="14"/>
  <c r="AT64" i="14"/>
  <c r="AU64" i="14" s="1"/>
  <c r="AT139" i="14"/>
  <c r="BH139" i="14"/>
  <c r="BI139" i="14" s="1"/>
  <c r="CX139" i="14"/>
  <c r="AT189" i="14"/>
  <c r="BH66" i="14"/>
  <c r="BH191" i="14"/>
  <c r="BV191" i="14"/>
  <c r="BW191" i="14" s="1"/>
  <c r="AT131" i="14"/>
  <c r="BV132" i="14"/>
  <c r="AT148" i="14"/>
  <c r="BH148" i="14"/>
  <c r="BI148" i="14" s="1"/>
  <c r="BH91" i="14"/>
  <c r="BI91" i="14" s="1"/>
  <c r="BW91" i="14" s="1"/>
  <c r="CK91" i="14" s="1"/>
  <c r="CY91" i="14" s="1"/>
  <c r="AT171" i="14"/>
  <c r="BH171" i="14"/>
  <c r="AF7" i="14"/>
  <c r="AG7" i="14" s="1"/>
  <c r="BV11" i="14"/>
  <c r="CX18" i="14"/>
  <c r="AT47" i="14"/>
  <c r="AU47" i="14" s="1"/>
  <c r="CX47" i="14"/>
  <c r="AT51" i="14"/>
  <c r="AU51" i="14" s="1"/>
  <c r="BV52" i="14"/>
  <c r="CX52" i="14"/>
  <c r="BH54" i="14"/>
  <c r="BV54" i="14"/>
  <c r="CX87" i="14"/>
  <c r="AT122" i="14"/>
  <c r="BH122" i="14"/>
  <c r="BI122" i="14" s="1"/>
  <c r="AT136" i="14"/>
  <c r="BV181" i="14"/>
  <c r="BH234" i="14"/>
  <c r="CX249" i="14"/>
  <c r="BH250" i="14"/>
  <c r="CX263" i="14"/>
  <c r="AT264" i="14"/>
  <c r="BV274" i="14"/>
  <c r="BW274" i="14" s="1"/>
  <c r="CX304" i="14"/>
  <c r="BV311" i="14"/>
  <c r="BH340" i="14"/>
  <c r="AT403" i="14"/>
  <c r="CJ404" i="14"/>
  <c r="CK404" i="14" s="1"/>
  <c r="CJ416" i="14"/>
  <c r="CK416" i="14" s="1"/>
  <c r="AT422" i="14"/>
  <c r="BH422" i="14"/>
  <c r="BH204" i="14"/>
  <c r="AT194" i="14"/>
  <c r="BH196" i="14"/>
  <c r="AT210" i="14"/>
  <c r="AT214" i="14"/>
  <c r="BH214" i="14"/>
  <c r="BH215" i="14"/>
  <c r="AT230" i="14"/>
  <c r="AT225" i="14"/>
  <c r="AT236" i="14"/>
  <c r="AT227" i="14"/>
  <c r="AT240" i="14"/>
  <c r="BH240" i="14"/>
  <c r="AT243" i="14"/>
  <c r="AT269" i="14"/>
  <c r="BH246" i="14"/>
  <c r="BH254" i="14"/>
  <c r="BH268" i="14"/>
  <c r="AT271" i="14"/>
  <c r="BH271" i="14"/>
  <c r="BH281" i="14"/>
  <c r="AT259" i="14"/>
  <c r="BH308" i="14"/>
  <c r="AT329" i="14"/>
  <c r="BV329" i="14"/>
  <c r="BH348" i="14"/>
  <c r="AT352" i="14"/>
  <c r="CJ362" i="14"/>
  <c r="CK362" i="14" s="1"/>
  <c r="BV305" i="14"/>
  <c r="BW305" i="14" s="1"/>
  <c r="AT91" i="14"/>
  <c r="AT90" i="14"/>
  <c r="AT96" i="14"/>
  <c r="AT143" i="14"/>
  <c r="AT146" i="14"/>
  <c r="AT219" i="14"/>
  <c r="AT140" i="14"/>
  <c r="AT160" i="14"/>
  <c r="AT177" i="14"/>
  <c r="AT203" i="14"/>
  <c r="AT221" i="14"/>
  <c r="AT215" i="14"/>
  <c r="BH216" i="14"/>
  <c r="AT242" i="14"/>
  <c r="BH242" i="14"/>
  <c r="AT245" i="14"/>
  <c r="AT254" i="14"/>
  <c r="BH284" i="14"/>
  <c r="AT288" i="14"/>
  <c r="BH294" i="14"/>
  <c r="BH341" i="14"/>
  <c r="CX136" i="14"/>
  <c r="CX170" i="14"/>
  <c r="AT212" i="14"/>
  <c r="CJ212" i="14"/>
  <c r="CX213" i="14"/>
  <c r="BH260" i="14"/>
  <c r="CX261" i="14"/>
  <c r="BV241" i="14"/>
  <c r="BW241" i="14" s="1"/>
  <c r="AT262" i="14"/>
  <c r="AT273" i="14"/>
  <c r="CX273" i="14"/>
  <c r="CJ290" i="14"/>
  <c r="BV298" i="14"/>
  <c r="BW298" i="14" s="1"/>
  <c r="BH286" i="14"/>
  <c r="BH299" i="14"/>
  <c r="AT300" i="14"/>
  <c r="AT301" i="14"/>
  <c r="BH301" i="14"/>
  <c r="CX301" i="14"/>
  <c r="CX302" i="14"/>
  <c r="BH303" i="14"/>
  <c r="CJ303" i="14"/>
  <c r="BV314" i="14"/>
  <c r="CJ314" i="14"/>
  <c r="CK314" i="14" s="1"/>
  <c r="BV327" i="14"/>
  <c r="BW327" i="14" s="1"/>
  <c r="BH285" i="14"/>
  <c r="BH392" i="14"/>
  <c r="AT416" i="14"/>
  <c r="BV170" i="14"/>
  <c r="BH212" i="14"/>
  <c r="BV213" i="14"/>
  <c r="BW213" i="14" s="1"/>
  <c r="AT231" i="14"/>
  <c r="BV260" i="14"/>
  <c r="BW260" i="14" s="1"/>
  <c r="BV261" i="14"/>
  <c r="BW261" i="14" s="1"/>
  <c r="AT241" i="14"/>
  <c r="BH241" i="14"/>
  <c r="CX241" i="14"/>
  <c r="CX247" i="14"/>
  <c r="BH262" i="14"/>
  <c r="CX262" i="14"/>
  <c r="BH273" i="14"/>
  <c r="AT290" i="14"/>
  <c r="CX290" i="14"/>
  <c r="AT286" i="14"/>
  <c r="BV299" i="14"/>
  <c r="BW299" i="14" s="1"/>
  <c r="CX299" i="14"/>
  <c r="BH300" i="14"/>
  <c r="CX300" i="14"/>
  <c r="AT302" i="14"/>
  <c r="CJ302" i="14"/>
  <c r="AT303" i="14"/>
  <c r="AU303" i="14" s="1"/>
  <c r="BV303" i="14"/>
  <c r="BW303" i="14" s="1"/>
  <c r="AT314" i="14"/>
  <c r="CX314" i="14"/>
  <c r="CX344" i="14"/>
  <c r="CY344" i="14" s="1"/>
  <c r="DL344" i="14" s="1"/>
  <c r="DM344" i="14" s="1"/>
  <c r="BH213" i="14"/>
  <c r="AT260" i="14"/>
  <c r="BV247" i="14"/>
  <c r="BW247" i="14" s="1"/>
  <c r="BV273" i="14"/>
  <c r="BW273" i="14" s="1"/>
  <c r="BH298" i="14"/>
  <c r="CX286" i="14"/>
  <c r="CJ300" i="14"/>
  <c r="BV302" i="14"/>
  <c r="BW302" i="14" s="1"/>
  <c r="BH314" i="14"/>
  <c r="CX326" i="14"/>
  <c r="AT327" i="14"/>
  <c r="AU327" i="14" s="1"/>
  <c r="AT234" i="14"/>
  <c r="BH274" i="14"/>
  <c r="AT13" i="14"/>
  <c r="BH13" i="14"/>
  <c r="AT14" i="14"/>
  <c r="CX14" i="14"/>
  <c r="CX15" i="14"/>
  <c r="BV17" i="14"/>
  <c r="AT25" i="14"/>
  <c r="AT27" i="14"/>
  <c r="AU27" i="14" s="1"/>
  <c r="AT28" i="14"/>
  <c r="AU28" i="14" s="1"/>
  <c r="CX33" i="14"/>
  <c r="BH37" i="14"/>
  <c r="CX56" i="14"/>
  <c r="AT67" i="14"/>
  <c r="AU67" i="14" s="1"/>
  <c r="BH67" i="14"/>
  <c r="AT69" i="14"/>
  <c r="AU69" i="14" s="1"/>
  <c r="BV69" i="14"/>
  <c r="AT79" i="14"/>
  <c r="AU79" i="14" s="1"/>
  <c r="CX82" i="14"/>
  <c r="BH80" i="14"/>
  <c r="BV80" i="14"/>
  <c r="BH92" i="14"/>
  <c r="BI92" i="14" s="1"/>
  <c r="AT218" i="14"/>
  <c r="BH218" i="14"/>
  <c r="BI218" i="14" s="1"/>
  <c r="BH93" i="14"/>
  <c r="BI93" i="14" s="1"/>
  <c r="AT94" i="14"/>
  <c r="CX94" i="14"/>
  <c r="AT97" i="14"/>
  <c r="BH98" i="14"/>
  <c r="BI98" i="14" s="1"/>
  <c r="CX99" i="14"/>
  <c r="AT113" i="14"/>
  <c r="BV113" i="14"/>
  <c r="BV114" i="14"/>
  <c r="BH115" i="14"/>
  <c r="BI115" i="14" s="1"/>
  <c r="BV115" i="14"/>
  <c r="BH173" i="14"/>
  <c r="BI173" i="14" s="1"/>
  <c r="BV173" i="14"/>
  <c r="CX174" i="14"/>
  <c r="BH197" i="14"/>
  <c r="BI197" i="14" s="1"/>
  <c r="CX197" i="14"/>
  <c r="CX198" i="14"/>
  <c r="BV199" i="14"/>
  <c r="BW199" i="14" s="1"/>
  <c r="CX206" i="14"/>
  <c r="AT201" i="14"/>
  <c r="BV201" i="14"/>
  <c r="BW201" i="14" s="1"/>
  <c r="CX201" i="14"/>
  <c r="AT208" i="14"/>
  <c r="AT209" i="14"/>
  <c r="BH209" i="14"/>
  <c r="BV209" i="14"/>
  <c r="BW209" i="14" s="1"/>
  <c r="CX209" i="14"/>
  <c r="CX228" i="14"/>
  <c r="BH237" i="14"/>
  <c r="BV237" i="14"/>
  <c r="BW237" i="14" s="1"/>
  <c r="BV265" i="14"/>
  <c r="BW265" i="14" s="1"/>
  <c r="CX266" i="14"/>
  <c r="BV251" i="14"/>
  <c r="BW251" i="14" s="1"/>
  <c r="CX255" i="14"/>
  <c r="AT272" i="14"/>
  <c r="CX272" i="14"/>
  <c r="AT277" i="14"/>
  <c r="BV277" i="14"/>
  <c r="BW277" i="14" s="1"/>
  <c r="AT278" i="14"/>
  <c r="BV312" i="14"/>
  <c r="CX430" i="14"/>
  <c r="CY430" i="14" s="1"/>
  <c r="DL430" i="14" s="1"/>
  <c r="DM430" i="14" s="1"/>
  <c r="CX449" i="14"/>
  <c r="CY449" i="14" s="1"/>
  <c r="DL449" i="14" s="1"/>
  <c r="DM449" i="14" s="1"/>
  <c r="CX446" i="14"/>
  <c r="CY446" i="14" s="1"/>
  <c r="DL446" i="14" s="1"/>
  <c r="DM446" i="14" s="1"/>
  <c r="CX451" i="14"/>
  <c r="CY451" i="14" s="1"/>
  <c r="DL451" i="14" s="1"/>
  <c r="DM451" i="14" s="1"/>
  <c r="CX447" i="14"/>
  <c r="CY447" i="14" s="1"/>
  <c r="DL447" i="14" s="1"/>
  <c r="DM447" i="14" s="1"/>
  <c r="CX448" i="14"/>
  <c r="CY448" i="14" s="1"/>
  <c r="DL448" i="14" s="1"/>
  <c r="DM448" i="14" s="1"/>
  <c r="CY456" i="14"/>
  <c r="DL456" i="14" s="1"/>
  <c r="DM456" i="14" s="1"/>
  <c r="CX450" i="14"/>
  <c r="CY450" i="14" s="1"/>
  <c r="DL450" i="14" s="1"/>
  <c r="DM450" i="14" s="1"/>
  <c r="CX372" i="14"/>
  <c r="CJ358" i="14"/>
  <c r="CK358" i="14" s="1"/>
  <c r="BH178" i="14"/>
  <c r="BI178" i="14" s="1"/>
  <c r="BV308" i="14"/>
  <c r="BW308" i="14" s="1"/>
  <c r="AT84" i="14"/>
  <c r="AU84" i="14" s="1"/>
  <c r="CY457" i="14"/>
  <c r="DL457" i="14" s="1"/>
  <c r="DM457" i="14" s="1"/>
  <c r="BH57" i="14"/>
  <c r="BV57" i="14"/>
  <c r="CX58" i="14"/>
  <c r="AT133" i="14"/>
  <c r="BH133" i="14"/>
  <c r="BI133" i="14" s="1"/>
  <c r="BV133" i="14"/>
  <c r="CJ134" i="14"/>
  <c r="CX134" i="14"/>
  <c r="AT137" i="14"/>
  <c r="BH137" i="14"/>
  <c r="BI137" i="14" s="1"/>
  <c r="BV138" i="14"/>
  <c r="CJ138" i="14"/>
  <c r="BV150" i="14"/>
  <c r="CX151" i="14"/>
  <c r="AT156" i="14"/>
  <c r="CX164" i="14"/>
  <c r="CJ231" i="14"/>
  <c r="CX138" i="14"/>
  <c r="CX445" i="14"/>
  <c r="CY445" i="14" s="1"/>
  <c r="DL445" i="14" s="1"/>
  <c r="DM445" i="14" s="1"/>
  <c r="CJ97" i="14"/>
  <c r="AT114" i="14"/>
  <c r="V6" i="14"/>
  <c r="CX212" i="14"/>
  <c r="AT213" i="14"/>
  <c r="BH247" i="14"/>
  <c r="AT298" i="14"/>
  <c r="CJ286" i="14"/>
  <c r="BV300" i="14"/>
  <c r="BW300" i="14" s="1"/>
  <c r="BH302" i="14"/>
  <c r="CX303" i="14"/>
  <c r="CJ326" i="14"/>
  <c r="CJ25" i="14"/>
  <c r="BH27" i="14"/>
  <c r="BV27" i="14"/>
  <c r="CX28" i="14"/>
  <c r="AT33" i="14"/>
  <c r="AU33" i="14" s="1"/>
  <c r="CX55" i="14"/>
  <c r="BV67" i="14"/>
  <c r="BH69" i="14"/>
  <c r="CJ80" i="14"/>
  <c r="BV94" i="14"/>
  <c r="BH172" i="14"/>
  <c r="BI172" i="14" s="1"/>
  <c r="BV172" i="14"/>
  <c r="CX173" i="14"/>
  <c r="AT174" i="14"/>
  <c r="BH174" i="14"/>
  <c r="BI174" i="14" s="1"/>
  <c r="CJ197" i="14"/>
  <c r="BH201" i="14"/>
  <c r="CX207" i="14"/>
  <c r="CJ209" i="14"/>
  <c r="AT228" i="14"/>
  <c r="BH266" i="14"/>
  <c r="BV266" i="14"/>
  <c r="BW266" i="14" s="1"/>
  <c r="CX251" i="14"/>
  <c r="AT255" i="14"/>
  <c r="BH255" i="14"/>
  <c r="CJ272" i="14"/>
  <c r="CX454" i="14"/>
  <c r="CY454" i="14" s="1"/>
  <c r="DL454" i="14" s="1"/>
  <c r="DM454" i="14" s="1"/>
  <c r="BH170" i="14"/>
  <c r="BI170" i="14" s="1"/>
  <c r="CX13" i="14"/>
  <c r="CJ15" i="14"/>
  <c r="BV25" i="14"/>
  <c r="BH94" i="14"/>
  <c r="BI94" i="14" s="1"/>
  <c r="CX97" i="14"/>
  <c r="AT98" i="14"/>
  <c r="CJ99" i="14"/>
  <c r="AT124" i="14"/>
  <c r="AT126" i="14"/>
  <c r="BV296" i="14"/>
  <c r="BW296" i="14" s="1"/>
  <c r="BH296" i="14"/>
  <c r="AT285" i="14"/>
  <c r="AT308" i="14"/>
  <c r="BH287" i="14"/>
  <c r="AT336" i="14"/>
  <c r="BH336" i="14"/>
  <c r="AT372" i="14"/>
  <c r="BH372" i="14"/>
  <c r="CJ372" i="14"/>
  <c r="CK372" i="14" s="1"/>
  <c r="AT369" i="14"/>
  <c r="AT373" i="14"/>
  <c r="CJ378" i="14"/>
  <c r="CK378" i="14" s="1"/>
  <c r="BH396" i="14"/>
  <c r="AT394" i="14"/>
  <c r="AT405" i="14"/>
  <c r="CJ405" i="14"/>
  <c r="CK405" i="14" s="1"/>
  <c r="AT406" i="14"/>
  <c r="CJ406" i="14"/>
  <c r="CK406" i="14" s="1"/>
  <c r="CJ407" i="14"/>
  <c r="CK407" i="14" s="1"/>
  <c r="AT414" i="14"/>
  <c r="BH414" i="14"/>
  <c r="CJ414" i="14"/>
  <c r="CK414" i="14" s="1"/>
  <c r="AT420" i="14"/>
  <c r="BH420" i="14"/>
  <c r="CJ420" i="14"/>
  <c r="CK420" i="14" s="1"/>
  <c r="AT176" i="14"/>
  <c r="AT109" i="14"/>
  <c r="BH203" i="14"/>
  <c r="BI203" i="14" s="1"/>
  <c r="AT258" i="14"/>
  <c r="BH258" i="14"/>
  <c r="AT283" i="14"/>
  <c r="BH283" i="14"/>
  <c r="BH288" i="14"/>
  <c r="AT294" i="14"/>
  <c r="BH313" i="14"/>
  <c r="BV313" i="14"/>
  <c r="AT318" i="14"/>
  <c r="BH329" i="14"/>
  <c r="AT348" i="14"/>
  <c r="BH352" i="14"/>
  <c r="AT355" i="14"/>
  <c r="BH355" i="14"/>
  <c r="AT393" i="14"/>
  <c r="BH393" i="14"/>
  <c r="CJ395" i="14"/>
  <c r="CK395" i="14" s="1"/>
  <c r="BH415" i="14"/>
  <c r="CX345" i="14"/>
  <c r="BV13" i="14"/>
  <c r="AT15" i="14"/>
  <c r="BH15" i="14"/>
  <c r="CJ17" i="14"/>
  <c r="BH26" i="14"/>
  <c r="BV26" i="14"/>
  <c r="CX27" i="14"/>
  <c r="BH28" i="14"/>
  <c r="BV28" i="14"/>
  <c r="CJ33" i="14"/>
  <c r="AT37" i="14"/>
  <c r="AU37" i="14" s="1"/>
  <c r="AT55" i="14"/>
  <c r="AU55" i="14" s="1"/>
  <c r="BV56" i="14"/>
  <c r="BH68" i="14"/>
  <c r="BV68" i="14"/>
  <c r="CX69" i="14"/>
  <c r="BH79" i="14"/>
  <c r="BV82" i="14"/>
  <c r="AT80" i="14"/>
  <c r="AU80" i="14" s="1"/>
  <c r="BV93" i="14"/>
  <c r="BH97" i="14"/>
  <c r="BI97" i="14" s="1"/>
  <c r="BV97" i="14"/>
  <c r="CX98" i="14"/>
  <c r="AT99" i="14"/>
  <c r="BH99" i="14"/>
  <c r="BI99" i="14" s="1"/>
  <c r="CJ113" i="14"/>
  <c r="CX113" i="14"/>
  <c r="AT115" i="14"/>
  <c r="BH168" i="14"/>
  <c r="BI168" i="14" s="1"/>
  <c r="BV168" i="14"/>
  <c r="CX172" i="14"/>
  <c r="AT173" i="14"/>
  <c r="AT197" i="14"/>
  <c r="BV198" i="14"/>
  <c r="BW198" i="14" s="1"/>
  <c r="BH199" i="14"/>
  <c r="BH206" i="14"/>
  <c r="BV206" i="14"/>
  <c r="BW206" i="14" s="1"/>
  <c r="AT207" i="14"/>
  <c r="BH207" i="14"/>
  <c r="CX208" i="14"/>
  <c r="BV228" i="14"/>
  <c r="BW228" i="14" s="1"/>
  <c r="BH265" i="14"/>
  <c r="CX265" i="14"/>
  <c r="AT89" i="14"/>
  <c r="AT104" i="14"/>
  <c r="AT112" i="14"/>
  <c r="BV142" i="14"/>
  <c r="AT158" i="14"/>
  <c r="AT256" i="14"/>
  <c r="AT163" i="14"/>
  <c r="AT166" i="14"/>
  <c r="AT169" i="14"/>
  <c r="AT182" i="14"/>
  <c r="AT204" i="14"/>
  <c r="AT193" i="14"/>
  <c r="BH193" i="14"/>
  <c r="BH194" i="14"/>
  <c r="AT195" i="14"/>
  <c r="BH195" i="14"/>
  <c r="AT196" i="14"/>
  <c r="AT179" i="14"/>
  <c r="BH179" i="14"/>
  <c r="AT239" i="14"/>
  <c r="BH210" i="14"/>
  <c r="BH205" i="14"/>
  <c r="CX214" i="14"/>
  <c r="AT216" i="14"/>
  <c r="AT222" i="14"/>
  <c r="BH222" i="14"/>
  <c r="BH236" i="14"/>
  <c r="BH227" i="14"/>
  <c r="AT238" i="14"/>
  <c r="CJ422" i="14"/>
  <c r="CK422" i="14" s="1"/>
  <c r="BH295" i="14"/>
  <c r="AT296" i="14"/>
  <c r="BH309" i="14"/>
  <c r="BH354" i="14"/>
  <c r="AT356" i="14"/>
  <c r="BV156" i="14"/>
  <c r="BV164" i="14"/>
  <c r="CJ164" i="14"/>
  <c r="BH185" i="14"/>
  <c r="BV185" i="14"/>
  <c r="BW185" i="14" s="1"/>
  <c r="CX186" i="14"/>
  <c r="AT187" i="14"/>
  <c r="BH187" i="14"/>
  <c r="CJ188" i="14"/>
  <c r="AT59" i="14"/>
  <c r="AU59" i="14" s="1"/>
  <c r="BH59" i="14"/>
  <c r="BV60" i="14"/>
  <c r="CJ60" i="14"/>
  <c r="CX60" i="14"/>
  <c r="BH157" i="14"/>
  <c r="BI157" i="14" s="1"/>
  <c r="BV157" i="14"/>
  <c r="CJ192" i="14"/>
  <c r="AT50" i="14"/>
  <c r="AU50" i="14" s="1"/>
  <c r="BV62" i="14"/>
  <c r="CJ62" i="14"/>
  <c r="AT63" i="14"/>
  <c r="AU63" i="14" s="1"/>
  <c r="BH64" i="14"/>
  <c r="CJ64" i="14"/>
  <c r="CX65" i="14"/>
  <c r="BV139" i="14"/>
  <c r="CJ152" i="14"/>
  <c r="CX152" i="14"/>
  <c r="AT153" i="14"/>
  <c r="BH153" i="14"/>
  <c r="BI153" i="14" s="1"/>
  <c r="BV189" i="14"/>
  <c r="BW189" i="14" s="1"/>
  <c r="CJ189" i="14"/>
  <c r="AT190" i="14"/>
  <c r="BH200" i="14"/>
  <c r="BV200" i="14"/>
  <c r="BW200" i="14" s="1"/>
  <c r="CX66" i="14"/>
  <c r="AT191" i="14"/>
  <c r="CX148" i="14"/>
  <c r="BV18" i="14"/>
  <c r="CJ53" i="14"/>
  <c r="BV249" i="14"/>
  <c r="BW249" i="14" s="1"/>
  <c r="BH14" i="14"/>
  <c r="CJ67" i="14"/>
  <c r="AT82" i="14"/>
  <c r="AU82" i="14" s="1"/>
  <c r="BH208" i="14"/>
  <c r="CJ237" i="14"/>
  <c r="AT86" i="14"/>
  <c r="AU86" i="14" s="1"/>
  <c r="AT105" i="14"/>
  <c r="AT125" i="14"/>
  <c r="AT129" i="14"/>
  <c r="AT178" i="14"/>
  <c r="AT246" i="14"/>
  <c r="AT312" i="14"/>
  <c r="CJ58" i="14"/>
  <c r="BV134" i="14"/>
  <c r="CJ151" i="14"/>
  <c r="BH164" i="14"/>
  <c r="BI164" i="14" s="1"/>
  <c r="CX184" i="14"/>
  <c r="BV188" i="14"/>
  <c r="BW188" i="14" s="1"/>
  <c r="BH60" i="14"/>
  <c r="CX61" i="14"/>
  <c r="AT157" i="14"/>
  <c r="BH62" i="14"/>
  <c r="CX63" i="14"/>
  <c r="CJ65" i="14"/>
  <c r="BV152" i="14"/>
  <c r="BH189" i="14"/>
  <c r="CX190" i="14"/>
  <c r="AT200" i="14"/>
  <c r="CJ66" i="14"/>
  <c r="CJ131" i="14"/>
  <c r="CX132" i="14"/>
  <c r="AT135" i="14"/>
  <c r="BV148" i="14"/>
  <c r="BV171" i="14"/>
  <c r="BW171" i="14" s="1"/>
  <c r="CK171" i="14" s="1"/>
  <c r="CY171" i="14" s="1"/>
  <c r="AT46" i="14"/>
  <c r="AU46" i="14" s="1"/>
  <c r="AT7" i="14"/>
  <c r="CJ11" i="14"/>
  <c r="AT18" i="14"/>
  <c r="BV47" i="14"/>
  <c r="BH51" i="14"/>
  <c r="BV51" i="14"/>
  <c r="CX51" i="14"/>
  <c r="AT53" i="14"/>
  <c r="AU53" i="14" s="1"/>
  <c r="BH53" i="14"/>
  <c r="AT87" i="14"/>
  <c r="BV122" i="14"/>
  <c r="CJ122" i="14"/>
  <c r="BH136" i="14"/>
  <c r="BI136" i="14" s="1"/>
  <c r="CX181" i="14"/>
  <c r="AT232" i="14"/>
  <c r="CJ234" i="14"/>
  <c r="CX234" i="14"/>
  <c r="BH249" i="14"/>
  <c r="CJ250" i="14"/>
  <c r="BH264" i="14"/>
  <c r="BV264" i="14"/>
  <c r="BW264" i="14" s="1"/>
  <c r="CX274" i="14"/>
  <c r="AT275" i="14"/>
  <c r="CJ282" i="14"/>
  <c r="BV286" i="14"/>
  <c r="BW286" i="14" s="1"/>
  <c r="CJ34" i="14"/>
  <c r="BV58" i="14"/>
  <c r="BH134" i="14"/>
  <c r="BI134" i="14" s="1"/>
  <c r="AT138" i="14"/>
  <c r="CJ147" i="14"/>
  <c r="BV151" i="14"/>
  <c r="BV186" i="14"/>
  <c r="BW186" i="14" s="1"/>
  <c r="CX59" i="14"/>
  <c r="BH192" i="14"/>
  <c r="CX50" i="14"/>
  <c r="AT62" i="14"/>
  <c r="AU62" i="14" s="1"/>
  <c r="CJ63" i="14"/>
  <c r="BV65" i="14"/>
  <c r="BH152" i="14"/>
  <c r="BI152" i="14" s="1"/>
  <c r="BV66" i="14"/>
  <c r="BH131" i="14"/>
  <c r="BI131" i="14" s="1"/>
  <c r="BW131" i="14" s="1"/>
  <c r="BH217" i="14"/>
  <c r="BH223" i="14"/>
  <c r="BH224" i="14"/>
  <c r="BH225" i="14"/>
  <c r="BH235" i="14"/>
  <c r="BH238" i="14"/>
  <c r="AT244" i="14"/>
  <c r="BH244" i="14"/>
  <c r="BH269" i="14"/>
  <c r="AT267" i="14"/>
  <c r="BH267" i="14"/>
  <c r="BV331" i="14"/>
  <c r="AT343" i="14"/>
  <c r="AT392" i="14"/>
  <c r="AT396" i="14"/>
  <c r="CJ27" i="14"/>
  <c r="BV33" i="14"/>
  <c r="AT68" i="14"/>
  <c r="AU68" i="14" s="1"/>
  <c r="CJ69" i="14"/>
  <c r="AT168" i="14"/>
  <c r="AT265" i="14"/>
  <c r="AT128" i="14"/>
  <c r="AT162" i="14"/>
  <c r="AT287" i="14"/>
  <c r="BH312" i="14"/>
  <c r="BH375" i="14"/>
  <c r="AT175" i="14"/>
  <c r="AT121" i="14"/>
  <c r="AT155" i="14"/>
  <c r="BH243" i="14"/>
  <c r="BV310" i="14"/>
  <c r="BV212" i="14"/>
  <c r="BW212" i="14" s="1"/>
  <c r="CJ26" i="14"/>
  <c r="BH55" i="14"/>
  <c r="CX131" i="14"/>
  <c r="AT132" i="14"/>
  <c r="BH135" i="14"/>
  <c r="BI135" i="14" s="1"/>
  <c r="BH46" i="14"/>
  <c r="BV46" i="14"/>
  <c r="BH18" i="14"/>
  <c r="AT43" i="14"/>
  <c r="AU43" i="14" s="1"/>
  <c r="AT52" i="14"/>
  <c r="AU52" i="14" s="1"/>
  <c r="BH87" i="14"/>
  <c r="BI87" i="14" s="1"/>
  <c r="CX122" i="14"/>
  <c r="AT130" i="14"/>
  <c r="BH130" i="14"/>
  <c r="BI130" i="14" s="1"/>
  <c r="AT263" i="14"/>
  <c r="BH263" i="14"/>
  <c r="BV263" i="14"/>
  <c r="BW263" i="14" s="1"/>
  <c r="CX264" i="14"/>
  <c r="AT274" i="14"/>
  <c r="CX275" i="14"/>
  <c r="BH304" i="14"/>
  <c r="BV304" i="14"/>
  <c r="BW304" i="14" s="1"/>
  <c r="CJ304" i="14"/>
  <c r="CJ315" i="14"/>
  <c r="CK315" i="14" s="1"/>
  <c r="CJ337" i="14"/>
  <c r="CK337" i="14" s="1"/>
  <c r="AT110" i="14"/>
  <c r="AT123" i="14"/>
  <c r="AT281" i="14"/>
  <c r="BH259" i="14"/>
  <c r="BH297" i="14"/>
  <c r="AT313" i="14"/>
  <c r="AT170" i="14"/>
  <c r="BH231" i="14"/>
  <c r="BV231" i="14"/>
  <c r="BW231" i="14" s="1"/>
  <c r="CX260" i="14"/>
  <c r="AT261" i="14"/>
  <c r="BH261" i="14"/>
  <c r="AT247" i="14"/>
  <c r="CX453" i="14"/>
  <c r="CY453" i="14" s="1"/>
  <c r="DL453" i="14" s="1"/>
  <c r="DM453" i="14" s="1"/>
  <c r="CJ13" i="14"/>
  <c r="BV15" i="14"/>
  <c r="BH25" i="14"/>
  <c r="CX26" i="14"/>
  <c r="BV37" i="14"/>
  <c r="BV55" i="14"/>
  <c r="CJ68" i="14"/>
  <c r="CX68" i="14"/>
  <c r="BV79" i="14"/>
  <c r="CJ92" i="14"/>
  <c r="BV218" i="14"/>
  <c r="CX93" i="14"/>
  <c r="BV99" i="14"/>
  <c r="BH114" i="14"/>
  <c r="BI114" i="14" s="1"/>
  <c r="CJ168" i="14"/>
  <c r="CX168" i="14"/>
  <c r="AT172" i="14"/>
  <c r="BV197" i="14"/>
  <c r="AT199" i="14"/>
  <c r="CJ206" i="14"/>
  <c r="BV207" i="14"/>
  <c r="BW207" i="14" s="1"/>
  <c r="CJ207" i="14"/>
  <c r="AT237" i="14"/>
  <c r="AT266" i="14"/>
  <c r="BH272" i="14"/>
  <c r="BV272" i="14"/>
  <c r="BW272" i="14" s="1"/>
  <c r="CX277" i="14"/>
  <c r="BH278" i="14"/>
  <c r="CJ279" i="14"/>
  <c r="AT119" i="14"/>
  <c r="BH369" i="14"/>
  <c r="BH34" i="14"/>
  <c r="BH147" i="14"/>
  <c r="BI147" i="14" s="1"/>
  <c r="CJ156" i="14"/>
  <c r="BV50" i="14"/>
  <c r="BH132" i="14"/>
  <c r="BI132" i="14" s="1"/>
  <c r="AT341" i="14"/>
  <c r="AT342" i="14"/>
  <c r="AT88" i="14"/>
  <c r="CX298" i="14"/>
  <c r="CJ327" i="14"/>
  <c r="CX185" i="14"/>
  <c r="CX64" i="14"/>
  <c r="BV153" i="14"/>
  <c r="BH190" i="14"/>
  <c r="CX200" i="14"/>
  <c r="CJ191" i="14"/>
  <c r="BV43" i="14"/>
  <c r="BH52" i="14"/>
  <c r="CX53" i="14"/>
  <c r="BV130" i="14"/>
  <c r="BH181" i="14"/>
  <c r="BI181" i="14" s="1"/>
  <c r="CX232" i="14"/>
  <c r="CX276" i="14"/>
  <c r="BV262" i="14"/>
  <c r="BW262" i="14" s="1"/>
  <c r="BH290" i="14"/>
  <c r="BV290" i="14"/>
  <c r="BW290" i="14" s="1"/>
  <c r="CJ299" i="14"/>
  <c r="BV301" i="14"/>
  <c r="BW301" i="14" s="1"/>
  <c r="CJ301" i="14"/>
  <c r="BH326" i="14"/>
  <c r="CX327" i="14"/>
  <c r="AT66" i="14"/>
  <c r="AU66" i="14" s="1"/>
  <c r="CX57" i="14"/>
  <c r="CJ187" i="14"/>
  <c r="AT65" i="14"/>
  <c r="AU65" i="14" s="1"/>
  <c r="AT291" i="14"/>
  <c r="AT315" i="14"/>
  <c r="CX337" i="14"/>
  <c r="CX17" i="14"/>
  <c r="AT149" i="14"/>
  <c r="AT268" i="14"/>
  <c r="CJ170" i="14"/>
  <c r="CJ57" i="14"/>
  <c r="AT147" i="14"/>
  <c r="CJ150" i="14"/>
  <c r="CX62" i="14"/>
  <c r="CX189" i="14"/>
  <c r="AT305" i="14"/>
  <c r="BV317" i="14"/>
  <c r="CX328" i="14"/>
  <c r="CX199" i="14"/>
  <c r="BH228" i="14"/>
  <c r="BH319" i="14"/>
  <c r="AT321" i="14"/>
  <c r="CJ352" i="14"/>
  <c r="CK352" i="14" s="1"/>
  <c r="AT362" i="14"/>
  <c r="CJ392" i="14"/>
  <c r="CK392" i="14" s="1"/>
  <c r="CX54" i="14"/>
  <c r="BV136" i="14"/>
  <c r="BH232" i="14"/>
  <c r="AT249" i="14"/>
  <c r="BH275" i="14"/>
  <c r="BV315" i="14"/>
  <c r="CJ353" i="14"/>
  <c r="CK353" i="14" s="1"/>
  <c r="BV326" i="14"/>
  <c r="BW326" i="14" s="1"/>
  <c r="AT17" i="14"/>
  <c r="BH17" i="14"/>
  <c r="AT56" i="14"/>
  <c r="AU56" i="14" s="1"/>
  <c r="CX218" i="14"/>
  <c r="CJ115" i="14"/>
  <c r="AT198" i="14"/>
  <c r="BV92" i="14"/>
  <c r="BH251" i="14"/>
  <c r="BV279" i="14"/>
  <c r="BW279" i="14" s="1"/>
  <c r="BH276" i="14"/>
  <c r="AT83" i="14"/>
  <c r="AU83" i="14" s="1"/>
  <c r="AT251" i="14"/>
  <c r="CJ298" i="14"/>
  <c r="CX43" i="14"/>
  <c r="CX25" i="14"/>
  <c r="CX156" i="14"/>
  <c r="BV190" i="14"/>
  <c r="BW190" i="14" s="1"/>
  <c r="BH33" i="14"/>
  <c r="CJ199" i="14"/>
  <c r="CX147" i="14"/>
  <c r="CL263" i="2"/>
  <c r="CL266" i="2"/>
  <c r="CR270" i="2"/>
  <c r="CR273" i="2"/>
  <c r="CL274" i="2"/>
  <c r="CQ270" i="2"/>
  <c r="CQ273" i="2"/>
  <c r="CP270" i="2"/>
  <c r="CP273" i="2"/>
  <c r="CW263" i="2"/>
  <c r="CN270" i="2"/>
  <c r="CN273" i="2"/>
  <c r="CV263" i="2"/>
  <c r="CL264" i="2"/>
  <c r="CL267" i="2"/>
  <c r="CM270" i="2"/>
  <c r="CM273" i="2"/>
  <c r="CL275" i="2"/>
  <c r="CR263" i="2"/>
  <c r="CR266" i="2"/>
  <c r="CL271" i="2"/>
  <c r="CT274" i="2"/>
  <c r="CQ263" i="2"/>
  <c r="CQ266" i="2"/>
  <c r="CR274" i="2"/>
  <c r="CP263" i="2"/>
  <c r="CP266" i="2"/>
  <c r="CP274" i="2"/>
  <c r="CO263" i="2"/>
  <c r="CO266" i="2"/>
  <c r="CO274" i="2"/>
  <c r="CN263" i="2"/>
  <c r="CN266" i="2"/>
  <c r="CT273" i="2"/>
  <c r="CN274" i="2"/>
  <c r="CM263" i="2"/>
  <c r="CM266" i="2"/>
  <c r="CS270" i="2"/>
  <c r="CS273" i="2"/>
  <c r="CM274" i="2"/>
  <c r="CO270" i="2"/>
  <c r="CO273" i="2"/>
  <c r="CS263" i="2"/>
  <c r="CV268" i="2"/>
  <c r="CL273" i="2"/>
  <c r="CO272" i="2"/>
  <c r="CO265" i="2"/>
  <c r="CQ268" i="2"/>
  <c r="CM269" i="2"/>
  <c r="CR271" i="2"/>
  <c r="CN272" i="2"/>
  <c r="CT275" i="2"/>
  <c r="CQ276" i="2"/>
  <c r="CS264" i="2"/>
  <c r="CN265" i="2"/>
  <c r="CS267" i="2"/>
  <c r="CP268" i="2"/>
  <c r="CL269" i="2"/>
  <c r="CQ271" i="2"/>
  <c r="CM272" i="2"/>
  <c r="CS275" i="2"/>
  <c r="CP276" i="2"/>
  <c r="CS269" i="2"/>
  <c r="CT272" i="2"/>
  <c r="CR269" i="2"/>
  <c r="CS272" i="2"/>
  <c r="CS265" i="2"/>
  <c r="CQ269" i="2"/>
  <c r="CR272" i="2"/>
  <c r="CU276" i="2"/>
  <c r="CR265" i="2"/>
  <c r="CP269" i="2"/>
  <c r="CQ272" i="2"/>
  <c r="CT276" i="2"/>
  <c r="CQ265" i="2"/>
  <c r="CS268" i="2"/>
  <c r="CO269" i="2"/>
  <c r="CP272" i="2"/>
  <c r="CS276" i="2"/>
  <c r="CP265" i="2"/>
  <c r="CR268" i="2"/>
  <c r="CN269" i="2"/>
  <c r="CU275" i="2"/>
  <c r="CR276" i="2"/>
  <c r="CM265" i="2"/>
  <c r="CR267" i="2"/>
  <c r="CO268" i="2"/>
  <c r="CP271" i="2"/>
  <c r="CR275" i="2"/>
  <c r="CO276" i="2"/>
  <c r="CU263" i="2"/>
  <c r="CQ264" i="2"/>
  <c r="CQ267" i="2"/>
  <c r="CN268" i="2"/>
  <c r="CO271" i="2"/>
  <c r="CV273" i="2"/>
  <c r="CS274" i="2"/>
  <c r="CQ275" i="2"/>
  <c r="CN276" i="2"/>
  <c r="CS271" i="2"/>
  <c r="CR264" i="2"/>
  <c r="CP264" i="2"/>
  <c r="CP267" i="2"/>
  <c r="CM268" i="2"/>
  <c r="CN271" i="2"/>
  <c r="CP275" i="2"/>
  <c r="CM276" i="2"/>
  <c r="CO264" i="2"/>
  <c r="CO267" i="2"/>
  <c r="CO275" i="2"/>
  <c r="BH449" i="2"/>
  <c r="AT442" i="2"/>
  <c r="AT497" i="2"/>
  <c r="AT441" i="2"/>
  <c r="AT360" i="2"/>
  <c r="BH443" i="2"/>
  <c r="AT447" i="2"/>
  <c r="BH448" i="2"/>
  <c r="AT450" i="2"/>
  <c r="BV452" i="2"/>
  <c r="BH479" i="2"/>
  <c r="BH286" i="2"/>
  <c r="AT495" i="2"/>
  <c r="BL87" i="2"/>
  <c r="BL86" i="2" s="1"/>
  <c r="BD87" i="2"/>
  <c r="BD86" i="2" s="1"/>
  <c r="BV89" i="2"/>
  <c r="AT88" i="2"/>
  <c r="CJ480" i="2"/>
  <c r="CK480" i="2" s="1"/>
  <c r="BF8" i="2"/>
  <c r="BH407" i="2"/>
  <c r="CD87" i="2"/>
  <c r="CJ148" i="2"/>
  <c r="AT211" i="2"/>
  <c r="AT202" i="2"/>
  <c r="AT425" i="2"/>
  <c r="BH431" i="2"/>
  <c r="AT366" i="2"/>
  <c r="BH388" i="2"/>
  <c r="AT398" i="2"/>
  <c r="AT410" i="2"/>
  <c r="AT480" i="2"/>
  <c r="BH490" i="2"/>
  <c r="AT491" i="2"/>
  <c r="BH493" i="2"/>
  <c r="BH94" i="2"/>
  <c r="BH93" i="2"/>
  <c r="CE87" i="2"/>
  <c r="BV88" i="2"/>
  <c r="BH88" i="2"/>
  <c r="BV442" i="2"/>
  <c r="BX42" i="2"/>
  <c r="AT21" i="2"/>
  <c r="AT24" i="2"/>
  <c r="BT87" i="2"/>
  <c r="BT86" i="2" s="1"/>
  <c r="CJ169" i="2"/>
  <c r="AT364" i="2"/>
  <c r="AT431" i="2"/>
  <c r="AT388" i="2"/>
  <c r="BH392" i="2"/>
  <c r="AT435" i="2"/>
  <c r="AT460" i="2"/>
  <c r="BH460" i="2"/>
  <c r="BH464" i="2"/>
  <c r="AT465" i="2"/>
  <c r="BH465" i="2"/>
  <c r="AT472" i="2"/>
  <c r="AT479" i="2"/>
  <c r="BH487" i="2"/>
  <c r="CA349" i="2"/>
  <c r="BK349" i="2"/>
  <c r="BY349" i="2"/>
  <c r="BG349" i="2"/>
  <c r="CC349" i="2"/>
  <c r="BJ349" i="2"/>
  <c r="CB349" i="2"/>
  <c r="BF349" i="2"/>
  <c r="BZ349" i="2"/>
  <c r="BE349" i="2"/>
  <c r="BU349" i="2"/>
  <c r="BC349" i="2"/>
  <c r="BM349" i="2"/>
  <c r="CH349" i="2"/>
  <c r="BL349" i="2"/>
  <c r="CG349" i="2"/>
  <c r="BD349" i="2"/>
  <c r="CE349" i="2"/>
  <c r="BA349" i="2"/>
  <c r="BX349" i="2"/>
  <c r="CF349" i="2"/>
  <c r="BS349" i="2"/>
  <c r="BQ349" i="2"/>
  <c r="BN349" i="2"/>
  <c r="CX66" i="2"/>
  <c r="BV62" i="2"/>
  <c r="AT61" i="2"/>
  <c r="AU61" i="2" s="1"/>
  <c r="BH414" i="2"/>
  <c r="AT382" i="2"/>
  <c r="BO349" i="2"/>
  <c r="BV439" i="2"/>
  <c r="AT440" i="2"/>
  <c r="BH442" i="2"/>
  <c r="AT423" i="2"/>
  <c r="BH423" i="2"/>
  <c r="BH444" i="2"/>
  <c r="BV444" i="2"/>
  <c r="BV449" i="2"/>
  <c r="BH450" i="2"/>
  <c r="BH459" i="2"/>
  <c r="BV180" i="2"/>
  <c r="BV173" i="2"/>
  <c r="BH80" i="2"/>
  <c r="BI80" i="2" s="1"/>
  <c r="BH79" i="2"/>
  <c r="BI79" i="2" s="1"/>
  <c r="BM8" i="2"/>
  <c r="BV102" i="2"/>
  <c r="BW102" i="2" s="1"/>
  <c r="CN467" i="2"/>
  <c r="CP467" i="2"/>
  <c r="CR467" i="2"/>
  <c r="CT467" i="2"/>
  <c r="CI467" i="2"/>
  <c r="CJ467" i="2" s="1"/>
  <c r="CK467" i="2" s="1"/>
  <c r="CM467" i="2"/>
  <c r="CV467" i="2"/>
  <c r="CW467" i="2"/>
  <c r="CO467" i="2"/>
  <c r="CQ467" i="2"/>
  <c r="CS467" i="2"/>
  <c r="CU467" i="2"/>
  <c r="CL467" i="2"/>
  <c r="CQ459" i="2"/>
  <c r="CE459" i="2"/>
  <c r="CS459" i="2"/>
  <c r="CN459" i="2"/>
  <c r="CP459" i="2"/>
  <c r="CH459" i="2"/>
  <c r="CI459" i="2"/>
  <c r="CV459" i="2"/>
  <c r="CW459" i="2"/>
  <c r="CF459" i="2"/>
  <c r="CL459" i="2"/>
  <c r="CM459" i="2"/>
  <c r="CO459" i="2"/>
  <c r="CR459" i="2"/>
  <c r="CT459" i="2"/>
  <c r="CG459" i="2"/>
  <c r="CU459" i="2"/>
  <c r="AT47" i="2"/>
  <c r="AT50" i="2"/>
  <c r="AT51" i="2"/>
  <c r="AT55" i="2"/>
  <c r="BH59" i="2"/>
  <c r="AT363" i="2"/>
  <c r="BH396" i="2"/>
  <c r="BH468" i="2"/>
  <c r="AT489" i="2"/>
  <c r="AZ329" i="2"/>
  <c r="BJ329" i="2"/>
  <c r="BF329" i="2"/>
  <c r="BE329" i="2"/>
  <c r="BD329" i="2"/>
  <c r="BA329" i="2"/>
  <c r="BG329" i="2"/>
  <c r="BC329" i="2"/>
  <c r="BB329" i="2"/>
  <c r="CJ105" i="2"/>
  <c r="BY87" i="2"/>
  <c r="BQ87" i="2"/>
  <c r="BQ86" i="2" s="1"/>
  <c r="BA87" i="2"/>
  <c r="BA86" i="2" s="1"/>
  <c r="BH18" i="2"/>
  <c r="AJ8" i="2"/>
  <c r="AZ8" i="2"/>
  <c r="AR42" i="2"/>
  <c r="AZ42" i="2"/>
  <c r="AW87" i="2"/>
  <c r="AW86" i="2" s="1"/>
  <c r="AY87" i="2"/>
  <c r="AY86" i="2" s="1"/>
  <c r="CA130" i="2"/>
  <c r="AT185" i="2"/>
  <c r="AT196" i="2"/>
  <c r="AT430" i="2"/>
  <c r="AT387" i="2"/>
  <c r="BH391" i="2"/>
  <c r="AT414" i="2"/>
  <c r="AT376" i="2"/>
  <c r="AT341" i="2"/>
  <c r="BR349" i="2"/>
  <c r="BV443" i="2"/>
  <c r="BV446" i="2"/>
  <c r="AT459" i="2"/>
  <c r="AT478" i="2"/>
  <c r="BH482" i="2"/>
  <c r="BH497" i="2"/>
  <c r="BV80" i="2"/>
  <c r="CJ79" i="2"/>
  <c r="BV78" i="2"/>
  <c r="CJ75" i="2"/>
  <c r="BV74" i="2"/>
  <c r="BW74" i="2" s="1"/>
  <c r="BH72" i="2"/>
  <c r="BI72" i="2" s="1"/>
  <c r="BV71" i="2"/>
  <c r="BH70" i="2"/>
  <c r="BI70" i="2" s="1"/>
  <c r="CJ68" i="2"/>
  <c r="CU35" i="2"/>
  <c r="CW35" i="2"/>
  <c r="CM35" i="2"/>
  <c r="CN35" i="2"/>
  <c r="CO35" i="2"/>
  <c r="CQ35" i="2"/>
  <c r="CR35" i="2"/>
  <c r="CS35" i="2"/>
  <c r="CT35" i="2"/>
  <c r="CV35" i="2"/>
  <c r="AK8" i="2"/>
  <c r="CX74" i="2"/>
  <c r="CX117" i="2"/>
  <c r="CY117" i="2" s="1"/>
  <c r="CW476" i="2"/>
  <c r="CP476" i="2"/>
  <c r="CR476" i="2"/>
  <c r="CU476" i="2"/>
  <c r="CV476" i="2"/>
  <c r="CN476" i="2"/>
  <c r="CO476" i="2"/>
  <c r="CQ476" i="2"/>
  <c r="CS476" i="2"/>
  <c r="CT476" i="2"/>
  <c r="CM476" i="2"/>
  <c r="AT343" i="2"/>
  <c r="AT436" i="2"/>
  <c r="AT325" i="2"/>
  <c r="AT374" i="2"/>
  <c r="AT403" i="2"/>
  <c r="CD349" i="2"/>
  <c r="CU130" i="2"/>
  <c r="CJ170" i="2"/>
  <c r="CB159" i="2"/>
  <c r="BL159" i="2"/>
  <c r="BO87" i="2"/>
  <c r="BO86" i="2" s="1"/>
  <c r="BH496" i="2"/>
  <c r="BH428" i="2"/>
  <c r="AT454" i="2"/>
  <c r="AT458" i="2"/>
  <c r="BH462" i="2"/>
  <c r="AT475" i="2"/>
  <c r="BH475" i="2"/>
  <c r="BH481" i="2"/>
  <c r="CX156" i="2"/>
  <c r="CX152" i="2"/>
  <c r="CJ80" i="2"/>
  <c r="BB8" i="2"/>
  <c r="BE339" i="2"/>
  <c r="BS339" i="2"/>
  <c r="CG339" i="2"/>
  <c r="CU339" i="2"/>
  <c r="BA339" i="2"/>
  <c r="BP339" i="2"/>
  <c r="CE339" i="2"/>
  <c r="CT339" i="2"/>
  <c r="BG339" i="2"/>
  <c r="CM339" i="2"/>
  <c r="BX339" i="2"/>
  <c r="CN339" i="2"/>
  <c r="BY339" i="2"/>
  <c r="CO339" i="2"/>
  <c r="BK339" i="2"/>
  <c r="CD339" i="2"/>
  <c r="BL339" i="2"/>
  <c r="CF339" i="2"/>
  <c r="BM339" i="2"/>
  <c r="CH339" i="2"/>
  <c r="BO339" i="2"/>
  <c r="CP339" i="2"/>
  <c r="BQ339" i="2"/>
  <c r="CQ339" i="2"/>
  <c r="BR339" i="2"/>
  <c r="CR339" i="2"/>
  <c r="BT339" i="2"/>
  <c r="BU339" i="2"/>
  <c r="CA339" i="2"/>
  <c r="BB339" i="2"/>
  <c r="CS339" i="2"/>
  <c r="BC339" i="2"/>
  <c r="CV339" i="2"/>
  <c r="BD339" i="2"/>
  <c r="CW339" i="2"/>
  <c r="BJ339" i="2"/>
  <c r="BF339" i="2"/>
  <c r="BN339" i="2"/>
  <c r="BZ339" i="2"/>
  <c r="CB339" i="2"/>
  <c r="CC339" i="2"/>
  <c r="CI339" i="2"/>
  <c r="AZ339" i="2"/>
  <c r="CL339" i="2"/>
  <c r="T87" i="2"/>
  <c r="AT97" i="2"/>
  <c r="BY130" i="2"/>
  <c r="BH421" i="2"/>
  <c r="AT368" i="2"/>
  <c r="AT346" i="2"/>
  <c r="AT417" i="2"/>
  <c r="BH417" i="2"/>
  <c r="AT439" i="2"/>
  <c r="AT443" i="2"/>
  <c r="BV445" i="2"/>
  <c r="BH446" i="2"/>
  <c r="AT449" i="2"/>
  <c r="BH451" i="2"/>
  <c r="BV451" i="2"/>
  <c r="AT286" i="2"/>
  <c r="CW130" i="2"/>
  <c r="CX279" i="2"/>
  <c r="CY279" i="2" s="1"/>
  <c r="BH172" i="2"/>
  <c r="CX170" i="2"/>
  <c r="CX43" i="2"/>
  <c r="CL42" i="2"/>
  <c r="CN444" i="2"/>
  <c r="CB444" i="2"/>
  <c r="CP444" i="2"/>
  <c r="CH444" i="2"/>
  <c r="CE444" i="2"/>
  <c r="CW444" i="2"/>
  <c r="CF444" i="2"/>
  <c r="CO444" i="2"/>
  <c r="CQ444" i="2"/>
  <c r="CR444" i="2"/>
  <c r="CT444" i="2"/>
  <c r="CA444" i="2"/>
  <c r="CV444" i="2"/>
  <c r="CM444" i="2"/>
  <c r="CS444" i="2"/>
  <c r="CU444" i="2"/>
  <c r="CD444" i="2"/>
  <c r="CG444" i="2"/>
  <c r="CI444" i="2"/>
  <c r="CL444" i="2"/>
  <c r="BN413" i="2"/>
  <c r="CB413" i="2"/>
  <c r="CP413" i="2"/>
  <c r="BO413" i="2"/>
  <c r="CD413" i="2"/>
  <c r="CS413" i="2"/>
  <c r="BQ413" i="2"/>
  <c r="CF413" i="2"/>
  <c r="CU413" i="2"/>
  <c r="BZ413" i="2"/>
  <c r="CR413" i="2"/>
  <c r="CA413" i="2"/>
  <c r="CT413" i="2"/>
  <c r="CC413" i="2"/>
  <c r="CV413" i="2"/>
  <c r="BR413" i="2"/>
  <c r="CL413" i="2"/>
  <c r="BS413" i="2"/>
  <c r="CM413" i="2"/>
  <c r="CQ413" i="2"/>
  <c r="BT413" i="2"/>
  <c r="BU413" i="2"/>
  <c r="BY413" i="2"/>
  <c r="CG413" i="2"/>
  <c r="CH413" i="2"/>
  <c r="CI413" i="2"/>
  <c r="CN413" i="2"/>
  <c r="BP413" i="2"/>
  <c r="CE413" i="2"/>
  <c r="CW413" i="2"/>
  <c r="CO413" i="2"/>
  <c r="BT410" i="2"/>
  <c r="CH410" i="2"/>
  <c r="CV410" i="2"/>
  <c r="BZ410" i="2"/>
  <c r="CO410" i="2"/>
  <c r="BM410" i="2"/>
  <c r="CB410" i="2"/>
  <c r="CQ410" i="2"/>
  <c r="CM410" i="2"/>
  <c r="CN410" i="2"/>
  <c r="BX410" i="2"/>
  <c r="CP410" i="2"/>
  <c r="BO410" i="2"/>
  <c r="BP410" i="2"/>
  <c r="BS410" i="2"/>
  <c r="CS410" i="2"/>
  <c r="BR410" i="2"/>
  <c r="CW410" i="2"/>
  <c r="BU410" i="2"/>
  <c r="BY410" i="2"/>
  <c r="CC410" i="2"/>
  <c r="CE410" i="2"/>
  <c r="CI410" i="2"/>
  <c r="CL410" i="2"/>
  <c r="CR410" i="2"/>
  <c r="CT410" i="2"/>
  <c r="CU410" i="2"/>
  <c r="CA410" i="2"/>
  <c r="CD410" i="2"/>
  <c r="CF410" i="2"/>
  <c r="CG410" i="2"/>
  <c r="BN410" i="2"/>
  <c r="BH413" i="2"/>
  <c r="BH440" i="2"/>
  <c r="AT357" i="2"/>
  <c r="AT358" i="2"/>
  <c r="AT445" i="2"/>
  <c r="BV447" i="2"/>
  <c r="BV450" i="2"/>
  <c r="CX67" i="2"/>
  <c r="AT67" i="2"/>
  <c r="AU67" i="2" s="1"/>
  <c r="BV55" i="2"/>
  <c r="BW55" i="2" s="1"/>
  <c r="CP229" i="2"/>
  <c r="CW229" i="2"/>
  <c r="CQ229" i="2"/>
  <c r="CW494" i="2"/>
  <c r="CT494" i="2"/>
  <c r="CU494" i="2"/>
  <c r="CV494" i="2"/>
  <c r="BQ358" i="2"/>
  <c r="CF358" i="2"/>
  <c r="CU358" i="2"/>
  <c r="BD358" i="2"/>
  <c r="BS358" i="2"/>
  <c r="CH358" i="2"/>
  <c r="CW358" i="2"/>
  <c r="BP358" i="2"/>
  <c r="CI358" i="2"/>
  <c r="BT358" i="2"/>
  <c r="CL358" i="2"/>
  <c r="BL358" i="2"/>
  <c r="CE358" i="2"/>
  <c r="BM358" i="2"/>
  <c r="CG358" i="2"/>
  <c r="BN358" i="2"/>
  <c r="BG358" i="2"/>
  <c r="CD358" i="2"/>
  <c r="CM358" i="2"/>
  <c r="BO358" i="2"/>
  <c r="CP358" i="2"/>
  <c r="BU358" i="2"/>
  <c r="CV358" i="2"/>
  <c r="BX358" i="2"/>
  <c r="BZ358" i="2"/>
  <c r="CB358" i="2"/>
  <c r="BJ358" i="2"/>
  <c r="BK358" i="2"/>
  <c r="BR358" i="2"/>
  <c r="BY358" i="2"/>
  <c r="CA358" i="2"/>
  <c r="CN358" i="2"/>
  <c r="CO358" i="2"/>
  <c r="CQ358" i="2"/>
  <c r="CR358" i="2"/>
  <c r="CS358" i="2"/>
  <c r="BJ337" i="2"/>
  <c r="BX337" i="2"/>
  <c r="CL337" i="2"/>
  <c r="BM337" i="2"/>
  <c r="CB337" i="2"/>
  <c r="CQ337" i="2"/>
  <c r="BZ337" i="2"/>
  <c r="CP337" i="2"/>
  <c r="BK337" i="2"/>
  <c r="CA337" i="2"/>
  <c r="CR337" i="2"/>
  <c r="BL337" i="2"/>
  <c r="CC337" i="2"/>
  <c r="CS337" i="2"/>
  <c r="BC337" i="2"/>
  <c r="CT337" i="2"/>
  <c r="BD337" i="2"/>
  <c r="CU337" i="2"/>
  <c r="BE337" i="2"/>
  <c r="BY337" i="2"/>
  <c r="CV337" i="2"/>
  <c r="AZ337" i="2"/>
  <c r="CD337" i="2"/>
  <c r="BA337" i="2"/>
  <c r="CE337" i="2"/>
  <c r="BB337" i="2"/>
  <c r="CF337" i="2"/>
  <c r="BN337" i="2"/>
  <c r="CN337" i="2"/>
  <c r="BO337" i="2"/>
  <c r="CO337" i="2"/>
  <c r="BR337" i="2"/>
  <c r="BF337" i="2"/>
  <c r="CW337" i="2"/>
  <c r="BG337" i="2"/>
  <c r="BQ337" i="2"/>
  <c r="BT337" i="2"/>
  <c r="CG337" i="2"/>
  <c r="CH337" i="2"/>
  <c r="CI337" i="2"/>
  <c r="BU337" i="2"/>
  <c r="CM337" i="2"/>
  <c r="BH412" i="2"/>
  <c r="AT490" i="2"/>
  <c r="AT492" i="2"/>
  <c r="BK370" i="2"/>
  <c r="BN370" i="2"/>
  <c r="BR370" i="2"/>
  <c r="BJ370" i="2"/>
  <c r="BE370" i="2"/>
  <c r="BL370" i="2"/>
  <c r="BF370" i="2"/>
  <c r="BO370" i="2"/>
  <c r="BP370" i="2"/>
  <c r="BM370" i="2"/>
  <c r="BH494" i="2"/>
  <c r="CL462" i="2"/>
  <c r="CP462" i="2"/>
  <c r="CR462" i="2"/>
  <c r="CQ462" i="2"/>
  <c r="CS462" i="2"/>
  <c r="CU462" i="2"/>
  <c r="CV462" i="2"/>
  <c r="CW462" i="2"/>
  <c r="CG462" i="2"/>
  <c r="CM462" i="2"/>
  <c r="CN462" i="2"/>
  <c r="CO462" i="2"/>
  <c r="CT462" i="2"/>
  <c r="CI462" i="2"/>
  <c r="BX431" i="2"/>
  <c r="CM431" i="2"/>
  <c r="BZ431" i="2"/>
  <c r="CO431" i="2"/>
  <c r="BU431" i="2"/>
  <c r="CN431" i="2"/>
  <c r="CP431" i="2"/>
  <c r="BY431" i="2"/>
  <c r="CQ431" i="2"/>
  <c r="CH431" i="2"/>
  <c r="CI431" i="2"/>
  <c r="BT431" i="2"/>
  <c r="CV431" i="2"/>
  <c r="CA431" i="2"/>
  <c r="CW431" i="2"/>
  <c r="CB431" i="2"/>
  <c r="CD431" i="2"/>
  <c r="CF431" i="2"/>
  <c r="CG431" i="2"/>
  <c r="CL431" i="2"/>
  <c r="CR431" i="2"/>
  <c r="CS431" i="2"/>
  <c r="CE431" i="2"/>
  <c r="CT431" i="2"/>
  <c r="CU431" i="2"/>
  <c r="BD332" i="2"/>
  <c r="BR332" i="2"/>
  <c r="CF332" i="2"/>
  <c r="CT332" i="2"/>
  <c r="AY332" i="2"/>
  <c r="BN332" i="2"/>
  <c r="CC332" i="2"/>
  <c r="CR332" i="2"/>
  <c r="BE332" i="2"/>
  <c r="BU332" i="2"/>
  <c r="BF332" i="2"/>
  <c r="CN332" i="2"/>
  <c r="BG332" i="2"/>
  <c r="BX332" i="2"/>
  <c r="CO332" i="2"/>
  <c r="BY332" i="2"/>
  <c r="CP332" i="2"/>
  <c r="CD332" i="2"/>
  <c r="BJ332" i="2"/>
  <c r="CE332" i="2"/>
  <c r="BK332" i="2"/>
  <c r="CG332" i="2"/>
  <c r="BA332" i="2"/>
  <c r="CH332" i="2"/>
  <c r="BB332" i="2"/>
  <c r="CI332" i="2"/>
  <c r="BC332" i="2"/>
  <c r="BO332" i="2"/>
  <c r="CV332" i="2"/>
  <c r="BP332" i="2"/>
  <c r="CW332" i="2"/>
  <c r="BT332" i="2"/>
  <c r="BZ332" i="2"/>
  <c r="CA332" i="2"/>
  <c r="CL332" i="2"/>
  <c r="CQ332" i="2"/>
  <c r="BM332" i="2"/>
  <c r="BQ332" i="2"/>
  <c r="BS332" i="2"/>
  <c r="CB332" i="2"/>
  <c r="CM332" i="2"/>
  <c r="AZ332" i="2"/>
  <c r="CU332" i="2"/>
  <c r="BV11" i="2"/>
  <c r="BW11" i="2" s="1"/>
  <c r="CK11" i="2" s="1"/>
  <c r="BV84" i="2"/>
  <c r="BH434" i="2"/>
  <c r="BH405" i="2"/>
  <c r="AT469" i="2"/>
  <c r="CX185" i="2"/>
  <c r="BV204" i="2"/>
  <c r="BW204" i="2" s="1"/>
  <c r="CJ180" i="2"/>
  <c r="BV49" i="2"/>
  <c r="BJ376" i="2"/>
  <c r="BX376" i="2"/>
  <c r="CL376" i="2"/>
  <c r="BG376" i="2"/>
  <c r="BY376" i="2"/>
  <c r="CO376" i="2"/>
  <c r="BK376" i="2"/>
  <c r="CA376" i="2"/>
  <c r="CQ376" i="2"/>
  <c r="BF376" i="2"/>
  <c r="CB376" i="2"/>
  <c r="CT376" i="2"/>
  <c r="CC376" i="2"/>
  <c r="CU376" i="2"/>
  <c r="BL376" i="2"/>
  <c r="CD376" i="2"/>
  <c r="CV376" i="2"/>
  <c r="BQ376" i="2"/>
  <c r="CN376" i="2"/>
  <c r="BR376" i="2"/>
  <c r="CP376" i="2"/>
  <c r="BU376" i="2"/>
  <c r="CW376" i="2"/>
  <c r="BS376" i="2"/>
  <c r="BT376" i="2"/>
  <c r="CE376" i="2"/>
  <c r="CG376" i="2"/>
  <c r="CM376" i="2"/>
  <c r="CR376" i="2"/>
  <c r="CS376" i="2"/>
  <c r="BN376" i="2"/>
  <c r="BO376" i="2"/>
  <c r="BP376" i="2"/>
  <c r="BZ376" i="2"/>
  <c r="CF376" i="2"/>
  <c r="CI376" i="2"/>
  <c r="AT9" i="2"/>
  <c r="AN8" i="2"/>
  <c r="AH42" i="2"/>
  <c r="AT56" i="2"/>
  <c r="BH77" i="2"/>
  <c r="AT78" i="2"/>
  <c r="CC130" i="2"/>
  <c r="BH215" i="2"/>
  <c r="BV215" i="2"/>
  <c r="BH202" i="2"/>
  <c r="AT334" i="2"/>
  <c r="AT335" i="2"/>
  <c r="AT421" i="2"/>
  <c r="BH422" i="2"/>
  <c r="AT381" i="2"/>
  <c r="BH389" i="2"/>
  <c r="AT390" i="2"/>
  <c r="BH394" i="2"/>
  <c r="BH399" i="2"/>
  <c r="AT351" i="2"/>
  <c r="BH437" i="2"/>
  <c r="BH416" i="2"/>
  <c r="BG370" i="2"/>
  <c r="AT418" i="2"/>
  <c r="BH385" i="2"/>
  <c r="BI385" i="2" s="1"/>
  <c r="AT428" i="2"/>
  <c r="BH458" i="2"/>
  <c r="AT468" i="2"/>
  <c r="AP159" i="2"/>
  <c r="CX88" i="2"/>
  <c r="CW496" i="2"/>
  <c r="CU496" i="2"/>
  <c r="CV496" i="2"/>
  <c r="CJ486" i="2"/>
  <c r="CK486" i="2" s="1"/>
  <c r="CJ50" i="2"/>
  <c r="CU484" i="2"/>
  <c r="CW484" i="2"/>
  <c r="CP484" i="2"/>
  <c r="CR484" i="2"/>
  <c r="CV484" i="2"/>
  <c r="CS484" i="2"/>
  <c r="CT484" i="2"/>
  <c r="AT19" i="2"/>
  <c r="AT105" i="2"/>
  <c r="CJ142" i="2"/>
  <c r="CJ149" i="2"/>
  <c r="CJ156" i="2"/>
  <c r="BH211" i="2"/>
  <c r="AT212" i="2"/>
  <c r="BH199" i="2"/>
  <c r="AT210" i="2"/>
  <c r="AT333" i="2"/>
  <c r="BH425" i="2"/>
  <c r="AT394" i="2"/>
  <c r="AT416" i="2"/>
  <c r="BH467" i="2"/>
  <c r="CJ186" i="2"/>
  <c r="CX69" i="2"/>
  <c r="AT65" i="2"/>
  <c r="AU65" i="2" s="1"/>
  <c r="CJ63" i="2"/>
  <c r="CJ60" i="2"/>
  <c r="BH49" i="2"/>
  <c r="BI49" i="2" s="1"/>
  <c r="BC42" i="2"/>
  <c r="CG42" i="2"/>
  <c r="CO42" i="2"/>
  <c r="CO240" i="2"/>
  <c r="CT240" i="2"/>
  <c r="CV240" i="2"/>
  <c r="CS240" i="2"/>
  <c r="CP240" i="2"/>
  <c r="CU240" i="2"/>
  <c r="CW240" i="2"/>
  <c r="CQ240" i="2"/>
  <c r="BM351" i="2"/>
  <c r="CA351" i="2"/>
  <c r="CO351" i="2"/>
  <c r="BF351" i="2"/>
  <c r="BU351" i="2"/>
  <c r="BG351" i="2"/>
  <c r="CL351" i="2"/>
  <c r="BR351" i="2"/>
  <c r="CM351" i="2"/>
  <c r="BB351" i="2"/>
  <c r="BT351" i="2"/>
  <c r="CP351" i="2"/>
  <c r="BK351" i="2"/>
  <c r="CF351" i="2"/>
  <c r="BL351" i="2"/>
  <c r="CG351" i="2"/>
  <c r="BN351" i="2"/>
  <c r="CH351" i="2"/>
  <c r="BJ351" i="2"/>
  <c r="CQ351" i="2"/>
  <c r="BO351" i="2"/>
  <c r="CR351" i="2"/>
  <c r="BS351" i="2"/>
  <c r="CU351" i="2"/>
  <c r="BX351" i="2"/>
  <c r="BY351" i="2"/>
  <c r="BZ351" i="2"/>
  <c r="CC351" i="2"/>
  <c r="CE351" i="2"/>
  <c r="BP351" i="2"/>
  <c r="BQ351" i="2"/>
  <c r="CB351" i="2"/>
  <c r="CD351" i="2"/>
  <c r="CI351" i="2"/>
  <c r="CS351" i="2"/>
  <c r="CT351" i="2"/>
  <c r="CV351" i="2"/>
  <c r="CW351" i="2"/>
  <c r="BC351" i="2"/>
  <c r="AT448" i="2"/>
  <c r="BH453" i="2"/>
  <c r="BH484" i="2"/>
  <c r="AT471" i="2"/>
  <c r="AT336" i="2"/>
  <c r="BH491" i="2"/>
  <c r="BH489" i="2"/>
  <c r="BA342" i="2"/>
  <c r="BC342" i="2"/>
  <c r="BG342" i="2"/>
  <c r="BJ342" i="2"/>
  <c r="CJ182" i="2"/>
  <c r="CX81" i="2"/>
  <c r="BV59" i="2"/>
  <c r="BW59" i="2" s="1"/>
  <c r="CX58" i="2"/>
  <c r="CB42" i="2"/>
  <c r="BL42" i="2"/>
  <c r="CM119" i="2"/>
  <c r="CS119" i="2"/>
  <c r="CQ119" i="2"/>
  <c r="CR119" i="2"/>
  <c r="CT119" i="2"/>
  <c r="CV119" i="2"/>
  <c r="CP119" i="2"/>
  <c r="CU119" i="2"/>
  <c r="CX100" i="2"/>
  <c r="BV93" i="2"/>
  <c r="CX91" i="2"/>
  <c r="CU495" i="2"/>
  <c r="CW495" i="2"/>
  <c r="CL461" i="2"/>
  <c r="CN461" i="2"/>
  <c r="CO461" i="2"/>
  <c r="CQ461" i="2"/>
  <c r="CM461" i="2"/>
  <c r="CP461" i="2"/>
  <c r="CR461" i="2"/>
  <c r="CT461" i="2"/>
  <c r="CV461" i="2"/>
  <c r="AP282" i="2"/>
  <c r="BD282" i="2"/>
  <c r="BR282" i="2"/>
  <c r="AJ282" i="2"/>
  <c r="AY282" i="2"/>
  <c r="BN282" i="2"/>
  <c r="AK282" i="2"/>
  <c r="AZ282" i="2"/>
  <c r="BO282" i="2"/>
  <c r="AN282" i="2"/>
  <c r="BC282" i="2"/>
  <c r="BS282" i="2"/>
  <c r="AO282" i="2"/>
  <c r="BE282" i="2"/>
  <c r="BT282" i="2"/>
  <c r="AQ282" i="2"/>
  <c r="BF282" i="2"/>
  <c r="AH282" i="2"/>
  <c r="AI282" i="2"/>
  <c r="AL282" i="2"/>
  <c r="BJ282" i="2"/>
  <c r="AS282" i="2"/>
  <c r="BM282" i="2"/>
  <c r="BA282" i="2"/>
  <c r="BB282" i="2"/>
  <c r="BL282" i="2"/>
  <c r="BK282" i="2"/>
  <c r="BP282" i="2"/>
  <c r="AW282" i="2"/>
  <c r="AX282" i="2"/>
  <c r="BG282" i="2"/>
  <c r="AV282" i="2"/>
  <c r="BQ282" i="2"/>
  <c r="AR282" i="2"/>
  <c r="S280" i="2"/>
  <c r="AM282" i="2"/>
  <c r="AT111" i="2"/>
  <c r="BZ130" i="2"/>
  <c r="CJ147" i="2"/>
  <c r="BH169" i="2"/>
  <c r="AT175" i="2"/>
  <c r="AU175" i="2" s="1"/>
  <c r="BV217" i="2"/>
  <c r="AT362" i="2"/>
  <c r="BH406" i="2"/>
  <c r="AT419" i="2"/>
  <c r="BH430" i="2"/>
  <c r="AT365" i="2"/>
  <c r="BH387" i="2"/>
  <c r="AT392" i="2"/>
  <c r="AT377" i="2"/>
  <c r="AT463" i="2"/>
  <c r="AT482" i="2"/>
  <c r="BU321" i="2"/>
  <c r="BE321" i="2"/>
  <c r="CI321" i="2"/>
  <c r="BS321" i="2"/>
  <c r="BC321" i="2"/>
  <c r="CD321" i="2"/>
  <c r="BL321" i="2"/>
  <c r="CC321" i="2"/>
  <c r="BK321" i="2"/>
  <c r="CB321" i="2"/>
  <c r="BJ321" i="2"/>
  <c r="BZ321" i="2"/>
  <c r="BF321" i="2"/>
  <c r="BH81" i="2"/>
  <c r="BI81" i="2" s="1"/>
  <c r="BV76" i="2"/>
  <c r="BV75" i="2"/>
  <c r="BW75" i="2" s="1"/>
  <c r="CX14" i="2"/>
  <c r="CV122" i="2"/>
  <c r="CU118" i="2"/>
  <c r="BV110" i="2"/>
  <c r="BW110" i="2" s="1"/>
  <c r="CJ108" i="2"/>
  <c r="BV108" i="2"/>
  <c r="BW108" i="2" s="1"/>
  <c r="CX105" i="2"/>
  <c r="CT493" i="2"/>
  <c r="CU493" i="2"/>
  <c r="CV493" i="2"/>
  <c r="CW493" i="2"/>
  <c r="CR472" i="2"/>
  <c r="CT472" i="2"/>
  <c r="CQ472" i="2"/>
  <c r="CU472" i="2"/>
  <c r="CS472" i="2"/>
  <c r="CV472" i="2"/>
  <c r="CJ469" i="2"/>
  <c r="CK469" i="2" s="1"/>
  <c r="CQ465" i="2"/>
  <c r="CM440" i="2"/>
  <c r="CC434" i="2"/>
  <c r="CO429" i="2"/>
  <c r="BZ407" i="2"/>
  <c r="BQ374" i="2"/>
  <c r="CO360" i="2"/>
  <c r="CJ138" i="2"/>
  <c r="AT339" i="2"/>
  <c r="BH400" i="2"/>
  <c r="AT375" i="2"/>
  <c r="BH404" i="2"/>
  <c r="BH439" i="2"/>
  <c r="AT444" i="2"/>
  <c r="BH452" i="2"/>
  <c r="AT485" i="2"/>
  <c r="AT177" i="2"/>
  <c r="AU177" i="2" s="1"/>
  <c r="CJ176" i="2"/>
  <c r="BH85" i="2"/>
  <c r="BH82" i="2"/>
  <c r="BI82" i="2" s="1"/>
  <c r="BW82" i="2" s="1"/>
  <c r="CK82" i="2" s="1"/>
  <c r="CY82" i="2" s="1"/>
  <c r="BV13" i="2"/>
  <c r="BW13" i="2" s="1"/>
  <c r="CN233" i="2"/>
  <c r="CS233" i="2"/>
  <c r="CT233" i="2"/>
  <c r="CV233" i="2"/>
  <c r="CW233" i="2"/>
  <c r="CR246" i="2"/>
  <c r="CV246" i="2"/>
  <c r="CQ246" i="2"/>
  <c r="CU246" i="2"/>
  <c r="CW246" i="2"/>
  <c r="CS246" i="2"/>
  <c r="CT246" i="2"/>
  <c r="CE440" i="2"/>
  <c r="BX437" i="2"/>
  <c r="CM437" i="2"/>
  <c r="BZ437" i="2"/>
  <c r="CO437" i="2"/>
  <c r="CF437" i="2"/>
  <c r="CW437" i="2"/>
  <c r="CG437" i="2"/>
  <c r="CH437" i="2"/>
  <c r="CA437" i="2"/>
  <c r="CU437" i="2"/>
  <c r="CB437" i="2"/>
  <c r="CV437" i="2"/>
  <c r="CL437" i="2"/>
  <c r="CN437" i="2"/>
  <c r="CP437" i="2"/>
  <c r="CR437" i="2"/>
  <c r="BU437" i="2"/>
  <c r="BV437" i="2" s="1"/>
  <c r="BW437" i="2" s="1"/>
  <c r="CT437" i="2"/>
  <c r="CS437" i="2"/>
  <c r="BZ434" i="2"/>
  <c r="CE360" i="2"/>
  <c r="CJ177" i="2"/>
  <c r="CX173" i="2"/>
  <c r="BH168" i="2"/>
  <c r="CX165" i="2"/>
  <c r="BS159" i="2"/>
  <c r="BV12" i="2"/>
  <c r="BW12" i="2" s="1"/>
  <c r="CU122" i="2"/>
  <c r="CN122" i="2"/>
  <c r="CO122" i="2"/>
  <c r="CP122" i="2"/>
  <c r="CQ122" i="2"/>
  <c r="CS122" i="2"/>
  <c r="CQ479" i="2"/>
  <c r="CS479" i="2"/>
  <c r="CR479" i="2"/>
  <c r="CU479" i="2"/>
  <c r="CT479" i="2"/>
  <c r="CV479" i="2"/>
  <c r="CP479" i="2"/>
  <c r="CW479" i="2"/>
  <c r="CJ475" i="2"/>
  <c r="CK475" i="2" s="1"/>
  <c r="BZ429" i="2"/>
  <c r="CN429" i="2"/>
  <c r="BX429" i="2"/>
  <c r="CM429" i="2"/>
  <c r="CB429" i="2"/>
  <c r="CS429" i="2"/>
  <c r="CC429" i="2"/>
  <c r="CT429" i="2"/>
  <c r="CD429" i="2"/>
  <c r="CU429" i="2"/>
  <c r="CA429" i="2"/>
  <c r="CE429" i="2"/>
  <c r="CG429" i="2"/>
  <c r="CH429" i="2"/>
  <c r="CI429" i="2"/>
  <c r="CL429" i="2"/>
  <c r="CP429" i="2"/>
  <c r="BU429" i="2"/>
  <c r="BY429" i="2"/>
  <c r="CF429" i="2"/>
  <c r="BT407" i="2"/>
  <c r="CH407" i="2"/>
  <c r="CV407" i="2"/>
  <c r="BQ407" i="2"/>
  <c r="CF407" i="2"/>
  <c r="CU407" i="2"/>
  <c r="BS407" i="2"/>
  <c r="CI407" i="2"/>
  <c r="BU407" i="2"/>
  <c r="CL407" i="2"/>
  <c r="CM407" i="2"/>
  <c r="CN407" i="2"/>
  <c r="BN407" i="2"/>
  <c r="BO407" i="2"/>
  <c r="CO407" i="2"/>
  <c r="BX407" i="2"/>
  <c r="CR407" i="2"/>
  <c r="CG407" i="2"/>
  <c r="CP407" i="2"/>
  <c r="BM407" i="2"/>
  <c r="CS407" i="2"/>
  <c r="BR407" i="2"/>
  <c r="CW407" i="2"/>
  <c r="CD407" i="2"/>
  <c r="CE407" i="2"/>
  <c r="CQ407" i="2"/>
  <c r="CT407" i="2"/>
  <c r="BL374" i="2"/>
  <c r="BZ374" i="2"/>
  <c r="CN374" i="2"/>
  <c r="BN374" i="2"/>
  <c r="CB374" i="2"/>
  <c r="CP374" i="2"/>
  <c r="BM374" i="2"/>
  <c r="CD374" i="2"/>
  <c r="CT374" i="2"/>
  <c r="BP374" i="2"/>
  <c r="CF374" i="2"/>
  <c r="CV374" i="2"/>
  <c r="BR374" i="2"/>
  <c r="BS374" i="2"/>
  <c r="BT374" i="2"/>
  <c r="CL374" i="2"/>
  <c r="BX374" i="2"/>
  <c r="CW374" i="2"/>
  <c r="BY374" i="2"/>
  <c r="BG374" i="2"/>
  <c r="BH374" i="2" s="1"/>
  <c r="BI374" i="2" s="1"/>
  <c r="CE374" i="2"/>
  <c r="CM374" i="2"/>
  <c r="CO374" i="2"/>
  <c r="BJ374" i="2"/>
  <c r="CQ374" i="2"/>
  <c r="BO374" i="2"/>
  <c r="CS374" i="2"/>
  <c r="BU374" i="2"/>
  <c r="CH374" i="2"/>
  <c r="CI374" i="2"/>
  <c r="CR374" i="2"/>
  <c r="CU374" i="2"/>
  <c r="BM363" i="2"/>
  <c r="CA363" i="2"/>
  <c r="CO363" i="2"/>
  <c r="BX363" i="2"/>
  <c r="CM363" i="2"/>
  <c r="BK363" i="2"/>
  <c r="BZ363" i="2"/>
  <c r="CP363" i="2"/>
  <c r="BL363" i="2"/>
  <c r="CD363" i="2"/>
  <c r="CU363" i="2"/>
  <c r="BO363" i="2"/>
  <c r="CF363" i="2"/>
  <c r="CW363" i="2"/>
  <c r="BT363" i="2"/>
  <c r="CN363" i="2"/>
  <c r="BU363" i="2"/>
  <c r="CQ363" i="2"/>
  <c r="CR363" i="2"/>
  <c r="BF363" i="2"/>
  <c r="CG363" i="2"/>
  <c r="BG363" i="2"/>
  <c r="CH363" i="2"/>
  <c r="BN363" i="2"/>
  <c r="CC363" i="2"/>
  <c r="CE363" i="2"/>
  <c r="CI363" i="2"/>
  <c r="BE363" i="2"/>
  <c r="CL363" i="2"/>
  <c r="BJ363" i="2"/>
  <c r="CT363" i="2"/>
  <c r="BY363" i="2"/>
  <c r="CB363" i="2"/>
  <c r="CS363" i="2"/>
  <c r="CV363" i="2"/>
  <c r="AT400" i="2"/>
  <c r="AT412" i="2"/>
  <c r="BA321" i="2"/>
  <c r="CE321" i="2"/>
  <c r="AT404" i="2"/>
  <c r="CX133" i="2"/>
  <c r="CX132" i="2"/>
  <c r="BV185" i="2"/>
  <c r="CX12" i="2"/>
  <c r="BV9" i="2"/>
  <c r="CR465" i="2"/>
  <c r="CT465" i="2"/>
  <c r="CP465" i="2"/>
  <c r="CS465" i="2"/>
  <c r="CL465" i="2"/>
  <c r="CM465" i="2"/>
  <c r="CO465" i="2"/>
  <c r="CU465" i="2"/>
  <c r="CW465" i="2"/>
  <c r="CW461" i="2"/>
  <c r="CH440" i="2"/>
  <c r="CV440" i="2"/>
  <c r="CN440" i="2"/>
  <c r="BY440" i="2"/>
  <c r="CO440" i="2"/>
  <c r="BZ440" i="2"/>
  <c r="CP440" i="2"/>
  <c r="CG440" i="2"/>
  <c r="CI440" i="2"/>
  <c r="CB440" i="2"/>
  <c r="CC440" i="2"/>
  <c r="CD440" i="2"/>
  <c r="CF440" i="2"/>
  <c r="CL440" i="2"/>
  <c r="CU440" i="2"/>
  <c r="CW440" i="2"/>
  <c r="CD434" i="2"/>
  <c r="CR434" i="2"/>
  <c r="BY434" i="2"/>
  <c r="CN434" i="2"/>
  <c r="CA434" i="2"/>
  <c r="CP434" i="2"/>
  <c r="BU434" i="2"/>
  <c r="CL434" i="2"/>
  <c r="CM434" i="2"/>
  <c r="CO434" i="2"/>
  <c r="CI434" i="2"/>
  <c r="CH434" i="2"/>
  <c r="CQ434" i="2"/>
  <c r="CT434" i="2"/>
  <c r="BT434" i="2"/>
  <c r="CV434" i="2"/>
  <c r="CG434" i="2"/>
  <c r="CS434" i="2"/>
  <c r="CU434" i="2"/>
  <c r="CW434" i="2"/>
  <c r="BE360" i="2"/>
  <c r="BS360" i="2"/>
  <c r="CG360" i="2"/>
  <c r="CU360" i="2"/>
  <c r="BG360" i="2"/>
  <c r="BX360" i="2"/>
  <c r="CM360" i="2"/>
  <c r="BF360" i="2"/>
  <c r="BY360" i="2"/>
  <c r="CP360" i="2"/>
  <c r="BJ360" i="2"/>
  <c r="CA360" i="2"/>
  <c r="CR360" i="2"/>
  <c r="BP360" i="2"/>
  <c r="BQ360" i="2"/>
  <c r="CL360" i="2"/>
  <c r="BR360" i="2"/>
  <c r="CN360" i="2"/>
  <c r="CF360" i="2"/>
  <c r="BK360" i="2"/>
  <c r="CH360" i="2"/>
  <c r="BN360" i="2"/>
  <c r="CQ360" i="2"/>
  <c r="BL360" i="2"/>
  <c r="CT360" i="2"/>
  <c r="BM360" i="2"/>
  <c r="CV360" i="2"/>
  <c r="BO360" i="2"/>
  <c r="CW360" i="2"/>
  <c r="BU360" i="2"/>
  <c r="BZ360" i="2"/>
  <c r="BD360" i="2"/>
  <c r="BT360" i="2"/>
  <c r="CB360" i="2"/>
  <c r="CC360" i="2"/>
  <c r="AT457" i="2"/>
  <c r="CO130" i="2"/>
  <c r="CQ220" i="2"/>
  <c r="CS220" i="2"/>
  <c r="CU220" i="2"/>
  <c r="CV220" i="2"/>
  <c r="CW220" i="2"/>
  <c r="BR159" i="2"/>
  <c r="BV193" i="2"/>
  <c r="BW193" i="2" s="1"/>
  <c r="BB159" i="2"/>
  <c r="CX177" i="2"/>
  <c r="BV176" i="2"/>
  <c r="AT174" i="2"/>
  <c r="AU174" i="2" s="1"/>
  <c r="AT171" i="2"/>
  <c r="AU171" i="2" s="1"/>
  <c r="AT166" i="2"/>
  <c r="AU166" i="2" s="1"/>
  <c r="AP42" i="2"/>
  <c r="CO33" i="2"/>
  <c r="CP33" i="2"/>
  <c r="CQ33" i="2"/>
  <c r="CV33" i="2"/>
  <c r="S8" i="2"/>
  <c r="S7" i="2" s="1"/>
  <c r="CU124" i="2"/>
  <c r="CN124" i="2"/>
  <c r="CO124" i="2"/>
  <c r="CJ88" i="2"/>
  <c r="CJ487" i="2"/>
  <c r="CK487" i="2" s="1"/>
  <c r="CM475" i="2"/>
  <c r="CQ475" i="2"/>
  <c r="CS475" i="2"/>
  <c r="CR475" i="2"/>
  <c r="CT475" i="2"/>
  <c r="CU475" i="2"/>
  <c r="CW475" i="2"/>
  <c r="CU461" i="2"/>
  <c r="BD321" i="2"/>
  <c r="CG321" i="2"/>
  <c r="BH441" i="2"/>
  <c r="AT446" i="2"/>
  <c r="BV448" i="2"/>
  <c r="AZ342" i="2"/>
  <c r="AT493" i="2"/>
  <c r="CH219" i="2"/>
  <c r="CM219" i="2"/>
  <c r="CI219" i="2"/>
  <c r="CQ219" i="2"/>
  <c r="CR219" i="2"/>
  <c r="CS219" i="2"/>
  <c r="CW219" i="2"/>
  <c r="CA159" i="2"/>
  <c r="AT170" i="2"/>
  <c r="AU170" i="2" s="1"/>
  <c r="CJ78" i="2"/>
  <c r="BH78" i="2"/>
  <c r="BI78" i="2" s="1"/>
  <c r="CQ486" i="2"/>
  <c r="CS486" i="2"/>
  <c r="CP486" i="2"/>
  <c r="CT486" i="2"/>
  <c r="CR486" i="2"/>
  <c r="CU486" i="2"/>
  <c r="CV486" i="2"/>
  <c r="CW486" i="2"/>
  <c r="CS461" i="2"/>
  <c r="BY436" i="2"/>
  <c r="CM436" i="2"/>
  <c r="CL436" i="2"/>
  <c r="BZ436" i="2"/>
  <c r="CO436" i="2"/>
  <c r="CB436" i="2"/>
  <c r="CS436" i="2"/>
  <c r="CC436" i="2"/>
  <c r="CT436" i="2"/>
  <c r="CD436" i="2"/>
  <c r="CU436" i="2"/>
  <c r="CH436" i="2"/>
  <c r="CI436" i="2"/>
  <c r="CP436" i="2"/>
  <c r="CQ436" i="2"/>
  <c r="CR436" i="2"/>
  <c r="BU436" i="2"/>
  <c r="BV436" i="2" s="1"/>
  <c r="BW436" i="2" s="1"/>
  <c r="CW436" i="2"/>
  <c r="BX436" i="2"/>
  <c r="CF436" i="2"/>
  <c r="CG436" i="2"/>
  <c r="CN436" i="2"/>
  <c r="BG359" i="2"/>
  <c r="BU359" i="2"/>
  <c r="CI359" i="2"/>
  <c r="CW359" i="2"/>
  <c r="BD359" i="2"/>
  <c r="BS359" i="2"/>
  <c r="CH359" i="2"/>
  <c r="BF359" i="2"/>
  <c r="BL359" i="2"/>
  <c r="CC359" i="2"/>
  <c r="CT359" i="2"/>
  <c r="BN359" i="2"/>
  <c r="CE359" i="2"/>
  <c r="CV359" i="2"/>
  <c r="BM359" i="2"/>
  <c r="CG359" i="2"/>
  <c r="BO359" i="2"/>
  <c r="BP359" i="2"/>
  <c r="CL359" i="2"/>
  <c r="BT359" i="2"/>
  <c r="CR359" i="2"/>
  <c r="CS359" i="2"/>
  <c r="BZ359" i="2"/>
  <c r="CP359" i="2"/>
  <c r="BJ359" i="2"/>
  <c r="CQ359" i="2"/>
  <c r="BK359" i="2"/>
  <c r="CU359" i="2"/>
  <c r="BR359" i="2"/>
  <c r="BY359" i="2"/>
  <c r="CF359" i="2"/>
  <c r="CM359" i="2"/>
  <c r="CN359" i="2"/>
  <c r="CO359" i="2"/>
  <c r="AT99" i="2"/>
  <c r="BJ87" i="2"/>
  <c r="BJ86" i="2" s="1"/>
  <c r="AS297" i="2"/>
  <c r="BM297" i="2"/>
  <c r="AT411" i="2"/>
  <c r="AO302" i="2"/>
  <c r="BG302" i="2"/>
  <c r="CX143" i="2"/>
  <c r="CO228" i="2"/>
  <c r="CP228" i="2"/>
  <c r="CR228" i="2"/>
  <c r="CO225" i="2"/>
  <c r="CC159" i="2"/>
  <c r="CJ85" i="2"/>
  <c r="CR32" i="2"/>
  <c r="CU32" i="2"/>
  <c r="CT32" i="2"/>
  <c r="CM31" i="2"/>
  <c r="CI31" i="2"/>
  <c r="CR31" i="2"/>
  <c r="CS31" i="2"/>
  <c r="CT31" i="2"/>
  <c r="CJ13" i="2"/>
  <c r="CS120" i="2"/>
  <c r="CN120" i="2"/>
  <c r="CU120" i="2"/>
  <c r="CT120" i="2"/>
  <c r="CV120" i="2"/>
  <c r="CW120" i="2"/>
  <c r="CT270" i="2"/>
  <c r="CV270" i="2"/>
  <c r="CL469" i="2"/>
  <c r="CS469" i="2"/>
  <c r="CU469" i="2"/>
  <c r="CQ469" i="2"/>
  <c r="CR469" i="2"/>
  <c r="CP469" i="2"/>
  <c r="CT469" i="2"/>
  <c r="CV469" i="2"/>
  <c r="CP460" i="2"/>
  <c r="CA450" i="2"/>
  <c r="CO450" i="2"/>
  <c r="CC450" i="2"/>
  <c r="CQ450" i="2"/>
  <c r="CG450" i="2"/>
  <c r="CW450" i="2"/>
  <c r="CI450" i="2"/>
  <c r="CL450" i="2"/>
  <c r="CM450" i="2"/>
  <c r="CU450" i="2"/>
  <c r="CV450" i="2"/>
  <c r="CB450" i="2"/>
  <c r="CE450" i="2"/>
  <c r="CH450" i="2"/>
  <c r="CD449" i="2"/>
  <c r="CR449" i="2"/>
  <c r="CF449" i="2"/>
  <c r="CT449" i="2"/>
  <c r="CE449" i="2"/>
  <c r="CV449" i="2"/>
  <c r="CH449" i="2"/>
  <c r="CC449" i="2"/>
  <c r="CG449" i="2"/>
  <c r="CL449" i="2"/>
  <c r="CN449" i="2"/>
  <c r="CP449" i="2"/>
  <c r="AZ324" i="2"/>
  <c r="BN324" i="2"/>
  <c r="CB324" i="2"/>
  <c r="BX324" i="2"/>
  <c r="BJ324" i="2"/>
  <c r="BY324" i="2"/>
  <c r="AX324" i="2"/>
  <c r="BM324" i="2"/>
  <c r="CC324" i="2"/>
  <c r="AY324" i="2"/>
  <c r="BO324" i="2"/>
  <c r="CD324" i="2"/>
  <c r="BA324" i="2"/>
  <c r="BP324" i="2"/>
  <c r="CE324" i="2"/>
  <c r="BD324" i="2"/>
  <c r="BZ324" i="2"/>
  <c r="BE324" i="2"/>
  <c r="CA324" i="2"/>
  <c r="BF324" i="2"/>
  <c r="CF324" i="2"/>
  <c r="BK324" i="2"/>
  <c r="CI324" i="2"/>
  <c r="AW324" i="2"/>
  <c r="CH324" i="2"/>
  <c r="BB324" i="2"/>
  <c r="BG324" i="2"/>
  <c r="BL324" i="2"/>
  <c r="CG324" i="2"/>
  <c r="BQ324" i="2"/>
  <c r="BR324" i="2"/>
  <c r="BS324" i="2"/>
  <c r="BT324" i="2"/>
  <c r="CL324" i="2"/>
  <c r="CX324" i="2" s="1"/>
  <c r="CM225" i="2"/>
  <c r="CL218" i="2"/>
  <c r="CX180" i="2"/>
  <c r="BH173" i="2"/>
  <c r="BV53" i="2"/>
  <c r="CU37" i="2"/>
  <c r="CX28" i="2"/>
  <c r="BV26" i="2"/>
  <c r="BW26" i="2" s="1"/>
  <c r="CX23" i="2"/>
  <c r="BV18" i="2"/>
  <c r="BW18" i="2" s="1"/>
  <c r="CS123" i="2"/>
  <c r="BV103" i="2"/>
  <c r="BW103" i="2" s="1"/>
  <c r="CN237" i="2"/>
  <c r="CO237" i="2"/>
  <c r="CQ237" i="2"/>
  <c r="CR237" i="2"/>
  <c r="CS237" i="2"/>
  <c r="CW492" i="2"/>
  <c r="CW483" i="2"/>
  <c r="CO483" i="2"/>
  <c r="CQ483" i="2"/>
  <c r="CS483" i="2"/>
  <c r="CT483" i="2"/>
  <c r="CU483" i="2"/>
  <c r="CO480" i="2"/>
  <c r="CQ480" i="2"/>
  <c r="CS480" i="2"/>
  <c r="CU480" i="2"/>
  <c r="CW480" i="2"/>
  <c r="CV468" i="2"/>
  <c r="CN463" i="2"/>
  <c r="CL460" i="2"/>
  <c r="CL445" i="2"/>
  <c r="CN445" i="2"/>
  <c r="CM445" i="2"/>
  <c r="CO445" i="2"/>
  <c r="CP445" i="2"/>
  <c r="CF445" i="2"/>
  <c r="CG445" i="2"/>
  <c r="CH445" i="2"/>
  <c r="CR445" i="2"/>
  <c r="CD442" i="2"/>
  <c r="CR442" i="2"/>
  <c r="CF442" i="2"/>
  <c r="CT442" i="2"/>
  <c r="CB442" i="2"/>
  <c r="CS442" i="2"/>
  <c r="CE442" i="2"/>
  <c r="CV442" i="2"/>
  <c r="CI442" i="2"/>
  <c r="CL442" i="2"/>
  <c r="CM442" i="2"/>
  <c r="CN442" i="2"/>
  <c r="CP442" i="2"/>
  <c r="CU442" i="2"/>
  <c r="CB435" i="2"/>
  <c r="BY435" i="2"/>
  <c r="CA435" i="2"/>
  <c r="BZ435" i="2"/>
  <c r="CC435" i="2"/>
  <c r="CD435" i="2"/>
  <c r="CE435" i="2"/>
  <c r="CF435" i="2"/>
  <c r="BR426" i="2"/>
  <c r="CF426" i="2"/>
  <c r="CT426" i="2"/>
  <c r="CL426" i="2"/>
  <c r="BY426" i="2"/>
  <c r="CN426" i="2"/>
  <c r="CC426" i="2"/>
  <c r="CU426" i="2"/>
  <c r="CD426" i="2"/>
  <c r="CV426" i="2"/>
  <c r="CE426" i="2"/>
  <c r="CW426" i="2"/>
  <c r="CH426" i="2"/>
  <c r="CI426" i="2"/>
  <c r="CA426" i="2"/>
  <c r="CB426" i="2"/>
  <c r="CG426" i="2"/>
  <c r="CO426" i="2"/>
  <c r="BN396" i="2"/>
  <c r="CC396" i="2"/>
  <c r="CR396" i="2"/>
  <c r="BP396" i="2"/>
  <c r="CE396" i="2"/>
  <c r="CT396" i="2"/>
  <c r="BT396" i="2"/>
  <c r="CL396" i="2"/>
  <c r="BU396" i="2"/>
  <c r="CM396" i="2"/>
  <c r="CN396" i="2"/>
  <c r="BO396" i="2"/>
  <c r="BQ396" i="2"/>
  <c r="CO396" i="2"/>
  <c r="BX396" i="2"/>
  <c r="CS396" i="2"/>
  <c r="BZ396" i="2"/>
  <c r="CA396" i="2"/>
  <c r="CB396" i="2"/>
  <c r="CF396" i="2"/>
  <c r="CH396" i="2"/>
  <c r="BJ381" i="2"/>
  <c r="BX381" i="2"/>
  <c r="CL381" i="2"/>
  <c r="BL381" i="2"/>
  <c r="BZ381" i="2"/>
  <c r="CN381" i="2"/>
  <c r="BQ381" i="2"/>
  <c r="CG381" i="2"/>
  <c r="BS381" i="2"/>
  <c r="CI381" i="2"/>
  <c r="BO381" i="2"/>
  <c r="CH381" i="2"/>
  <c r="BP381" i="2"/>
  <c r="BR381" i="2"/>
  <c r="BG381" i="2"/>
  <c r="BH381" i="2" s="1"/>
  <c r="BI381" i="2" s="1"/>
  <c r="CD381" i="2"/>
  <c r="CE381" i="2"/>
  <c r="BM381" i="2"/>
  <c r="CO381" i="2"/>
  <c r="BN381" i="2"/>
  <c r="CS381" i="2"/>
  <c r="BT381" i="2"/>
  <c r="CT381" i="2"/>
  <c r="BU381" i="2"/>
  <c r="CU381" i="2"/>
  <c r="CA381" i="2"/>
  <c r="BR379" i="2"/>
  <c r="BG357" i="2"/>
  <c r="AV299" i="2"/>
  <c r="BJ299" i="2"/>
  <c r="BX299" i="2"/>
  <c r="CL299" i="2"/>
  <c r="AL299" i="2"/>
  <c r="AZ299" i="2"/>
  <c r="BN299" i="2"/>
  <c r="CB299" i="2"/>
  <c r="CP299" i="2"/>
  <c r="AO299" i="2"/>
  <c r="BC299" i="2"/>
  <c r="BQ299" i="2"/>
  <c r="CE299" i="2"/>
  <c r="CS299" i="2"/>
  <c r="AS299" i="2"/>
  <c r="BK299" i="2"/>
  <c r="CC299" i="2"/>
  <c r="CU299" i="2"/>
  <c r="BL299" i="2"/>
  <c r="CD299" i="2"/>
  <c r="CV299" i="2"/>
  <c r="AX299" i="2"/>
  <c r="BP299" i="2"/>
  <c r="CH299" i="2"/>
  <c r="AY299" i="2"/>
  <c r="BR299" i="2"/>
  <c r="CI299" i="2"/>
  <c r="BA299" i="2"/>
  <c r="BS299" i="2"/>
  <c r="AR299" i="2"/>
  <c r="BD299" i="2"/>
  <c r="CA299" i="2"/>
  <c r="BE299" i="2"/>
  <c r="CF299" i="2"/>
  <c r="BF299" i="2"/>
  <c r="CG299" i="2"/>
  <c r="CN299" i="2"/>
  <c r="CT299" i="2"/>
  <c r="BM299" i="2"/>
  <c r="CW299" i="2"/>
  <c r="BU299" i="2"/>
  <c r="BO299" i="2"/>
  <c r="BT299" i="2"/>
  <c r="BY299" i="2"/>
  <c r="BZ299" i="2"/>
  <c r="CM299" i="2"/>
  <c r="CO299" i="2"/>
  <c r="CQ299" i="2"/>
  <c r="CR299" i="2"/>
  <c r="AM299" i="2"/>
  <c r="BQ302" i="2"/>
  <c r="BA302" i="2"/>
  <c r="BO302" i="2"/>
  <c r="AY302" i="2"/>
  <c r="BH10" i="2"/>
  <c r="AT20" i="2"/>
  <c r="BH14" i="2"/>
  <c r="AQ42" i="2"/>
  <c r="AT58" i="2"/>
  <c r="AT100" i="2"/>
  <c r="AT101" i="2"/>
  <c r="CJ131" i="2"/>
  <c r="CJ137" i="2"/>
  <c r="CJ151" i="2"/>
  <c r="AT188" i="2"/>
  <c r="AT193" i="2"/>
  <c r="AT194" i="2"/>
  <c r="BQ159" i="2"/>
  <c r="AT181" i="2"/>
  <c r="AT189" i="2"/>
  <c r="AT345" i="2"/>
  <c r="BH390" i="2"/>
  <c r="AH283" i="2"/>
  <c r="AZ283" i="2"/>
  <c r="AW297" i="2"/>
  <c r="AT340" i="2"/>
  <c r="AQ302" i="2"/>
  <c r="BK302" i="2"/>
  <c r="AT347" i="2"/>
  <c r="AZ298" i="2"/>
  <c r="AO298" i="2"/>
  <c r="BR298" i="2"/>
  <c r="BM298" i="2"/>
  <c r="CA298" i="2"/>
  <c r="AR298" i="2"/>
  <c r="CX158" i="2"/>
  <c r="CX146" i="2"/>
  <c r="BV65" i="2"/>
  <c r="BP42" i="2"/>
  <c r="CT37" i="2"/>
  <c r="CK36" i="2"/>
  <c r="CW31" i="2"/>
  <c r="BU87" i="2"/>
  <c r="BU86" i="2" s="1"/>
  <c r="AO87" i="2"/>
  <c r="AO86" i="2" s="1"/>
  <c r="BV90" i="2"/>
  <c r="AS87" i="2"/>
  <c r="AS86" i="2" s="1"/>
  <c r="CJ495" i="2"/>
  <c r="CK495" i="2" s="1"/>
  <c r="CV492" i="2"/>
  <c r="CG454" i="2"/>
  <c r="CU454" i="2"/>
  <c r="CI454" i="2"/>
  <c r="CW454" i="2"/>
  <c r="CM454" i="2"/>
  <c r="CO454" i="2"/>
  <c r="CH454" i="2"/>
  <c r="CL454" i="2"/>
  <c r="CN454" i="2"/>
  <c r="CQ454" i="2"/>
  <c r="CS454" i="2"/>
  <c r="CW449" i="2"/>
  <c r="CW445" i="2"/>
  <c r="CW396" i="2"/>
  <c r="BH382" i="2"/>
  <c r="BI382" i="2" s="1"/>
  <c r="BL365" i="2"/>
  <c r="CA365" i="2"/>
  <c r="BN365" i="2"/>
  <c r="CC365" i="2"/>
  <c r="BK365" i="2"/>
  <c r="CD365" i="2"/>
  <c r="BO365" i="2"/>
  <c r="CF365" i="2"/>
  <c r="BQ365" i="2"/>
  <c r="BR365" i="2"/>
  <c r="CL365" i="2"/>
  <c r="BS365" i="2"/>
  <c r="CM365" i="2"/>
  <c r="BX365" i="2"/>
  <c r="BY365" i="2"/>
  <c r="BE365" i="2"/>
  <c r="CE365" i="2"/>
  <c r="BJ365" i="2"/>
  <c r="BM365" i="2"/>
  <c r="BP365" i="2"/>
  <c r="BU365" i="2"/>
  <c r="BZ365" i="2"/>
  <c r="AR296" i="2"/>
  <c r="BF296" i="2"/>
  <c r="BT296" i="2"/>
  <c r="CH296" i="2"/>
  <c r="CV296" i="2"/>
  <c r="AW296" i="2"/>
  <c r="BL296" i="2"/>
  <c r="CA296" i="2"/>
  <c r="CP296" i="2"/>
  <c r="AL296" i="2"/>
  <c r="BA296" i="2"/>
  <c r="BP296" i="2"/>
  <c r="CE296" i="2"/>
  <c r="CT296" i="2"/>
  <c r="AM296" i="2"/>
  <c r="BB296" i="2"/>
  <c r="BQ296" i="2"/>
  <c r="CF296" i="2"/>
  <c r="CU296" i="2"/>
  <c r="AO296" i="2"/>
  <c r="BZ296" i="2"/>
  <c r="CS296" i="2"/>
  <c r="AP296" i="2"/>
  <c r="CB296" i="2"/>
  <c r="CW296" i="2"/>
  <c r="AQ296" i="2"/>
  <c r="BJ296" i="2"/>
  <c r="CC296" i="2"/>
  <c r="BN296" i="2"/>
  <c r="CI296" i="2"/>
  <c r="AY296" i="2"/>
  <c r="BX296" i="2"/>
  <c r="AZ296" i="2"/>
  <c r="BY296" i="2"/>
  <c r="BE296" i="2"/>
  <c r="BD296" i="2"/>
  <c r="CM296" i="2"/>
  <c r="BG296" i="2"/>
  <c r="CN296" i="2"/>
  <c r="BM296" i="2"/>
  <c r="BO296" i="2"/>
  <c r="BR296" i="2"/>
  <c r="CD296" i="2"/>
  <c r="AV296" i="2"/>
  <c r="AX296" i="2"/>
  <c r="BC296" i="2"/>
  <c r="CL296" i="2"/>
  <c r="CR296" i="2"/>
  <c r="BK296" i="2"/>
  <c r="BS296" i="2"/>
  <c r="BU296" i="2"/>
  <c r="CO296" i="2"/>
  <c r="AR302" i="2"/>
  <c r="AT453" i="2"/>
  <c r="BP297" i="2"/>
  <c r="AZ297" i="2"/>
  <c r="BN297" i="2"/>
  <c r="AX297" i="2"/>
  <c r="CX153" i="2"/>
  <c r="CS130" i="2"/>
  <c r="CX140" i="2"/>
  <c r="AT173" i="2"/>
  <c r="AU173" i="2" s="1"/>
  <c r="BH76" i="2"/>
  <c r="AT68" i="2"/>
  <c r="AU68" i="2" s="1"/>
  <c r="CJ64" i="2"/>
  <c r="CJ54" i="2"/>
  <c r="BR42" i="2"/>
  <c r="CJ53" i="2"/>
  <c r="CP123" i="2"/>
  <c r="CQ123" i="2"/>
  <c r="AT94" i="2"/>
  <c r="AU94" i="2" s="1"/>
  <c r="CQ243" i="2"/>
  <c r="CP243" i="2"/>
  <c r="CJ485" i="2"/>
  <c r="CK485" i="2" s="1"/>
  <c r="CJ473" i="2"/>
  <c r="CK473" i="2" s="1"/>
  <c r="CH463" i="2"/>
  <c r="CV463" i="2"/>
  <c r="CR463" i="2"/>
  <c r="CT463" i="2"/>
  <c r="CW463" i="2"/>
  <c r="CG463" i="2"/>
  <c r="CI463" i="2"/>
  <c r="CM463" i="2"/>
  <c r="CO463" i="2"/>
  <c r="CO460" i="2"/>
  <c r="CQ460" i="2"/>
  <c r="CN460" i="2"/>
  <c r="CR460" i="2"/>
  <c r="CG460" i="2"/>
  <c r="CH460" i="2"/>
  <c r="CI460" i="2"/>
  <c r="CM460" i="2"/>
  <c r="CS460" i="2"/>
  <c r="BN379" i="2"/>
  <c r="CB379" i="2"/>
  <c r="CP379" i="2"/>
  <c r="BP379" i="2"/>
  <c r="CD379" i="2"/>
  <c r="CR379" i="2"/>
  <c r="BG379" i="2"/>
  <c r="BH379" i="2" s="1"/>
  <c r="BI379" i="2" s="1"/>
  <c r="CM379" i="2"/>
  <c r="BY379" i="2"/>
  <c r="CO379" i="2"/>
  <c r="CA379" i="2"/>
  <c r="CU379" i="2"/>
  <c r="BJ379" i="2"/>
  <c r="CC379" i="2"/>
  <c r="CV379" i="2"/>
  <c r="BK379" i="2"/>
  <c r="CE379" i="2"/>
  <c r="CW379" i="2"/>
  <c r="BU379" i="2"/>
  <c r="CT379" i="2"/>
  <c r="CF379" i="2"/>
  <c r="BM379" i="2"/>
  <c r="CN379" i="2"/>
  <c r="BO379" i="2"/>
  <c r="CQ379" i="2"/>
  <c r="BQ379" i="2"/>
  <c r="CS379" i="2"/>
  <c r="BS379" i="2"/>
  <c r="BX379" i="2"/>
  <c r="BM357" i="2"/>
  <c r="CB357" i="2"/>
  <c r="CQ357" i="2"/>
  <c r="BO357" i="2"/>
  <c r="CD357" i="2"/>
  <c r="CS357" i="2"/>
  <c r="BD357" i="2"/>
  <c r="BU357" i="2"/>
  <c r="CM357" i="2"/>
  <c r="BF357" i="2"/>
  <c r="BX357" i="2"/>
  <c r="CO357" i="2"/>
  <c r="BK357" i="2"/>
  <c r="CF357" i="2"/>
  <c r="BL357" i="2"/>
  <c r="CG357" i="2"/>
  <c r="BN357" i="2"/>
  <c r="CH357" i="2"/>
  <c r="BT357" i="2"/>
  <c r="CA357" i="2"/>
  <c r="BR357" i="2"/>
  <c r="BS357" i="2"/>
  <c r="BY357" i="2"/>
  <c r="CC357" i="2"/>
  <c r="CI357" i="2"/>
  <c r="BJ8" i="2"/>
  <c r="BH415" i="2"/>
  <c r="BL302" i="2"/>
  <c r="BV28" i="2"/>
  <c r="AT10" i="2"/>
  <c r="AY8" i="2"/>
  <c r="AT22" i="2"/>
  <c r="BH13" i="2"/>
  <c r="AT11" i="2"/>
  <c r="BC8" i="2"/>
  <c r="AT15" i="2"/>
  <c r="BH15" i="2"/>
  <c r="BH29" i="2"/>
  <c r="BH26" i="2"/>
  <c r="AT30" i="2"/>
  <c r="AU30" i="2" s="1"/>
  <c r="AS42" i="2"/>
  <c r="AT52" i="2"/>
  <c r="AT57" i="2"/>
  <c r="BH58" i="2"/>
  <c r="AT63" i="2"/>
  <c r="AT64" i="2"/>
  <c r="BH64" i="2"/>
  <c r="BH73" i="2"/>
  <c r="AT75" i="2"/>
  <c r="AT79" i="2"/>
  <c r="AT80" i="2"/>
  <c r="AT81" i="2"/>
  <c r="AL42" i="2"/>
  <c r="AT98" i="2"/>
  <c r="BB87" i="2"/>
  <c r="BB86" i="2" s="1"/>
  <c r="AT102" i="2"/>
  <c r="BF87" i="2"/>
  <c r="BF86" i="2" s="1"/>
  <c r="AT104" i="2"/>
  <c r="BH105" i="2"/>
  <c r="AT106" i="2"/>
  <c r="BH106" i="2"/>
  <c r="AT108" i="2"/>
  <c r="AT109" i="2"/>
  <c r="BH112" i="2"/>
  <c r="AT113" i="2"/>
  <c r="BH113" i="2"/>
  <c r="CJ134" i="2"/>
  <c r="CJ136" i="2"/>
  <c r="CJ143" i="2"/>
  <c r="CJ144" i="2"/>
  <c r="CJ145" i="2"/>
  <c r="CJ150" i="2"/>
  <c r="CJ152" i="2"/>
  <c r="CJ157" i="2"/>
  <c r="CJ158" i="2"/>
  <c r="BH213" i="2"/>
  <c r="AT182" i="2"/>
  <c r="BH193" i="2"/>
  <c r="AT195" i="2"/>
  <c r="AT200" i="2"/>
  <c r="BH203" i="2"/>
  <c r="AT205" i="2"/>
  <c r="BH205" i="2"/>
  <c r="AT206" i="2"/>
  <c r="AT207" i="2"/>
  <c r="BH207" i="2"/>
  <c r="BH209" i="2"/>
  <c r="BH212" i="2"/>
  <c r="AT214" i="2"/>
  <c r="BV175" i="2"/>
  <c r="CJ175" i="2"/>
  <c r="AT178" i="2"/>
  <c r="AT190" i="2"/>
  <c r="AT191" i="2"/>
  <c r="AT192" i="2"/>
  <c r="BH196" i="2"/>
  <c r="AT199" i="2"/>
  <c r="AT179" i="2"/>
  <c r="AT216" i="2"/>
  <c r="BH216" i="2"/>
  <c r="AT201" i="2"/>
  <c r="BH201" i="2"/>
  <c r="BH210" i="2"/>
  <c r="BA297" i="2"/>
  <c r="BS297" i="2"/>
  <c r="AS302" i="2"/>
  <c r="BM302" i="2"/>
  <c r="BH469" i="2"/>
  <c r="BY283" i="2"/>
  <c r="BG283" i="2"/>
  <c r="AQ283" i="2"/>
  <c r="BU283" i="2"/>
  <c r="BE283" i="2"/>
  <c r="AO283" i="2"/>
  <c r="CQ218" i="2"/>
  <c r="CG218" i="2"/>
  <c r="CG159" i="2" s="1"/>
  <c r="CI218" i="2"/>
  <c r="CX184" i="2"/>
  <c r="BH183" i="2"/>
  <c r="BI183" i="2" s="1"/>
  <c r="CJ165" i="2"/>
  <c r="BV77" i="2"/>
  <c r="BW77" i="2" s="1"/>
  <c r="CJ73" i="2"/>
  <c r="BH65" i="2"/>
  <c r="CX57" i="2"/>
  <c r="CJ55" i="2"/>
  <c r="CU31" i="2"/>
  <c r="BH100" i="2"/>
  <c r="BI100" i="2" s="1"/>
  <c r="AT93" i="2"/>
  <c r="AU93" i="2" s="1"/>
  <c r="AQ87" i="2"/>
  <c r="AQ86" i="2" s="1"/>
  <c r="CW269" i="2"/>
  <c r="CT269" i="2"/>
  <c r="CL468" i="2"/>
  <c r="CN468" i="2"/>
  <c r="CR468" i="2"/>
  <c r="CT468" i="2"/>
  <c r="CM468" i="2"/>
  <c r="CO468" i="2"/>
  <c r="CI468" i="2"/>
  <c r="CJ468" i="2" s="1"/>
  <c r="CK468" i="2" s="1"/>
  <c r="CQ468" i="2"/>
  <c r="CU468" i="2"/>
  <c r="CT450" i="2"/>
  <c r="CS449" i="2"/>
  <c r="CH447" i="2"/>
  <c r="CV447" i="2"/>
  <c r="CP447" i="2"/>
  <c r="CB447" i="2"/>
  <c r="CR447" i="2"/>
  <c r="CG447" i="2"/>
  <c r="CI447" i="2"/>
  <c r="CD447" i="2"/>
  <c r="CE447" i="2"/>
  <c r="CF447" i="2"/>
  <c r="CL447" i="2"/>
  <c r="CN447" i="2"/>
  <c r="CU445" i="2"/>
  <c r="CR426" i="2"/>
  <c r="BS417" i="2"/>
  <c r="CG417" i="2"/>
  <c r="CU417" i="2"/>
  <c r="BP417" i="2"/>
  <c r="CE417" i="2"/>
  <c r="CT417" i="2"/>
  <c r="BR417" i="2"/>
  <c r="CH417" i="2"/>
  <c r="CW417" i="2"/>
  <c r="BX417" i="2"/>
  <c r="CO417" i="2"/>
  <c r="BY417" i="2"/>
  <c r="CP417" i="2"/>
  <c r="BZ417" i="2"/>
  <c r="CQ417" i="2"/>
  <c r="CI417" i="2"/>
  <c r="BQ417" i="2"/>
  <c r="CM417" i="2"/>
  <c r="CL417" i="2"/>
  <c r="CN417" i="2"/>
  <c r="CR417" i="2"/>
  <c r="BT417" i="2"/>
  <c r="CV417" i="2"/>
  <c r="CU396" i="2"/>
  <c r="CR381" i="2"/>
  <c r="BH380" i="2"/>
  <c r="BI380" i="2" s="1"/>
  <c r="CR357" i="2"/>
  <c r="AY323" i="2"/>
  <c r="BM323" i="2"/>
  <c r="CA323" i="2"/>
  <c r="CO323" i="2"/>
  <c r="BX323" i="2"/>
  <c r="CM323" i="2"/>
  <c r="AX323" i="2"/>
  <c r="BN323" i="2"/>
  <c r="CC323" i="2"/>
  <c r="CR323" i="2"/>
  <c r="BE323" i="2"/>
  <c r="CN323" i="2"/>
  <c r="BF323" i="2"/>
  <c r="CP323" i="2"/>
  <c r="BA323" i="2"/>
  <c r="BT323" i="2"/>
  <c r="CQ323" i="2"/>
  <c r="BB323" i="2"/>
  <c r="BU323" i="2"/>
  <c r="CS323" i="2"/>
  <c r="BC323" i="2"/>
  <c r="BY323" i="2"/>
  <c r="CT323" i="2"/>
  <c r="BO323" i="2"/>
  <c r="BP323" i="2"/>
  <c r="CL323" i="2"/>
  <c r="BQ323" i="2"/>
  <c r="CU323" i="2"/>
  <c r="BG323" i="2"/>
  <c r="CI323" i="2"/>
  <c r="BJ323" i="2"/>
  <c r="CV323" i="2"/>
  <c r="BK323" i="2"/>
  <c r="BL323" i="2"/>
  <c r="BZ323" i="2"/>
  <c r="CG323" i="2"/>
  <c r="CH323" i="2"/>
  <c r="CW323" i="2"/>
  <c r="AV323" i="2"/>
  <c r="AZ323" i="2"/>
  <c r="CM395" i="2"/>
  <c r="BO395" i="2"/>
  <c r="CC395" i="2"/>
  <c r="BS395" i="2"/>
  <c r="CH395" i="2"/>
  <c r="BU395" i="2"/>
  <c r="BT395" i="2"/>
  <c r="CL395" i="2"/>
  <c r="CB395" i="2"/>
  <c r="CD395" i="2"/>
  <c r="BL395" i="2"/>
  <c r="CG395" i="2"/>
  <c r="CE395" i="2"/>
  <c r="CF395" i="2"/>
  <c r="CI395" i="2"/>
  <c r="BN395" i="2"/>
  <c r="AT89" i="2"/>
  <c r="CP230" i="2"/>
  <c r="CQ230" i="2"/>
  <c r="CR230" i="2"/>
  <c r="CW245" i="2"/>
  <c r="CU245" i="2"/>
  <c r="CI456" i="2"/>
  <c r="CW456" i="2"/>
  <c r="CG456" i="2"/>
  <c r="CL456" i="2"/>
  <c r="CM456" i="2"/>
  <c r="BP416" i="2"/>
  <c r="CE416" i="2"/>
  <c r="CT416" i="2"/>
  <c r="BR416" i="2"/>
  <c r="CG416" i="2"/>
  <c r="CV416" i="2"/>
  <c r="BO416" i="2"/>
  <c r="CH416" i="2"/>
  <c r="BQ416" i="2"/>
  <c r="CI416" i="2"/>
  <c r="BS416" i="2"/>
  <c r="CL416" i="2"/>
  <c r="CM416" i="2"/>
  <c r="BU416" i="2"/>
  <c r="CP416" i="2"/>
  <c r="BM400" i="2"/>
  <c r="CA400" i="2"/>
  <c r="CO400" i="2"/>
  <c r="BQ400" i="2"/>
  <c r="CF400" i="2"/>
  <c r="CU400" i="2"/>
  <c r="BS400" i="2"/>
  <c r="CH400" i="2"/>
  <c r="CW400" i="2"/>
  <c r="BR400" i="2"/>
  <c r="BT400" i="2"/>
  <c r="BU400" i="2"/>
  <c r="CL400" i="2"/>
  <c r="BZ400" i="2"/>
  <c r="CV400" i="2"/>
  <c r="CB400" i="2"/>
  <c r="CE400" i="2"/>
  <c r="BK364" i="2"/>
  <c r="BY364" i="2"/>
  <c r="CM364" i="2"/>
  <c r="BJ364" i="2"/>
  <c r="BZ364" i="2"/>
  <c r="CO364" i="2"/>
  <c r="BM364" i="2"/>
  <c r="CB364" i="2"/>
  <c r="CQ364" i="2"/>
  <c r="BT364" i="2"/>
  <c r="BE364" i="2"/>
  <c r="BH364" i="2" s="1"/>
  <c r="BI364" i="2" s="1"/>
  <c r="CN364" i="2"/>
  <c r="BR364" i="2"/>
  <c r="CL364" i="2"/>
  <c r="BS364" i="2"/>
  <c r="CP364" i="2"/>
  <c r="BU364" i="2"/>
  <c r="CR364" i="2"/>
  <c r="BO364" i="2"/>
  <c r="CS364" i="2"/>
  <c r="BP364" i="2"/>
  <c r="CT364" i="2"/>
  <c r="BX364" i="2"/>
  <c r="CW364" i="2"/>
  <c r="AZ338" i="2"/>
  <c r="BO338" i="2"/>
  <c r="CD338" i="2"/>
  <c r="CS338" i="2"/>
  <c r="BA338" i="2"/>
  <c r="BQ338" i="2"/>
  <c r="CG338" i="2"/>
  <c r="CW338" i="2"/>
  <c r="BB338" i="2"/>
  <c r="BR338" i="2"/>
  <c r="CH338" i="2"/>
  <c r="BC338" i="2"/>
  <c r="BS338" i="2"/>
  <c r="CI338" i="2"/>
  <c r="BG338" i="2"/>
  <c r="CA338" i="2"/>
  <c r="CU338" i="2"/>
  <c r="CB338" i="2"/>
  <c r="CV338" i="2"/>
  <c r="BJ338" i="2"/>
  <c r="CC338" i="2"/>
  <c r="BU338" i="2"/>
  <c r="CR338" i="2"/>
  <c r="CT338" i="2"/>
  <c r="BX338" i="2"/>
  <c r="BL338" i="2"/>
  <c r="CP338" i="2"/>
  <c r="BM338" i="2"/>
  <c r="CQ338" i="2"/>
  <c r="BT338" i="2"/>
  <c r="CN121" i="2"/>
  <c r="CT121" i="2"/>
  <c r="CJ114" i="2"/>
  <c r="CK114" i="2" s="1"/>
  <c r="CT247" i="2"/>
  <c r="CS247" i="2"/>
  <c r="CV247" i="2"/>
  <c r="CO481" i="2"/>
  <c r="CR481" i="2"/>
  <c r="CT481" i="2"/>
  <c r="CU477" i="2"/>
  <c r="CW477" i="2"/>
  <c r="CQ477" i="2"/>
  <c r="CS477" i="2"/>
  <c r="CM477" i="2"/>
  <c r="CN477" i="2"/>
  <c r="CJ477" i="2"/>
  <c r="CK477" i="2" s="1"/>
  <c r="CO473" i="2"/>
  <c r="CQ473" i="2"/>
  <c r="CR473" i="2"/>
  <c r="CT473" i="2"/>
  <c r="CV473" i="2"/>
  <c r="CW473" i="2"/>
  <c r="CT456" i="2"/>
  <c r="CM451" i="2"/>
  <c r="CO451" i="2"/>
  <c r="CI451" i="2"/>
  <c r="CB451" i="2"/>
  <c r="CT451" i="2"/>
  <c r="CC451" i="2"/>
  <c r="CU451" i="2"/>
  <c r="CO416" i="2"/>
  <c r="CI400" i="2"/>
  <c r="CE364" i="2"/>
  <c r="CL338" i="2"/>
  <c r="AZ316" i="2"/>
  <c r="BN316" i="2"/>
  <c r="CB316" i="2"/>
  <c r="CP316" i="2"/>
  <c r="BB316" i="2"/>
  <c r="BP316" i="2"/>
  <c r="CD316" i="2"/>
  <c r="CR316" i="2"/>
  <c r="BJ316" i="2"/>
  <c r="BZ316" i="2"/>
  <c r="CQ316" i="2"/>
  <c r="AX316" i="2"/>
  <c r="BO316" i="2"/>
  <c r="CF316" i="2"/>
  <c r="CV316" i="2"/>
  <c r="BK316" i="2"/>
  <c r="CE316" i="2"/>
  <c r="BL316" i="2"/>
  <c r="CG316" i="2"/>
  <c r="AV316" i="2"/>
  <c r="BS316" i="2"/>
  <c r="CM316" i="2"/>
  <c r="AW316" i="2"/>
  <c r="BT316" i="2"/>
  <c r="CN316" i="2"/>
  <c r="AY316" i="2"/>
  <c r="BU316" i="2"/>
  <c r="CO316" i="2"/>
  <c r="CL316" i="2"/>
  <c r="BM316" i="2"/>
  <c r="CS316" i="2"/>
  <c r="BQ316" i="2"/>
  <c r="CT316" i="2"/>
  <c r="BF316" i="2"/>
  <c r="CU316" i="2"/>
  <c r="BG316" i="2"/>
  <c r="CW316" i="2"/>
  <c r="BY316" i="2"/>
  <c r="CA316" i="2"/>
  <c r="CI316" i="2"/>
  <c r="BH186" i="2"/>
  <c r="BI186" i="2" s="1"/>
  <c r="AT76" i="2"/>
  <c r="AU76" i="2" s="1"/>
  <c r="CX72" i="2"/>
  <c r="BV72" i="2"/>
  <c r="CX68" i="2"/>
  <c r="BH67" i="2"/>
  <c r="BH53" i="2"/>
  <c r="BI53" i="2" s="1"/>
  <c r="BV52" i="2"/>
  <c r="CA42" i="2"/>
  <c r="CX49" i="2"/>
  <c r="CJ47" i="2"/>
  <c r="CW36" i="2"/>
  <c r="CP125" i="2"/>
  <c r="CB87" i="2"/>
  <c r="CX102" i="2"/>
  <c r="CS478" i="2"/>
  <c r="CU478" i="2"/>
  <c r="CQ478" i="2"/>
  <c r="CT478" i="2"/>
  <c r="CO478" i="2"/>
  <c r="CP478" i="2"/>
  <c r="CR456" i="2"/>
  <c r="CQ451" i="2"/>
  <c r="CF441" i="2"/>
  <c r="CT441" i="2"/>
  <c r="CH441" i="2"/>
  <c r="CV441" i="2"/>
  <c r="BZ441" i="2"/>
  <c r="CP441" i="2"/>
  <c r="CA441" i="2"/>
  <c r="CB441" i="2"/>
  <c r="CR441" i="2"/>
  <c r="CS441" i="2"/>
  <c r="BY441" i="2"/>
  <c r="CU441" i="2"/>
  <c r="CU423" i="2"/>
  <c r="CF416" i="2"/>
  <c r="BP412" i="2"/>
  <c r="CD412" i="2"/>
  <c r="CR412" i="2"/>
  <c r="BM412" i="2"/>
  <c r="CB412" i="2"/>
  <c r="CQ412" i="2"/>
  <c r="BO412" i="2"/>
  <c r="CE412" i="2"/>
  <c r="CT412" i="2"/>
  <c r="BS412" i="2"/>
  <c r="BT412" i="2"/>
  <c r="BU412" i="2"/>
  <c r="CL412" i="2"/>
  <c r="CP412" i="2"/>
  <c r="CS412" i="2"/>
  <c r="BZ412" i="2"/>
  <c r="CW412" i="2"/>
  <c r="BP405" i="2"/>
  <c r="BY405" i="2"/>
  <c r="BO405" i="2"/>
  <c r="BQ405" i="2"/>
  <c r="BR405" i="2"/>
  <c r="BU405" i="2"/>
  <c r="CD400" i="2"/>
  <c r="BH384" i="2"/>
  <c r="BI384" i="2" s="1"/>
  <c r="CC364" i="2"/>
  <c r="CF338" i="2"/>
  <c r="CJ89" i="2"/>
  <c r="CO231" i="2"/>
  <c r="CP231" i="2"/>
  <c r="CR231" i="2"/>
  <c r="CJ496" i="2"/>
  <c r="CK496" i="2" s="1"/>
  <c r="CQ456" i="2"/>
  <c r="CP451" i="2"/>
  <c r="CD416" i="2"/>
  <c r="CC400" i="2"/>
  <c r="CA364" i="2"/>
  <c r="CE338" i="2"/>
  <c r="BL387" i="2"/>
  <c r="BZ387" i="2"/>
  <c r="CN387" i="2"/>
  <c r="BN387" i="2"/>
  <c r="CB387" i="2"/>
  <c r="CP387" i="2"/>
  <c r="BU387" i="2"/>
  <c r="CM387" i="2"/>
  <c r="BY387" i="2"/>
  <c r="CS387" i="2"/>
  <c r="CA387" i="2"/>
  <c r="CT387" i="2"/>
  <c r="CC387" i="2"/>
  <c r="CU387" i="2"/>
  <c r="BK387" i="2"/>
  <c r="CH387" i="2"/>
  <c r="BM387" i="2"/>
  <c r="CI387" i="2"/>
  <c r="CW387" i="2"/>
  <c r="BQ387" i="2"/>
  <c r="CO387" i="2"/>
  <c r="AR8" i="2"/>
  <c r="CI130" i="2"/>
  <c r="CJ200" i="2"/>
  <c r="BF159" i="2"/>
  <c r="CJ184" i="2"/>
  <c r="BM159" i="2"/>
  <c r="CJ174" i="2"/>
  <c r="BV165" i="2"/>
  <c r="AT69" i="2"/>
  <c r="AU69" i="2" s="1"/>
  <c r="CX65" i="2"/>
  <c r="AX42" i="2"/>
  <c r="CX47" i="2"/>
  <c r="BH43" i="2"/>
  <c r="BV14" i="2"/>
  <c r="BW14" i="2" s="1"/>
  <c r="BP87" i="2"/>
  <c r="BP86" i="2" s="1"/>
  <c r="BZ87" i="2"/>
  <c r="CJ99" i="2"/>
  <c r="CJ491" i="2"/>
  <c r="CK491" i="2" s="1"/>
  <c r="CP482" i="2"/>
  <c r="CR482" i="2"/>
  <c r="CM474" i="2"/>
  <c r="CO474" i="2"/>
  <c r="CR474" i="2"/>
  <c r="CT474" i="2"/>
  <c r="CG457" i="2"/>
  <c r="CU457" i="2"/>
  <c r="CI457" i="2"/>
  <c r="CW457" i="2"/>
  <c r="CM457" i="2"/>
  <c r="CQ457" i="2"/>
  <c r="CR457" i="2"/>
  <c r="CP456" i="2"/>
  <c r="CN451" i="2"/>
  <c r="BT432" i="2"/>
  <c r="BV432" i="2" s="1"/>
  <c r="BW432" i="2" s="1"/>
  <c r="CH432" i="2"/>
  <c r="CV432" i="2"/>
  <c r="BY432" i="2"/>
  <c r="CN432" i="2"/>
  <c r="CA432" i="2"/>
  <c r="CP432" i="2"/>
  <c r="CC432" i="2"/>
  <c r="CT432" i="2"/>
  <c r="CD432" i="2"/>
  <c r="CU432" i="2"/>
  <c r="CE432" i="2"/>
  <c r="CW432" i="2"/>
  <c r="CB432" i="2"/>
  <c r="CF432" i="2"/>
  <c r="CA428" i="2"/>
  <c r="BX428" i="2"/>
  <c r="BY428" i="2"/>
  <c r="BZ428" i="2"/>
  <c r="BR428" i="2"/>
  <c r="BS428" i="2"/>
  <c r="BY423" i="2"/>
  <c r="CM423" i="2"/>
  <c r="BT423" i="2"/>
  <c r="CI423" i="2"/>
  <c r="BX423" i="2"/>
  <c r="CP423" i="2"/>
  <c r="BZ423" i="2"/>
  <c r="CQ423" i="2"/>
  <c r="CA423" i="2"/>
  <c r="CR423" i="2"/>
  <c r="CD423" i="2"/>
  <c r="CE423" i="2"/>
  <c r="CH423" i="2"/>
  <c r="CC416" i="2"/>
  <c r="BY400" i="2"/>
  <c r="CV387" i="2"/>
  <c r="BP387" i="2"/>
  <c r="BZ338" i="2"/>
  <c r="CH316" i="2"/>
  <c r="BM386" i="2"/>
  <c r="CA386" i="2"/>
  <c r="CO386" i="2"/>
  <c r="BO386" i="2"/>
  <c r="CC386" i="2"/>
  <c r="CQ386" i="2"/>
  <c r="BP386" i="2"/>
  <c r="CF386" i="2"/>
  <c r="CV386" i="2"/>
  <c r="BR386" i="2"/>
  <c r="CH386" i="2"/>
  <c r="BJ386" i="2"/>
  <c r="CD386" i="2"/>
  <c r="CW386" i="2"/>
  <c r="BK386" i="2"/>
  <c r="CE386" i="2"/>
  <c r="BL386" i="2"/>
  <c r="CG386" i="2"/>
  <c r="BX334" i="2"/>
  <c r="CM334" i="2"/>
  <c r="BC334" i="2"/>
  <c r="BS334" i="2"/>
  <c r="CI334" i="2"/>
  <c r="BG334" i="2"/>
  <c r="BZ334" i="2"/>
  <c r="CQ334" i="2"/>
  <c r="BJ334" i="2"/>
  <c r="CA334" i="2"/>
  <c r="CR334" i="2"/>
  <c r="BK334" i="2"/>
  <c r="CB334" i="2"/>
  <c r="CS334" i="2"/>
  <c r="BE334" i="2"/>
  <c r="CD334" i="2"/>
  <c r="BF334" i="2"/>
  <c r="CE334" i="2"/>
  <c r="BL334" i="2"/>
  <c r="CF334" i="2"/>
  <c r="BA334" i="2"/>
  <c r="CG334" i="2"/>
  <c r="BB334" i="2"/>
  <c r="CH334" i="2"/>
  <c r="BD334" i="2"/>
  <c r="BY17" i="2"/>
  <c r="BY8" i="2" s="1"/>
  <c r="CS17" i="2"/>
  <c r="CC87" i="2"/>
  <c r="BM87" i="2"/>
  <c r="BM86" i="2" s="1"/>
  <c r="CJ102" i="2"/>
  <c r="CW499" i="2"/>
  <c r="CX499" i="2" s="1"/>
  <c r="CY499" i="2" s="1"/>
  <c r="CU491" i="2"/>
  <c r="CW491" i="2"/>
  <c r="CS485" i="2"/>
  <c r="CU485" i="2"/>
  <c r="CP485" i="2"/>
  <c r="CR485" i="2"/>
  <c r="CP448" i="2"/>
  <c r="CQ443" i="2"/>
  <c r="BT425" i="2"/>
  <c r="CH425" i="2"/>
  <c r="CV425" i="2"/>
  <c r="BX425" i="2"/>
  <c r="CM425" i="2"/>
  <c r="BU425" i="2"/>
  <c r="CN425" i="2"/>
  <c r="CO425" i="2"/>
  <c r="BY425" i="2"/>
  <c r="CP425" i="2"/>
  <c r="BX415" i="2"/>
  <c r="CL415" i="2"/>
  <c r="BO415" i="2"/>
  <c r="CD415" i="2"/>
  <c r="CS415" i="2"/>
  <c r="BQ415" i="2"/>
  <c r="CF415" i="2"/>
  <c r="CU415" i="2"/>
  <c r="BY415" i="2"/>
  <c r="CP415" i="2"/>
  <c r="BZ415" i="2"/>
  <c r="CQ415" i="2"/>
  <c r="CA415" i="2"/>
  <c r="CR415" i="2"/>
  <c r="CO414" i="2"/>
  <c r="BR398" i="2"/>
  <c r="CF398" i="2"/>
  <c r="CT398" i="2"/>
  <c r="BO398" i="2"/>
  <c r="CD398" i="2"/>
  <c r="CS398" i="2"/>
  <c r="BQ398" i="2"/>
  <c r="CG398" i="2"/>
  <c r="CV398" i="2"/>
  <c r="BT398" i="2"/>
  <c r="BU398" i="2"/>
  <c r="CL398" i="2"/>
  <c r="CM398" i="2"/>
  <c r="CH393" i="2"/>
  <c r="CB386" i="2"/>
  <c r="BL380" i="2"/>
  <c r="BZ380" i="2"/>
  <c r="CN380" i="2"/>
  <c r="BN380" i="2"/>
  <c r="CB380" i="2"/>
  <c r="CP380" i="2"/>
  <c r="BK380" i="2"/>
  <c r="CC380" i="2"/>
  <c r="CS380" i="2"/>
  <c r="BO380" i="2"/>
  <c r="CE380" i="2"/>
  <c r="CU380" i="2"/>
  <c r="BU380" i="2"/>
  <c r="CM380" i="2"/>
  <c r="CO380" i="2"/>
  <c r="CQ380" i="2"/>
  <c r="CC375" i="2"/>
  <c r="CC352" i="2"/>
  <c r="BY334" i="2"/>
  <c r="BX326" i="2"/>
  <c r="CM326" i="2"/>
  <c r="AX326" i="2"/>
  <c r="BM326" i="2"/>
  <c r="CB326" i="2"/>
  <c r="CQ326" i="2"/>
  <c r="BA326" i="2"/>
  <c r="BR326" i="2"/>
  <c r="CI326" i="2"/>
  <c r="BB326" i="2"/>
  <c r="BS326" i="2"/>
  <c r="BE326" i="2"/>
  <c r="BZ326" i="2"/>
  <c r="CT326" i="2"/>
  <c r="BF326" i="2"/>
  <c r="CA326" i="2"/>
  <c r="CU326" i="2"/>
  <c r="BG326" i="2"/>
  <c r="CC326" i="2"/>
  <c r="CV326" i="2"/>
  <c r="BK326" i="2"/>
  <c r="CH326" i="2"/>
  <c r="BL326" i="2"/>
  <c r="CL326" i="2"/>
  <c r="BN326" i="2"/>
  <c r="CN326" i="2"/>
  <c r="BP326" i="2"/>
  <c r="CW326" i="2"/>
  <c r="BQ326" i="2"/>
  <c r="BT326" i="2"/>
  <c r="CX110" i="2"/>
  <c r="CX95" i="2"/>
  <c r="CX93" i="2"/>
  <c r="CU497" i="2"/>
  <c r="CW497" i="2"/>
  <c r="CJ484" i="2"/>
  <c r="CK484" i="2" s="1"/>
  <c r="CP466" i="2"/>
  <c r="CR466" i="2"/>
  <c r="CQ466" i="2"/>
  <c r="CT466" i="2"/>
  <c r="CE458" i="2"/>
  <c r="CS458" i="2"/>
  <c r="CG458" i="2"/>
  <c r="CU458" i="2"/>
  <c r="CM458" i="2"/>
  <c r="CO458" i="2"/>
  <c r="CF448" i="2"/>
  <c r="CT448" i="2"/>
  <c r="CH448" i="2"/>
  <c r="CV448" i="2"/>
  <c r="CB448" i="2"/>
  <c r="CR448" i="2"/>
  <c r="CD448" i="2"/>
  <c r="CU448" i="2"/>
  <c r="CB443" i="2"/>
  <c r="CP443" i="2"/>
  <c r="CD443" i="2"/>
  <c r="CR443" i="2"/>
  <c r="CF443" i="2"/>
  <c r="CV443" i="2"/>
  <c r="CH443" i="2"/>
  <c r="BZ414" i="2"/>
  <c r="CN414" i="2"/>
  <c r="BO414" i="2"/>
  <c r="CD414" i="2"/>
  <c r="CS414" i="2"/>
  <c r="BQ414" i="2"/>
  <c r="CF414" i="2"/>
  <c r="CU414" i="2"/>
  <c r="BR414" i="2"/>
  <c r="CI414" i="2"/>
  <c r="BS414" i="2"/>
  <c r="BT414" i="2"/>
  <c r="BR393" i="2"/>
  <c r="CF393" i="2"/>
  <c r="CT393" i="2"/>
  <c r="BO393" i="2"/>
  <c r="CD393" i="2"/>
  <c r="CS393" i="2"/>
  <c r="BQ393" i="2"/>
  <c r="CG393" i="2"/>
  <c r="CV393" i="2"/>
  <c r="BT393" i="2"/>
  <c r="BU393" i="2"/>
  <c r="CL393" i="2"/>
  <c r="CM393" i="2"/>
  <c r="BZ386" i="2"/>
  <c r="BJ375" i="2"/>
  <c r="BX375" i="2"/>
  <c r="CL375" i="2"/>
  <c r="BL375" i="2"/>
  <c r="BZ375" i="2"/>
  <c r="CN375" i="2"/>
  <c r="BR375" i="2"/>
  <c r="CH375" i="2"/>
  <c r="BT375" i="2"/>
  <c r="BK375" i="2"/>
  <c r="CD375" i="2"/>
  <c r="CV375" i="2"/>
  <c r="BM375" i="2"/>
  <c r="CE375" i="2"/>
  <c r="CW375" i="2"/>
  <c r="BN375" i="2"/>
  <c r="CF375" i="2"/>
  <c r="BK352" i="2"/>
  <c r="BY352" i="2"/>
  <c r="CM352" i="2"/>
  <c r="BG352" i="2"/>
  <c r="CL352" i="2"/>
  <c r="BX352" i="2"/>
  <c r="CN352" i="2"/>
  <c r="BP352" i="2"/>
  <c r="CH352" i="2"/>
  <c r="BR352" i="2"/>
  <c r="BN352" i="2"/>
  <c r="CI352" i="2"/>
  <c r="BO352" i="2"/>
  <c r="CO352" i="2"/>
  <c r="BQ352" i="2"/>
  <c r="CP352" i="2"/>
  <c r="CJ100" i="2"/>
  <c r="CX90" i="2"/>
  <c r="CQ241" i="2"/>
  <c r="CR241" i="2"/>
  <c r="CT241" i="2"/>
  <c r="CT455" i="2"/>
  <c r="CP446" i="2"/>
  <c r="CL439" i="2"/>
  <c r="CF433" i="2"/>
  <c r="CT433" i="2"/>
  <c r="BY433" i="2"/>
  <c r="CN433" i="2"/>
  <c r="CA433" i="2"/>
  <c r="CP433" i="2"/>
  <c r="BX430" i="2"/>
  <c r="CL430" i="2"/>
  <c r="BY430" i="2"/>
  <c r="CN430" i="2"/>
  <c r="BT424" i="2"/>
  <c r="CI424" i="2"/>
  <c r="CL424" i="2"/>
  <c r="CW406" i="2"/>
  <c r="CD406" i="2"/>
  <c r="CV399" i="2"/>
  <c r="CC399" i="2"/>
  <c r="CW397" i="2"/>
  <c r="CD397" i="2"/>
  <c r="CV394" i="2"/>
  <c r="CC394" i="2"/>
  <c r="CW392" i="2"/>
  <c r="CD392" i="2"/>
  <c r="CR377" i="2"/>
  <c r="BZ377" i="2"/>
  <c r="CT373" i="2"/>
  <c r="BY373" i="2"/>
  <c r="BJ369" i="2"/>
  <c r="BX369" i="2"/>
  <c r="CL369" i="2"/>
  <c r="BL369" i="2"/>
  <c r="BZ369" i="2"/>
  <c r="CN369" i="2"/>
  <c r="BF369" i="2"/>
  <c r="CO369" i="2"/>
  <c r="CA369" i="2"/>
  <c r="CQ369" i="2"/>
  <c r="CT368" i="2"/>
  <c r="CA368" i="2"/>
  <c r="CV367" i="2"/>
  <c r="CC367" i="2"/>
  <c r="CT366" i="2"/>
  <c r="BZ366" i="2"/>
  <c r="CU362" i="2"/>
  <c r="CA362" i="2"/>
  <c r="BA341" i="2"/>
  <c r="BO341" i="2"/>
  <c r="CC341" i="2"/>
  <c r="CQ341" i="2"/>
  <c r="BC341" i="2"/>
  <c r="BR341" i="2"/>
  <c r="CG341" i="2"/>
  <c r="CV341" i="2"/>
  <c r="BD341" i="2"/>
  <c r="BS341" i="2"/>
  <c r="CH341" i="2"/>
  <c r="CW341" i="2"/>
  <c r="BE341" i="2"/>
  <c r="BT341" i="2"/>
  <c r="CI341" i="2"/>
  <c r="BB341" i="2"/>
  <c r="CO341" i="2"/>
  <c r="BF341" i="2"/>
  <c r="BX341" i="2"/>
  <c r="CP341" i="2"/>
  <c r="BG341" i="2"/>
  <c r="BY341" i="2"/>
  <c r="CR341" i="2"/>
  <c r="CB335" i="2"/>
  <c r="CV331" i="2"/>
  <c r="CP331" i="2"/>
  <c r="CT331" i="2"/>
  <c r="CS331" i="2"/>
  <c r="CU331" i="2"/>
  <c r="CW331" i="2"/>
  <c r="CO331" i="2"/>
  <c r="CQ331" i="2"/>
  <c r="CR331" i="2"/>
  <c r="BQ418" i="2"/>
  <c r="CE418" i="2"/>
  <c r="CS418" i="2"/>
  <c r="BR418" i="2"/>
  <c r="CG418" i="2"/>
  <c r="CV418" i="2"/>
  <c r="BT418" i="2"/>
  <c r="CI418" i="2"/>
  <c r="BR408" i="2"/>
  <c r="BS408" i="2"/>
  <c r="BU408" i="2"/>
  <c r="BP406" i="2"/>
  <c r="CE406" i="2"/>
  <c r="CT406" i="2"/>
  <c r="BR406" i="2"/>
  <c r="CG406" i="2"/>
  <c r="CV406" i="2"/>
  <c r="BP399" i="2"/>
  <c r="CD399" i="2"/>
  <c r="CR399" i="2"/>
  <c r="BQ399" i="2"/>
  <c r="CF399" i="2"/>
  <c r="CU399" i="2"/>
  <c r="BS399" i="2"/>
  <c r="CH399" i="2"/>
  <c r="CW399" i="2"/>
  <c r="BT397" i="2"/>
  <c r="CH397" i="2"/>
  <c r="CV397" i="2"/>
  <c r="BN397" i="2"/>
  <c r="CC397" i="2"/>
  <c r="CR397" i="2"/>
  <c r="BP397" i="2"/>
  <c r="CE397" i="2"/>
  <c r="CT397" i="2"/>
  <c r="BP394" i="2"/>
  <c r="CD394" i="2"/>
  <c r="CR394" i="2"/>
  <c r="BQ394" i="2"/>
  <c r="CF394" i="2"/>
  <c r="CU394" i="2"/>
  <c r="BS394" i="2"/>
  <c r="CH394" i="2"/>
  <c r="CW394" i="2"/>
  <c r="BT392" i="2"/>
  <c r="CH392" i="2"/>
  <c r="CV392" i="2"/>
  <c r="BM392" i="2"/>
  <c r="CC392" i="2"/>
  <c r="CR392" i="2"/>
  <c r="BO392" i="2"/>
  <c r="CE392" i="2"/>
  <c r="CT392" i="2"/>
  <c r="BF377" i="2"/>
  <c r="BT377" i="2"/>
  <c r="CH377" i="2"/>
  <c r="CV377" i="2"/>
  <c r="BO377" i="2"/>
  <c r="CE377" i="2"/>
  <c r="CU377" i="2"/>
  <c r="BQ377" i="2"/>
  <c r="CG377" i="2"/>
  <c r="BN373" i="2"/>
  <c r="CB373" i="2"/>
  <c r="CP373" i="2"/>
  <c r="BP373" i="2"/>
  <c r="CD373" i="2"/>
  <c r="CR373" i="2"/>
  <c r="BX373" i="2"/>
  <c r="CN373" i="2"/>
  <c r="BJ373" i="2"/>
  <c r="BZ373" i="2"/>
  <c r="CQ373" i="2"/>
  <c r="BK368" i="2"/>
  <c r="BY368" i="2"/>
  <c r="CM368" i="2"/>
  <c r="CL368" i="2"/>
  <c r="BJ368" i="2"/>
  <c r="BZ368" i="2"/>
  <c r="CO368" i="2"/>
  <c r="BP368" i="2"/>
  <c r="CG368" i="2"/>
  <c r="BR368" i="2"/>
  <c r="CI368" i="2"/>
  <c r="BM367" i="2"/>
  <c r="CA367" i="2"/>
  <c r="CO367" i="2"/>
  <c r="BG367" i="2"/>
  <c r="BX367" i="2"/>
  <c r="CM367" i="2"/>
  <c r="BE367" i="2"/>
  <c r="CP367" i="2"/>
  <c r="BZ367" i="2"/>
  <c r="CR367" i="2"/>
  <c r="BO366" i="2"/>
  <c r="CC366" i="2"/>
  <c r="CQ366" i="2"/>
  <c r="BF366" i="2"/>
  <c r="BU366" i="2"/>
  <c r="CL366" i="2"/>
  <c r="BM366" i="2"/>
  <c r="CE366" i="2"/>
  <c r="CV366" i="2"/>
  <c r="BP366" i="2"/>
  <c r="CG366" i="2"/>
  <c r="BO362" i="2"/>
  <c r="CC362" i="2"/>
  <c r="CQ362" i="2"/>
  <c r="CL362" i="2"/>
  <c r="BJ362" i="2"/>
  <c r="BY362" i="2"/>
  <c r="CN362" i="2"/>
  <c r="BT362" i="2"/>
  <c r="BE362" i="2"/>
  <c r="CO362" i="2"/>
  <c r="BG335" i="2"/>
  <c r="BK335" i="2"/>
  <c r="BY335" i="2"/>
  <c r="CM335" i="2"/>
  <c r="BX335" i="2"/>
  <c r="CN335" i="2"/>
  <c r="BA335" i="2"/>
  <c r="BR335" i="2"/>
  <c r="CH335" i="2"/>
  <c r="BB335" i="2"/>
  <c r="BS335" i="2"/>
  <c r="CI335" i="2"/>
  <c r="BC335" i="2"/>
  <c r="BT335" i="2"/>
  <c r="BN335" i="2"/>
  <c r="CG335" i="2"/>
  <c r="BO335" i="2"/>
  <c r="BP335" i="2"/>
  <c r="CL335" i="2"/>
  <c r="CJ490" i="2"/>
  <c r="CK490" i="2" s="1"/>
  <c r="CH455" i="2"/>
  <c r="CV455" i="2"/>
  <c r="CL446" i="2"/>
  <c r="BU438" i="2"/>
  <c r="BV438" i="2" s="1"/>
  <c r="BW438" i="2" s="1"/>
  <c r="BY438" i="2"/>
  <c r="CA438" i="2"/>
  <c r="CC427" i="2"/>
  <c r="CQ427" i="2"/>
  <c r="BX427" i="2"/>
  <c r="CM427" i="2"/>
  <c r="CA422" i="2"/>
  <c r="CO422" i="2"/>
  <c r="BT422" i="2"/>
  <c r="CI422" i="2"/>
  <c r="CF418" i="2"/>
  <c r="CS406" i="2"/>
  <c r="CB406" i="2"/>
  <c r="CS399" i="2"/>
  <c r="CA399" i="2"/>
  <c r="CS397" i="2"/>
  <c r="CA397" i="2"/>
  <c r="CS394" i="2"/>
  <c r="CA394" i="2"/>
  <c r="CS392" i="2"/>
  <c r="CA392" i="2"/>
  <c r="CR385" i="2"/>
  <c r="CT385" i="2"/>
  <c r="CQ385" i="2"/>
  <c r="CU385" i="2"/>
  <c r="CP377" i="2"/>
  <c r="BX377" i="2"/>
  <c r="CO373" i="2"/>
  <c r="CR368" i="2"/>
  <c r="CT367" i="2"/>
  <c r="BY367" i="2"/>
  <c r="CR366" i="2"/>
  <c r="BX366" i="2"/>
  <c r="CS362" i="2"/>
  <c r="BX362" i="2"/>
  <c r="AQ290" i="2"/>
  <c r="BE290" i="2"/>
  <c r="BS290" i="2"/>
  <c r="CG290" i="2"/>
  <c r="CU290" i="2"/>
  <c r="BJ290" i="2"/>
  <c r="BY290" i="2"/>
  <c r="CN290" i="2"/>
  <c r="AJ290" i="2"/>
  <c r="AY290" i="2"/>
  <c r="BN290" i="2"/>
  <c r="CC290" i="2"/>
  <c r="CR290" i="2"/>
  <c r="AK290" i="2"/>
  <c r="AZ290" i="2"/>
  <c r="BO290" i="2"/>
  <c r="CD290" i="2"/>
  <c r="CS290" i="2"/>
  <c r="AI290" i="2"/>
  <c r="BC290" i="2"/>
  <c r="CO290" i="2"/>
  <c r="CV290" i="2"/>
  <c r="AL290" i="2"/>
  <c r="BD290" i="2"/>
  <c r="CP290" i="2"/>
  <c r="AM290" i="2"/>
  <c r="BF290" i="2"/>
  <c r="BX290" i="2"/>
  <c r="CQ290" i="2"/>
  <c r="AP290" i="2"/>
  <c r="CB290" i="2"/>
  <c r="AS290" i="2"/>
  <c r="BR290" i="2"/>
  <c r="BT290" i="2"/>
  <c r="AX290" i="2"/>
  <c r="CA290" i="2"/>
  <c r="BA290" i="2"/>
  <c r="CI290" i="2"/>
  <c r="BB290" i="2"/>
  <c r="AH290" i="2"/>
  <c r="BZ290" i="2"/>
  <c r="AN290" i="2"/>
  <c r="CE290" i="2"/>
  <c r="AO290" i="2"/>
  <c r="CF290" i="2"/>
  <c r="BM290" i="2"/>
  <c r="BP290" i="2"/>
  <c r="BQ290" i="2"/>
  <c r="CX71" i="2"/>
  <c r="AT66" i="2"/>
  <c r="AU66" i="2" s="1"/>
  <c r="CJ56" i="2"/>
  <c r="CS238" i="2"/>
  <c r="CM452" i="2"/>
  <c r="CG421" i="2"/>
  <c r="CV420" i="2"/>
  <c r="CG420" i="2"/>
  <c r="CR411" i="2"/>
  <c r="CC411" i="2"/>
  <c r="CP382" i="2"/>
  <c r="BQ378" i="2"/>
  <c r="CE378" i="2"/>
  <c r="CS378" i="2"/>
  <c r="BS378" i="2"/>
  <c r="CG378" i="2"/>
  <c r="CU378" i="2"/>
  <c r="BD361" i="2"/>
  <c r="BJ361" i="2"/>
  <c r="BL361" i="2"/>
  <c r="CN344" i="2"/>
  <c r="BU344" i="2"/>
  <c r="CO343" i="2"/>
  <c r="BK336" i="2"/>
  <c r="BF336" i="2"/>
  <c r="BG336" i="2"/>
  <c r="BX322" i="2"/>
  <c r="AX317" i="2"/>
  <c r="BL317" i="2"/>
  <c r="BZ317" i="2"/>
  <c r="CN317" i="2"/>
  <c r="AZ317" i="2"/>
  <c r="BN317" i="2"/>
  <c r="CB317" i="2"/>
  <c r="CP317" i="2"/>
  <c r="BB317" i="2"/>
  <c r="BR317" i="2"/>
  <c r="CH317" i="2"/>
  <c r="BF317" i="2"/>
  <c r="CL317" i="2"/>
  <c r="AR317" i="2"/>
  <c r="BJ317" i="2"/>
  <c r="CD317" i="2"/>
  <c r="CV317" i="2"/>
  <c r="AS317" i="2"/>
  <c r="BK317" i="2"/>
  <c r="CE317" i="2"/>
  <c r="CW317" i="2"/>
  <c r="BG317" i="2"/>
  <c r="CC317" i="2"/>
  <c r="CF317" i="2"/>
  <c r="CG317" i="2"/>
  <c r="BZ311" i="2"/>
  <c r="CO304" i="2"/>
  <c r="CO344" i="2"/>
  <c r="BC344" i="2"/>
  <c r="BR344" i="2"/>
  <c r="CG344" i="2"/>
  <c r="BD344" i="2"/>
  <c r="BS344" i="2"/>
  <c r="CH344" i="2"/>
  <c r="BE344" i="2"/>
  <c r="BT344" i="2"/>
  <c r="CI344" i="2"/>
  <c r="BA322" i="2"/>
  <c r="BO322" i="2"/>
  <c r="CC322" i="2"/>
  <c r="CQ322" i="2"/>
  <c r="BG322" i="2"/>
  <c r="AV322" i="2"/>
  <c r="BK322" i="2"/>
  <c r="BZ322" i="2"/>
  <c r="CO322" i="2"/>
  <c r="BJ322" i="2"/>
  <c r="CB322" i="2"/>
  <c r="CT322" i="2"/>
  <c r="BL322" i="2"/>
  <c r="CD322" i="2"/>
  <c r="CU322" i="2"/>
  <c r="AX322" i="2"/>
  <c r="BR322" i="2"/>
  <c r="CL322" i="2"/>
  <c r="AY322" i="2"/>
  <c r="BS322" i="2"/>
  <c r="CM322" i="2"/>
  <c r="AZ322" i="2"/>
  <c r="BT322" i="2"/>
  <c r="CN322" i="2"/>
  <c r="BY421" i="2"/>
  <c r="CM421" i="2"/>
  <c r="CA420" i="2"/>
  <c r="CO420" i="2"/>
  <c r="BR411" i="2"/>
  <c r="CF411" i="2"/>
  <c r="CT411" i="2"/>
  <c r="BJ382" i="2"/>
  <c r="BX382" i="2"/>
  <c r="CL382" i="2"/>
  <c r="CL344" i="2"/>
  <c r="BP344" i="2"/>
  <c r="BK343" i="2"/>
  <c r="BY343" i="2"/>
  <c r="CM343" i="2"/>
  <c r="BB343" i="2"/>
  <c r="BQ343" i="2"/>
  <c r="CF343" i="2"/>
  <c r="CU343" i="2"/>
  <c r="BC343" i="2"/>
  <c r="BR343" i="2"/>
  <c r="CG343" i="2"/>
  <c r="CV343" i="2"/>
  <c r="BD343" i="2"/>
  <c r="BS343" i="2"/>
  <c r="CH343" i="2"/>
  <c r="CW343" i="2"/>
  <c r="CV322" i="2"/>
  <c r="BU322" i="2"/>
  <c r="AR311" i="2"/>
  <c r="BF311" i="2"/>
  <c r="BT311" i="2"/>
  <c r="CH311" i="2"/>
  <c r="CV311" i="2"/>
  <c r="AS311" i="2"/>
  <c r="BG311" i="2"/>
  <c r="BL311" i="2"/>
  <c r="CB311" i="2"/>
  <c r="CR311" i="2"/>
  <c r="AY311" i="2"/>
  <c r="BP311" i="2"/>
  <c r="CF311" i="2"/>
  <c r="CW311" i="2"/>
  <c r="AX311" i="2"/>
  <c r="BR311" i="2"/>
  <c r="CL311" i="2"/>
  <c r="AZ311" i="2"/>
  <c r="BS311" i="2"/>
  <c r="CM311" i="2"/>
  <c r="AV311" i="2"/>
  <c r="BU311" i="2"/>
  <c r="CP311" i="2"/>
  <c r="AW311" i="2"/>
  <c r="CQ311" i="2"/>
  <c r="BA311" i="2"/>
  <c r="BX311" i="2"/>
  <c r="CS311" i="2"/>
  <c r="AO304" i="2"/>
  <c r="BC304" i="2"/>
  <c r="BQ304" i="2"/>
  <c r="CE304" i="2"/>
  <c r="CS304" i="2"/>
  <c r="AS304" i="2"/>
  <c r="BG304" i="2"/>
  <c r="BU304" i="2"/>
  <c r="CI304" i="2"/>
  <c r="CW304" i="2"/>
  <c r="AW304" i="2"/>
  <c r="BN304" i="2"/>
  <c r="CF304" i="2"/>
  <c r="AX304" i="2"/>
  <c r="BO304" i="2"/>
  <c r="CG304" i="2"/>
  <c r="AY304" i="2"/>
  <c r="BP304" i="2"/>
  <c r="CH304" i="2"/>
  <c r="BB304" i="2"/>
  <c r="BT304" i="2"/>
  <c r="CM304" i="2"/>
  <c r="BD304" i="2"/>
  <c r="CA304" i="2"/>
  <c r="BJ304" i="2"/>
  <c r="BE304" i="2"/>
  <c r="CD304" i="2"/>
  <c r="BF304" i="2"/>
  <c r="CL304" i="2"/>
  <c r="CB304" i="2"/>
  <c r="AV304" i="2"/>
  <c r="CC304" i="2"/>
  <c r="AZ304" i="2"/>
  <c r="CN304" i="2"/>
  <c r="AS314" i="2"/>
  <c r="BG314" i="2"/>
  <c r="BU314" i="2"/>
  <c r="CI314" i="2"/>
  <c r="CW314" i="2"/>
  <c r="AW314" i="2"/>
  <c r="BK314" i="2"/>
  <c r="BY314" i="2"/>
  <c r="CM314" i="2"/>
  <c r="AZ314" i="2"/>
  <c r="BN314" i="2"/>
  <c r="CB314" i="2"/>
  <c r="CP314" i="2"/>
  <c r="AO314" i="2"/>
  <c r="BF314" i="2"/>
  <c r="BX314" i="2"/>
  <c r="CQ314" i="2"/>
  <c r="AP314" i="2"/>
  <c r="BZ314" i="2"/>
  <c r="CR314" i="2"/>
  <c r="BL314" i="2"/>
  <c r="CD314" i="2"/>
  <c r="CU314" i="2"/>
  <c r="BM314" i="2"/>
  <c r="CE314" i="2"/>
  <c r="CV314" i="2"/>
  <c r="AV314" i="2"/>
  <c r="BO314" i="2"/>
  <c r="CF314" i="2"/>
  <c r="BD314" i="2"/>
  <c r="CH314" i="2"/>
  <c r="BE314" i="2"/>
  <c r="BQ314" i="2"/>
  <c r="CO314" i="2"/>
  <c r="AX314" i="2"/>
  <c r="CG314" i="2"/>
  <c r="AY314" i="2"/>
  <c r="CL314" i="2"/>
  <c r="BC314" i="2"/>
  <c r="CT314" i="2"/>
  <c r="BT314" i="2"/>
  <c r="CC314" i="2"/>
  <c r="CN314" i="2"/>
  <c r="CS314" i="2"/>
  <c r="BC340" i="2"/>
  <c r="BQ340" i="2"/>
  <c r="CE340" i="2"/>
  <c r="CS340" i="2"/>
  <c r="BD340" i="2"/>
  <c r="BS340" i="2"/>
  <c r="CH340" i="2"/>
  <c r="AV309" i="2"/>
  <c r="BJ309" i="2"/>
  <c r="BX309" i="2"/>
  <c r="CL309" i="2"/>
  <c r="AW309" i="2"/>
  <c r="BK309" i="2"/>
  <c r="BY309" i="2"/>
  <c r="CM309" i="2"/>
  <c r="AX309" i="2"/>
  <c r="BL309" i="2"/>
  <c r="BZ309" i="2"/>
  <c r="CN309" i="2"/>
  <c r="BA309" i="2"/>
  <c r="BO309" i="2"/>
  <c r="CC309" i="2"/>
  <c r="CQ309" i="2"/>
  <c r="AR309" i="2"/>
  <c r="BM309" i="2"/>
  <c r="CF309" i="2"/>
  <c r="AY309" i="2"/>
  <c r="BR309" i="2"/>
  <c r="BT309" i="2"/>
  <c r="CR309" i="2"/>
  <c r="AZ309" i="2"/>
  <c r="BU309" i="2"/>
  <c r="CS309" i="2"/>
  <c r="CQ308" i="2"/>
  <c r="BP308" i="2"/>
  <c r="AQ303" i="2"/>
  <c r="BE303" i="2"/>
  <c r="BS303" i="2"/>
  <c r="CG303" i="2"/>
  <c r="CU303" i="2"/>
  <c r="AV303" i="2"/>
  <c r="BJ303" i="2"/>
  <c r="BX303" i="2"/>
  <c r="CL303" i="2"/>
  <c r="AX303" i="2"/>
  <c r="BO303" i="2"/>
  <c r="CF303" i="2"/>
  <c r="AY303" i="2"/>
  <c r="BP303" i="2"/>
  <c r="CH303" i="2"/>
  <c r="AZ303" i="2"/>
  <c r="BQ303" i="2"/>
  <c r="CI303" i="2"/>
  <c r="BC303" i="2"/>
  <c r="BU303" i="2"/>
  <c r="CN303" i="2"/>
  <c r="BF303" i="2"/>
  <c r="CC303" i="2"/>
  <c r="AN303" i="2"/>
  <c r="BL303" i="2"/>
  <c r="CM303" i="2"/>
  <c r="AW303" i="2"/>
  <c r="CA303" i="2"/>
  <c r="BA303" i="2"/>
  <c r="CB303" i="2"/>
  <c r="AP287" i="2"/>
  <c r="BD287" i="2"/>
  <c r="BR287" i="2"/>
  <c r="CF287" i="2"/>
  <c r="CT287" i="2"/>
  <c r="BJ287" i="2"/>
  <c r="BY287" i="2"/>
  <c r="CN287" i="2"/>
  <c r="AV287" i="2"/>
  <c r="BK287" i="2"/>
  <c r="BZ287" i="2"/>
  <c r="CO287" i="2"/>
  <c r="AJ287" i="2"/>
  <c r="AY287" i="2"/>
  <c r="BN287" i="2"/>
  <c r="CC287" i="2"/>
  <c r="CR287" i="2"/>
  <c r="AK287" i="2"/>
  <c r="AZ287" i="2"/>
  <c r="BO287" i="2"/>
  <c r="CD287" i="2"/>
  <c r="CS287" i="2"/>
  <c r="AL287" i="2"/>
  <c r="BA287" i="2"/>
  <c r="BP287" i="2"/>
  <c r="CE287" i="2"/>
  <c r="CU287" i="2"/>
  <c r="AH287" i="2"/>
  <c r="BF287" i="2"/>
  <c r="CB287" i="2"/>
  <c r="AI287" i="2"/>
  <c r="BG287" i="2"/>
  <c r="CG287" i="2"/>
  <c r="AM287" i="2"/>
  <c r="CH287" i="2"/>
  <c r="AQ287" i="2"/>
  <c r="BM287" i="2"/>
  <c r="AR287" i="2"/>
  <c r="AS287" i="2"/>
  <c r="AX287" i="2"/>
  <c r="CI287" i="2"/>
  <c r="BL287" i="2"/>
  <c r="BQ287" i="2"/>
  <c r="AX308" i="2"/>
  <c r="BL308" i="2"/>
  <c r="BZ308" i="2"/>
  <c r="CN308" i="2"/>
  <c r="AY308" i="2"/>
  <c r="BM308" i="2"/>
  <c r="CA308" i="2"/>
  <c r="CO308" i="2"/>
  <c r="AZ308" i="2"/>
  <c r="BN308" i="2"/>
  <c r="CB308" i="2"/>
  <c r="CP308" i="2"/>
  <c r="AO308" i="2"/>
  <c r="BC308" i="2"/>
  <c r="BQ308" i="2"/>
  <c r="CE308" i="2"/>
  <c r="CS308" i="2"/>
  <c r="AR308" i="2"/>
  <c r="BJ308" i="2"/>
  <c r="CF308" i="2"/>
  <c r="AV308" i="2"/>
  <c r="BR308" i="2"/>
  <c r="BG308" i="2"/>
  <c r="CD308" i="2"/>
  <c r="CG308" i="2"/>
  <c r="CT384" i="2"/>
  <c r="CF384" i="2"/>
  <c r="CR372" i="2"/>
  <c r="CD372" i="2"/>
  <c r="BD354" i="2"/>
  <c r="BR354" i="2"/>
  <c r="CF354" i="2"/>
  <c r="CT354" i="2"/>
  <c r="CT340" i="2"/>
  <c r="CC340" i="2"/>
  <c r="BM340" i="2"/>
  <c r="AY330" i="2"/>
  <c r="BM330" i="2"/>
  <c r="CA330" i="2"/>
  <c r="BD330" i="2"/>
  <c r="BS330" i="2"/>
  <c r="CH330" i="2"/>
  <c r="BE330" i="2"/>
  <c r="BU330" i="2"/>
  <c r="BF330" i="2"/>
  <c r="CI309" i="2"/>
  <c r="CL308" i="2"/>
  <c r="BK308" i="2"/>
  <c r="CT303" i="2"/>
  <c r="BN303" i="2"/>
  <c r="BU287" i="2"/>
  <c r="CP346" i="2"/>
  <c r="BB346" i="2"/>
  <c r="BP346" i="2"/>
  <c r="CD346" i="2"/>
  <c r="AV310" i="2"/>
  <c r="BJ310" i="2"/>
  <c r="BX310" i="2"/>
  <c r="CL310" i="2"/>
  <c r="AS310" i="2"/>
  <c r="BM310" i="2"/>
  <c r="CD310" i="2"/>
  <c r="CU310" i="2"/>
  <c r="AZ310" i="2"/>
  <c r="BQ310" i="2"/>
  <c r="CH310" i="2"/>
  <c r="AX301" i="2"/>
  <c r="BL301" i="2"/>
  <c r="BZ301" i="2"/>
  <c r="CN301" i="2"/>
  <c r="AY301" i="2"/>
  <c r="BM301" i="2"/>
  <c r="CA301" i="2"/>
  <c r="CO301" i="2"/>
  <c r="BB301" i="2"/>
  <c r="BS301" i="2"/>
  <c r="BC301" i="2"/>
  <c r="BT301" i="2"/>
  <c r="CL301" i="2"/>
  <c r="BD301" i="2"/>
  <c r="BU301" i="2"/>
  <c r="CM301" i="2"/>
  <c r="BG301" i="2"/>
  <c r="BY301" i="2"/>
  <c r="CR301" i="2"/>
  <c r="BX292" i="2"/>
  <c r="AN288" i="2"/>
  <c r="BB288" i="2"/>
  <c r="BP288" i="2"/>
  <c r="CD288" i="2"/>
  <c r="CR288" i="2"/>
  <c r="CV288" i="2"/>
  <c r="AK288" i="2"/>
  <c r="AZ288" i="2"/>
  <c r="BO288" i="2"/>
  <c r="CE288" i="2"/>
  <c r="CT288" i="2"/>
  <c r="AP288" i="2"/>
  <c r="BE288" i="2"/>
  <c r="BT288" i="2"/>
  <c r="CI288" i="2"/>
  <c r="AQ288" i="2"/>
  <c r="BF288" i="2"/>
  <c r="BU288" i="2"/>
  <c r="AM288" i="2"/>
  <c r="BZ288" i="2"/>
  <c r="CS288" i="2"/>
  <c r="AO288" i="2"/>
  <c r="CA288" i="2"/>
  <c r="CU288" i="2"/>
  <c r="AR288" i="2"/>
  <c r="BJ288" i="2"/>
  <c r="CB288" i="2"/>
  <c r="BM288" i="2"/>
  <c r="CG288" i="2"/>
  <c r="AW292" i="2"/>
  <c r="BK292" i="2"/>
  <c r="BY292" i="2"/>
  <c r="CM292" i="2"/>
  <c r="AV292" i="2"/>
  <c r="BL292" i="2"/>
  <c r="CA292" i="2"/>
  <c r="CP292" i="2"/>
  <c r="BA292" i="2"/>
  <c r="BP292" i="2"/>
  <c r="CE292" i="2"/>
  <c r="CT292" i="2"/>
  <c r="BB292" i="2"/>
  <c r="BQ292" i="2"/>
  <c r="CF292" i="2"/>
  <c r="CU292" i="2"/>
  <c r="BG292" i="2"/>
  <c r="BZ292" i="2"/>
  <c r="CS292" i="2"/>
  <c r="CB292" i="2"/>
  <c r="CV292" i="2"/>
  <c r="CC292" i="2"/>
  <c r="CW292" i="2"/>
  <c r="BN292" i="2"/>
  <c r="CH292" i="2"/>
  <c r="AI289" i="2"/>
  <c r="AW289" i="2"/>
  <c r="BK289" i="2"/>
  <c r="BY289" i="2"/>
  <c r="CM289" i="2"/>
  <c r="AH289" i="2"/>
  <c r="AX289" i="2"/>
  <c r="BM289" i="2"/>
  <c r="CB289" i="2"/>
  <c r="CQ289" i="2"/>
  <c r="AJ289" i="2"/>
  <c r="AY289" i="2"/>
  <c r="BN289" i="2"/>
  <c r="CC289" i="2"/>
  <c r="CR289" i="2"/>
  <c r="AM289" i="2"/>
  <c r="BB289" i="2"/>
  <c r="BQ289" i="2"/>
  <c r="CF289" i="2"/>
  <c r="CU289" i="2"/>
  <c r="AN289" i="2"/>
  <c r="BC289" i="2"/>
  <c r="BR289" i="2"/>
  <c r="CG289" i="2"/>
  <c r="CV289" i="2"/>
  <c r="AO289" i="2"/>
  <c r="BD289" i="2"/>
  <c r="BS289" i="2"/>
  <c r="CH289" i="2"/>
  <c r="AK289" i="2"/>
  <c r="CE289" i="2"/>
  <c r="AL289" i="2"/>
  <c r="CI289" i="2"/>
  <c r="AP289" i="2"/>
  <c r="BJ289" i="2"/>
  <c r="AS289" i="2"/>
  <c r="BP289" i="2"/>
  <c r="CN289" i="2"/>
  <c r="AV318" i="2"/>
  <c r="BJ318" i="2"/>
  <c r="BX318" i="2"/>
  <c r="CL318" i="2"/>
  <c r="AX318" i="2"/>
  <c r="BL318" i="2"/>
  <c r="BZ318" i="2"/>
  <c r="CN318" i="2"/>
  <c r="AP312" i="2"/>
  <c r="BD312" i="2"/>
  <c r="BR312" i="2"/>
  <c r="CF312" i="2"/>
  <c r="CT312" i="2"/>
  <c r="AR312" i="2"/>
  <c r="BF312" i="2"/>
  <c r="BT312" i="2"/>
  <c r="CH312" i="2"/>
  <c r="CV312" i="2"/>
  <c r="CI301" i="2"/>
  <c r="BN301" i="2"/>
  <c r="CR292" i="2"/>
  <c r="BT292" i="2"/>
  <c r="AV288" i="2"/>
  <c r="CP289" i="2"/>
  <c r="BG289" i="2"/>
  <c r="CA315" i="2"/>
  <c r="AZ315" i="2"/>
  <c r="BV10" i="2"/>
  <c r="BW10" i="2" s="1"/>
  <c r="CX249" i="2"/>
  <c r="CY249" i="2" s="1"/>
  <c r="CT315" i="2"/>
  <c r="BS315" i="2"/>
  <c r="CP307" i="2"/>
  <c r="CB307" i="2"/>
  <c r="BN307" i="2"/>
  <c r="AY306" i="2"/>
  <c r="BM306" i="2"/>
  <c r="BC306" i="2"/>
  <c r="BQ306" i="2"/>
  <c r="BD306" i="2"/>
  <c r="BR306" i="2"/>
  <c r="CF306" i="2"/>
  <c r="AX315" i="2"/>
  <c r="BL315" i="2"/>
  <c r="BZ315" i="2"/>
  <c r="CN315" i="2"/>
  <c r="BA315" i="2"/>
  <c r="BO315" i="2"/>
  <c r="CC315" i="2"/>
  <c r="CQ315" i="2"/>
  <c r="AO315" i="2"/>
  <c r="BF315" i="2"/>
  <c r="BX315" i="2"/>
  <c r="CP315" i="2"/>
  <c r="AP315" i="2"/>
  <c r="BG315" i="2"/>
  <c r="BY315" i="2"/>
  <c r="CR315" i="2"/>
  <c r="AS315" i="2"/>
  <c r="BK315" i="2"/>
  <c r="CD315" i="2"/>
  <c r="CU315" i="2"/>
  <c r="BM315" i="2"/>
  <c r="CE315" i="2"/>
  <c r="CV315" i="2"/>
  <c r="AV315" i="2"/>
  <c r="BN315" i="2"/>
  <c r="CF315" i="2"/>
  <c r="CW315" i="2"/>
  <c r="BF305" i="2"/>
  <c r="AR305" i="2"/>
  <c r="CP286" i="2"/>
  <c r="BA284" i="2"/>
  <c r="V6" i="2"/>
  <c r="CH327" i="2"/>
  <c r="BS327" i="2"/>
  <c r="BD327" i="2"/>
  <c r="BR403" i="2"/>
  <c r="BE305" i="2"/>
  <c r="CO286" i="2"/>
  <c r="CS284" i="2"/>
  <c r="CD284" i="2"/>
  <c r="BO284" i="2"/>
  <c r="CG327" i="2"/>
  <c r="BR327" i="2"/>
  <c r="BC327" i="2"/>
  <c r="CH403" i="2"/>
  <c r="BP403" i="2"/>
  <c r="CF327" i="2"/>
  <c r="BQ327" i="2"/>
  <c r="BB327" i="2"/>
  <c r="CG403" i="2"/>
  <c r="BO403" i="2"/>
  <c r="AW284" i="2"/>
  <c r="BK284" i="2"/>
  <c r="BY284" i="2"/>
  <c r="CM284" i="2"/>
  <c r="CC327" i="2"/>
  <c r="BN327" i="2"/>
  <c r="CU403" i="2"/>
  <c r="CC403" i="2"/>
  <c r="CX11" i="2"/>
  <c r="BG327" i="2"/>
  <c r="BU327" i="2"/>
  <c r="CI327" i="2"/>
  <c r="BQ403" i="2"/>
  <c r="CE403" i="2"/>
  <c r="CS403" i="2"/>
  <c r="BU403" i="2"/>
  <c r="CI403" i="2"/>
  <c r="CW403" i="2"/>
  <c r="BX403" i="2"/>
  <c r="CL403" i="2"/>
  <c r="CX256" i="2"/>
  <c r="CY256" i="2" s="1"/>
  <c r="CV294" i="2"/>
  <c r="CH294" i="2"/>
  <c r="BT294" i="2"/>
  <c r="BF294" i="2"/>
  <c r="CX41" i="2"/>
  <c r="CY41" i="2" s="1"/>
  <c r="AK159" i="2"/>
  <c r="T8" i="2"/>
  <c r="T42" i="2"/>
  <c r="AL87" i="2"/>
  <c r="AL86" i="2" s="1"/>
  <c r="AT96" i="2"/>
  <c r="BV113" i="2"/>
  <c r="BN87" i="2"/>
  <c r="BN86" i="2" s="1"/>
  <c r="AT213" i="2"/>
  <c r="AJ159" i="2"/>
  <c r="T159" i="2"/>
  <c r="AM159" i="2"/>
  <c r="BC159" i="2"/>
  <c r="BG159" i="2"/>
  <c r="CX155" i="2"/>
  <c r="BH91" i="2"/>
  <c r="BE87" i="2"/>
  <c r="BE86" i="2" s="1"/>
  <c r="CU265" i="2"/>
  <c r="CV265" i="2"/>
  <c r="CW265" i="2"/>
  <c r="CT265" i="2"/>
  <c r="AY42" i="2"/>
  <c r="BA159" i="2"/>
  <c r="CJ166" i="2"/>
  <c r="BT159" i="2"/>
  <c r="BD159" i="2"/>
  <c r="AN159" i="2"/>
  <c r="BO42" i="2"/>
  <c r="BV68" i="2"/>
  <c r="CX157" i="2"/>
  <c r="BY159" i="2"/>
  <c r="CJ71" i="2"/>
  <c r="BV21" i="2"/>
  <c r="BW21" i="2" s="1"/>
  <c r="BK8" i="2"/>
  <c r="BV16" i="2"/>
  <c r="BN8" i="2"/>
  <c r="CM130" i="2"/>
  <c r="CX144" i="2"/>
  <c r="CP130" i="2"/>
  <c r="CS226" i="2"/>
  <c r="CM226" i="2"/>
  <c r="CO226" i="2"/>
  <c r="CR226" i="2"/>
  <c r="CT226" i="2"/>
  <c r="CU226" i="2"/>
  <c r="CW226" i="2"/>
  <c r="CQ226" i="2"/>
  <c r="CV226" i="2"/>
  <c r="CL226" i="2"/>
  <c r="CP226" i="2"/>
  <c r="CD159" i="2"/>
  <c r="AX159" i="2"/>
  <c r="BT42" i="2"/>
  <c r="BV57" i="2"/>
  <c r="BW57" i="2" s="1"/>
  <c r="AT28" i="2"/>
  <c r="BH23" i="2"/>
  <c r="AT25" i="2"/>
  <c r="AS8" i="2"/>
  <c r="BV168" i="2"/>
  <c r="CJ104" i="2"/>
  <c r="CJ14" i="2"/>
  <c r="BH181" i="2"/>
  <c r="BI181" i="2" s="1"/>
  <c r="AW8" i="2"/>
  <c r="CX139" i="2"/>
  <c r="BP159" i="2"/>
  <c r="CV42" i="2"/>
  <c r="BH166" i="2"/>
  <c r="AV159" i="2"/>
  <c r="CW266" i="2"/>
  <c r="CT266" i="2"/>
  <c r="CU266" i="2"/>
  <c r="CV266" i="2"/>
  <c r="CV130" i="2"/>
  <c r="CT130" i="2"/>
  <c r="CJ185" i="2"/>
  <c r="CJ181" i="2"/>
  <c r="BV170" i="2"/>
  <c r="CX77" i="2"/>
  <c r="CJ65" i="2"/>
  <c r="BF42" i="2"/>
  <c r="CH42" i="2"/>
  <c r="CJ52" i="2"/>
  <c r="AT84" i="2"/>
  <c r="AU84" i="2" s="1"/>
  <c r="BE8" i="2"/>
  <c r="BH24" i="2"/>
  <c r="AM8" i="2"/>
  <c r="BH12" i="2"/>
  <c r="AT49" i="2"/>
  <c r="AR87" i="2"/>
  <c r="AR86" i="2" s="1"/>
  <c r="BH103" i="2"/>
  <c r="CJ140" i="2"/>
  <c r="AT204" i="2"/>
  <c r="BH197" i="2"/>
  <c r="BH198" i="2"/>
  <c r="AT184" i="2"/>
  <c r="CX145" i="2"/>
  <c r="CX135" i="2"/>
  <c r="CJ183" i="2"/>
  <c r="CX75" i="2"/>
  <c r="BH69" i="2"/>
  <c r="BE42" i="2"/>
  <c r="BE159" i="2"/>
  <c r="BV179" i="2"/>
  <c r="CX168" i="2"/>
  <c r="BH27" i="2"/>
  <c r="BH194" i="2"/>
  <c r="CX154" i="2"/>
  <c r="CN222" i="2"/>
  <c r="CS222" i="2"/>
  <c r="CU222" i="2"/>
  <c r="CP222" i="2"/>
  <c r="CQ222" i="2"/>
  <c r="CR222" i="2"/>
  <c r="CV222" i="2"/>
  <c r="CM222" i="2"/>
  <c r="CO222" i="2"/>
  <c r="CT222" i="2"/>
  <c r="CW222" i="2"/>
  <c r="CX208" i="2"/>
  <c r="CX171" i="2"/>
  <c r="BV67" i="2"/>
  <c r="CF42" i="2"/>
  <c r="BD42" i="2"/>
  <c r="BV43" i="2"/>
  <c r="BK42" i="2"/>
  <c r="BG8" i="2"/>
  <c r="AO8" i="2"/>
  <c r="BH11" i="2"/>
  <c r="AM42" i="2"/>
  <c r="AT70" i="2"/>
  <c r="AT71" i="2"/>
  <c r="AT73" i="2"/>
  <c r="BH74" i="2"/>
  <c r="BH83" i="2"/>
  <c r="BH101" i="2"/>
  <c r="AT103" i="2"/>
  <c r="AZ87" i="2"/>
  <c r="AZ86" i="2" s="1"/>
  <c r="BH108" i="2"/>
  <c r="CJ132" i="2"/>
  <c r="BX130" i="2"/>
  <c r="CJ139" i="2"/>
  <c r="CJ146" i="2"/>
  <c r="CJ153" i="2"/>
  <c r="BH200" i="2"/>
  <c r="BH208" i="2"/>
  <c r="AW159" i="2"/>
  <c r="AT197" i="2"/>
  <c r="AT187" i="2"/>
  <c r="CX211" i="2"/>
  <c r="BH184" i="2"/>
  <c r="BI184" i="2" s="1"/>
  <c r="CJ173" i="2"/>
  <c r="BV69" i="2"/>
  <c r="AN42" i="2"/>
  <c r="CJ43" i="2"/>
  <c r="BZ42" i="2"/>
  <c r="AP87" i="2"/>
  <c r="AP86" i="2" s="1"/>
  <c r="CX89" i="2"/>
  <c r="CX137" i="2"/>
  <c r="CX214" i="2"/>
  <c r="CX190" i="2"/>
  <c r="BN159" i="2"/>
  <c r="CJ161" i="2"/>
  <c r="BX159" i="2"/>
  <c r="CX85" i="2"/>
  <c r="CJ69" i="2"/>
  <c r="BH61" i="2"/>
  <c r="BV56" i="2"/>
  <c r="BW56" i="2" s="1"/>
  <c r="BM42" i="2"/>
  <c r="CX148" i="2"/>
  <c r="CU224" i="2"/>
  <c r="CJ215" i="2"/>
  <c r="CK215" i="2" s="1"/>
  <c r="AQ159" i="2"/>
  <c r="AH159" i="2"/>
  <c r="AR159" i="2"/>
  <c r="BO159" i="2"/>
  <c r="AL159" i="2"/>
  <c r="BO8" i="2"/>
  <c r="CJ21" i="2"/>
  <c r="AT14" i="2"/>
  <c r="BH19" i="2"/>
  <c r="CQ130" i="2"/>
  <c r="CN130" i="2"/>
  <c r="CX215" i="2"/>
  <c r="CX195" i="2"/>
  <c r="CE159" i="2"/>
  <c r="AY159" i="2"/>
  <c r="BV178" i="2"/>
  <c r="AT168" i="2"/>
  <c r="AU168" i="2" s="1"/>
  <c r="AZ159" i="2"/>
  <c r="CJ74" i="2"/>
  <c r="CX64" i="2"/>
  <c r="CM42" i="2"/>
  <c r="BV63" i="2"/>
  <c r="BV111" i="2"/>
  <c r="BW111" i="2" s="1"/>
  <c r="BH25" i="2"/>
  <c r="AI42" i="2"/>
  <c r="BH75" i="2"/>
  <c r="AT112" i="2"/>
  <c r="CF130" i="2"/>
  <c r="BH204" i="2"/>
  <c r="BH175" i="2"/>
  <c r="CR42" i="2"/>
  <c r="CX134" i="2"/>
  <c r="BV200" i="2"/>
  <c r="BW200" i="2" s="1"/>
  <c r="CJ196" i="2"/>
  <c r="CJ106" i="2"/>
  <c r="BX87" i="2"/>
  <c r="CW224" i="2"/>
  <c r="CO224" i="2"/>
  <c r="CQ224" i="2"/>
  <c r="CN224" i="2"/>
  <c r="CP224" i="2"/>
  <c r="CR224" i="2"/>
  <c r="CT224" i="2"/>
  <c r="CV224" i="2"/>
  <c r="CX176" i="2"/>
  <c r="CC42" i="2"/>
  <c r="BS42" i="2"/>
  <c r="CW42" i="2"/>
  <c r="BQ42" i="2"/>
  <c r="BA42" i="2"/>
  <c r="BH28" i="2"/>
  <c r="BA8" i="2"/>
  <c r="AI8" i="2"/>
  <c r="AT13" i="2"/>
  <c r="BH16" i="2"/>
  <c r="BH55" i="2"/>
  <c r="AN87" i="2"/>
  <c r="AN86" i="2" s="1"/>
  <c r="BH104" i="2"/>
  <c r="BH111" i="2"/>
  <c r="CD130" i="2"/>
  <c r="CJ135" i="2"/>
  <c r="AV87" i="2"/>
  <c r="AV86" i="2" s="1"/>
  <c r="CL222" i="2"/>
  <c r="BH185" i="2"/>
  <c r="BI185" i="2" s="1"/>
  <c r="BH177" i="2"/>
  <c r="BV171" i="2"/>
  <c r="BH51" i="2"/>
  <c r="BI51" i="2" s="1"/>
  <c r="AV42" i="2"/>
  <c r="BG42" i="2"/>
  <c r="CU42" i="2"/>
  <c r="CE42" i="2"/>
  <c r="AT16" i="2"/>
  <c r="BH30" i="2"/>
  <c r="AK42" i="2"/>
  <c r="AT46" i="2"/>
  <c r="AT48" i="2"/>
  <c r="AT53" i="2"/>
  <c r="AT54" i="2"/>
  <c r="AT74" i="2"/>
  <c r="AT77" i="2"/>
  <c r="BH102" i="2"/>
  <c r="BH109" i="2"/>
  <c r="BH110" i="2"/>
  <c r="CJ133" i="2"/>
  <c r="CJ141" i="2"/>
  <c r="CJ154" i="2"/>
  <c r="BH195" i="2"/>
  <c r="AT183" i="2"/>
  <c r="AT215" i="2"/>
  <c r="CX147" i="2"/>
  <c r="CX136" i="2"/>
  <c r="CR130" i="2"/>
  <c r="CX212" i="2"/>
  <c r="CJ203" i="2"/>
  <c r="CX200" i="2"/>
  <c r="CX183" i="2"/>
  <c r="BV183" i="2"/>
  <c r="CJ178" i="2"/>
  <c r="CJ171" i="2"/>
  <c r="CJ168" i="2"/>
  <c r="CX80" i="2"/>
  <c r="BV61" i="2"/>
  <c r="CX114" i="2"/>
  <c r="CJ111" i="2"/>
  <c r="BH22" i="2"/>
  <c r="AT23" i="2"/>
  <c r="AT12" i="2"/>
  <c r="AT72" i="2"/>
  <c r="AT208" i="2"/>
  <c r="BH217" i="2"/>
  <c r="CX216" i="2"/>
  <c r="CX206" i="2"/>
  <c r="BV201" i="2"/>
  <c r="BW201" i="2" s="1"/>
  <c r="BV181" i="2"/>
  <c r="CX160" i="2"/>
  <c r="CJ81" i="2"/>
  <c r="CJ72" i="2"/>
  <c r="CJ67" i="2"/>
  <c r="CJ61" i="2"/>
  <c r="CJ58" i="2"/>
  <c r="CQ42" i="2"/>
  <c r="CP34" i="2"/>
  <c r="CV34" i="2"/>
  <c r="CT34" i="2"/>
  <c r="CL34" i="2"/>
  <c r="CW34" i="2"/>
  <c r="CI34" i="2"/>
  <c r="CJ34" i="2" s="1"/>
  <c r="CK34" i="2" s="1"/>
  <c r="CM34" i="2"/>
  <c r="CN34" i="2"/>
  <c r="CQ34" i="2"/>
  <c r="CS34" i="2"/>
  <c r="CO34" i="2"/>
  <c r="CU34" i="2"/>
  <c r="CJ12" i="2"/>
  <c r="CX104" i="2"/>
  <c r="AT27" i="2"/>
  <c r="AU27" i="2" s="1"/>
  <c r="AT59" i="2"/>
  <c r="BH206" i="2"/>
  <c r="AT169" i="2"/>
  <c r="AU169" i="2" s="1"/>
  <c r="AT180" i="2"/>
  <c r="AT186" i="2"/>
  <c r="BV216" i="2"/>
  <c r="CX138" i="2"/>
  <c r="CQ227" i="2"/>
  <c r="CL227" i="2"/>
  <c r="CS227" i="2"/>
  <c r="CT227" i="2"/>
  <c r="CU227" i="2"/>
  <c r="CW227" i="2"/>
  <c r="BV210" i="2"/>
  <c r="BW210" i="2" s="1"/>
  <c r="CJ204" i="2"/>
  <c r="CJ201" i="2"/>
  <c r="BV166" i="2"/>
  <c r="AI159" i="2"/>
  <c r="BV81" i="2"/>
  <c r="CJ59" i="2"/>
  <c r="BV48" i="2"/>
  <c r="BJ42" i="2"/>
  <c r="CJ46" i="2"/>
  <c r="CI42" i="2"/>
  <c r="AO42" i="2"/>
  <c r="AT83" i="2"/>
  <c r="AX87" i="2"/>
  <c r="AX86" i="2" s="1"/>
  <c r="BH107" i="2"/>
  <c r="CX149" i="2"/>
  <c r="CJ207" i="2"/>
  <c r="CX204" i="2"/>
  <c r="CJ187" i="2"/>
  <c r="BV186" i="2"/>
  <c r="CX181" i="2"/>
  <c r="BH174" i="2"/>
  <c r="AT172" i="2"/>
  <c r="AU172" i="2" s="1"/>
  <c r="BV73" i="2"/>
  <c r="BW73" i="2" s="1"/>
  <c r="BV70" i="2"/>
  <c r="CJ48" i="2"/>
  <c r="BY42" i="2"/>
  <c r="BH47" i="2"/>
  <c r="BI47" i="2" s="1"/>
  <c r="CX46" i="2"/>
  <c r="AW42" i="2"/>
  <c r="CX44" i="2"/>
  <c r="CX106" i="2"/>
  <c r="CV272" i="2"/>
  <c r="CW272" i="2"/>
  <c r="CU272" i="2"/>
  <c r="BH20" i="2"/>
  <c r="AP8" i="2"/>
  <c r="AV8" i="2"/>
  <c r="AT18" i="2"/>
  <c r="AT26" i="2"/>
  <c r="BH57" i="2"/>
  <c r="AT82" i="2"/>
  <c r="AI87" i="2"/>
  <c r="AI86" i="2" s="1"/>
  <c r="BG87" i="2"/>
  <c r="BG86" i="2" s="1"/>
  <c r="CG130" i="2"/>
  <c r="CU225" i="2"/>
  <c r="CN225" i="2"/>
  <c r="CP225" i="2"/>
  <c r="CQ225" i="2"/>
  <c r="CR225" i="2"/>
  <c r="CS225" i="2"/>
  <c r="CV225" i="2"/>
  <c r="CX210" i="2"/>
  <c r="BH190" i="2"/>
  <c r="BI190" i="2" s="1"/>
  <c r="CX187" i="2"/>
  <c r="BV182" i="2"/>
  <c r="CJ172" i="2"/>
  <c r="BH170" i="2"/>
  <c r="BV66" i="2"/>
  <c r="AT62" i="2"/>
  <c r="AU62" i="2" s="1"/>
  <c r="CN42" i="2"/>
  <c r="BV47" i="2"/>
  <c r="BN42" i="2"/>
  <c r="BH45" i="2"/>
  <c r="CX15" i="2"/>
  <c r="CX150" i="2"/>
  <c r="CX131" i="2"/>
  <c r="BV211" i="2"/>
  <c r="BW211" i="2" s="1"/>
  <c r="BV205" i="2"/>
  <c r="BW205" i="2" s="1"/>
  <c r="BV190" i="2"/>
  <c r="BV184" i="2"/>
  <c r="BH182" i="2"/>
  <c r="BI182" i="2" s="1"/>
  <c r="BV177" i="2"/>
  <c r="BV174" i="2"/>
  <c r="CJ76" i="2"/>
  <c r="CJ70" i="2"/>
  <c r="BV64" i="2"/>
  <c r="BW64" i="2" s="1"/>
  <c r="CX56" i="2"/>
  <c r="CX54" i="2"/>
  <c r="BV54" i="2"/>
  <c r="CX52" i="2"/>
  <c r="CX50" i="2"/>
  <c r="CJ103" i="2"/>
  <c r="AJ87" i="2"/>
  <c r="AJ86" i="2" s="1"/>
  <c r="AX8" i="2"/>
  <c r="BD8" i="2"/>
  <c r="AT29" i="2"/>
  <c r="BH56" i="2"/>
  <c r="AJ42" i="2"/>
  <c r="AK87" i="2"/>
  <c r="AK86" i="2" s="1"/>
  <c r="AM87" i="2"/>
  <c r="AM86" i="2" s="1"/>
  <c r="BC87" i="2"/>
  <c r="BC86" i="2" s="1"/>
  <c r="CL130" i="2"/>
  <c r="CX151" i="2"/>
  <c r="CR221" i="2"/>
  <c r="CV221" i="2"/>
  <c r="CI221" i="2"/>
  <c r="CJ221" i="2" s="1"/>
  <c r="CK221" i="2" s="1"/>
  <c r="CP221" i="2"/>
  <c r="CQ221" i="2"/>
  <c r="S159" i="2"/>
  <c r="CS221" i="2"/>
  <c r="CU221" i="2"/>
  <c r="BV214" i="2"/>
  <c r="BW214" i="2" s="1"/>
  <c r="CJ211" i="2"/>
  <c r="BV208" i="2"/>
  <c r="BW208" i="2" s="1"/>
  <c r="CJ192" i="2"/>
  <c r="CJ190" i="2"/>
  <c r="BH188" i="2"/>
  <c r="BI188" i="2" s="1"/>
  <c r="AT176" i="2"/>
  <c r="AU176" i="2" s="1"/>
  <c r="CX166" i="2"/>
  <c r="BV161" i="2"/>
  <c r="BJ159" i="2"/>
  <c r="CX73" i="2"/>
  <c r="BV60" i="2"/>
  <c r="CS42" i="2"/>
  <c r="BU42" i="2"/>
  <c r="CD42" i="2"/>
  <c r="CX48" i="2"/>
  <c r="CX45" i="2"/>
  <c r="CP42" i="2"/>
  <c r="CL219" i="2"/>
  <c r="CN219" i="2"/>
  <c r="CP219" i="2"/>
  <c r="CO219" i="2"/>
  <c r="CJ216" i="2"/>
  <c r="CK216" i="2" s="1"/>
  <c r="BV212" i="2"/>
  <c r="BW212" i="2" s="1"/>
  <c r="CJ205" i="2"/>
  <c r="BV198" i="2"/>
  <c r="BW198" i="2" s="1"/>
  <c r="BV191" i="2"/>
  <c r="CX61" i="2"/>
  <c r="BV51" i="2"/>
  <c r="AT44" i="2"/>
  <c r="AU44" i="2" s="1"/>
  <c r="CJ15" i="2"/>
  <c r="BV105" i="2"/>
  <c r="BW105" i="2" s="1"/>
  <c r="CK105" i="2" s="1"/>
  <c r="CJ217" i="2"/>
  <c r="CK217" i="2" s="1"/>
  <c r="BV209" i="2"/>
  <c r="BW209" i="2" s="1"/>
  <c r="CX205" i="2"/>
  <c r="BV194" i="2"/>
  <c r="BW194" i="2" s="1"/>
  <c r="CJ191" i="2"/>
  <c r="BH189" i="2"/>
  <c r="BI189" i="2" s="1"/>
  <c r="BH179" i="2"/>
  <c r="BI179" i="2" s="1"/>
  <c r="CX174" i="2"/>
  <c r="BV172" i="2"/>
  <c r="AT163" i="2"/>
  <c r="BH62" i="2"/>
  <c r="CX55" i="2"/>
  <c r="CJ51" i="2"/>
  <c r="CV219" i="2"/>
  <c r="CX217" i="2"/>
  <c r="CJ209" i="2"/>
  <c r="CX194" i="2"/>
  <c r="CJ179" i="2"/>
  <c r="BV163" i="2"/>
  <c r="AF85" i="2"/>
  <c r="AG85" i="2" s="1"/>
  <c r="CJ62" i="2"/>
  <c r="CX59" i="2"/>
  <c r="CX51" i="2"/>
  <c r="BV44" i="2"/>
  <c r="CX16" i="2"/>
  <c r="CU219" i="2"/>
  <c r="CJ206" i="2"/>
  <c r="CX202" i="2"/>
  <c r="CJ199" i="2"/>
  <c r="BV195" i="2"/>
  <c r="BW195" i="2" s="1"/>
  <c r="BH192" i="2"/>
  <c r="BI192" i="2" s="1"/>
  <c r="CJ189" i="2"/>
  <c r="BH187" i="2"/>
  <c r="BI187" i="2" s="1"/>
  <c r="CX179" i="2"/>
  <c r="BH176" i="2"/>
  <c r="BV83" i="2"/>
  <c r="BW83" i="2" s="1"/>
  <c r="CK83" i="2" s="1"/>
  <c r="CY83" i="2" s="1"/>
  <c r="CX62" i="2"/>
  <c r="AT60" i="2"/>
  <c r="AU60" i="2" s="1"/>
  <c r="CJ44" i="2"/>
  <c r="CX103" i="2"/>
  <c r="CT219" i="2"/>
  <c r="CJ213" i="2"/>
  <c r="CX199" i="2"/>
  <c r="CJ195" i="2"/>
  <c r="BV187" i="2"/>
  <c r="CX182" i="2"/>
  <c r="AT165" i="2"/>
  <c r="AU165" i="2" s="1"/>
  <c r="CJ163" i="2"/>
  <c r="AT85" i="2"/>
  <c r="BH63" i="2"/>
  <c r="BI63" i="2" s="1"/>
  <c r="BH60" i="2"/>
  <c r="BV46" i="2"/>
  <c r="CX112" i="2"/>
  <c r="CX107" i="2"/>
  <c r="BV104" i="2"/>
  <c r="BW104" i="2" s="1"/>
  <c r="BH162" i="2"/>
  <c r="CX53" i="2"/>
  <c r="BV29" i="2"/>
  <c r="BW29" i="2" s="1"/>
  <c r="CJ26" i="2"/>
  <c r="BV24" i="2"/>
  <c r="BW24" i="2" s="1"/>
  <c r="CX21" i="2"/>
  <c r="CJ18" i="2"/>
  <c r="CJ16" i="2"/>
  <c r="BH9" i="2"/>
  <c r="CX213" i="2"/>
  <c r="CX209" i="2"/>
  <c r="BV206" i="2"/>
  <c r="BW206" i="2" s="1"/>
  <c r="BV202" i="2"/>
  <c r="BW202" i="2" s="1"/>
  <c r="CX193" i="2"/>
  <c r="BH191" i="2"/>
  <c r="BI191" i="2" s="1"/>
  <c r="CX186" i="2"/>
  <c r="BV112" i="2"/>
  <c r="BW112" i="2" s="1"/>
  <c r="CU239" i="2"/>
  <c r="CO239" i="2"/>
  <c r="CP239" i="2"/>
  <c r="CR239" i="2"/>
  <c r="CQ239" i="2"/>
  <c r="CS239" i="2"/>
  <c r="CJ214" i="2"/>
  <c r="CJ210" i="2"/>
  <c r="CX198" i="2"/>
  <c r="CJ194" i="2"/>
  <c r="CJ188" i="2"/>
  <c r="AT161" i="2"/>
  <c r="CX129" i="2"/>
  <c r="CY129" i="2" s="1"/>
  <c r="BH46" i="2"/>
  <c r="BI46" i="2" s="1"/>
  <c r="BV107" i="2"/>
  <c r="BW107" i="2" s="1"/>
  <c r="BH164" i="2"/>
  <c r="BH54" i="2"/>
  <c r="BI54" i="2" s="1"/>
  <c r="BH50" i="2"/>
  <c r="BI50" i="2" s="1"/>
  <c r="BH48" i="2"/>
  <c r="BI48" i="2" s="1"/>
  <c r="CW128" i="2"/>
  <c r="CV128" i="2"/>
  <c r="CO126" i="2"/>
  <c r="CS126" i="2"/>
  <c r="CT126" i="2"/>
  <c r="CU126" i="2"/>
  <c r="CW126" i="2"/>
  <c r="CP126" i="2"/>
  <c r="CQ126" i="2"/>
  <c r="CR126" i="2"/>
  <c r="CX116" i="2"/>
  <c r="BV58" i="2"/>
  <c r="BW58" i="2" s="1"/>
  <c r="CJ57" i="2"/>
  <c r="CM32" i="2"/>
  <c r="CP32" i="2"/>
  <c r="CD32" i="2"/>
  <c r="CS32" i="2"/>
  <c r="CH32" i="2"/>
  <c r="CL32" i="2"/>
  <c r="CN32" i="2"/>
  <c r="CF32" i="2"/>
  <c r="CG32" i="2"/>
  <c r="CI32" i="2"/>
  <c r="CW32" i="2"/>
  <c r="CC32" i="2"/>
  <c r="CQ32" i="2"/>
  <c r="CX9" i="2"/>
  <c r="BH163" i="2"/>
  <c r="BH161" i="2"/>
  <c r="CJ45" i="2"/>
  <c r="BV39" i="2"/>
  <c r="BW39" i="2" s="1"/>
  <c r="CJ9" i="2"/>
  <c r="CR125" i="2"/>
  <c r="CN125" i="2"/>
  <c r="CT125" i="2"/>
  <c r="CU125" i="2"/>
  <c r="CV125" i="2"/>
  <c r="CS125" i="2"/>
  <c r="CW125" i="2"/>
  <c r="CJ110" i="2"/>
  <c r="CJ107" i="2"/>
  <c r="BV91" i="2"/>
  <c r="CU274" i="2"/>
  <c r="CW274" i="2"/>
  <c r="CV274" i="2"/>
  <c r="CX201" i="2"/>
  <c r="BV196" i="2"/>
  <c r="BW196" i="2" s="1"/>
  <c r="CX191" i="2"/>
  <c r="BV188" i="2"/>
  <c r="CX163" i="2"/>
  <c r="CX161" i="2"/>
  <c r="BH44" i="2"/>
  <c r="CW38" i="2"/>
  <c r="CV38" i="2"/>
  <c r="CU38" i="2"/>
  <c r="CJ29" i="2"/>
  <c r="CX26" i="2"/>
  <c r="CJ24" i="2"/>
  <c r="BV22" i="2"/>
  <c r="BW22" i="2" s="1"/>
  <c r="CX18" i="2"/>
  <c r="CJ116" i="2"/>
  <c r="CK116" i="2" s="1"/>
  <c r="BV100" i="2"/>
  <c r="CX115" i="2"/>
  <c r="CX111" i="2"/>
  <c r="CJ95" i="2"/>
  <c r="AT91" i="2"/>
  <c r="AU91" i="2" s="1"/>
  <c r="BV207" i="2"/>
  <c r="BW207" i="2" s="1"/>
  <c r="CJ202" i="2"/>
  <c r="CX196" i="2"/>
  <c r="BV192" i="2"/>
  <c r="CX188" i="2"/>
  <c r="AT164" i="2"/>
  <c r="AT162" i="2"/>
  <c r="AT160" i="2"/>
  <c r="CX29" i="2"/>
  <c r="BV27" i="2"/>
  <c r="BW27" i="2" s="1"/>
  <c r="CX24" i="2"/>
  <c r="CJ22" i="2"/>
  <c r="BV19" i="2"/>
  <c r="BW19" i="2" s="1"/>
  <c r="CJ98" i="2"/>
  <c r="CX96" i="2"/>
  <c r="CJ212" i="2"/>
  <c r="CX207" i="2"/>
  <c r="BV203" i="2"/>
  <c r="BW203" i="2" s="1"/>
  <c r="CJ198" i="2"/>
  <c r="CX192" i="2"/>
  <c r="BV189" i="2"/>
  <c r="BV164" i="2"/>
  <c r="BV162" i="2"/>
  <c r="BH160" i="2"/>
  <c r="BH52" i="2"/>
  <c r="BI52" i="2" s="1"/>
  <c r="CJ39" i="2"/>
  <c r="CV36" i="2"/>
  <c r="CN36" i="2"/>
  <c r="CQ36" i="2"/>
  <c r="CO36" i="2"/>
  <c r="CS36" i="2"/>
  <c r="CT36" i="2"/>
  <c r="CU36" i="2"/>
  <c r="BV30" i="2"/>
  <c r="BW30" i="2" s="1"/>
  <c r="CJ27" i="2"/>
  <c r="BV25" i="2"/>
  <c r="BW25" i="2" s="1"/>
  <c r="CX22" i="2"/>
  <c r="CJ19" i="2"/>
  <c r="CX108" i="2"/>
  <c r="BV94" i="2"/>
  <c r="AT90" i="2"/>
  <c r="AU90" i="2" s="1"/>
  <c r="CJ10" i="2"/>
  <c r="CJ164" i="2"/>
  <c r="CJ49" i="2"/>
  <c r="CJ101" i="2"/>
  <c r="CR218" i="2"/>
  <c r="BV213" i="2"/>
  <c r="BW213" i="2" s="1"/>
  <c r="CJ208" i="2"/>
  <c r="CX203" i="2"/>
  <c r="BV199" i="2"/>
  <c r="BW199" i="2" s="1"/>
  <c r="CJ193" i="2"/>
  <c r="CX189" i="2"/>
  <c r="CX164" i="2"/>
  <c r="CJ162" i="2"/>
  <c r="AT45" i="2"/>
  <c r="AU45" i="2" s="1"/>
  <c r="CX39" i="2"/>
  <c r="CJ30" i="2"/>
  <c r="CX27" i="2"/>
  <c r="CJ25" i="2"/>
  <c r="BV23" i="2"/>
  <c r="BW23" i="2" s="1"/>
  <c r="CX19" i="2"/>
  <c r="BV106" i="2"/>
  <c r="BW106" i="2" s="1"/>
  <c r="CX101" i="2"/>
  <c r="CJ94" i="2"/>
  <c r="CW276" i="2"/>
  <c r="CV276" i="2"/>
  <c r="CJ38" i="2"/>
  <c r="CS37" i="2"/>
  <c r="CU33" i="2"/>
  <c r="CN33" i="2"/>
  <c r="CW33" i="2"/>
  <c r="BV109" i="2"/>
  <c r="BW109" i="2" s="1"/>
  <c r="AT95" i="2"/>
  <c r="AU95" i="2" s="1"/>
  <c r="BV92" i="2"/>
  <c r="BV98" i="2"/>
  <c r="CJ96" i="2"/>
  <c r="CJ90" i="2"/>
  <c r="CO123" i="2"/>
  <c r="CR123" i="2"/>
  <c r="CU123" i="2"/>
  <c r="CV123" i="2"/>
  <c r="CW123" i="2"/>
  <c r="CP121" i="2"/>
  <c r="CU121" i="2"/>
  <c r="CL121" i="2"/>
  <c r="CN118" i="2"/>
  <c r="CO118" i="2"/>
  <c r="CR118" i="2"/>
  <c r="CL118" i="2"/>
  <c r="CP118" i="2"/>
  <c r="CS118" i="2"/>
  <c r="CJ109" i="2"/>
  <c r="BV101" i="2"/>
  <c r="BW101" i="2" s="1"/>
  <c r="BH95" i="2"/>
  <c r="CX92" i="2"/>
  <c r="CR229" i="2"/>
  <c r="CS229" i="2"/>
  <c r="CT229" i="2"/>
  <c r="CU229" i="2"/>
  <c r="CM229" i="2"/>
  <c r="CO229" i="2"/>
  <c r="CV229" i="2"/>
  <c r="CN229" i="2"/>
  <c r="BH167" i="2"/>
  <c r="CX162" i="2"/>
  <c r="BV160" i="2"/>
  <c r="CW37" i="2"/>
  <c r="CM33" i="2"/>
  <c r="BU17" i="2"/>
  <c r="BU8" i="2" s="1"/>
  <c r="CI17" i="2"/>
  <c r="CW17" i="2"/>
  <c r="BR17" i="2"/>
  <c r="BR8" i="2" s="1"/>
  <c r="CG17" i="2"/>
  <c r="CV17" i="2"/>
  <c r="BP17" i="2"/>
  <c r="CH17" i="2"/>
  <c r="BS17" i="2"/>
  <c r="BS8" i="2" s="1"/>
  <c r="CL17" i="2"/>
  <c r="CS121" i="2"/>
  <c r="CQ118" i="2"/>
  <c r="CX94" i="2"/>
  <c r="CN234" i="2"/>
  <c r="CO234" i="2"/>
  <c r="CP234" i="2"/>
  <c r="CQ234" i="2"/>
  <c r="CT234" i="2"/>
  <c r="CW234" i="2"/>
  <c r="CU234" i="2"/>
  <c r="CV234" i="2"/>
  <c r="CJ160" i="2"/>
  <c r="CV37" i="2"/>
  <c r="CL33" i="2"/>
  <c r="CL31" i="2"/>
  <c r="CO31" i="2"/>
  <c r="CQ31" i="2"/>
  <c r="CT123" i="2"/>
  <c r="CR121" i="2"/>
  <c r="CM118" i="2"/>
  <c r="CJ112" i="2"/>
  <c r="CX99" i="2"/>
  <c r="BH96" i="2"/>
  <c r="BI96" i="2" s="1"/>
  <c r="AT92" i="2"/>
  <c r="AU92" i="2" s="1"/>
  <c r="BH90" i="2"/>
  <c r="BH84" i="2"/>
  <c r="BH98" i="2"/>
  <c r="BI98" i="2" s="1"/>
  <c r="BV96" i="2"/>
  <c r="CJ92" i="2"/>
  <c r="CU231" i="2"/>
  <c r="CR236" i="2"/>
  <c r="CS236" i="2"/>
  <c r="CT236" i="2"/>
  <c r="CU236" i="2"/>
  <c r="CO236" i="2"/>
  <c r="CQ236" i="2"/>
  <c r="CJ167" i="2"/>
  <c r="CX109" i="2"/>
  <c r="CU244" i="2"/>
  <c r="CV244" i="2"/>
  <c r="CW244" i="2"/>
  <c r="CQ244" i="2"/>
  <c r="CT244" i="2"/>
  <c r="CX10" i="2"/>
  <c r="BV20" i="2"/>
  <c r="BW20" i="2" s="1"/>
  <c r="CJ113" i="2"/>
  <c r="CK113" i="2" s="1"/>
  <c r="BH97" i="2"/>
  <c r="BI97" i="2" s="1"/>
  <c r="BV95" i="2"/>
  <c r="CT271" i="2"/>
  <c r="CU271" i="2"/>
  <c r="CV271" i="2"/>
  <c r="CW271" i="2"/>
  <c r="BV197" i="2"/>
  <c r="BW197" i="2" s="1"/>
  <c r="CJ20" i="2"/>
  <c r="CV231" i="2"/>
  <c r="CW231" i="2"/>
  <c r="CT231" i="2"/>
  <c r="CN231" i="2"/>
  <c r="CP235" i="2"/>
  <c r="CQ235" i="2"/>
  <c r="CR235" i="2"/>
  <c r="CS235" i="2"/>
  <c r="CN235" i="2"/>
  <c r="CU235" i="2"/>
  <c r="CW235" i="2"/>
  <c r="CV238" i="2"/>
  <c r="CW238" i="2"/>
  <c r="CP238" i="2"/>
  <c r="CQ238" i="2"/>
  <c r="CX113" i="2"/>
  <c r="BV97" i="2"/>
  <c r="CR243" i="2"/>
  <c r="CS243" i="2"/>
  <c r="CT243" i="2"/>
  <c r="CU243" i="2"/>
  <c r="CV243" i="2"/>
  <c r="CX20" i="2"/>
  <c r="BH99" i="2"/>
  <c r="BI99" i="2" s="1"/>
  <c r="CU268" i="2"/>
  <c r="CW268" i="2"/>
  <c r="BV45" i="2"/>
  <c r="CI119" i="2"/>
  <c r="CJ119" i="2" s="1"/>
  <c r="CK119" i="2" s="1"/>
  <c r="CW119" i="2"/>
  <c r="CN119" i="2"/>
  <c r="CJ115" i="2"/>
  <c r="CK115" i="2" s="1"/>
  <c r="BV99" i="2"/>
  <c r="CJ97" i="2"/>
  <c r="CT267" i="2"/>
  <c r="CW267" i="2"/>
  <c r="CX167" i="2"/>
  <c r="CP124" i="2"/>
  <c r="CP242" i="2"/>
  <c r="CQ242" i="2"/>
  <c r="CR242" i="2"/>
  <c r="CS242" i="2"/>
  <c r="BV38" i="2"/>
  <c r="BW38" i="2" s="1"/>
  <c r="CX98" i="2"/>
  <c r="CT230" i="2"/>
  <c r="CU230" i="2"/>
  <c r="CV230" i="2"/>
  <c r="CW230" i="2"/>
  <c r="CJ197" i="2"/>
  <c r="CT237" i="2"/>
  <c r="CU237" i="2"/>
  <c r="CV237" i="2"/>
  <c r="CW237" i="2"/>
  <c r="CR245" i="2"/>
  <c r="CX197" i="2"/>
  <c r="AT167" i="2"/>
  <c r="AU167" i="2" s="1"/>
  <c r="CX97" i="2"/>
  <c r="BV167" i="2"/>
  <c r="CO233" i="2"/>
  <c r="CV264" i="2"/>
  <c r="CU270" i="2"/>
  <c r="CU264" i="2"/>
  <c r="BI92" i="2" l="1"/>
  <c r="AT292" i="2"/>
  <c r="BV331" i="2"/>
  <c r="CJ331" i="2"/>
  <c r="BV385" i="2"/>
  <c r="BV329" i="2"/>
  <c r="BW71" i="2"/>
  <c r="AQ7" i="2"/>
  <c r="AN7" i="2"/>
  <c r="AP7" i="2"/>
  <c r="CX248" i="2"/>
  <c r="CY248" i="2" s="1"/>
  <c r="CK186" i="14"/>
  <c r="CK200" i="14"/>
  <c r="CY200" i="14" s="1"/>
  <c r="DL200" i="14" s="1"/>
  <c r="DM200" i="14" s="1"/>
  <c r="BI47" i="14"/>
  <c r="BW47" i="14" s="1"/>
  <c r="CK47" i="14" s="1"/>
  <c r="CY47" i="14" s="1"/>
  <c r="DL47" i="14" s="1"/>
  <c r="DM47" i="14" s="1"/>
  <c r="BI43" i="14"/>
  <c r="AT72" i="14"/>
  <c r="AU72" i="14" s="1"/>
  <c r="CK266" i="14"/>
  <c r="CY266" i="14" s="1"/>
  <c r="DL266" i="14" s="1"/>
  <c r="DM266" i="14" s="1"/>
  <c r="BH129" i="14"/>
  <c r="BI129" i="14" s="1"/>
  <c r="BV284" i="14"/>
  <c r="BW284" i="14" s="1"/>
  <c r="BH95" i="14"/>
  <c r="BI95" i="14" s="1"/>
  <c r="BV72" i="14"/>
  <c r="BV258" i="14"/>
  <c r="BW258" i="14" s="1"/>
  <c r="CK198" i="14"/>
  <c r="CY198" i="14" s="1"/>
  <c r="DL198" i="14" s="1"/>
  <c r="DM198" i="14" s="1"/>
  <c r="CJ342" i="14"/>
  <c r="CK342" i="14" s="1"/>
  <c r="CJ309" i="14"/>
  <c r="CK309" i="14" s="1"/>
  <c r="CY439" i="14"/>
  <c r="DL439" i="14" s="1"/>
  <c r="DM439" i="14" s="1"/>
  <c r="CK249" i="14"/>
  <c r="CY249" i="14" s="1"/>
  <c r="CX420" i="14"/>
  <c r="CY420" i="14" s="1"/>
  <c r="DL420" i="14" s="1"/>
  <c r="DM420" i="14" s="1"/>
  <c r="CK263" i="14"/>
  <c r="CY263" i="14" s="1"/>
  <c r="DL263" i="14" s="1"/>
  <c r="DM263" i="14" s="1"/>
  <c r="BI64" i="14"/>
  <c r="BW64" i="14" s="1"/>
  <c r="CK64" i="14" s="1"/>
  <c r="CY64" i="14" s="1"/>
  <c r="DL64" i="14" s="1"/>
  <c r="DM64" i="14" s="1"/>
  <c r="CK305" i="14"/>
  <c r="CY305" i="14" s="1"/>
  <c r="DL305" i="14" s="1"/>
  <c r="DM305" i="14" s="1"/>
  <c r="CY438" i="14"/>
  <c r="DL438" i="14" s="1"/>
  <c r="DM438" i="14" s="1"/>
  <c r="CK292" i="14"/>
  <c r="CY292" i="14" s="1"/>
  <c r="DL292" i="14" s="1"/>
  <c r="DM292" i="14" s="1"/>
  <c r="CY440" i="14"/>
  <c r="DL440" i="14" s="1"/>
  <c r="DM440" i="14" s="1"/>
  <c r="CJ36" i="14"/>
  <c r="BI82" i="14"/>
  <c r="BW82" i="14" s="1"/>
  <c r="CK82" i="14" s="1"/>
  <c r="CY82" i="14" s="1"/>
  <c r="DL82" i="14" s="1"/>
  <c r="DM82" i="14" s="1"/>
  <c r="CX297" i="14"/>
  <c r="BH159" i="14"/>
  <c r="BI159" i="14" s="1"/>
  <c r="BV245" i="14"/>
  <c r="BW245" i="14" s="1"/>
  <c r="CX100" i="14"/>
  <c r="CK264" i="14"/>
  <c r="CY264" i="14" s="1"/>
  <c r="DL264" i="14" s="1"/>
  <c r="DM264" i="14" s="1"/>
  <c r="CJ229" i="14"/>
  <c r="BW137" i="14"/>
  <c r="CK137" i="14" s="1"/>
  <c r="CY137" i="14" s="1"/>
  <c r="DL137" i="14" s="1"/>
  <c r="DM137" i="14" s="1"/>
  <c r="CJ331" i="14"/>
  <c r="CK331" i="14" s="1"/>
  <c r="CX331" i="14"/>
  <c r="BV294" i="14"/>
  <c r="BW294" i="14" s="1"/>
  <c r="AT71" i="14"/>
  <c r="AU71" i="14" s="1"/>
  <c r="CJ325" i="14"/>
  <c r="CK325" i="14" s="1"/>
  <c r="CJ271" i="14"/>
  <c r="CJ297" i="14"/>
  <c r="CK297" i="14" s="1"/>
  <c r="CX71" i="14"/>
  <c r="CX401" i="14"/>
  <c r="CY401" i="14" s="1"/>
  <c r="DL401" i="14" s="1"/>
  <c r="DM401" i="14" s="1"/>
  <c r="CJ124" i="14"/>
  <c r="CJ95" i="14"/>
  <c r="CX75" i="14"/>
  <c r="BH166" i="14"/>
  <c r="BI166" i="14" s="1"/>
  <c r="CX102" i="14"/>
  <c r="CJ347" i="14"/>
  <c r="CK347" i="14" s="1"/>
  <c r="BV95" i="14"/>
  <c r="CX405" i="14"/>
  <c r="CY405" i="14" s="1"/>
  <c r="DL405" i="14" s="1"/>
  <c r="DM405" i="14" s="1"/>
  <c r="CK274" i="14"/>
  <c r="CY274" i="14" s="1"/>
  <c r="DL274" i="14" s="1"/>
  <c r="DM274" i="14" s="1"/>
  <c r="CJ307" i="14"/>
  <c r="CK307" i="14" s="1"/>
  <c r="CJ348" i="14"/>
  <c r="CK348" i="14" s="1"/>
  <c r="CX219" i="14"/>
  <c r="BW138" i="14"/>
  <c r="CK138" i="14" s="1"/>
  <c r="CY138" i="14" s="1"/>
  <c r="DL138" i="14" s="1"/>
  <c r="DM138" i="14" s="1"/>
  <c r="BV253" i="14"/>
  <c r="BW253" i="14" s="1"/>
  <c r="BV107" i="14"/>
  <c r="CX210" i="14"/>
  <c r="BH75" i="14"/>
  <c r="CK291" i="14"/>
  <c r="CY291" i="14" s="1"/>
  <c r="DL291" i="14" s="1"/>
  <c r="DM291" i="14" s="1"/>
  <c r="BH111" i="14"/>
  <c r="BI111" i="14" s="1"/>
  <c r="CX427" i="14"/>
  <c r="CY427" i="14" s="1"/>
  <c r="DL427" i="14" s="1"/>
  <c r="DM427" i="14" s="1"/>
  <c r="BV110" i="14"/>
  <c r="CX373" i="14"/>
  <c r="CY373" i="14" s="1"/>
  <c r="DL373" i="14" s="1"/>
  <c r="DM373" i="14" s="1"/>
  <c r="BH20" i="14"/>
  <c r="BH144" i="14"/>
  <c r="BI144" i="14" s="1"/>
  <c r="CX357" i="14"/>
  <c r="CY357" i="14" s="1"/>
  <c r="DL357" i="14" s="1"/>
  <c r="DM357" i="14" s="1"/>
  <c r="BH163" i="14"/>
  <c r="BI163" i="14" s="1"/>
  <c r="CJ111" i="14"/>
  <c r="BV268" i="14"/>
  <c r="BW268" i="14" s="1"/>
  <c r="BH167" i="14"/>
  <c r="BI167" i="14" s="1"/>
  <c r="CX423" i="14"/>
  <c r="CY423" i="14" s="1"/>
  <c r="DL423" i="14" s="1"/>
  <c r="DM423" i="14" s="1"/>
  <c r="CJ75" i="14"/>
  <c r="CY414" i="14"/>
  <c r="DL414" i="14" s="1"/>
  <c r="DM414" i="14" s="1"/>
  <c r="CJ339" i="14"/>
  <c r="CK339" i="14" s="1"/>
  <c r="CK282" i="14"/>
  <c r="CY282" i="14" s="1"/>
  <c r="DL282" i="14" s="1"/>
  <c r="DM282" i="14" s="1"/>
  <c r="CK300" i="14"/>
  <c r="CY300" i="14" s="1"/>
  <c r="DL300" i="14" s="1"/>
  <c r="DM300" i="14" s="1"/>
  <c r="BI37" i="14"/>
  <c r="BW37" i="14" s="1"/>
  <c r="CK37" i="14" s="1"/>
  <c r="CK255" i="14"/>
  <c r="CY255" i="14" s="1"/>
  <c r="DL255" i="14" s="1"/>
  <c r="DM255" i="14" s="1"/>
  <c r="CX365" i="14"/>
  <c r="CY365" i="14" s="1"/>
  <c r="DL365" i="14" s="1"/>
  <c r="DM365" i="14" s="1"/>
  <c r="CX355" i="14"/>
  <c r="CY355" i="14" s="1"/>
  <c r="DL355" i="14" s="1"/>
  <c r="DM355" i="14" s="1"/>
  <c r="CX348" i="14"/>
  <c r="CX347" i="14"/>
  <c r="CJ343" i="14"/>
  <c r="CK343" i="14" s="1"/>
  <c r="CX332" i="14"/>
  <c r="BV295" i="14"/>
  <c r="BW295" i="14" s="1"/>
  <c r="CJ225" i="14"/>
  <c r="BV225" i="14"/>
  <c r="BW225" i="14" s="1"/>
  <c r="BV224" i="14"/>
  <c r="BW224" i="14" s="1"/>
  <c r="CJ217" i="14"/>
  <c r="BH158" i="14"/>
  <c r="BI158" i="14" s="1"/>
  <c r="BV154" i="14"/>
  <c r="AT81" i="14"/>
  <c r="AU81" i="14" s="1"/>
  <c r="AT48" i="14"/>
  <c r="AU48" i="14" s="1"/>
  <c r="CX342" i="14"/>
  <c r="BV269" i="14"/>
  <c r="BW269" i="14" s="1"/>
  <c r="BW132" i="14"/>
  <c r="CK132" i="14" s="1"/>
  <c r="CY132" i="14" s="1"/>
  <c r="DL132" i="14" s="1"/>
  <c r="DM132" i="14" s="1"/>
  <c r="CX320" i="14"/>
  <c r="BV163" i="14"/>
  <c r="BV111" i="14"/>
  <c r="CX245" i="14"/>
  <c r="BV75" i="14"/>
  <c r="BH183" i="14"/>
  <c r="BI183" i="14" s="1"/>
  <c r="CX271" i="14"/>
  <c r="CX356" i="14"/>
  <c r="CY356" i="14" s="1"/>
  <c r="DL356" i="14" s="1"/>
  <c r="DM356" i="14" s="1"/>
  <c r="CX177" i="14"/>
  <c r="CX112" i="14"/>
  <c r="DM91" i="14"/>
  <c r="BV271" i="14"/>
  <c r="BW271" i="14" s="1"/>
  <c r="CX322" i="14"/>
  <c r="CJ10" i="14"/>
  <c r="BV124" i="14"/>
  <c r="BV243" i="14"/>
  <c r="BW243" i="14" s="1"/>
  <c r="CX377" i="14"/>
  <c r="CY377" i="14" s="1"/>
  <c r="DL377" i="14" s="1"/>
  <c r="DM377" i="14" s="1"/>
  <c r="BH124" i="14"/>
  <c r="BI124" i="14" s="1"/>
  <c r="BV44" i="14"/>
  <c r="DM171" i="14"/>
  <c r="BV12" i="14"/>
  <c r="BV20" i="14"/>
  <c r="AT75" i="14"/>
  <c r="AU75" i="14" s="1"/>
  <c r="BV244" i="14"/>
  <c r="BW244" i="14" s="1"/>
  <c r="CJ244" i="14"/>
  <c r="CX23" i="14"/>
  <c r="CX225" i="14"/>
  <c r="CJ258" i="14"/>
  <c r="BH256" i="14"/>
  <c r="BI256" i="14" s="1"/>
  <c r="CJ224" i="14"/>
  <c r="CX217" i="14"/>
  <c r="CJ269" i="14"/>
  <c r="CX20" i="14"/>
  <c r="BH121" i="14"/>
  <c r="BI121" i="14" s="1"/>
  <c r="CX390" i="14"/>
  <c r="CY390" i="14" s="1"/>
  <c r="DL390" i="14" s="1"/>
  <c r="DM390" i="14" s="1"/>
  <c r="CJ236" i="14"/>
  <c r="BV169" i="14"/>
  <c r="BW169" i="14" s="1"/>
  <c r="CJ144" i="14"/>
  <c r="CY435" i="14"/>
  <c r="DL435" i="14" s="1"/>
  <c r="DM435" i="14" s="1"/>
  <c r="CX205" i="14"/>
  <c r="CJ221" i="14"/>
  <c r="BV108" i="14"/>
  <c r="CJ340" i="14"/>
  <c r="CK340" i="14" s="1"/>
  <c r="BV177" i="14"/>
  <c r="BW177" i="14" s="1"/>
  <c r="CJ169" i="14"/>
  <c r="CX398" i="14"/>
  <c r="CY398" i="14" s="1"/>
  <c r="DL398" i="14" s="1"/>
  <c r="DM398" i="14" s="1"/>
  <c r="BV283" i="14"/>
  <c r="BW283" i="14" s="1"/>
  <c r="CX83" i="14"/>
  <c r="BV102" i="14"/>
  <c r="CX409" i="14"/>
  <c r="CY409" i="14" s="1"/>
  <c r="DL409" i="14" s="1"/>
  <c r="DM409" i="14" s="1"/>
  <c r="BV9" i="14"/>
  <c r="BV112" i="14"/>
  <c r="CX258" i="14"/>
  <c r="BV221" i="14"/>
  <c r="BW221" i="14" s="1"/>
  <c r="CX410" i="14"/>
  <c r="CY410" i="14" s="1"/>
  <c r="DL410" i="14" s="1"/>
  <c r="DM410" i="14" s="1"/>
  <c r="CX323" i="14"/>
  <c r="AT21" i="14"/>
  <c r="CJ20" i="14"/>
  <c r="CJ320" i="14"/>
  <c r="CK320" i="14" s="1"/>
  <c r="CJ112" i="14"/>
  <c r="CX269" i="14"/>
  <c r="CX360" i="14"/>
  <c r="CY360" i="14" s="1"/>
  <c r="DL360" i="14" s="1"/>
  <c r="DM360" i="14" s="1"/>
  <c r="CX39" i="14"/>
  <c r="CX224" i="14"/>
  <c r="BH110" i="14"/>
  <c r="BI110" i="14" s="1"/>
  <c r="CJ243" i="14"/>
  <c r="CX339" i="14"/>
  <c r="CX352" i="14"/>
  <c r="CY352" i="14" s="1"/>
  <c r="DL352" i="14" s="1"/>
  <c r="DM352" i="14" s="1"/>
  <c r="CJ163" i="14"/>
  <c r="CJ288" i="14"/>
  <c r="CK288" i="14" s="1"/>
  <c r="CJ322" i="14"/>
  <c r="CK322" i="14" s="1"/>
  <c r="CJ195" i="14"/>
  <c r="CX422" i="14"/>
  <c r="CY422" i="14" s="1"/>
  <c r="DL422" i="14" s="1"/>
  <c r="DM422" i="14" s="1"/>
  <c r="AT70" i="14"/>
  <c r="AU70" i="14" s="1"/>
  <c r="BV180" i="14"/>
  <c r="BW180" i="14" s="1"/>
  <c r="CX227" i="14"/>
  <c r="CJ242" i="14"/>
  <c r="CX310" i="14"/>
  <c r="CJ140" i="14"/>
  <c r="BH112" i="14"/>
  <c r="BI112" i="14" s="1"/>
  <c r="BH102" i="14"/>
  <c r="BI102" i="14" s="1"/>
  <c r="CX394" i="14"/>
  <c r="CY394" i="14" s="1"/>
  <c r="DL394" i="14" s="1"/>
  <c r="DM394" i="14" s="1"/>
  <c r="BI58" i="14"/>
  <c r="BW58" i="14" s="1"/>
  <c r="CK58" i="14" s="1"/>
  <c r="CY58" i="14" s="1"/>
  <c r="DL58" i="14" s="1"/>
  <c r="DM58" i="14" s="1"/>
  <c r="BH9" i="14"/>
  <c r="CX408" i="14"/>
  <c r="CY408" i="14" s="1"/>
  <c r="DL408" i="14" s="1"/>
  <c r="DM408" i="14" s="1"/>
  <c r="BH146" i="14"/>
  <c r="BI146" i="14" s="1"/>
  <c r="CX397" i="14"/>
  <c r="CY397" i="14" s="1"/>
  <c r="DL397" i="14" s="1"/>
  <c r="DM397" i="14" s="1"/>
  <c r="BV285" i="14"/>
  <c r="BW285" i="14" s="1"/>
  <c r="CX193" i="14"/>
  <c r="CX284" i="14"/>
  <c r="CX400" i="14"/>
  <c r="CY400" i="14" s="1"/>
  <c r="DL400" i="14" s="1"/>
  <c r="DM400" i="14" s="1"/>
  <c r="BV194" i="14"/>
  <c r="BW194" i="14" s="1"/>
  <c r="CJ23" i="14"/>
  <c r="CJ268" i="14"/>
  <c r="CX222" i="14"/>
  <c r="BH155" i="14"/>
  <c r="BI155" i="14" s="1"/>
  <c r="BH36" i="14"/>
  <c r="CJ196" i="14"/>
  <c r="CJ222" i="14"/>
  <c r="BH127" i="14"/>
  <c r="BI127" i="14" s="1"/>
  <c r="BV227" i="14"/>
  <c r="BW227" i="14" s="1"/>
  <c r="CX368" i="14"/>
  <c r="CY368" i="14" s="1"/>
  <c r="DL368" i="14" s="1"/>
  <c r="DM368" i="14" s="1"/>
  <c r="CJ233" i="14"/>
  <c r="CX311" i="14"/>
  <c r="BV21" i="14"/>
  <c r="CX242" i="14"/>
  <c r="CX239" i="14"/>
  <c r="CX196" i="14"/>
  <c r="CX129" i="14"/>
  <c r="CX406" i="14"/>
  <c r="CY406" i="14" s="1"/>
  <c r="DL406" i="14" s="1"/>
  <c r="DM406" i="14" s="1"/>
  <c r="BV158" i="14"/>
  <c r="CJ78" i="14"/>
  <c r="CX160" i="14"/>
  <c r="BV120" i="14"/>
  <c r="CK302" i="14"/>
  <c r="CY302" i="14" s="1"/>
  <c r="DL302" i="14" s="1"/>
  <c r="DM302" i="14" s="1"/>
  <c r="CY338" i="14"/>
  <c r="DL338" i="14" s="1"/>
  <c r="DM338" i="14" s="1"/>
  <c r="BH77" i="14"/>
  <c r="BV165" i="14"/>
  <c r="BW165" i="14" s="1"/>
  <c r="CX158" i="14"/>
  <c r="CX180" i="14"/>
  <c r="CY180" i="14" s="1"/>
  <c r="DL180" i="14" s="1"/>
  <c r="DM180" i="14" s="1"/>
  <c r="CX385" i="14"/>
  <c r="CY385" i="14" s="1"/>
  <c r="DL385" i="14" s="1"/>
  <c r="DM385" i="14" s="1"/>
  <c r="CX74" i="14"/>
  <c r="CK184" i="14"/>
  <c r="CY184" i="14" s="1"/>
  <c r="DL184" i="14" s="1"/>
  <c r="DM184" i="14" s="1"/>
  <c r="CK275" i="14"/>
  <c r="CY275" i="14" s="1"/>
  <c r="DL275" i="14" s="1"/>
  <c r="DM275" i="14" s="1"/>
  <c r="CX424" i="14"/>
  <c r="CY424" i="14" s="1"/>
  <c r="DL424" i="14" s="1"/>
  <c r="DM424" i="14" s="1"/>
  <c r="BH107" i="14"/>
  <c r="BI107" i="14" s="1"/>
  <c r="BV162" i="14"/>
  <c r="BW162" i="14" s="1"/>
  <c r="CX318" i="14"/>
  <c r="BV220" i="14"/>
  <c r="BW220" i="14" s="1"/>
  <c r="CX288" i="14"/>
  <c r="BV155" i="14"/>
  <c r="BV257" i="14"/>
  <c r="BW257" i="14" s="1"/>
  <c r="AT36" i="14"/>
  <c r="AU36" i="14" s="1"/>
  <c r="CJ323" i="14"/>
  <c r="CK323" i="14" s="1"/>
  <c r="BV233" i="14"/>
  <c r="BW233" i="14" s="1"/>
  <c r="CX121" i="14"/>
  <c r="CK232" i="14"/>
  <c r="CY232" i="14" s="1"/>
  <c r="DL232" i="14" s="1"/>
  <c r="DM232" i="14" s="1"/>
  <c r="CX183" i="14"/>
  <c r="CX19" i="14"/>
  <c r="CY19" i="14" s="1"/>
  <c r="DL19" i="14" s="1"/>
  <c r="DM19" i="14" s="1"/>
  <c r="BV140" i="14"/>
  <c r="BV129" i="14"/>
  <c r="CX72" i="14"/>
  <c r="BH72" i="14"/>
  <c r="CX364" i="14"/>
  <c r="CY364" i="14" s="1"/>
  <c r="DL364" i="14" s="1"/>
  <c r="DM364" i="14" s="1"/>
  <c r="CX44" i="14"/>
  <c r="CJ158" i="14"/>
  <c r="CJ223" i="14"/>
  <c r="CJ193" i="14"/>
  <c r="CX388" i="14"/>
  <c r="CY388" i="14" s="1"/>
  <c r="DL388" i="14" s="1"/>
  <c r="DM388" i="14" s="1"/>
  <c r="CJ336" i="14"/>
  <c r="CK336" i="14" s="1"/>
  <c r="BV222" i="14"/>
  <c r="BW222" i="14" s="1"/>
  <c r="CX195" i="14"/>
  <c r="CJ155" i="14"/>
  <c r="BV36" i="14"/>
  <c r="BV196" i="14"/>
  <c r="BW196" i="14" s="1"/>
  <c r="CX238" i="14"/>
  <c r="CX236" i="14"/>
  <c r="CJ227" i="14"/>
  <c r="CJ311" i="14"/>
  <c r="CK311" i="14" s="1"/>
  <c r="CX362" i="14"/>
  <c r="CY362" i="14" s="1"/>
  <c r="DL362" i="14" s="1"/>
  <c r="DM362" i="14" s="1"/>
  <c r="AT74" i="14"/>
  <c r="AU74" i="14" s="1"/>
  <c r="AT44" i="14"/>
  <c r="AU44" i="14" s="1"/>
  <c r="BV242" i="14"/>
  <c r="BW242" i="14" s="1"/>
  <c r="CX233" i="14"/>
  <c r="BH78" i="14"/>
  <c r="AT12" i="14"/>
  <c r="CJ235" i="14"/>
  <c r="CJ239" i="14"/>
  <c r="CX140" i="14"/>
  <c r="BV217" i="14"/>
  <c r="BW217" i="14" s="1"/>
  <c r="CX404" i="14"/>
  <c r="CY404" i="14" s="1"/>
  <c r="DL404" i="14" s="1"/>
  <c r="DM404" i="14" s="1"/>
  <c r="CX223" i="14"/>
  <c r="CX221" i="14"/>
  <c r="BV193" i="14"/>
  <c r="BW193" i="14" s="1"/>
  <c r="BV195" i="14"/>
  <c r="BW195" i="14" s="1"/>
  <c r="CX155" i="14"/>
  <c r="CX194" i="14"/>
  <c r="CX144" i="14"/>
  <c r="CJ44" i="14"/>
  <c r="CK234" i="14"/>
  <c r="CY234" i="14" s="1"/>
  <c r="DL234" i="14" s="1"/>
  <c r="DM234" i="14" s="1"/>
  <c r="BI68" i="14"/>
  <c r="BW68" i="14" s="1"/>
  <c r="CK68" i="14" s="1"/>
  <c r="CY68" i="14" s="1"/>
  <c r="DL68" i="14" s="1"/>
  <c r="DM68" i="14" s="1"/>
  <c r="BV236" i="14"/>
  <c r="BW236" i="14" s="1"/>
  <c r="CJ71" i="14"/>
  <c r="CX417" i="14"/>
  <c r="CY417" i="14" s="1"/>
  <c r="DL417" i="14" s="1"/>
  <c r="DM417" i="14" s="1"/>
  <c r="CX324" i="14"/>
  <c r="CX334" i="14"/>
  <c r="CX421" i="14"/>
  <c r="CY421" i="14" s="1"/>
  <c r="DL421" i="14" s="1"/>
  <c r="DM421" i="14" s="1"/>
  <c r="AT9" i="14"/>
  <c r="CX111" i="14"/>
  <c r="CJ284" i="14"/>
  <c r="BV74" i="14"/>
  <c r="CX268" i="14"/>
  <c r="BH120" i="14"/>
  <c r="BI120" i="14" s="1"/>
  <c r="CJ310" i="14"/>
  <c r="CK310" i="14" s="1"/>
  <c r="BH44" i="14"/>
  <c r="BV78" i="14"/>
  <c r="CJ332" i="14"/>
  <c r="CK332" i="14" s="1"/>
  <c r="BV71" i="14"/>
  <c r="CJ259" i="14"/>
  <c r="CK190" i="14"/>
  <c r="CY190" i="14" s="1"/>
  <c r="DL190" i="14" s="1"/>
  <c r="DM190" i="14" s="1"/>
  <c r="BW92" i="14"/>
  <c r="CK92" i="14" s="1"/>
  <c r="CY92" i="14" s="1"/>
  <c r="DL92" i="14" s="1"/>
  <c r="DM92" i="14" s="1"/>
  <c r="CY328" i="14"/>
  <c r="DL328" i="14" s="1"/>
  <c r="DM328" i="14" s="1"/>
  <c r="BW135" i="14"/>
  <c r="CK135" i="14" s="1"/>
  <c r="CY135" i="14" s="1"/>
  <c r="DL135" i="14" s="1"/>
  <c r="DM135" i="14" s="1"/>
  <c r="BH140" i="14"/>
  <c r="BI140" i="14" s="1"/>
  <c r="CX163" i="14"/>
  <c r="CJ72" i="14"/>
  <c r="CX179" i="14"/>
  <c r="CX336" i="14"/>
  <c r="CX283" i="14"/>
  <c r="CX354" i="14"/>
  <c r="CY354" i="14" s="1"/>
  <c r="DL354" i="14" s="1"/>
  <c r="DM354" i="14" s="1"/>
  <c r="CJ205" i="14"/>
  <c r="CX376" i="14"/>
  <c r="CY376" i="14" s="1"/>
  <c r="DL376" i="14" s="1"/>
  <c r="DM376" i="14" s="1"/>
  <c r="CX395" i="14"/>
  <c r="CY395" i="14" s="1"/>
  <c r="DL395" i="14" s="1"/>
  <c r="DM395" i="14" s="1"/>
  <c r="BH126" i="14"/>
  <c r="BI126" i="14" s="1"/>
  <c r="BH154" i="14"/>
  <c r="BI154" i="14" s="1"/>
  <c r="CX340" i="14"/>
  <c r="BV254" i="14"/>
  <c r="BW254" i="14" s="1"/>
  <c r="BI66" i="14"/>
  <c r="BW66" i="14" s="1"/>
  <c r="CK66" i="14" s="1"/>
  <c r="CY66" i="14" s="1"/>
  <c r="DL66" i="14" s="1"/>
  <c r="DM66" i="14" s="1"/>
  <c r="BW148" i="14"/>
  <c r="CK148" i="14" s="1"/>
  <c r="CY148" i="14" s="1"/>
  <c r="DL148" i="14" s="1"/>
  <c r="DM148" i="14" s="1"/>
  <c r="BH161" i="14"/>
  <c r="BI161" i="14" s="1"/>
  <c r="CK260" i="14"/>
  <c r="CY260" i="14" s="1"/>
  <c r="DL260" i="14" s="1"/>
  <c r="DM260" i="14" s="1"/>
  <c r="CX78" i="14"/>
  <c r="BW139" i="14"/>
  <c r="CK139" i="14" s="1"/>
  <c r="CY139" i="14" s="1"/>
  <c r="DL139" i="14" s="1"/>
  <c r="DM139" i="14" s="1"/>
  <c r="BV121" i="14"/>
  <c r="BH74" i="14"/>
  <c r="BV118" i="14"/>
  <c r="BH160" i="14"/>
  <c r="BI160" i="14" s="1"/>
  <c r="BV238" i="14"/>
  <c r="BW238" i="14" s="1"/>
  <c r="CX73" i="14"/>
  <c r="CJ287" i="14"/>
  <c r="CK287" i="14" s="1"/>
  <c r="CY287" i="14" s="1"/>
  <c r="DL287" i="14" s="1"/>
  <c r="DM287" i="14" s="1"/>
  <c r="BV77" i="14"/>
  <c r="CX416" i="14"/>
  <c r="CY416" i="14" s="1"/>
  <c r="DL416" i="14" s="1"/>
  <c r="DM416" i="14" s="1"/>
  <c r="CJ129" i="14"/>
  <c r="CX382" i="14"/>
  <c r="CY382" i="14" s="1"/>
  <c r="DL382" i="14" s="1"/>
  <c r="DM382" i="14" s="1"/>
  <c r="CJ146" i="14"/>
  <c r="BV166" i="14"/>
  <c r="CJ166" i="14"/>
  <c r="BV210" i="14"/>
  <c r="BW210" i="14" s="1"/>
  <c r="BH83" i="14"/>
  <c r="BI83" i="14" s="1"/>
  <c r="CJ160" i="14"/>
  <c r="CJ85" i="14"/>
  <c r="CX369" i="14"/>
  <c r="CY369" i="14" s="1"/>
  <c r="DL369" i="14" s="1"/>
  <c r="DM369" i="14" s="1"/>
  <c r="CK241" i="14"/>
  <c r="CY241" i="14" s="1"/>
  <c r="DL241" i="14" s="1"/>
  <c r="DM241" i="14" s="1"/>
  <c r="CJ177" i="14"/>
  <c r="BV240" i="14"/>
  <c r="BW240" i="14" s="1"/>
  <c r="BH81" i="14"/>
  <c r="BI81" i="14" s="1"/>
  <c r="CJ334" i="14"/>
  <c r="CK334" i="14" s="1"/>
  <c r="BH176" i="14"/>
  <c r="BI176" i="14" s="1"/>
  <c r="AT23" i="14"/>
  <c r="CY315" i="14"/>
  <c r="DL315" i="14" s="1"/>
  <c r="DM315" i="14" s="1"/>
  <c r="CK185" i="14"/>
  <c r="CY185" i="14" s="1"/>
  <c r="BI26" i="14"/>
  <c r="BW26" i="14" s="1"/>
  <c r="CK26" i="14" s="1"/>
  <c r="CY26" i="14" s="1"/>
  <c r="DL26" i="14" s="1"/>
  <c r="DM26" i="14" s="1"/>
  <c r="CK213" i="14"/>
  <c r="CY213" i="14" s="1"/>
  <c r="DL213" i="14" s="1"/>
  <c r="DM213" i="14" s="1"/>
  <c r="AT78" i="14"/>
  <c r="AU78" i="14" s="1"/>
  <c r="CJ121" i="14"/>
  <c r="CJ21" i="14"/>
  <c r="BV205" i="14"/>
  <c r="BW205" i="14" s="1"/>
  <c r="CX127" i="14"/>
  <c r="BV23" i="14"/>
  <c r="CK192" i="14"/>
  <c r="CY192" i="14" s="1"/>
  <c r="DL192" i="14" s="1"/>
  <c r="DM192" i="14" s="1"/>
  <c r="CK208" i="14"/>
  <c r="CY208" i="14" s="1"/>
  <c r="DL208" i="14" s="1"/>
  <c r="DM208" i="14" s="1"/>
  <c r="CX243" i="14"/>
  <c r="CX230" i="14"/>
  <c r="BV230" i="14"/>
  <c r="BW230" i="14" s="1"/>
  <c r="CX12" i="14"/>
  <c r="CJ183" i="14"/>
  <c r="BH119" i="14"/>
  <c r="BI119" i="14" s="1"/>
  <c r="CJ210" i="14"/>
  <c r="CJ127" i="14"/>
  <c r="BV144" i="14"/>
  <c r="CK327" i="14"/>
  <c r="CY327" i="14" s="1"/>
  <c r="DL327" i="14" s="1"/>
  <c r="DM327" i="14" s="1"/>
  <c r="CJ230" i="14"/>
  <c r="CX384" i="14"/>
  <c r="CY384" i="14" s="1"/>
  <c r="DL384" i="14" s="1"/>
  <c r="DM384" i="14" s="1"/>
  <c r="CX294" i="14"/>
  <c r="CX146" i="14"/>
  <c r="BH70" i="14"/>
  <c r="CX120" i="14"/>
  <c r="CX169" i="14"/>
  <c r="CX359" i="14"/>
  <c r="CY359" i="14" s="1"/>
  <c r="DL359" i="14" s="1"/>
  <c r="DM359" i="14" s="1"/>
  <c r="BH23" i="14"/>
  <c r="CX350" i="14"/>
  <c r="CY350" i="14" s="1"/>
  <c r="DL350" i="14" s="1"/>
  <c r="DM350" i="14" s="1"/>
  <c r="BV160" i="14"/>
  <c r="CJ120" i="14"/>
  <c r="BV48" i="14"/>
  <c r="BW164" i="14"/>
  <c r="CK164" i="14" s="1"/>
  <c r="CY164" i="14" s="1"/>
  <c r="DL164" i="14" s="1"/>
  <c r="DM164" i="14" s="1"/>
  <c r="BW150" i="14"/>
  <c r="CK150" i="14" s="1"/>
  <c r="CY150" i="14" s="1"/>
  <c r="DL150" i="14" s="1"/>
  <c r="DM150" i="14" s="1"/>
  <c r="CK277" i="14"/>
  <c r="CY277" i="14" s="1"/>
  <c r="DL277" i="14" s="1"/>
  <c r="DM277" i="14" s="1"/>
  <c r="CK306" i="14"/>
  <c r="CY306" i="14" s="1"/>
  <c r="DL306" i="14" s="1"/>
  <c r="DM306" i="14" s="1"/>
  <c r="BV239" i="14"/>
  <c r="BW239" i="14" s="1"/>
  <c r="BH21" i="14"/>
  <c r="BH32" i="14"/>
  <c r="CJ318" i="14"/>
  <c r="CK318" i="14" s="1"/>
  <c r="CJ294" i="14"/>
  <c r="BH39" i="14"/>
  <c r="CJ215" i="14"/>
  <c r="BV146" i="14"/>
  <c r="CX166" i="14"/>
  <c r="CJ298" i="2"/>
  <c r="BW385" i="2"/>
  <c r="AT316" i="2"/>
  <c r="AU316" i="2" s="1"/>
  <c r="BV286" i="2"/>
  <c r="BH331" i="2"/>
  <c r="BI331" i="2" s="1"/>
  <c r="BW331" i="2" s="1"/>
  <c r="BH295" i="2"/>
  <c r="T280" i="2"/>
  <c r="BH368" i="2"/>
  <c r="BI368" i="2" s="1"/>
  <c r="AT306" i="2"/>
  <c r="AU306" i="2" s="1"/>
  <c r="CY317" i="14"/>
  <c r="DL317" i="14" s="1"/>
  <c r="DM317" i="14" s="1"/>
  <c r="BH346" i="2"/>
  <c r="BI346" i="2" s="1"/>
  <c r="BV342" i="2"/>
  <c r="BI93" i="2"/>
  <c r="BW93" i="2" s="1"/>
  <c r="CK93" i="2" s="1"/>
  <c r="CY93" i="2" s="1"/>
  <c r="CF8" i="2"/>
  <c r="CF7" i="2" s="1"/>
  <c r="BH307" i="2"/>
  <c r="BV419" i="2"/>
  <c r="BW419" i="2" s="1"/>
  <c r="BV433" i="2"/>
  <c r="BW433" i="2" s="1"/>
  <c r="CJ405" i="2"/>
  <c r="CA86" i="2"/>
  <c r="BY7" i="2"/>
  <c r="CJ346" i="2"/>
  <c r="CB86" i="2"/>
  <c r="BI65" i="2"/>
  <c r="BW65" i="2" s="1"/>
  <c r="CK65" i="2" s="1"/>
  <c r="CY65" i="2" s="1"/>
  <c r="CY115" i="2"/>
  <c r="CX388" i="2"/>
  <c r="CX389" i="2"/>
  <c r="CF87" i="2"/>
  <c r="CJ118" i="2"/>
  <c r="CK118" i="2" s="1"/>
  <c r="BH361" i="2"/>
  <c r="BI361" i="2" s="1"/>
  <c r="CJ31" i="2"/>
  <c r="CK31" i="2" s="1"/>
  <c r="AI7" i="2"/>
  <c r="CG87" i="2"/>
  <c r="AS7" i="2"/>
  <c r="BH376" i="2"/>
  <c r="BI376" i="2" s="1"/>
  <c r="CX390" i="2"/>
  <c r="CK108" i="2"/>
  <c r="CY108" i="2" s="1"/>
  <c r="CX333" i="2"/>
  <c r="CX346" i="2"/>
  <c r="BV430" i="2"/>
  <c r="BW430" i="2" s="1"/>
  <c r="BI175" i="2"/>
  <c r="BW175" i="2" s="1"/>
  <c r="CK175" i="2" s="1"/>
  <c r="CJ389" i="2"/>
  <c r="CA7" i="2"/>
  <c r="CK71" i="2"/>
  <c r="CY71" i="2" s="1"/>
  <c r="BH377" i="2"/>
  <c r="BI377" i="2" s="1"/>
  <c r="BH369" i="2"/>
  <c r="BI369" i="2" s="1"/>
  <c r="AT307" i="2"/>
  <c r="AU307" i="2" s="1"/>
  <c r="CJ408" i="2"/>
  <c r="BV425" i="2"/>
  <c r="BW425" i="2" s="1"/>
  <c r="BW80" i="2"/>
  <c r="BH345" i="2"/>
  <c r="BI345" i="2" s="1"/>
  <c r="BV404" i="2"/>
  <c r="BW404" i="2" s="1"/>
  <c r="CK404" i="2" s="1"/>
  <c r="CY404" i="2" s="1"/>
  <c r="AT313" i="2"/>
  <c r="AU313" i="2" s="1"/>
  <c r="BV416" i="2"/>
  <c r="BW416" i="2" s="1"/>
  <c r="CK77" i="2"/>
  <c r="CY77" i="2" s="1"/>
  <c r="BV384" i="2"/>
  <c r="BW384" i="2" s="1"/>
  <c r="AT284" i="2"/>
  <c r="CX176" i="14"/>
  <c r="CK261" i="14"/>
  <c r="CY261" i="14" s="1"/>
  <c r="DL261" i="14" s="1"/>
  <c r="DM261" i="14" s="1"/>
  <c r="BH109" i="14"/>
  <c r="BI109" i="14" s="1"/>
  <c r="CX412" i="14"/>
  <c r="CY412" i="14" s="1"/>
  <c r="DL412" i="14" s="1"/>
  <c r="DM412" i="14" s="1"/>
  <c r="CJ220" i="14"/>
  <c r="CJ103" i="14"/>
  <c r="BW156" i="14"/>
  <c r="CK156" i="14" s="1"/>
  <c r="CY156" i="14" s="1"/>
  <c r="DL156" i="14" s="1"/>
  <c r="DM156" i="14" s="1"/>
  <c r="CJ74" i="14"/>
  <c r="CJ159" i="14"/>
  <c r="BV179" i="14"/>
  <c r="BW179" i="14" s="1"/>
  <c r="CJ83" i="14"/>
  <c r="BI56" i="14"/>
  <c r="BW56" i="14" s="1"/>
  <c r="CK56" i="14" s="1"/>
  <c r="CY56" i="14" s="1"/>
  <c r="DL56" i="14" s="1"/>
  <c r="DM56" i="14" s="1"/>
  <c r="CX349" i="14"/>
  <c r="CY349" i="14" s="1"/>
  <c r="DL349" i="14" s="1"/>
  <c r="DM349" i="14" s="1"/>
  <c r="CK278" i="14"/>
  <c r="CY278" i="14" s="1"/>
  <c r="DL278" i="14" s="1"/>
  <c r="DM278" i="14" s="1"/>
  <c r="CK250" i="14"/>
  <c r="CY250" i="14" s="1"/>
  <c r="DL250" i="14" s="1"/>
  <c r="DM250" i="14" s="1"/>
  <c r="CK209" i="14"/>
  <c r="CY209" i="14" s="1"/>
  <c r="DL209" i="14" s="1"/>
  <c r="DM209" i="14" s="1"/>
  <c r="CJ245" i="14"/>
  <c r="AT20" i="14"/>
  <c r="BW115" i="14"/>
  <c r="CK115" i="14" s="1"/>
  <c r="CY115" i="14" s="1"/>
  <c r="DL115" i="14" s="1"/>
  <c r="DM115" i="14" s="1"/>
  <c r="BH71" i="14"/>
  <c r="CX220" i="14"/>
  <c r="CX159" i="14"/>
  <c r="CX370" i="14"/>
  <c r="CY370" i="14" s="1"/>
  <c r="DL370" i="14" s="1"/>
  <c r="DM370" i="14" s="1"/>
  <c r="AT77" i="14"/>
  <c r="AU77" i="14" s="1"/>
  <c r="BH49" i="14"/>
  <c r="BI49" i="14" s="1"/>
  <c r="BV39" i="14"/>
  <c r="BV235" i="14"/>
  <c r="BW235" i="14" s="1"/>
  <c r="BV159" i="14"/>
  <c r="CK276" i="14"/>
  <c r="CY276" i="14" s="1"/>
  <c r="DL276" i="14" s="1"/>
  <c r="DM276" i="14" s="1"/>
  <c r="CJ167" i="14"/>
  <c r="BV215" i="14"/>
  <c r="BW215" i="14" s="1"/>
  <c r="CJ77" i="14"/>
  <c r="CX257" i="14"/>
  <c r="CJ119" i="14"/>
  <c r="CX215" i="14"/>
  <c r="BV103" i="14"/>
  <c r="CX77" i="14"/>
  <c r="BV73" i="14"/>
  <c r="CX165" i="14"/>
  <c r="CJ165" i="14"/>
  <c r="AU7" i="14"/>
  <c r="BH10" i="14"/>
  <c r="BW114" i="14"/>
  <c r="CK114" i="14" s="1"/>
  <c r="CY114" i="14" s="1"/>
  <c r="DL114" i="14" s="1"/>
  <c r="DM114" i="14" s="1"/>
  <c r="CJ38" i="14"/>
  <c r="CK201" i="14"/>
  <c r="CY201" i="14" s="1"/>
  <c r="DL201" i="14" s="1"/>
  <c r="DM201" i="14" s="1"/>
  <c r="CY316" i="14"/>
  <c r="DL316" i="14" s="1"/>
  <c r="DM316" i="14" s="1"/>
  <c r="CJ12" i="14"/>
  <c r="AT49" i="14"/>
  <c r="AU49" i="14" s="1"/>
  <c r="CJ194" i="14"/>
  <c r="BV119" i="14"/>
  <c r="BI69" i="14"/>
  <c r="BW69" i="14" s="1"/>
  <c r="CK69" i="14" s="1"/>
  <c r="CY69" i="14" s="1"/>
  <c r="DL69" i="14" s="1"/>
  <c r="DM69" i="14" s="1"/>
  <c r="CX419" i="14"/>
  <c r="CY419" i="14" s="1"/>
  <c r="DL419" i="14" s="1"/>
  <c r="DM419" i="14" s="1"/>
  <c r="CJ39" i="14"/>
  <c r="CJ281" i="14"/>
  <c r="BW122" i="14"/>
  <c r="CK122" i="14" s="1"/>
  <c r="CY122" i="14" s="1"/>
  <c r="DL122" i="14" s="1"/>
  <c r="DM122" i="14" s="1"/>
  <c r="BW98" i="14"/>
  <c r="CK98" i="14" s="1"/>
  <c r="CY98" i="14" s="1"/>
  <c r="CX386" i="14"/>
  <c r="CY386" i="14" s="1"/>
  <c r="DL386" i="14" s="1"/>
  <c r="DM386" i="14" s="1"/>
  <c r="BV183" i="14"/>
  <c r="CJ283" i="14"/>
  <c r="CJ257" i="14"/>
  <c r="CJ162" i="14"/>
  <c r="AT73" i="14"/>
  <c r="AU73" i="14" s="1"/>
  <c r="AT39" i="14"/>
  <c r="AU39" i="14" s="1"/>
  <c r="BH73" i="14"/>
  <c r="CX119" i="14"/>
  <c r="CX162" i="14"/>
  <c r="BV96" i="14"/>
  <c r="CK299" i="14"/>
  <c r="CY299" i="14" s="1"/>
  <c r="DL299" i="14" s="1"/>
  <c r="DM299" i="14" s="1"/>
  <c r="BW181" i="14"/>
  <c r="CK181" i="14" s="1"/>
  <c r="CY181" i="14" s="1"/>
  <c r="DL181" i="14" s="1"/>
  <c r="DM181" i="14" s="1"/>
  <c r="BW218" i="14"/>
  <c r="CK218" i="14" s="1"/>
  <c r="CY218" i="14" s="1"/>
  <c r="DL218" i="14" s="1"/>
  <c r="DM218" i="14" s="1"/>
  <c r="CK237" i="14"/>
  <c r="CY237" i="14" s="1"/>
  <c r="DL237" i="14" s="1"/>
  <c r="DM237" i="14" s="1"/>
  <c r="BI79" i="14"/>
  <c r="BW79" i="14" s="1"/>
  <c r="CK79" i="14" s="1"/>
  <c r="CX21" i="14"/>
  <c r="CJ49" i="14"/>
  <c r="CJ96" i="14"/>
  <c r="BV427" i="2"/>
  <c r="BW427" i="2" s="1"/>
  <c r="AT293" i="2"/>
  <c r="AU293" i="2" s="1"/>
  <c r="CX470" i="2"/>
  <c r="CY470" i="2" s="1"/>
  <c r="CJ388" i="2"/>
  <c r="AT295" i="2"/>
  <c r="CX488" i="2"/>
  <c r="CY488" i="2" s="1"/>
  <c r="BJ7" i="2"/>
  <c r="CX330" i="2"/>
  <c r="BH293" i="2"/>
  <c r="BV389" i="2"/>
  <c r="BW389" i="2" s="1"/>
  <c r="AT281" i="2"/>
  <c r="BH352" i="2"/>
  <c r="BI352" i="2" s="1"/>
  <c r="CE8" i="2"/>
  <c r="CE7" i="2" s="1"/>
  <c r="BQ7" i="2"/>
  <c r="BI30" i="2"/>
  <c r="AT314" i="2"/>
  <c r="AU314" i="2" s="1"/>
  <c r="BH353" i="2"/>
  <c r="BI353" i="2" s="1"/>
  <c r="U159" i="2"/>
  <c r="CJ312" i="2"/>
  <c r="BH291" i="2"/>
  <c r="BV388" i="2"/>
  <c r="BW388" i="2" s="1"/>
  <c r="BV293" i="2"/>
  <c r="CJ293" i="2"/>
  <c r="BV353" i="2"/>
  <c r="BI170" i="2"/>
  <c r="BW170" i="2" s="1"/>
  <c r="CK170" i="2" s="1"/>
  <c r="CY170" i="2" s="1"/>
  <c r="BI95" i="2"/>
  <c r="BW95" i="2" s="1"/>
  <c r="CK95" i="2" s="1"/>
  <c r="CY95" i="2" s="1"/>
  <c r="BV431" i="2"/>
  <c r="BW431" i="2" s="1"/>
  <c r="BI177" i="2"/>
  <c r="BV421" i="2"/>
  <c r="BW421" i="2" s="1"/>
  <c r="CJ456" i="2"/>
  <c r="CK456" i="2" s="1"/>
  <c r="BI94" i="2"/>
  <c r="BW94" i="2" s="1"/>
  <c r="CK94" i="2" s="1"/>
  <c r="CY94" i="2" s="1"/>
  <c r="CH87" i="2"/>
  <c r="CH86" i="2" s="1"/>
  <c r="CK110" i="2"/>
  <c r="CY110" i="2" s="1"/>
  <c r="BM7" i="2"/>
  <c r="BI61" i="2"/>
  <c r="BW61" i="2" s="1"/>
  <c r="CK61" i="2" s="1"/>
  <c r="CY61" i="2" s="1"/>
  <c r="CK207" i="14"/>
  <c r="CY207" i="14" s="1"/>
  <c r="DL207" i="14" s="1"/>
  <c r="DM207" i="14" s="1"/>
  <c r="BI50" i="14"/>
  <c r="BW50" i="14" s="1"/>
  <c r="CK50" i="14" s="1"/>
  <c r="CY50" i="14" s="1"/>
  <c r="DL50" i="14" s="1"/>
  <c r="DM50" i="14" s="1"/>
  <c r="CK273" i="14"/>
  <c r="CY273" i="14" s="1"/>
  <c r="DL273" i="14" s="1"/>
  <c r="DM273" i="14" s="1"/>
  <c r="BH12" i="14"/>
  <c r="BI12" i="14" s="1"/>
  <c r="BV267" i="14"/>
  <c r="BW267" i="14" s="1"/>
  <c r="CX240" i="14"/>
  <c r="BH85" i="14"/>
  <c r="BI85" i="14" s="1"/>
  <c r="BV167" i="14"/>
  <c r="CX411" i="14"/>
  <c r="CY411" i="14" s="1"/>
  <c r="DL411" i="14" s="1"/>
  <c r="DM411" i="14" s="1"/>
  <c r="CX253" i="14"/>
  <c r="BW151" i="14"/>
  <c r="CK151" i="14" s="1"/>
  <c r="CY151" i="14" s="1"/>
  <c r="DL151" i="14" s="1"/>
  <c r="DM151" i="14" s="1"/>
  <c r="CK247" i="14"/>
  <c r="CY247" i="14" s="1"/>
  <c r="DL247" i="14" s="1"/>
  <c r="DM247" i="14" s="1"/>
  <c r="BW87" i="14"/>
  <c r="CK87" i="14" s="1"/>
  <c r="CY87" i="14" s="1"/>
  <c r="DL87" i="14" s="1"/>
  <c r="DM87" i="14" s="1"/>
  <c r="BW113" i="14"/>
  <c r="CK113" i="14" s="1"/>
  <c r="CY113" i="14" s="1"/>
  <c r="DL113" i="14" s="1"/>
  <c r="DM113" i="14" s="1"/>
  <c r="CJ253" i="14"/>
  <c r="BH149" i="14"/>
  <c r="BI149" i="14" s="1"/>
  <c r="CJ226" i="14"/>
  <c r="BH96" i="14"/>
  <c r="BI96" i="14" s="1"/>
  <c r="CJ90" i="14"/>
  <c r="BH118" i="14"/>
  <c r="BI118" i="14" s="1"/>
  <c r="BV176" i="14"/>
  <c r="CX49" i="14"/>
  <c r="CX103" i="14"/>
  <c r="CY103" i="14" s="1"/>
  <c r="DL103" i="14" s="1"/>
  <c r="DM103" i="14" s="1"/>
  <c r="CY392" i="14"/>
  <c r="DL392" i="14" s="1"/>
  <c r="DM392" i="14" s="1"/>
  <c r="BI65" i="14"/>
  <c r="BW65" i="14" s="1"/>
  <c r="CK65" i="14" s="1"/>
  <c r="CY65" i="14" s="1"/>
  <c r="DL65" i="14" s="1"/>
  <c r="DM65" i="14" s="1"/>
  <c r="CJ88" i="14"/>
  <c r="BV90" i="14"/>
  <c r="CK251" i="14"/>
  <c r="CY251" i="14" s="1"/>
  <c r="CJ70" i="14"/>
  <c r="BH117" i="14"/>
  <c r="BI117" i="14" s="1"/>
  <c r="BV117" i="14"/>
  <c r="CJ104" i="14"/>
  <c r="CJ324" i="14"/>
  <c r="CK324" i="14" s="1"/>
  <c r="CJ211" i="14"/>
  <c r="CX211" i="14"/>
  <c r="BH211" i="14"/>
  <c r="BI211" i="14" s="1"/>
  <c r="BV281" i="14"/>
  <c r="BW281" i="14" s="1"/>
  <c r="CX426" i="14"/>
  <c r="CY426" i="14" s="1"/>
  <c r="DL426" i="14" s="1"/>
  <c r="DM426" i="14" s="1"/>
  <c r="BV49" i="14"/>
  <c r="CK272" i="14"/>
  <c r="CY272" i="14" s="1"/>
  <c r="DL272" i="14" s="1"/>
  <c r="DM272" i="14" s="1"/>
  <c r="BV70" i="14"/>
  <c r="BW147" i="14"/>
  <c r="CK147" i="14" s="1"/>
  <c r="CY147" i="14" s="1"/>
  <c r="DL147" i="14" s="1"/>
  <c r="DM147" i="14" s="1"/>
  <c r="BI27" i="14"/>
  <c r="BW27" i="14" s="1"/>
  <c r="CK27" i="14" s="1"/>
  <c r="CY27" i="14" s="1"/>
  <c r="DL27" i="14" s="1"/>
  <c r="DM27" i="14" s="1"/>
  <c r="BI303" i="14"/>
  <c r="BV109" i="14"/>
  <c r="BV226" i="14"/>
  <c r="BW226" i="14" s="1"/>
  <c r="CJ240" i="14"/>
  <c r="CX109" i="14"/>
  <c r="BV211" i="14"/>
  <c r="CJ238" i="14"/>
  <c r="BH101" i="14"/>
  <c r="BI101" i="14" s="1"/>
  <c r="CJ76" i="14"/>
  <c r="AT45" i="14"/>
  <c r="AU45" i="14" s="1"/>
  <c r="BI51" i="14"/>
  <c r="BW51" i="14" s="1"/>
  <c r="CK51" i="14" s="1"/>
  <c r="CY51" i="14" s="1"/>
  <c r="DL51" i="14" s="1"/>
  <c r="DM51" i="14" s="1"/>
  <c r="CK265" i="14"/>
  <c r="CY265" i="14" s="1"/>
  <c r="DL265" i="14" s="1"/>
  <c r="DM265" i="14" s="1"/>
  <c r="BI327" i="14"/>
  <c r="CX267" i="14"/>
  <c r="CK231" i="14"/>
  <c r="CY231" i="14" s="1"/>
  <c r="DL231" i="14" s="1"/>
  <c r="DM231" i="14" s="1"/>
  <c r="CJ45" i="14"/>
  <c r="CK131" i="14"/>
  <c r="CY131" i="14" s="1"/>
  <c r="DL131" i="14" s="1"/>
  <c r="DM131" i="14" s="1"/>
  <c r="CX353" i="14"/>
  <c r="CY353" i="14" s="1"/>
  <c r="DL353" i="14" s="1"/>
  <c r="DM353" i="14" s="1"/>
  <c r="AT31" i="14"/>
  <c r="AU31" i="14" s="1"/>
  <c r="CX402" i="14"/>
  <c r="CY402" i="14" s="1"/>
  <c r="DL402" i="14" s="1"/>
  <c r="DM402" i="14" s="1"/>
  <c r="CX270" i="14"/>
  <c r="CJ176" i="14"/>
  <c r="CK279" i="14"/>
  <c r="CY279" i="14" s="1"/>
  <c r="DL279" i="14" s="1"/>
  <c r="DM279" i="14" s="1"/>
  <c r="CX413" i="14"/>
  <c r="CY413" i="14" s="1"/>
  <c r="DL413" i="14" s="1"/>
  <c r="DM413" i="14" s="1"/>
  <c r="BV229" i="14"/>
  <c r="BW229" i="14" s="1"/>
  <c r="CX30" i="14"/>
  <c r="BW157" i="14"/>
  <c r="CK157" i="14" s="1"/>
  <c r="CY157" i="14" s="1"/>
  <c r="DL157" i="14" s="1"/>
  <c r="DM157" i="14" s="1"/>
  <c r="CJ128" i="14"/>
  <c r="BH104" i="14"/>
  <c r="BI104" i="14" s="1"/>
  <c r="BI57" i="14"/>
  <c r="BW57" i="14" s="1"/>
  <c r="CK57" i="14" s="1"/>
  <c r="CY57" i="14" s="1"/>
  <c r="DL57" i="14" s="1"/>
  <c r="DM57" i="14" s="1"/>
  <c r="CX178" i="14"/>
  <c r="BH175" i="14"/>
  <c r="BI175" i="14" s="1"/>
  <c r="CX244" i="14"/>
  <c r="CK262" i="14"/>
  <c r="CY262" i="14" s="1"/>
  <c r="DL262" i="14" s="1"/>
  <c r="DM262" i="14" s="1"/>
  <c r="CJ203" i="14"/>
  <c r="CJ42" i="14"/>
  <c r="CJ40" i="14"/>
  <c r="CK293" i="14"/>
  <c r="CY293" i="14" s="1"/>
  <c r="DL293" i="14" s="1"/>
  <c r="DM293" i="14" s="1"/>
  <c r="BH103" i="14"/>
  <c r="BI103" i="14" s="1"/>
  <c r="CJ335" i="14"/>
  <c r="CK335" i="14" s="1"/>
  <c r="CX383" i="14"/>
  <c r="CY383" i="14" s="1"/>
  <c r="DL383" i="14" s="1"/>
  <c r="DM383" i="14" s="1"/>
  <c r="CJ248" i="14"/>
  <c r="BV248" i="14"/>
  <c r="BW248" i="14" s="1"/>
  <c r="CX346" i="14"/>
  <c r="CK212" i="14"/>
  <c r="CY212" i="14" s="1"/>
  <c r="DL212" i="14" s="1"/>
  <c r="DM212" i="14" s="1"/>
  <c r="CJ84" i="14"/>
  <c r="CX375" i="14"/>
  <c r="CY375" i="14" s="1"/>
  <c r="DL375" i="14" s="1"/>
  <c r="DM375" i="14" s="1"/>
  <c r="BV83" i="14"/>
  <c r="CJ48" i="14"/>
  <c r="CJ102" i="14"/>
  <c r="CK326" i="14"/>
  <c r="CY326" i="14" s="1"/>
  <c r="DL326" i="14" s="1"/>
  <c r="DM326" i="14" s="1"/>
  <c r="CX248" i="14"/>
  <c r="CJ89" i="14"/>
  <c r="CK228" i="14"/>
  <c r="CY228" i="14" s="1"/>
  <c r="DL228" i="14" s="1"/>
  <c r="DM228" i="14" s="1"/>
  <c r="BW97" i="14"/>
  <c r="CK97" i="14" s="1"/>
  <c r="CY97" i="14" s="1"/>
  <c r="DL97" i="14" s="1"/>
  <c r="DM97" i="14" s="1"/>
  <c r="CJ123" i="14"/>
  <c r="BW170" i="14"/>
  <c r="CK170" i="14" s="1"/>
  <c r="CY170" i="14" s="1"/>
  <c r="DL170" i="14" s="1"/>
  <c r="DM170" i="14" s="1"/>
  <c r="CX281" i="14"/>
  <c r="CX143" i="14"/>
  <c r="BH86" i="14"/>
  <c r="BI86" i="14" s="1"/>
  <c r="BW174" i="14"/>
  <c r="CK174" i="14" s="1"/>
  <c r="CY174" i="14" s="1"/>
  <c r="DL174" i="14" s="1"/>
  <c r="DM174" i="14" s="1"/>
  <c r="CJ330" i="14"/>
  <c r="CK330" i="14" s="1"/>
  <c r="BV127" i="14"/>
  <c r="CX116" i="14"/>
  <c r="CX167" i="14"/>
  <c r="CJ109" i="14"/>
  <c r="CJ143" i="14"/>
  <c r="CJ254" i="14"/>
  <c r="BH31" i="14"/>
  <c r="CJ22" i="14"/>
  <c r="BV85" i="14"/>
  <c r="BI61" i="14"/>
  <c r="BW61" i="14" s="1"/>
  <c r="CK61" i="14" s="1"/>
  <c r="CY61" i="14" s="1"/>
  <c r="DL61" i="14" s="1"/>
  <c r="DM61" i="14" s="1"/>
  <c r="CK280" i="14"/>
  <c r="CY280" i="14" s="1"/>
  <c r="DL280" i="14" s="1"/>
  <c r="DM280" i="14" s="1"/>
  <c r="BR7" i="2"/>
  <c r="CX38" i="2"/>
  <c r="CX307" i="2"/>
  <c r="CX487" i="2"/>
  <c r="CY487" i="2" s="1"/>
  <c r="BV401" i="2"/>
  <c r="BW401" i="2" s="1"/>
  <c r="AT305" i="2"/>
  <c r="AU305" i="2" s="1"/>
  <c r="AT299" i="2"/>
  <c r="AU299" i="2" s="1"/>
  <c r="CJ348" i="2"/>
  <c r="BV420" i="2"/>
  <c r="BW420" i="2" s="1"/>
  <c r="CX481" i="2"/>
  <c r="CY481" i="2" s="1"/>
  <c r="BV336" i="2"/>
  <c r="BW188" i="2"/>
  <c r="CK188" i="2" s="1"/>
  <c r="CY188" i="2" s="1"/>
  <c r="BV423" i="2"/>
  <c r="BW423" i="2" s="1"/>
  <c r="BI68" i="2"/>
  <c r="BW68" i="2" s="1"/>
  <c r="CK68" i="2" s="1"/>
  <c r="CY68" i="2" s="1"/>
  <c r="CK103" i="2"/>
  <c r="CY103" i="2" s="1"/>
  <c r="AT291" i="2"/>
  <c r="CJ402" i="2"/>
  <c r="BH348" i="2"/>
  <c r="BI348" i="2" s="1"/>
  <c r="CX293" i="2"/>
  <c r="BW185" i="2"/>
  <c r="CK185" i="2" s="1"/>
  <c r="CY185" i="2" s="1"/>
  <c r="BE7" i="2"/>
  <c r="AT304" i="2"/>
  <c r="AU304" i="2" s="1"/>
  <c r="CX243" i="2"/>
  <c r="CY243" i="2" s="1"/>
  <c r="BI174" i="2"/>
  <c r="BW174" i="2" s="1"/>
  <c r="CK174" i="2" s="1"/>
  <c r="CY174" i="2" s="1"/>
  <c r="CX391" i="2"/>
  <c r="CX452" i="2"/>
  <c r="BV319" i="2"/>
  <c r="CX395" i="2"/>
  <c r="AJ7" i="2"/>
  <c r="CK59" i="2"/>
  <c r="AK7" i="2"/>
  <c r="BF7" i="2"/>
  <c r="S5" i="2"/>
  <c r="AT315" i="2"/>
  <c r="AU315" i="2" s="1"/>
  <c r="CX365" i="2"/>
  <c r="BV298" i="2"/>
  <c r="CY28" i="2"/>
  <c r="CK75" i="2"/>
  <c r="CY75" i="2" s="1"/>
  <c r="BH351" i="2"/>
  <c r="BI351" i="2" s="1"/>
  <c r="BB7" i="2"/>
  <c r="CJ457" i="2"/>
  <c r="CK457" i="2" s="1"/>
  <c r="BI172" i="2"/>
  <c r="BW172" i="2" s="1"/>
  <c r="CK172" i="2" s="1"/>
  <c r="CY172" i="2" s="1"/>
  <c r="CJ281" i="2"/>
  <c r="BV305" i="2"/>
  <c r="BV354" i="2"/>
  <c r="AT298" i="2"/>
  <c r="AU298" i="2" s="1"/>
  <c r="BV409" i="2"/>
  <c r="BW409" i="2" s="1"/>
  <c r="CJ419" i="2"/>
  <c r="BV390" i="2"/>
  <c r="BW390" i="2" s="1"/>
  <c r="BW100" i="2"/>
  <c r="CK100" i="2" s="1"/>
  <c r="CY100" i="2" s="1"/>
  <c r="CK64" i="2"/>
  <c r="CY64" i="2" s="1"/>
  <c r="BV307" i="2"/>
  <c r="CX241" i="2"/>
  <c r="CY241" i="2" s="1"/>
  <c r="CC86" i="2"/>
  <c r="BI166" i="2"/>
  <c r="BW166" i="2" s="1"/>
  <c r="CK166" i="2" s="1"/>
  <c r="CY166" i="2" s="1"/>
  <c r="CJ350" i="2"/>
  <c r="CX345" i="2"/>
  <c r="CX383" i="2"/>
  <c r="AH7" i="2"/>
  <c r="BW186" i="2"/>
  <c r="CK186" i="2" s="1"/>
  <c r="CY186" i="2" s="1"/>
  <c r="CK203" i="2"/>
  <c r="CY203" i="2" s="1"/>
  <c r="BW179" i="2"/>
  <c r="CK179" i="2" s="1"/>
  <c r="CY179" i="2" s="1"/>
  <c r="AX7" i="2"/>
  <c r="CJ307" i="2"/>
  <c r="BH354" i="2"/>
  <c r="BI354" i="2" s="1"/>
  <c r="CJ406" i="2"/>
  <c r="CX446" i="2"/>
  <c r="CJ395" i="2"/>
  <c r="CJ459" i="2"/>
  <c r="CK459" i="2" s="1"/>
  <c r="CX489" i="2"/>
  <c r="CY489" i="2" s="1"/>
  <c r="CK19" i="2"/>
  <c r="CY19" i="2" s="1"/>
  <c r="CJ310" i="2"/>
  <c r="BI66" i="2"/>
  <c r="BW66" i="2" s="1"/>
  <c r="CK66" i="2" s="1"/>
  <c r="CY66" i="2" s="1"/>
  <c r="CX247" i="2"/>
  <c r="CY247" i="2" s="1"/>
  <c r="BV302" i="2"/>
  <c r="BW70" i="2"/>
  <c r="CK70" i="2" s="1"/>
  <c r="CY70" i="2" s="1"/>
  <c r="BV291" i="2"/>
  <c r="BV345" i="2"/>
  <c r="CX406" i="2"/>
  <c r="CJ319" i="2"/>
  <c r="CH159" i="2"/>
  <c r="CX490" i="2"/>
  <c r="CY490" i="2" s="1"/>
  <c r="BZ7" i="2"/>
  <c r="CJ301" i="2"/>
  <c r="BV310" i="2"/>
  <c r="CX492" i="2"/>
  <c r="CY492" i="2" s="1"/>
  <c r="CX281" i="2"/>
  <c r="CJ330" i="2"/>
  <c r="CX401" i="2"/>
  <c r="CX232" i="2"/>
  <c r="CY232" i="2" s="1"/>
  <c r="AT285" i="2"/>
  <c r="CX354" i="2"/>
  <c r="CJ412" i="2"/>
  <c r="AT301" i="2"/>
  <c r="AU301" i="2" s="1"/>
  <c r="CX300" i="2"/>
  <c r="CY105" i="2"/>
  <c r="BV318" i="2"/>
  <c r="AT309" i="2"/>
  <c r="AU309" i="2" s="1"/>
  <c r="CJ446" i="2"/>
  <c r="CK446" i="2" s="1"/>
  <c r="CK80" i="2"/>
  <c r="CY80" i="2" s="1"/>
  <c r="BH325" i="2"/>
  <c r="BI325" i="2" s="1"/>
  <c r="BV350" i="2"/>
  <c r="BV378" i="2"/>
  <c r="BW378" i="2" s="1"/>
  <c r="CJ218" i="2"/>
  <c r="CK218" i="2" s="1"/>
  <c r="CJ434" i="2"/>
  <c r="BW180" i="2"/>
  <c r="CK180" i="2" s="1"/>
  <c r="CY180" i="2" s="1"/>
  <c r="CJ461" i="2"/>
  <c r="CK461" i="2" s="1"/>
  <c r="BH372" i="2"/>
  <c r="BI372" i="2" s="1"/>
  <c r="CJ306" i="2"/>
  <c r="BH336" i="2"/>
  <c r="BI336" i="2" s="1"/>
  <c r="BW336" i="2" s="1"/>
  <c r="CK336" i="2" s="1"/>
  <c r="CY336" i="2" s="1"/>
  <c r="BV415" i="2"/>
  <c r="BW415" i="2" s="1"/>
  <c r="CX122" i="2"/>
  <c r="CY122" i="2" s="1"/>
  <c r="CK13" i="2"/>
  <c r="CY13" i="2" s="1"/>
  <c r="CJ291" i="2"/>
  <c r="CX295" i="2"/>
  <c r="CY295" i="2" s="1"/>
  <c r="BV391" i="2"/>
  <c r="BW391" i="2" s="1"/>
  <c r="BH281" i="2"/>
  <c r="BI281" i="2" s="1"/>
  <c r="BH333" i="2"/>
  <c r="BI333" i="2" s="1"/>
  <c r="CJ333" i="2"/>
  <c r="CJ305" i="2"/>
  <c r="CX313" i="2"/>
  <c r="U8" i="2"/>
  <c r="BV301" i="2"/>
  <c r="BX7" i="2"/>
  <c r="U280" i="2"/>
  <c r="BI168" i="2"/>
  <c r="BW168" i="2" s="1"/>
  <c r="CK168" i="2" s="1"/>
  <c r="CY168" i="2" s="1"/>
  <c r="CX286" i="2"/>
  <c r="CY286" i="2" s="1"/>
  <c r="CX421" i="2"/>
  <c r="BW53" i="2"/>
  <c r="CK53" i="2" s="1"/>
  <c r="CY53" i="2" s="1"/>
  <c r="CR8" i="2"/>
  <c r="CR7" i="2" s="1"/>
  <c r="BH375" i="2"/>
  <c r="BI375" i="2" s="1"/>
  <c r="CJ391" i="2"/>
  <c r="BV348" i="2"/>
  <c r="BV383" i="2"/>
  <c r="BW383" i="2" s="1"/>
  <c r="BV281" i="2"/>
  <c r="CJ313" i="2"/>
  <c r="BV313" i="2"/>
  <c r="CX228" i="2"/>
  <c r="CY228" i="2" s="1"/>
  <c r="CD8" i="2"/>
  <c r="CD7" i="2" s="1"/>
  <c r="CX128" i="2"/>
  <c r="CY128" i="2" s="1"/>
  <c r="CX392" i="2"/>
  <c r="CX350" i="2"/>
  <c r="CX464" i="2"/>
  <c r="CY464" i="2" s="1"/>
  <c r="BH347" i="2"/>
  <c r="BI347" i="2" s="1"/>
  <c r="CJ401" i="2"/>
  <c r="CJ297" i="2"/>
  <c r="AT297" i="2"/>
  <c r="AU297" i="2" s="1"/>
  <c r="CK193" i="2"/>
  <c r="CY193" i="2" s="1"/>
  <c r="BH370" i="2"/>
  <c r="BI370" i="2" s="1"/>
  <c r="CJ390" i="2"/>
  <c r="AT311" i="2"/>
  <c r="AU311" i="2" s="1"/>
  <c r="CJ320" i="2"/>
  <c r="BH373" i="2"/>
  <c r="BI373" i="2" s="1"/>
  <c r="CX463" i="2"/>
  <c r="U42" i="2"/>
  <c r="CJ383" i="2"/>
  <c r="BH371" i="2"/>
  <c r="BI371" i="2" s="1"/>
  <c r="CJ453" i="2"/>
  <c r="CK453" i="2" s="1"/>
  <c r="CB7" i="2"/>
  <c r="BH350" i="2"/>
  <c r="BI350" i="2" s="1"/>
  <c r="CX223" i="2"/>
  <c r="CY223" i="2" s="1"/>
  <c r="BV392" i="2"/>
  <c r="BW392" i="2" s="1"/>
  <c r="CX418" i="2"/>
  <c r="CX320" i="2"/>
  <c r="BV312" i="2"/>
  <c r="CJ452" i="2"/>
  <c r="CK452" i="2" s="1"/>
  <c r="CX453" i="2"/>
  <c r="AT300" i="2"/>
  <c r="AU300" i="2" s="1"/>
  <c r="BW183" i="2"/>
  <c r="CK183" i="2" s="1"/>
  <c r="CY183" i="2" s="1"/>
  <c r="BH365" i="2"/>
  <c r="BI365" i="2" s="1"/>
  <c r="BW54" i="2"/>
  <c r="CK54" i="2" s="1"/>
  <c r="CY54" i="2" s="1"/>
  <c r="BI165" i="2"/>
  <c r="BW165" i="2" s="1"/>
  <c r="CK165" i="2" s="1"/>
  <c r="CJ392" i="2"/>
  <c r="BV399" i="2"/>
  <c r="BW399" i="2" s="1"/>
  <c r="BL7" i="2"/>
  <c r="BH358" i="2"/>
  <c r="BI358" i="2" s="1"/>
  <c r="CJ409" i="2"/>
  <c r="BH320" i="2"/>
  <c r="BI320" i="2" s="1"/>
  <c r="CX419" i="2"/>
  <c r="BV328" i="2"/>
  <c r="BV335" i="2"/>
  <c r="CJ367" i="2"/>
  <c r="CX399" i="2"/>
  <c r="CX306" i="2"/>
  <c r="BV333" i="2"/>
  <c r="BH328" i="2"/>
  <c r="BI328" i="2" s="1"/>
  <c r="BH313" i="2"/>
  <c r="CX285" i="2"/>
  <c r="CY285" i="2" s="1"/>
  <c r="CK204" i="2"/>
  <c r="CY204" i="2" s="1"/>
  <c r="CJ327" i="2"/>
  <c r="BU7" i="2"/>
  <c r="CJ438" i="2"/>
  <c r="CK438" i="2" s="1"/>
  <c r="CY438" i="2" s="1"/>
  <c r="CX455" i="2"/>
  <c r="CX220" i="2"/>
  <c r="CY220" i="2" s="1"/>
  <c r="CE86" i="2"/>
  <c r="CJ345" i="2"/>
  <c r="CX327" i="2"/>
  <c r="BW355" i="2"/>
  <c r="CK355" i="2" s="1"/>
  <c r="CY355" i="2" s="1"/>
  <c r="CX409" i="2"/>
  <c r="BV402" i="2"/>
  <c r="BW402" i="2" s="1"/>
  <c r="BV372" i="2"/>
  <c r="CX471" i="2"/>
  <c r="CY471" i="2" s="1"/>
  <c r="CX233" i="2"/>
  <c r="CY233" i="2" s="1"/>
  <c r="CX239" i="2"/>
  <c r="CY239" i="2" s="1"/>
  <c r="U87" i="2"/>
  <c r="CX348" i="2"/>
  <c r="CJ343" i="2"/>
  <c r="CW87" i="2"/>
  <c r="CW86" i="2" s="1"/>
  <c r="BV369" i="2"/>
  <c r="CJ380" i="2"/>
  <c r="BV398" i="2"/>
  <c r="BW398" i="2" s="1"/>
  <c r="CK14" i="2"/>
  <c r="CY14" i="2" s="1"/>
  <c r="BV405" i="2"/>
  <c r="BW405" i="2" s="1"/>
  <c r="CJ441" i="2"/>
  <c r="CK441" i="2" s="1"/>
  <c r="BH338" i="2"/>
  <c r="BI338" i="2" s="1"/>
  <c r="BC7" i="2"/>
  <c r="CX410" i="2"/>
  <c r="BV320" i="2"/>
  <c r="AT294" i="2"/>
  <c r="AU294" i="2" s="1"/>
  <c r="CX305" i="2"/>
  <c r="CX225" i="2"/>
  <c r="CY225" i="2" s="1"/>
  <c r="BI171" i="2"/>
  <c r="BW171" i="2" s="1"/>
  <c r="CK171" i="2" s="1"/>
  <c r="CY171" i="2" s="1"/>
  <c r="CX119" i="2"/>
  <c r="CY119" i="2" s="1"/>
  <c r="BW52" i="2"/>
  <c r="CK52" i="2" s="1"/>
  <c r="CY52" i="2" s="1"/>
  <c r="BH318" i="2"/>
  <c r="BI318" i="2" s="1"/>
  <c r="CJ354" i="2"/>
  <c r="CJ303" i="2"/>
  <c r="BV366" i="2"/>
  <c r="CX397" i="2"/>
  <c r="CX457" i="2"/>
  <c r="AR7" i="2"/>
  <c r="CJ460" i="2"/>
  <c r="CK460" i="2" s="1"/>
  <c r="CJ365" i="2"/>
  <c r="BV426" i="2"/>
  <c r="BW426" i="2" s="1"/>
  <c r="CX480" i="2"/>
  <c r="CY480" i="2" s="1"/>
  <c r="AT302" i="2"/>
  <c r="AU302" i="2" s="1"/>
  <c r="CX486" i="2"/>
  <c r="CY486" i="2" s="1"/>
  <c r="CX444" i="2"/>
  <c r="CX402" i="2"/>
  <c r="CX347" i="2"/>
  <c r="CX325" i="2"/>
  <c r="CP87" i="2"/>
  <c r="CP86" i="2" s="1"/>
  <c r="BW182" i="2"/>
  <c r="CK182" i="2" s="1"/>
  <c r="CY182" i="2" s="1"/>
  <c r="CK56" i="2"/>
  <c r="CY56" i="2" s="1"/>
  <c r="BH294" i="2"/>
  <c r="BH305" i="2"/>
  <c r="BV304" i="2"/>
  <c r="BH362" i="2"/>
  <c r="BI362" i="2" s="1"/>
  <c r="CK38" i="2"/>
  <c r="CH8" i="2"/>
  <c r="CH7" i="2" s="1"/>
  <c r="CL87" i="2"/>
  <c r="CL86" i="2" s="1"/>
  <c r="CK74" i="2"/>
  <c r="CY74" i="2" s="1"/>
  <c r="BI69" i="2"/>
  <c r="BV294" i="2"/>
  <c r="BV346" i="2"/>
  <c r="BH330" i="2"/>
  <c r="BI330" i="2" s="1"/>
  <c r="BH340" i="2"/>
  <c r="BI340" i="2" s="1"/>
  <c r="CJ304" i="2"/>
  <c r="BV344" i="2"/>
  <c r="CX411" i="2"/>
  <c r="BV367" i="2"/>
  <c r="CX377" i="2"/>
  <c r="BV397" i="2"/>
  <c r="BW397" i="2" s="1"/>
  <c r="CJ418" i="2"/>
  <c r="BV297" i="2"/>
  <c r="CJ359" i="2"/>
  <c r="CX240" i="2"/>
  <c r="CY240" i="2" s="1"/>
  <c r="BT7" i="2"/>
  <c r="CJ294" i="2"/>
  <c r="BH357" i="2"/>
  <c r="BI357" i="2" s="1"/>
  <c r="BZ86" i="2"/>
  <c r="BV300" i="2"/>
  <c r="CJ288" i="2"/>
  <c r="CB280" i="2"/>
  <c r="CX424" i="2"/>
  <c r="CJ439" i="2"/>
  <c r="CK439" i="2" s="1"/>
  <c r="CJ375" i="2"/>
  <c r="CX497" i="2"/>
  <c r="CY497" i="2" s="1"/>
  <c r="CJ387" i="2"/>
  <c r="BI76" i="2"/>
  <c r="BW76" i="2" s="1"/>
  <c r="CK76" i="2" s="1"/>
  <c r="CY76" i="2" s="1"/>
  <c r="CX363" i="2"/>
  <c r="BV407" i="2"/>
  <c r="BW407" i="2" s="1"/>
  <c r="CJ321" i="2"/>
  <c r="CK331" i="2"/>
  <c r="BW96" i="2"/>
  <c r="CK96" i="2" s="1"/>
  <c r="CY96" i="2" s="1"/>
  <c r="CN87" i="2"/>
  <c r="CN86" i="2" s="1"/>
  <c r="CK211" i="2"/>
  <c r="CY211" i="2" s="1"/>
  <c r="BW178" i="2"/>
  <c r="CK178" i="2" s="1"/>
  <c r="CY178" i="2" s="1"/>
  <c r="CX315" i="2"/>
  <c r="BV306" i="2"/>
  <c r="BH312" i="2"/>
  <c r="CJ384" i="2"/>
  <c r="AT308" i="2"/>
  <c r="AU308" i="2" s="1"/>
  <c r="CJ382" i="2"/>
  <c r="BV361" i="2"/>
  <c r="CJ424" i="2"/>
  <c r="BV387" i="2"/>
  <c r="BW387" i="2" s="1"/>
  <c r="CJ435" i="2"/>
  <c r="CK435" i="2" s="1"/>
  <c r="CY435" i="2" s="1"/>
  <c r="CX483" i="2"/>
  <c r="CY483" i="2" s="1"/>
  <c r="BH360" i="2"/>
  <c r="BI360" i="2" s="1"/>
  <c r="BH363" i="2"/>
  <c r="BI363" i="2" s="1"/>
  <c r="CJ413" i="2"/>
  <c r="BW79" i="2"/>
  <c r="CK79" i="2" s="1"/>
  <c r="CY79" i="2" s="1"/>
  <c r="BV347" i="2"/>
  <c r="CJ325" i="2"/>
  <c r="BH300" i="2"/>
  <c r="CX439" i="2"/>
  <c r="BV326" i="2"/>
  <c r="CX432" i="2"/>
  <c r="CX371" i="2"/>
  <c r="BH289" i="2"/>
  <c r="CX372" i="2"/>
  <c r="BV424" i="2"/>
  <c r="BW424" i="2" s="1"/>
  <c r="AK280" i="2"/>
  <c r="CX124" i="2"/>
  <c r="CY124" i="2" s="1"/>
  <c r="BV327" i="2"/>
  <c r="BH327" i="2"/>
  <c r="BI327" i="2" s="1"/>
  <c r="CJ289" i="2"/>
  <c r="BV330" i="2"/>
  <c r="CJ344" i="2"/>
  <c r="BV422" i="2"/>
  <c r="BW422" i="2" s="1"/>
  <c r="CJ399" i="2"/>
  <c r="CX341" i="2"/>
  <c r="BH326" i="2"/>
  <c r="BI326" i="2" s="1"/>
  <c r="CX456" i="2"/>
  <c r="BH323" i="2"/>
  <c r="BI323" i="2" s="1"/>
  <c r="BH298" i="2"/>
  <c r="BH359" i="2"/>
  <c r="BI359" i="2" s="1"/>
  <c r="CX360" i="2"/>
  <c r="CX496" i="2"/>
  <c r="CY496" i="2" s="1"/>
  <c r="CJ462" i="2"/>
  <c r="CK462" i="2" s="1"/>
  <c r="CJ347" i="2"/>
  <c r="CJ463" i="2"/>
  <c r="CK463" i="2" s="1"/>
  <c r="BH321" i="2"/>
  <c r="BI321" i="2" s="1"/>
  <c r="BY86" i="2"/>
  <c r="BV87" i="2"/>
  <c r="BV86" i="2" s="1"/>
  <c r="BV403" i="2"/>
  <c r="BW403" i="2" s="1"/>
  <c r="CX340" i="2"/>
  <c r="CJ397" i="2"/>
  <c r="CX466" i="2"/>
  <c r="CY466" i="2" s="1"/>
  <c r="CG280" i="2"/>
  <c r="CX484" i="2"/>
  <c r="CY484" i="2" s="1"/>
  <c r="CR87" i="2"/>
  <c r="CR86" i="2" s="1"/>
  <c r="AT288" i="2"/>
  <c r="CK15" i="2"/>
  <c r="CY15" i="2" s="1"/>
  <c r="BH344" i="2"/>
  <c r="BI344" i="2" s="1"/>
  <c r="CJ455" i="2"/>
  <c r="CK455" i="2" s="1"/>
  <c r="CY455" i="2" s="1"/>
  <c r="BV412" i="2"/>
  <c r="BW412" i="2" s="1"/>
  <c r="CM87" i="2"/>
  <c r="CM86" i="2" s="1"/>
  <c r="CX393" i="2"/>
  <c r="CX443" i="2"/>
  <c r="BH334" i="2"/>
  <c r="BI334" i="2" s="1"/>
  <c r="BV434" i="2"/>
  <c r="BW434" i="2" s="1"/>
  <c r="BW51" i="2"/>
  <c r="CK51" i="2" s="1"/>
  <c r="CY51" i="2" s="1"/>
  <c r="T7" i="2"/>
  <c r="AS280" i="2"/>
  <c r="BV411" i="2"/>
  <c r="BW411" i="2" s="1"/>
  <c r="BV317" i="2"/>
  <c r="BH317" i="2"/>
  <c r="CJ422" i="2"/>
  <c r="CJ335" i="2"/>
  <c r="CJ443" i="2"/>
  <c r="CK443" i="2" s="1"/>
  <c r="CK207" i="2"/>
  <c r="CY207" i="2" s="1"/>
  <c r="CM8" i="2"/>
  <c r="CM7" i="2" s="1"/>
  <c r="CK73" i="2"/>
  <c r="CY73" i="2" s="1"/>
  <c r="AT310" i="2"/>
  <c r="AU310" i="2" s="1"/>
  <c r="CX420" i="2"/>
  <c r="AT317" i="2"/>
  <c r="AU317" i="2" s="1"/>
  <c r="CJ322" i="2"/>
  <c r="CX427" i="2"/>
  <c r="BV380" i="2"/>
  <c r="BW380" i="2" s="1"/>
  <c r="CX491" i="2"/>
  <c r="CY491" i="2" s="1"/>
  <c r="CX482" i="2"/>
  <c r="CY482" i="2" s="1"/>
  <c r="BV429" i="2"/>
  <c r="BW429" i="2" s="1"/>
  <c r="BH332" i="2"/>
  <c r="BI332" i="2" s="1"/>
  <c r="CJ300" i="2"/>
  <c r="CJ372" i="2"/>
  <c r="BH366" i="2"/>
  <c r="BI366" i="2" s="1"/>
  <c r="AT8" i="2"/>
  <c r="CJ449" i="2"/>
  <c r="CK449" i="2" s="1"/>
  <c r="AN280" i="2"/>
  <c r="BV371" i="2"/>
  <c r="CX294" i="2"/>
  <c r="CX292" i="2"/>
  <c r="CX242" i="2"/>
  <c r="CY242" i="2" s="1"/>
  <c r="BW99" i="2"/>
  <c r="CK99" i="2" s="1"/>
  <c r="CY99" i="2" s="1"/>
  <c r="CK23" i="2"/>
  <c r="CY23" i="2" s="1"/>
  <c r="BH288" i="2"/>
  <c r="CX384" i="2"/>
  <c r="BV382" i="2"/>
  <c r="BW382" i="2" s="1"/>
  <c r="BV406" i="2"/>
  <c r="BW406" i="2" s="1"/>
  <c r="CI8" i="2"/>
  <c r="CI7" i="2" s="1"/>
  <c r="CX422" i="2"/>
  <c r="BV341" i="2"/>
  <c r="CJ414" i="2"/>
  <c r="CX120" i="2"/>
  <c r="CY120" i="2" s="1"/>
  <c r="BW78" i="2"/>
  <c r="CK78" i="2" s="1"/>
  <c r="CY78" i="2" s="1"/>
  <c r="CK12" i="2"/>
  <c r="CY12" i="2" s="1"/>
  <c r="BH367" i="2"/>
  <c r="BI367" i="2" s="1"/>
  <c r="CJ430" i="2"/>
  <c r="CK430" i="2" s="1"/>
  <c r="CQ8" i="2"/>
  <c r="CQ7" i="2" s="1"/>
  <c r="BI45" i="2"/>
  <c r="BW45" i="2" s="1"/>
  <c r="CK45" i="2" s="1"/>
  <c r="CY45" i="2" s="1"/>
  <c r="CK10" i="2"/>
  <c r="CY10" i="2" s="1"/>
  <c r="BI91" i="2"/>
  <c r="BW91" i="2" s="1"/>
  <c r="CK91" i="2" s="1"/>
  <c r="CY91" i="2" s="1"/>
  <c r="BW50" i="2"/>
  <c r="CK50" i="2" s="1"/>
  <c r="CY50" i="2" s="1"/>
  <c r="BV284" i="2"/>
  <c r="CD280" i="2"/>
  <c r="CX318" i="2"/>
  <c r="CX310" i="2"/>
  <c r="BH287" i="2"/>
  <c r="BV340" i="2"/>
  <c r="CJ420" i="2"/>
  <c r="CX378" i="2"/>
  <c r="CJ366" i="2"/>
  <c r="CJ427" i="2"/>
  <c r="CX367" i="2"/>
  <c r="CJ458" i="2"/>
  <c r="CK458" i="2" s="1"/>
  <c r="CY114" i="2"/>
  <c r="AL7" i="2"/>
  <c r="CQ87" i="2"/>
  <c r="CQ86" i="2" s="1"/>
  <c r="CJ302" i="2"/>
  <c r="BH319" i="2"/>
  <c r="BI319" i="2" s="1"/>
  <c r="BV325" i="2"/>
  <c r="CJ371" i="2"/>
  <c r="CX76" i="14"/>
  <c r="BV86" i="14"/>
  <c r="BI28" i="14"/>
  <c r="BW28" i="14" s="1"/>
  <c r="CK28" i="14" s="1"/>
  <c r="CY28" i="14" s="1"/>
  <c r="DL28" i="14" s="1"/>
  <c r="DM28" i="14" s="1"/>
  <c r="AT40" i="14"/>
  <c r="AU40" i="14" s="1"/>
  <c r="BI54" i="14"/>
  <c r="BW54" i="14" s="1"/>
  <c r="CK54" i="14" s="1"/>
  <c r="CY54" i="14" s="1"/>
  <c r="DL54" i="14" s="1"/>
  <c r="DM54" i="14" s="1"/>
  <c r="AT32" i="14"/>
  <c r="CK187" i="14"/>
  <c r="CY187" i="14" s="1"/>
  <c r="DL187" i="14" s="1"/>
  <c r="DM187" i="14" s="1"/>
  <c r="BV76" i="14"/>
  <c r="BV100" i="14"/>
  <c r="BW93" i="14"/>
  <c r="CK93" i="14" s="1"/>
  <c r="CY93" i="14" s="1"/>
  <c r="DL93" i="14" s="1"/>
  <c r="DM93" i="14" s="1"/>
  <c r="CX407" i="14"/>
  <c r="CY407" i="14" s="1"/>
  <c r="DL407" i="14" s="1"/>
  <c r="DM407" i="14" s="1"/>
  <c r="BI67" i="14"/>
  <c r="BW67" i="14" s="1"/>
  <c r="CK67" i="14" s="1"/>
  <c r="CY67" i="14" s="1"/>
  <c r="DL67" i="14" s="1"/>
  <c r="DM67" i="14" s="1"/>
  <c r="CK290" i="14"/>
  <c r="CY290" i="14" s="1"/>
  <c r="DL290" i="14" s="1"/>
  <c r="DM290" i="14" s="1"/>
  <c r="BH45" i="14"/>
  <c r="CX341" i="14"/>
  <c r="BI80" i="14"/>
  <c r="BW80" i="14" s="1"/>
  <c r="CK80" i="14" s="1"/>
  <c r="CY80" i="14" s="1"/>
  <c r="DL80" i="14" s="1"/>
  <c r="DM80" i="14" s="1"/>
  <c r="CX333" i="14"/>
  <c r="CX81" i="14"/>
  <c r="CK199" i="14"/>
  <c r="CY199" i="14" s="1"/>
  <c r="DL199" i="14" s="1"/>
  <c r="DM199" i="14" s="1"/>
  <c r="CX32" i="14"/>
  <c r="CY32" i="14" s="1"/>
  <c r="DL32" i="14" s="1"/>
  <c r="DM32" i="14" s="1"/>
  <c r="CX452" i="14"/>
  <c r="CY452" i="14" s="1"/>
  <c r="DL452" i="14" s="1"/>
  <c r="DM452" i="14" s="1"/>
  <c r="BV252" i="14"/>
  <c r="BW252" i="14" s="1"/>
  <c r="CX203" i="14"/>
  <c r="BV203" i="14"/>
  <c r="BW203" i="14" s="1"/>
  <c r="BV106" i="14"/>
  <c r="CK303" i="14"/>
  <c r="CY303" i="14" s="1"/>
  <c r="DL303" i="14" s="1"/>
  <c r="DM303" i="14" s="1"/>
  <c r="CX399" i="14"/>
  <c r="CY399" i="14" s="1"/>
  <c r="DL399" i="14" s="1"/>
  <c r="DM399" i="14" s="1"/>
  <c r="CX307" i="14"/>
  <c r="BI34" i="14"/>
  <c r="BW34" i="14" s="1"/>
  <c r="CK34" i="14" s="1"/>
  <c r="CY34" i="14" s="1"/>
  <c r="DL34" i="14" s="1"/>
  <c r="DM34" i="14" s="1"/>
  <c r="BW168" i="14"/>
  <c r="CK168" i="14" s="1"/>
  <c r="CY168" i="14" s="1"/>
  <c r="DL168" i="14" s="1"/>
  <c r="DM168" i="14" s="1"/>
  <c r="BV270" i="14"/>
  <c r="BW270" i="14" s="1"/>
  <c r="CX105" i="14"/>
  <c r="CX89" i="14"/>
  <c r="CX393" i="14"/>
  <c r="CY393" i="14" s="1"/>
  <c r="DL393" i="14" s="1"/>
  <c r="DM393" i="14" s="1"/>
  <c r="CK298" i="14"/>
  <c r="CY298" i="14" s="1"/>
  <c r="DL298" i="14" s="1"/>
  <c r="DM298" i="14" s="1"/>
  <c r="AT19" i="14"/>
  <c r="BV41" i="14"/>
  <c r="CX378" i="14"/>
  <c r="CY378" i="14" s="1"/>
  <c r="DL378" i="14" s="1"/>
  <c r="DM378" i="14" s="1"/>
  <c r="BH106" i="14"/>
  <c r="BI106" i="14" s="1"/>
  <c r="CX40" i="14"/>
  <c r="BH105" i="14"/>
  <c r="BI105" i="14" s="1"/>
  <c r="BW173" i="14"/>
  <c r="CK173" i="14" s="1"/>
  <c r="CY173" i="14" s="1"/>
  <c r="DL173" i="14" s="1"/>
  <c r="DM173" i="14" s="1"/>
  <c r="CY314" i="14"/>
  <c r="DL314" i="14" s="1"/>
  <c r="DM314" i="14" s="1"/>
  <c r="CX389" i="14"/>
  <c r="CY389" i="14" s="1"/>
  <c r="DL389" i="14" s="1"/>
  <c r="DM389" i="14" s="1"/>
  <c r="BW152" i="14"/>
  <c r="CK152" i="14" s="1"/>
  <c r="CY152" i="14" s="1"/>
  <c r="DL152" i="14" s="1"/>
  <c r="DM152" i="14" s="1"/>
  <c r="AT16" i="14"/>
  <c r="BV204" i="14"/>
  <c r="BW204" i="14" s="1"/>
  <c r="CX380" i="14"/>
  <c r="CY380" i="14" s="1"/>
  <c r="DL380" i="14" s="1"/>
  <c r="DM380" i="14" s="1"/>
  <c r="CX366" i="14"/>
  <c r="CY366" i="14" s="1"/>
  <c r="DL366" i="14" s="1"/>
  <c r="DM366" i="14" s="1"/>
  <c r="CK191" i="14"/>
  <c r="CY191" i="14" s="1"/>
  <c r="DL191" i="14" s="1"/>
  <c r="DM191" i="14" s="1"/>
  <c r="CX374" i="14"/>
  <c r="CY374" i="14" s="1"/>
  <c r="DL374" i="14" s="1"/>
  <c r="DM374" i="14" s="1"/>
  <c r="BV30" i="14"/>
  <c r="BW136" i="14"/>
  <c r="CK136" i="14" s="1"/>
  <c r="CY136" i="14" s="1"/>
  <c r="DL136" i="14" s="1"/>
  <c r="DM136" i="14" s="1"/>
  <c r="BI46" i="14"/>
  <c r="BW46" i="14" s="1"/>
  <c r="CK46" i="14" s="1"/>
  <c r="CY46" i="14" s="1"/>
  <c r="CX123" i="14"/>
  <c r="CX104" i="14"/>
  <c r="CX371" i="14"/>
  <c r="CY371" i="14" s="1"/>
  <c r="DL371" i="14" s="1"/>
  <c r="DM371" i="14" s="1"/>
  <c r="BI55" i="14"/>
  <c r="BW55" i="14" s="1"/>
  <c r="CK55" i="14" s="1"/>
  <c r="CY55" i="14" s="1"/>
  <c r="DL55" i="14" s="1"/>
  <c r="DM55" i="14" s="1"/>
  <c r="BI60" i="14"/>
  <c r="BW60" i="14" s="1"/>
  <c r="CK60" i="14" s="1"/>
  <c r="CY60" i="14" s="1"/>
  <c r="DL60" i="14" s="1"/>
  <c r="DM60" i="14" s="1"/>
  <c r="BH202" i="14"/>
  <c r="BI202" i="14" s="1"/>
  <c r="BH123" i="14"/>
  <c r="BI123" i="14" s="1"/>
  <c r="BH84" i="14"/>
  <c r="BI84" i="14" s="1"/>
  <c r="BH90" i="14"/>
  <c r="BI90" i="14" s="1"/>
  <c r="BH219" i="14"/>
  <c r="BI219" i="14" s="1"/>
  <c r="CK286" i="14"/>
  <c r="CY286" i="14" s="1"/>
  <c r="DL286" i="14" s="1"/>
  <c r="DM286" i="14" s="1"/>
  <c r="BH24" i="14"/>
  <c r="BW197" i="14"/>
  <c r="CK197" i="14" s="1"/>
  <c r="CY197" i="14" s="1"/>
  <c r="DL197" i="14" s="1"/>
  <c r="DM197" i="14" s="1"/>
  <c r="BV143" i="14"/>
  <c r="BH125" i="14"/>
  <c r="BI125" i="14" s="1"/>
  <c r="BI63" i="14"/>
  <c r="BW63" i="14" s="1"/>
  <c r="CK63" i="14" s="1"/>
  <c r="CY63" i="14" s="1"/>
  <c r="DL63" i="14" s="1"/>
  <c r="DM63" i="14" s="1"/>
  <c r="BW94" i="14"/>
  <c r="CK94" i="14" s="1"/>
  <c r="CY94" i="14" s="1"/>
  <c r="DL94" i="14" s="1"/>
  <c r="DM94" i="14" s="1"/>
  <c r="CJ341" i="14"/>
  <c r="CK341" i="14" s="1"/>
  <c r="CX325" i="14"/>
  <c r="CX48" i="14"/>
  <c r="CJ219" i="14"/>
  <c r="BV149" i="14"/>
  <c r="CK206" i="14"/>
  <c r="CY206" i="14" s="1"/>
  <c r="DL206" i="14" s="1"/>
  <c r="DM206" i="14" s="1"/>
  <c r="CX415" i="14"/>
  <c r="CY415" i="14" s="1"/>
  <c r="DL415" i="14" s="1"/>
  <c r="DM415" i="14" s="1"/>
  <c r="CY372" i="14"/>
  <c r="DL372" i="14" s="1"/>
  <c r="DM372" i="14" s="1"/>
  <c r="CX117" i="14"/>
  <c r="BW133" i="14"/>
  <c r="CK133" i="14" s="1"/>
  <c r="CY133" i="14" s="1"/>
  <c r="DL133" i="14" s="1"/>
  <c r="DM133" i="14" s="1"/>
  <c r="BV116" i="14"/>
  <c r="BV84" i="14"/>
  <c r="AT42" i="14"/>
  <c r="AU42" i="14" s="1"/>
  <c r="BV40" i="14"/>
  <c r="CJ175" i="14"/>
  <c r="CY186" i="14"/>
  <c r="DL186" i="14" s="1"/>
  <c r="DM186" i="14" s="1"/>
  <c r="BW99" i="14"/>
  <c r="CK99" i="14" s="1"/>
  <c r="CY99" i="14" s="1"/>
  <c r="DL99" i="14" s="1"/>
  <c r="DM99" i="14" s="1"/>
  <c r="CX367" i="14"/>
  <c r="CY367" i="14" s="1"/>
  <c r="DL367" i="14" s="1"/>
  <c r="DM367" i="14" s="1"/>
  <c r="CJ178" i="14"/>
  <c r="BV259" i="14"/>
  <c r="BW259" i="14" s="1"/>
  <c r="CX335" i="14"/>
  <c r="CJ179" i="14"/>
  <c r="CX351" i="14"/>
  <c r="CY351" i="14" s="1"/>
  <c r="DL351" i="14" s="1"/>
  <c r="DM351" i="14" s="1"/>
  <c r="BV126" i="14"/>
  <c r="CK301" i="14"/>
  <c r="CY301" i="14" s="1"/>
  <c r="DL301" i="14" s="1"/>
  <c r="DM301" i="14" s="1"/>
  <c r="BH41" i="14"/>
  <c r="BI41" i="14" s="1"/>
  <c r="CX379" i="14"/>
  <c r="CY379" i="14" s="1"/>
  <c r="DL379" i="14" s="1"/>
  <c r="DM379" i="14" s="1"/>
  <c r="BH22" i="14"/>
  <c r="CX8" i="14"/>
  <c r="BH100" i="14"/>
  <c r="BI100" i="14" s="1"/>
  <c r="BV24" i="14"/>
  <c r="AT38" i="14"/>
  <c r="AU38" i="14" s="1"/>
  <c r="CK189" i="14"/>
  <c r="CY189" i="14" s="1"/>
  <c r="DL189" i="14" s="1"/>
  <c r="DM189" i="14" s="1"/>
  <c r="CJ295" i="14"/>
  <c r="BH16" i="14"/>
  <c r="BV128" i="14"/>
  <c r="AT35" i="14"/>
  <c r="AU35" i="14" s="1"/>
  <c r="BH116" i="14"/>
  <c r="BI116" i="14" s="1"/>
  <c r="BV105" i="14"/>
  <c r="CX312" i="14"/>
  <c r="BV161" i="14"/>
  <c r="CX175" i="14"/>
  <c r="CJ319" i="14"/>
  <c r="CK319" i="14" s="1"/>
  <c r="CX309" i="14"/>
  <c r="AT22" i="14"/>
  <c r="CJ101" i="14"/>
  <c r="BV125" i="14"/>
  <c r="BW134" i="14"/>
  <c r="CK134" i="14" s="1"/>
  <c r="CY134" i="14" s="1"/>
  <c r="DL134" i="14" s="1"/>
  <c r="DM134" i="14" s="1"/>
  <c r="BH128" i="14"/>
  <c r="BI128" i="14" s="1"/>
  <c r="CJ256" i="14"/>
  <c r="CX149" i="14"/>
  <c r="CX29" i="14"/>
  <c r="BW153" i="14"/>
  <c r="CK153" i="14" s="1"/>
  <c r="CY153" i="14" s="1"/>
  <c r="DL153" i="14" s="1"/>
  <c r="DM153" i="14" s="1"/>
  <c r="CJ214" i="14"/>
  <c r="BV202" i="14"/>
  <c r="CX16" i="14"/>
  <c r="CY16" i="14" s="1"/>
  <c r="DL16" i="14" s="1"/>
  <c r="DM16" i="14" s="1"/>
  <c r="CX321" i="14"/>
  <c r="CJ106" i="14"/>
  <c r="CX246" i="14"/>
  <c r="BV145" i="14"/>
  <c r="CJ29" i="14"/>
  <c r="CJ321" i="14"/>
  <c r="CK321" i="14" s="1"/>
  <c r="CX313" i="14"/>
  <c r="CJ117" i="14"/>
  <c r="BH35" i="14"/>
  <c r="CX358" i="14"/>
  <c r="CY358" i="14" s="1"/>
  <c r="DL358" i="14" s="1"/>
  <c r="DM358" i="14" s="1"/>
  <c r="BH48" i="14"/>
  <c r="CX252" i="14"/>
  <c r="CX295" i="14"/>
  <c r="CX363" i="14"/>
  <c r="CY363" i="14" s="1"/>
  <c r="DL363" i="14" s="1"/>
  <c r="DM363" i="14" s="1"/>
  <c r="CX254" i="14"/>
  <c r="AT41" i="14"/>
  <c r="AU41" i="14" s="1"/>
  <c r="CJ31" i="14"/>
  <c r="BV89" i="14"/>
  <c r="CJ8" i="14"/>
  <c r="CJ100" i="14"/>
  <c r="AT24" i="14"/>
  <c r="BI53" i="14"/>
  <c r="BW53" i="14" s="1"/>
  <c r="CK53" i="14" s="1"/>
  <c r="CY53" i="14" s="1"/>
  <c r="DL53" i="14" s="1"/>
  <c r="DM53" i="14" s="1"/>
  <c r="CK188" i="14"/>
  <c r="CY188" i="14" s="1"/>
  <c r="DL188" i="14" s="1"/>
  <c r="DM188" i="14" s="1"/>
  <c r="CJ252" i="14"/>
  <c r="BV29" i="14"/>
  <c r="CJ270" i="14"/>
  <c r="CX84" i="14"/>
  <c r="BV178" i="14"/>
  <c r="BW178" i="14" s="1"/>
  <c r="BV10" i="14"/>
  <c r="CJ285" i="14"/>
  <c r="BH89" i="14"/>
  <c r="BI89" i="14" s="1"/>
  <c r="AT8" i="14"/>
  <c r="CJ345" i="14"/>
  <c r="CK345" i="14" s="1"/>
  <c r="CY345" i="14" s="1"/>
  <c r="DL345" i="14" s="1"/>
  <c r="DM345" i="14" s="1"/>
  <c r="BV45" i="14"/>
  <c r="CX145" i="14"/>
  <c r="BV88" i="14"/>
  <c r="CJ125" i="14"/>
  <c r="CJ149" i="14"/>
  <c r="BH38" i="14"/>
  <c r="CX202" i="14"/>
  <c r="BV104" i="14"/>
  <c r="BV35" i="14"/>
  <c r="BV216" i="14"/>
  <c r="BW216" i="14" s="1"/>
  <c r="CX308" i="14"/>
  <c r="CX22" i="14"/>
  <c r="BW43" i="14"/>
  <c r="CK43" i="14" s="1"/>
  <c r="CY43" i="14" s="1"/>
  <c r="DL43" i="14" s="1"/>
  <c r="DM43" i="14" s="1"/>
  <c r="BV256" i="14"/>
  <c r="CJ308" i="14"/>
  <c r="CK308" i="14" s="1"/>
  <c r="CX361" i="14"/>
  <c r="CY361" i="14" s="1"/>
  <c r="DL361" i="14" s="1"/>
  <c r="DM361" i="14" s="1"/>
  <c r="CJ73" i="14"/>
  <c r="CX343" i="14"/>
  <c r="AT10" i="14"/>
  <c r="CX319" i="14"/>
  <c r="CX41" i="14"/>
  <c r="BV8" i="14"/>
  <c r="BW130" i="14"/>
  <c r="CK130" i="14" s="1"/>
  <c r="CY130" i="14" s="1"/>
  <c r="DL130" i="14" s="1"/>
  <c r="DM130" i="14" s="1"/>
  <c r="BV182" i="14"/>
  <c r="BW182" i="14" s="1"/>
  <c r="CJ312" i="14"/>
  <c r="CK312" i="14" s="1"/>
  <c r="BH30" i="14"/>
  <c r="AT30" i="14"/>
  <c r="AU30" i="14" s="1"/>
  <c r="CX86" i="14"/>
  <c r="CJ86" i="14"/>
  <c r="AT29" i="14"/>
  <c r="CJ329" i="14"/>
  <c r="CK329" i="14" s="1"/>
  <c r="CX128" i="14"/>
  <c r="CX35" i="14"/>
  <c r="BI33" i="14"/>
  <c r="BW33" i="14" s="1"/>
  <c r="CK33" i="14" s="1"/>
  <c r="CY33" i="14" s="1"/>
  <c r="DL33" i="14" s="1"/>
  <c r="DM33" i="14" s="1"/>
  <c r="CX216" i="14"/>
  <c r="BV42" i="14"/>
  <c r="CJ24" i="14"/>
  <c r="BV214" i="14"/>
  <c r="BW214" i="14" s="1"/>
  <c r="BW172" i="14"/>
  <c r="CK172" i="14" s="1"/>
  <c r="CY172" i="14" s="1"/>
  <c r="DL172" i="14" s="1"/>
  <c r="DM172" i="14" s="1"/>
  <c r="CX204" i="14"/>
  <c r="BV223" i="14"/>
  <c r="BW223" i="14" s="1"/>
  <c r="CJ41" i="14"/>
  <c r="CX418" i="14"/>
  <c r="CY418" i="14" s="1"/>
  <c r="DL418" i="14" s="1"/>
  <c r="DM418" i="14" s="1"/>
  <c r="BV22" i="14"/>
  <c r="CJ145" i="14"/>
  <c r="BH145" i="14"/>
  <c r="BI145" i="14" s="1"/>
  <c r="BH88" i="14"/>
  <c r="BI88" i="14" s="1"/>
  <c r="CX428" i="14"/>
  <c r="CY428" i="14" s="1"/>
  <c r="DL428" i="14" s="1"/>
  <c r="DM428" i="14" s="1"/>
  <c r="BV219" i="14"/>
  <c r="CX125" i="14"/>
  <c r="BH29" i="14"/>
  <c r="BI29" i="14" s="1"/>
  <c r="BI59" i="14"/>
  <c r="BW59" i="14" s="1"/>
  <c r="CK59" i="14" s="1"/>
  <c r="CY59" i="14" s="1"/>
  <c r="DL59" i="14" s="1"/>
  <c r="DM59" i="14" s="1"/>
  <c r="BV123" i="14"/>
  <c r="CX296" i="14"/>
  <c r="CX381" i="14"/>
  <c r="CY381" i="14" s="1"/>
  <c r="DL381" i="14" s="1"/>
  <c r="DM381" i="14" s="1"/>
  <c r="BH108" i="14"/>
  <c r="BI108" i="14" s="1"/>
  <c r="BH40" i="14"/>
  <c r="BV246" i="14"/>
  <c r="BW246" i="14" s="1"/>
  <c r="CJ105" i="14"/>
  <c r="CK304" i="14"/>
  <c r="CY304" i="14" s="1"/>
  <c r="DL304" i="14" s="1"/>
  <c r="DM304" i="14" s="1"/>
  <c r="BV175" i="14"/>
  <c r="CJ204" i="14"/>
  <c r="CJ267" i="14"/>
  <c r="CX31" i="14"/>
  <c r="AT76" i="14"/>
  <c r="AU76" i="14" s="1"/>
  <c r="CJ81" i="14"/>
  <c r="CJ182" i="14"/>
  <c r="CX182" i="14"/>
  <c r="BI62" i="14"/>
  <c r="BW62" i="14" s="1"/>
  <c r="CK62" i="14" s="1"/>
  <c r="CY62" i="14" s="1"/>
  <c r="DL62" i="14" s="1"/>
  <c r="DM62" i="14" s="1"/>
  <c r="CJ30" i="14"/>
  <c r="CX329" i="14"/>
  <c r="BH42" i="14"/>
  <c r="CX429" i="14"/>
  <c r="CY429" i="14" s="1"/>
  <c r="DL429" i="14" s="1"/>
  <c r="DM429" i="14" s="1"/>
  <c r="BV81" i="14"/>
  <c r="CX425" i="14"/>
  <c r="CY425" i="14" s="1"/>
  <c r="DL425" i="14" s="1"/>
  <c r="DM425" i="14" s="1"/>
  <c r="BH76" i="14"/>
  <c r="CX45" i="14"/>
  <c r="CY337" i="14"/>
  <c r="DL337" i="14" s="1"/>
  <c r="DM337" i="14" s="1"/>
  <c r="CX256" i="14"/>
  <c r="BV38" i="14"/>
  <c r="CJ202" i="14"/>
  <c r="BV16" i="14"/>
  <c r="CX403" i="14"/>
  <c r="CY403" i="14" s="1"/>
  <c r="DL403" i="14" s="1"/>
  <c r="DM403" i="14" s="1"/>
  <c r="CX106" i="14"/>
  <c r="CX396" i="14"/>
  <c r="CY396" i="14" s="1"/>
  <c r="DL396" i="14" s="1"/>
  <c r="DM396" i="14" s="1"/>
  <c r="CJ333" i="14"/>
  <c r="CK333" i="14" s="1"/>
  <c r="W6" i="14"/>
  <c r="CJ116" i="14"/>
  <c r="CX330" i="14"/>
  <c r="CX387" i="14"/>
  <c r="CY387" i="14" s="1"/>
  <c r="DL387" i="14" s="1"/>
  <c r="DM387" i="14" s="1"/>
  <c r="CX70" i="14"/>
  <c r="CX96" i="14"/>
  <c r="CX90" i="14"/>
  <c r="BV31" i="14"/>
  <c r="CX391" i="14"/>
  <c r="CY391" i="14" s="1"/>
  <c r="DL391" i="14" s="1"/>
  <c r="DM391" i="14" s="1"/>
  <c r="BH8" i="14"/>
  <c r="BI8" i="14" s="1"/>
  <c r="BV101" i="14"/>
  <c r="CX101" i="14"/>
  <c r="BI52" i="14"/>
  <c r="BW52" i="14" s="1"/>
  <c r="CK52" i="14" s="1"/>
  <c r="CY52" i="14" s="1"/>
  <c r="DL52" i="14" s="1"/>
  <c r="DM52" i="14" s="1"/>
  <c r="BH143" i="14"/>
  <c r="BI143" i="14" s="1"/>
  <c r="CX24" i="14"/>
  <c r="CX455" i="14"/>
  <c r="CY455" i="14" s="1"/>
  <c r="DL455" i="14" s="1"/>
  <c r="DM455" i="14" s="1"/>
  <c r="CJ313" i="14"/>
  <c r="CK313" i="14" s="1"/>
  <c r="CJ296" i="14"/>
  <c r="CK296" i="14" s="1"/>
  <c r="CJ35" i="14"/>
  <c r="CJ216" i="14"/>
  <c r="CJ246" i="14"/>
  <c r="CX276" i="2"/>
  <c r="CY276" i="2" s="1"/>
  <c r="CX273" i="2"/>
  <c r="CY273" i="2" s="1"/>
  <c r="CX263" i="2"/>
  <c r="CY263" i="2" s="1"/>
  <c r="CX272" i="2"/>
  <c r="CY272" i="2" s="1"/>
  <c r="CX268" i="2"/>
  <c r="CY268" i="2" s="1"/>
  <c r="CS159" i="2"/>
  <c r="CO159" i="2"/>
  <c r="CX275" i="2"/>
  <c r="CY275" i="2" s="1"/>
  <c r="CL159" i="2"/>
  <c r="CX274" i="2"/>
  <c r="CY274" i="2" s="1"/>
  <c r="CX269" i="2"/>
  <c r="CY269" i="2" s="1"/>
  <c r="CX270" i="2"/>
  <c r="CY270" i="2" s="1"/>
  <c r="BH87" i="2"/>
  <c r="BH86" i="2" s="1"/>
  <c r="BI90" i="2"/>
  <c r="BW90" i="2" s="1"/>
  <c r="CK90" i="2" s="1"/>
  <c r="CY90" i="2" s="1"/>
  <c r="CU159" i="2"/>
  <c r="CJ308" i="2"/>
  <c r="BZ280" i="2"/>
  <c r="BH304" i="2"/>
  <c r="CX311" i="2"/>
  <c r="CX362" i="2"/>
  <c r="CX386" i="2"/>
  <c r="CJ400" i="2"/>
  <c r="CX423" i="2"/>
  <c r="CX387" i="2"/>
  <c r="CJ316" i="2"/>
  <c r="CX323" i="2"/>
  <c r="AY7" i="2"/>
  <c r="CL280" i="2"/>
  <c r="BH297" i="2"/>
  <c r="CX479" i="2"/>
  <c r="CY479" i="2" s="1"/>
  <c r="CJ437" i="2"/>
  <c r="CK437" i="2" s="1"/>
  <c r="AW280" i="2"/>
  <c r="BT280" i="2"/>
  <c r="AP280" i="2"/>
  <c r="CX461" i="2"/>
  <c r="CJ410" i="2"/>
  <c r="CJ296" i="2"/>
  <c r="CX237" i="2"/>
  <c r="CY237" i="2" s="1"/>
  <c r="CX271" i="2"/>
  <c r="CY271" i="2" s="1"/>
  <c r="BK7" i="2"/>
  <c r="CX265" i="2"/>
  <c r="CY265" i="2" s="1"/>
  <c r="CS280" i="2"/>
  <c r="CQ280" i="2"/>
  <c r="CX304" i="2"/>
  <c r="CX335" i="2"/>
  <c r="CX394" i="2"/>
  <c r="CJ341" i="2"/>
  <c r="BV375" i="2"/>
  <c r="CX448" i="2"/>
  <c r="CJ416" i="2"/>
  <c r="BV364" i="2"/>
  <c r="BW364" i="2" s="1"/>
  <c r="CJ426" i="2"/>
  <c r="CX442" i="2"/>
  <c r="BK280" i="2"/>
  <c r="AO280" i="2"/>
  <c r="CX322" i="2"/>
  <c r="BV395" i="2"/>
  <c r="BW395" i="2" s="1"/>
  <c r="CX434" i="2"/>
  <c r="BW49" i="2"/>
  <c r="CK49" i="2" s="1"/>
  <c r="CY49" i="2" s="1"/>
  <c r="BH339" i="2"/>
  <c r="BI339" i="2" s="1"/>
  <c r="BH329" i="2"/>
  <c r="BI329" i="2" s="1"/>
  <c r="BW329" i="2" s="1"/>
  <c r="V288" i="2"/>
  <c r="V287" i="2"/>
  <c r="V290" i="2"/>
  <c r="V289" i="2"/>
  <c r="W6" i="2"/>
  <c r="V412" i="2"/>
  <c r="V433" i="2"/>
  <c r="V442" i="2"/>
  <c r="V334" i="2"/>
  <c r="V79" i="2"/>
  <c r="V448" i="2"/>
  <c r="V338" i="2"/>
  <c r="V13" i="2"/>
  <c r="V351" i="2"/>
  <c r="V75" i="2"/>
  <c r="V346" i="2"/>
  <c r="V186" i="2"/>
  <c r="V84" i="2"/>
  <c r="V320" i="2"/>
  <c r="V390" i="2"/>
  <c r="V201" i="2"/>
  <c r="V80" i="2"/>
  <c r="V411" i="2"/>
  <c r="V386" i="2"/>
  <c r="V339" i="2"/>
  <c r="V55" i="2"/>
  <c r="V22" i="2"/>
  <c r="V313" i="2"/>
  <c r="V343" i="2"/>
  <c r="V345" i="2"/>
  <c r="V21" i="2"/>
  <c r="V366" i="2"/>
  <c r="V205" i="2"/>
  <c r="V445" i="2"/>
  <c r="V188" i="2"/>
  <c r="V443" i="2"/>
  <c r="V171" i="2"/>
  <c r="V97" i="2"/>
  <c r="V53" i="2"/>
  <c r="V369" i="2"/>
  <c r="V419" i="2"/>
  <c r="V193" i="2"/>
  <c r="V397" i="2"/>
  <c r="V177" i="2"/>
  <c r="V89" i="2"/>
  <c r="V88" i="2"/>
  <c r="V26" i="2"/>
  <c r="V317" i="2"/>
  <c r="V417" i="2"/>
  <c r="V24" i="2"/>
  <c r="V410" i="2"/>
  <c r="V404" i="2"/>
  <c r="V187" i="2"/>
  <c r="V67" i="2"/>
  <c r="V52" i="2"/>
  <c r="V365" i="2"/>
  <c r="V45" i="2"/>
  <c r="V341" i="2"/>
  <c r="V292" i="2"/>
  <c r="V377" i="2"/>
  <c r="V393" i="2"/>
  <c r="V380" i="2"/>
  <c r="V196" i="2"/>
  <c r="V90" i="2"/>
  <c r="V315" i="2"/>
  <c r="V11" i="2"/>
  <c r="V212" i="2"/>
  <c r="V446" i="2"/>
  <c r="V352" i="2"/>
  <c r="V195" i="2"/>
  <c r="V64" i="2"/>
  <c r="V291" i="2"/>
  <c r="V183" i="2"/>
  <c r="V58" i="2"/>
  <c r="V308" i="2"/>
  <c r="V335" i="2"/>
  <c r="V54" i="2"/>
  <c r="V440" i="2"/>
  <c r="V403" i="2"/>
  <c r="V347" i="2"/>
  <c r="V394" i="2"/>
  <c r="V430" i="2"/>
  <c r="V174" i="2"/>
  <c r="V82" i="2"/>
  <c r="V30" i="2"/>
  <c r="V91" i="2"/>
  <c r="V372" i="2"/>
  <c r="V69" i="2"/>
  <c r="V447" i="2"/>
  <c r="V409" i="2"/>
  <c r="V296" i="2"/>
  <c r="V95" i="2"/>
  <c r="V25" i="2"/>
  <c r="V425" i="2"/>
  <c r="V15" i="2"/>
  <c r="V451" i="2"/>
  <c r="V452" i="2"/>
  <c r="V360" i="2"/>
  <c r="V388" i="2"/>
  <c r="V325" i="2"/>
  <c r="V169" i="2"/>
  <c r="V206" i="2"/>
  <c r="V332" i="2"/>
  <c r="V294" i="2"/>
  <c r="V98" i="2"/>
  <c r="V96" i="2"/>
  <c r="V61" i="2"/>
  <c r="V48" i="2"/>
  <c r="V401" i="2"/>
  <c r="V180" i="2"/>
  <c r="V12" i="2"/>
  <c r="V379" i="2"/>
  <c r="V362" i="2"/>
  <c r="V68" i="2"/>
  <c r="V99" i="2"/>
  <c r="V19" i="2"/>
  <c r="V407" i="2"/>
  <c r="V399" i="2"/>
  <c r="V436" i="2"/>
  <c r="V199" i="2"/>
  <c r="V189" i="2"/>
  <c r="V371" i="2"/>
  <c r="V178" i="2"/>
  <c r="V172" i="2"/>
  <c r="V175" i="2"/>
  <c r="V310" i="2"/>
  <c r="V100" i="2"/>
  <c r="V194" i="2"/>
  <c r="V173" i="2"/>
  <c r="V319" i="2"/>
  <c r="V56" i="2"/>
  <c r="V83" i="2"/>
  <c r="V406" i="2"/>
  <c r="V179" i="2"/>
  <c r="V182" i="2"/>
  <c r="V420" i="2"/>
  <c r="V293" i="2"/>
  <c r="V74" i="2"/>
  <c r="V304" i="2"/>
  <c r="V164" i="2"/>
  <c r="V321" i="2"/>
  <c r="V214" i="2"/>
  <c r="V101" i="2"/>
  <c r="V391" i="2"/>
  <c r="V364" i="2"/>
  <c r="V363" i="2"/>
  <c r="V200" i="2"/>
  <c r="V163" i="2"/>
  <c r="V450" i="2"/>
  <c r="V94" i="2"/>
  <c r="V423" i="2"/>
  <c r="V165" i="2"/>
  <c r="V421" i="2"/>
  <c r="V314" i="2"/>
  <c r="V305" i="2"/>
  <c r="V217" i="2"/>
  <c r="V350" i="2"/>
  <c r="V311" i="2"/>
  <c r="V47" i="2"/>
  <c r="V72" i="2"/>
  <c r="V204" i="2"/>
  <c r="V348" i="2"/>
  <c r="V162" i="2"/>
  <c r="V161" i="2"/>
  <c r="V286" i="2"/>
  <c r="V300" i="2"/>
  <c r="V381" i="2"/>
  <c r="V427" i="2"/>
  <c r="V387" i="2"/>
  <c r="V439" i="2"/>
  <c r="V395" i="2"/>
  <c r="V396" i="2"/>
  <c r="V309" i="2"/>
  <c r="V368" i="2"/>
  <c r="V106" i="2"/>
  <c r="V166" i="2"/>
  <c r="V398" i="2"/>
  <c r="V326" i="2"/>
  <c r="V110" i="2"/>
  <c r="V301" i="2"/>
  <c r="V23" i="2"/>
  <c r="V283" i="2"/>
  <c r="V168" i="2"/>
  <c r="V111" i="2"/>
  <c r="V437" i="2"/>
  <c r="V312" i="2"/>
  <c r="V416" i="2"/>
  <c r="V16" i="2"/>
  <c r="V209" i="2"/>
  <c r="V414" i="2"/>
  <c r="V197" i="2"/>
  <c r="V185" i="2"/>
  <c r="V441" i="2"/>
  <c r="V432" i="2"/>
  <c r="V92" i="2"/>
  <c r="V198" i="2"/>
  <c r="V77" i="2"/>
  <c r="V184" i="2"/>
  <c r="V374" i="2"/>
  <c r="V216" i="2"/>
  <c r="V71" i="2"/>
  <c r="V392" i="2"/>
  <c r="V49" i="2"/>
  <c r="V65" i="2"/>
  <c r="V358" i="2"/>
  <c r="V316" i="2"/>
  <c r="V213" i="2"/>
  <c r="V378" i="2"/>
  <c r="V50" i="2"/>
  <c r="V190" i="2"/>
  <c r="V107" i="2"/>
  <c r="V413" i="2"/>
  <c r="V354" i="2"/>
  <c r="V422" i="2"/>
  <c r="V10" i="2"/>
  <c r="V215" i="2"/>
  <c r="V28" i="2"/>
  <c r="V46" i="2"/>
  <c r="V192" i="2"/>
  <c r="V27" i="2"/>
  <c r="V382" i="2"/>
  <c r="V14" i="2"/>
  <c r="V104" i="2"/>
  <c r="V202" i="2"/>
  <c r="V431" i="2"/>
  <c r="V112" i="2"/>
  <c r="V453" i="2"/>
  <c r="V211" i="2"/>
  <c r="V359" i="2"/>
  <c r="V384" i="2"/>
  <c r="V303" i="2"/>
  <c r="V18" i="2"/>
  <c r="V207" i="2"/>
  <c r="V191" i="2"/>
  <c r="V376" i="2"/>
  <c r="V160" i="2"/>
  <c r="V333" i="2"/>
  <c r="V105" i="2"/>
  <c r="V284" i="2"/>
  <c r="V389" i="2"/>
  <c r="V170" i="2"/>
  <c r="V176" i="2"/>
  <c r="V62" i="2"/>
  <c r="V210" i="2"/>
  <c r="V43" i="2"/>
  <c r="V44" i="2"/>
  <c r="V306" i="2"/>
  <c r="V285" i="2"/>
  <c r="V29" i="2"/>
  <c r="V299" i="2"/>
  <c r="V295" i="2"/>
  <c r="V63" i="2"/>
  <c r="V20" i="2"/>
  <c r="V203" i="2"/>
  <c r="V383" i="2"/>
  <c r="V281" i="2"/>
  <c r="V102" i="2"/>
  <c r="V340" i="2"/>
  <c r="V93" i="2"/>
  <c r="V415" i="2"/>
  <c r="V167" i="2"/>
  <c r="V302" i="2"/>
  <c r="V373" i="2"/>
  <c r="V109" i="2"/>
  <c r="V307" i="2"/>
  <c r="V70" i="2"/>
  <c r="V323" i="2"/>
  <c r="V297" i="2"/>
  <c r="V434" i="2"/>
  <c r="V402" i="2"/>
  <c r="V103" i="2"/>
  <c r="V322" i="2"/>
  <c r="V51" i="2"/>
  <c r="V76" i="2"/>
  <c r="V449" i="2"/>
  <c r="V444" i="2"/>
  <c r="V108" i="2"/>
  <c r="V349" i="2"/>
  <c r="V59" i="2"/>
  <c r="V367" i="2"/>
  <c r="V208" i="2"/>
  <c r="V60" i="2"/>
  <c r="V429" i="2"/>
  <c r="V375" i="2"/>
  <c r="V181" i="2"/>
  <c r="V318" i="2"/>
  <c r="V9" i="2"/>
  <c r="V357" i="2"/>
  <c r="V66" i="2"/>
  <c r="V57" i="2"/>
  <c r="V113" i="2"/>
  <c r="V81" i="2"/>
  <c r="V78" i="2"/>
  <c r="V426" i="2"/>
  <c r="V73" i="2"/>
  <c r="V400" i="2"/>
  <c r="V337" i="2"/>
  <c r="BH283" i="2"/>
  <c r="BV324" i="2"/>
  <c r="CX264" i="2"/>
  <c r="CY264" i="2" s="1"/>
  <c r="CT8" i="2"/>
  <c r="CT7" i="2" s="1"/>
  <c r="BW69" i="2"/>
  <c r="CK69" i="2" s="1"/>
  <c r="CY69" i="2" s="1"/>
  <c r="BV315" i="2"/>
  <c r="CX287" i="2"/>
  <c r="BV408" i="2"/>
  <c r="BW408" i="2" s="1"/>
  <c r="CJ415" i="2"/>
  <c r="BV338" i="2"/>
  <c r="BU280" i="2"/>
  <c r="BV283" i="2"/>
  <c r="CX267" i="2"/>
  <c r="CY267" i="2" s="1"/>
  <c r="CX236" i="2"/>
  <c r="CY236" i="2" s="1"/>
  <c r="BH301" i="2"/>
  <c r="BI301" i="2" s="1"/>
  <c r="CH280" i="2"/>
  <c r="CJ287" i="2"/>
  <c r="CX303" i="2"/>
  <c r="BV314" i="2"/>
  <c r="BH343" i="2"/>
  <c r="BI343" i="2" s="1"/>
  <c r="CJ378" i="2"/>
  <c r="CJ394" i="2"/>
  <c r="BV394" i="2"/>
  <c r="BW394" i="2" s="1"/>
  <c r="CX458" i="2"/>
  <c r="BV428" i="2"/>
  <c r="BW428" i="2" s="1"/>
  <c r="CX478" i="2"/>
  <c r="CY478" i="2" s="1"/>
  <c r="BH316" i="2"/>
  <c r="BI316" i="2" s="1"/>
  <c r="CX473" i="2"/>
  <c r="CY473" i="2" s="1"/>
  <c r="BV357" i="2"/>
  <c r="CJ379" i="2"/>
  <c r="CJ454" i="2"/>
  <c r="CK454" i="2" s="1"/>
  <c r="BV381" i="2"/>
  <c r="BW381" i="2" s="1"/>
  <c r="BV359" i="2"/>
  <c r="BB280" i="2"/>
  <c r="BC280" i="2"/>
  <c r="CX495" i="2"/>
  <c r="CY495" i="2" s="1"/>
  <c r="BH349" i="2"/>
  <c r="BI349" i="2" s="1"/>
  <c r="CV159" i="2"/>
  <c r="AM7" i="2"/>
  <c r="AT289" i="2"/>
  <c r="CJ368" i="2"/>
  <c r="BH341" i="2"/>
  <c r="BI341" i="2" s="1"/>
  <c r="CX474" i="2"/>
  <c r="CY474" i="2" s="1"/>
  <c r="BV296" i="2"/>
  <c r="CK26" i="2"/>
  <c r="CY26" i="2" s="1"/>
  <c r="CX246" i="2"/>
  <c r="CY246" i="2" s="1"/>
  <c r="CR159" i="2"/>
  <c r="CK39" i="2"/>
  <c r="CY39" i="2" s="1"/>
  <c r="CX32" i="2"/>
  <c r="CK209" i="2"/>
  <c r="CY209" i="2" s="1"/>
  <c r="CX227" i="2"/>
  <c r="CY227" i="2" s="1"/>
  <c r="CY215" i="2"/>
  <c r="AT312" i="2"/>
  <c r="AU312" i="2" s="1"/>
  <c r="CX289" i="2"/>
  <c r="BV292" i="2"/>
  <c r="CF280" i="2"/>
  <c r="BV343" i="2"/>
  <c r="CJ428" i="2"/>
  <c r="CX417" i="2"/>
  <c r="BH302" i="2"/>
  <c r="CX445" i="2"/>
  <c r="CX493" i="2"/>
  <c r="CY493" i="2" s="1"/>
  <c r="CR280" i="2"/>
  <c r="BV417" i="2"/>
  <c r="BW417" i="2" s="1"/>
  <c r="CJ447" i="2"/>
  <c r="CK447" i="2" s="1"/>
  <c r="CX357" i="2"/>
  <c r="BV282" i="2"/>
  <c r="BJ280" i="2"/>
  <c r="CX231" i="2"/>
  <c r="CY231" i="2" s="1"/>
  <c r="CK104" i="2"/>
  <c r="CY104" i="2" s="1"/>
  <c r="CT159" i="2"/>
  <c r="CW159" i="2"/>
  <c r="CC280" i="2"/>
  <c r="CX309" i="2"/>
  <c r="CJ314" i="2"/>
  <c r="BV377" i="2"/>
  <c r="BW377" i="2" s="1"/>
  <c r="CX331" i="2"/>
  <c r="CY331" i="2" s="1"/>
  <c r="CX441" i="2"/>
  <c r="CX316" i="2"/>
  <c r="CX451" i="2"/>
  <c r="CX407" i="2"/>
  <c r="CX429" i="2"/>
  <c r="AR280" i="2"/>
  <c r="AL280" i="2"/>
  <c r="BN280" i="2"/>
  <c r="CY217" i="2"/>
  <c r="BW177" i="2"/>
  <c r="CK177" i="2" s="1"/>
  <c r="CY177" i="2" s="1"/>
  <c r="BI44" i="2"/>
  <c r="BW44" i="2" s="1"/>
  <c r="CK44" i="2" s="1"/>
  <c r="CY44" i="2" s="1"/>
  <c r="BW81" i="2"/>
  <c r="CK81" i="2" s="1"/>
  <c r="CY81" i="2" s="1"/>
  <c r="CJ284" i="2"/>
  <c r="BH315" i="2"/>
  <c r="CX373" i="2"/>
  <c r="BV418" i="2"/>
  <c r="BW418" i="2" s="1"/>
  <c r="CJ433" i="2"/>
  <c r="CX334" i="2"/>
  <c r="CJ364" i="2"/>
  <c r="CX379" i="2"/>
  <c r="CX454" i="2"/>
  <c r="CY11" i="2"/>
  <c r="BV358" i="2"/>
  <c r="BV410" i="2"/>
  <c r="BW410" i="2" s="1"/>
  <c r="BV287" i="2"/>
  <c r="CP159" i="2"/>
  <c r="CX224" i="2"/>
  <c r="CY224" i="2" s="1"/>
  <c r="CJ315" i="2"/>
  <c r="CJ377" i="2"/>
  <c r="BV373" i="2"/>
  <c r="CX425" i="2"/>
  <c r="CJ451" i="2"/>
  <c r="CK451" i="2" s="1"/>
  <c r="BH324" i="2"/>
  <c r="BI324" i="2" s="1"/>
  <c r="CX359" i="2"/>
  <c r="CJ431" i="2"/>
  <c r="BV413" i="2"/>
  <c r="BW413" i="2" s="1"/>
  <c r="CX476" i="2"/>
  <c r="CY476" i="2" s="1"/>
  <c r="CX244" i="2"/>
  <c r="CY244" i="2" s="1"/>
  <c r="CP8" i="2"/>
  <c r="CP7" i="2" s="1"/>
  <c r="CX245" i="2"/>
  <c r="CY245" i="2" s="1"/>
  <c r="CK197" i="2"/>
  <c r="CY197" i="2" s="1"/>
  <c r="BW98" i="2"/>
  <c r="CK98" i="2" s="1"/>
  <c r="CY98" i="2" s="1"/>
  <c r="CX37" i="2"/>
  <c r="CY37" i="2" s="1"/>
  <c r="BW48" i="2"/>
  <c r="CK48" i="2" s="1"/>
  <c r="CY48" i="2" s="1"/>
  <c r="BI60" i="2"/>
  <c r="BW60" i="2" s="1"/>
  <c r="CK60" i="2" s="1"/>
  <c r="CY60" i="2" s="1"/>
  <c r="CM159" i="2"/>
  <c r="CJ292" i="2"/>
  <c r="BV311" i="2"/>
  <c r="BV414" i="2"/>
  <c r="BW414" i="2" s="1"/>
  <c r="CJ334" i="2"/>
  <c r="CJ338" i="2"/>
  <c r="BV396" i="2"/>
  <c r="BW396" i="2" s="1"/>
  <c r="CX472" i="2"/>
  <c r="CY472" i="2" s="1"/>
  <c r="CX123" i="2"/>
  <c r="CY123" i="2" s="1"/>
  <c r="BI169" i="2"/>
  <c r="BW169" i="2" s="1"/>
  <c r="CK169" i="2" s="1"/>
  <c r="BO7" i="2"/>
  <c r="BH284" i="2"/>
  <c r="BI284" i="2" s="1"/>
  <c r="CE280" i="2"/>
  <c r="CJ317" i="2"/>
  <c r="CX385" i="2"/>
  <c r="CY385" i="2" s="1"/>
  <c r="BV352" i="2"/>
  <c r="BV393" i="2"/>
  <c r="BW393" i="2" s="1"/>
  <c r="CX414" i="2"/>
  <c r="BI173" i="2"/>
  <c r="BW173" i="2" s="1"/>
  <c r="CK173" i="2" s="1"/>
  <c r="CY173" i="2" s="1"/>
  <c r="CJ450" i="2"/>
  <c r="CK450" i="2" s="1"/>
  <c r="CX440" i="2"/>
  <c r="CX494" i="2"/>
  <c r="CY494" i="2" s="1"/>
  <c r="BV339" i="2"/>
  <c r="CX35" i="2"/>
  <c r="CY35" i="2" s="1"/>
  <c r="CD86" i="2"/>
  <c r="CX312" i="2"/>
  <c r="CA280" i="2"/>
  <c r="BH310" i="2"/>
  <c r="CJ309" i="2"/>
  <c r="CJ411" i="2"/>
  <c r="CJ326" i="2"/>
  <c r="CX398" i="2"/>
  <c r="CX485" i="2"/>
  <c r="CY485" i="2" s="1"/>
  <c r="CX338" i="2"/>
  <c r="CX299" i="2"/>
  <c r="CJ396" i="2"/>
  <c r="CJ442" i="2"/>
  <c r="CK442" i="2" s="1"/>
  <c r="CJ374" i="2"/>
  <c r="CJ407" i="2"/>
  <c r="CK407" i="2" s="1"/>
  <c r="CX437" i="2"/>
  <c r="BQ280" i="2"/>
  <c r="AI280" i="2"/>
  <c r="AY280" i="2"/>
  <c r="CX332" i="2"/>
  <c r="CS87" i="2"/>
  <c r="CS86" i="2" s="1"/>
  <c r="CX36" i="2"/>
  <c r="CY36" i="2" s="1"/>
  <c r="CN159" i="2"/>
  <c r="BI176" i="2"/>
  <c r="BW176" i="2" s="1"/>
  <c r="CK176" i="2" s="1"/>
  <c r="CY176" i="2" s="1"/>
  <c r="BN7" i="2"/>
  <c r="CX284" i="2"/>
  <c r="CM280" i="2"/>
  <c r="BH292" i="2"/>
  <c r="BI292" i="2" s="1"/>
  <c r="AT287" i="2"/>
  <c r="BV309" i="2"/>
  <c r="BV368" i="2"/>
  <c r="BW368" i="2" s="1"/>
  <c r="CX369" i="2"/>
  <c r="CX433" i="2"/>
  <c r="CJ352" i="2"/>
  <c r="BV334" i="2"/>
  <c r="CX477" i="2"/>
  <c r="CY477" i="2" s="1"/>
  <c r="CJ417" i="2"/>
  <c r="CX447" i="2"/>
  <c r="AT283" i="2"/>
  <c r="CJ299" i="2"/>
  <c r="CX426" i="2"/>
  <c r="CJ436" i="2"/>
  <c r="CK436" i="2" s="1"/>
  <c r="CJ219" i="2"/>
  <c r="CK219" i="2" s="1"/>
  <c r="CX374" i="2"/>
  <c r="BH282" i="2"/>
  <c r="AV280" i="2"/>
  <c r="AT282" i="2"/>
  <c r="AH280" i="2"/>
  <c r="AJ280" i="2"/>
  <c r="CX431" i="2"/>
  <c r="CX337" i="2"/>
  <c r="CX358" i="2"/>
  <c r="CJ339" i="2"/>
  <c r="BV289" i="2"/>
  <c r="CJ340" i="2"/>
  <c r="CI280" i="2"/>
  <c r="CU280" i="2"/>
  <c r="BH309" i="2"/>
  <c r="BH314" i="2"/>
  <c r="BH311" i="2"/>
  <c r="CX382" i="2"/>
  <c r="CX368" i="2"/>
  <c r="CJ369" i="2"/>
  <c r="CX352" i="2"/>
  <c r="CJ423" i="2"/>
  <c r="CX412" i="2"/>
  <c r="AT296" i="2"/>
  <c r="AU296" i="2" s="1"/>
  <c r="BV299" i="2"/>
  <c r="CX381" i="2"/>
  <c r="CJ360" i="2"/>
  <c r="CJ440" i="2"/>
  <c r="CK440" i="2" s="1"/>
  <c r="BG280" i="2"/>
  <c r="BF280" i="2"/>
  <c r="BR280" i="2"/>
  <c r="BV332" i="2"/>
  <c r="BV370" i="2"/>
  <c r="CJ337" i="2"/>
  <c r="CJ358" i="2"/>
  <c r="CX301" i="2"/>
  <c r="CX308" i="2"/>
  <c r="BH308" i="2"/>
  <c r="BV322" i="2"/>
  <c r="CJ290" i="2"/>
  <c r="BV386" i="2"/>
  <c r="BW386" i="2" s="1"/>
  <c r="CX364" i="2"/>
  <c r="BH299" i="2"/>
  <c r="CJ381" i="2"/>
  <c r="CX449" i="2"/>
  <c r="CX436" i="2"/>
  <c r="BH342" i="2"/>
  <c r="BI342" i="2" s="1"/>
  <c r="BX280" i="2"/>
  <c r="AX280" i="2"/>
  <c r="AQ280" i="2"/>
  <c r="BD280" i="2"/>
  <c r="BV337" i="2"/>
  <c r="BW72" i="2"/>
  <c r="CK72" i="2" s="1"/>
  <c r="CY72" i="2" s="1"/>
  <c r="CJ349" i="2"/>
  <c r="BV349" i="2"/>
  <c r="CG8" i="2"/>
  <c r="CG7" i="2" s="1"/>
  <c r="CO87" i="2"/>
  <c r="CO86" i="2" s="1"/>
  <c r="CK199" i="2"/>
  <c r="CY199" i="2" s="1"/>
  <c r="CK112" i="2"/>
  <c r="CY112" i="2" s="1"/>
  <c r="CK18" i="2"/>
  <c r="CY18" i="2" s="1"/>
  <c r="CY59" i="2"/>
  <c r="CU8" i="2"/>
  <c r="CU7" i="2" s="1"/>
  <c r="CF86" i="2"/>
  <c r="BV308" i="2"/>
  <c r="CX314" i="2"/>
  <c r="AT290" i="2"/>
  <c r="CJ393" i="2"/>
  <c r="CJ448" i="2"/>
  <c r="CK448" i="2" s="1"/>
  <c r="CX326" i="2"/>
  <c r="BV316" i="2"/>
  <c r="BV400" i="2"/>
  <c r="BW400" i="2" s="1"/>
  <c r="CJ323" i="2"/>
  <c r="BV365" i="2"/>
  <c r="CJ324" i="2"/>
  <c r="CJ429" i="2"/>
  <c r="BP280" i="2"/>
  <c r="BE280" i="2"/>
  <c r="CJ351" i="2"/>
  <c r="CY113" i="2"/>
  <c r="CT87" i="2"/>
  <c r="CT86" i="2" s="1"/>
  <c r="CW8" i="2"/>
  <c r="CW7" i="2" s="1"/>
  <c r="CK106" i="2"/>
  <c r="CY106" i="2" s="1"/>
  <c r="CK25" i="2"/>
  <c r="CY25" i="2" s="1"/>
  <c r="CK196" i="2"/>
  <c r="CY196" i="2" s="1"/>
  <c r="CX125" i="2"/>
  <c r="CY125" i="2" s="1"/>
  <c r="CY165" i="2"/>
  <c r="BW190" i="2"/>
  <c r="CK190" i="2" s="1"/>
  <c r="CY190" i="2" s="1"/>
  <c r="CK200" i="2"/>
  <c r="CY200" i="2" s="1"/>
  <c r="CX266" i="2"/>
  <c r="CY266" i="2" s="1"/>
  <c r="CK57" i="2"/>
  <c r="CY57" i="2" s="1"/>
  <c r="BH306" i="2"/>
  <c r="BI306" i="2" s="1"/>
  <c r="CN280" i="2"/>
  <c r="AT303" i="2"/>
  <c r="AU303" i="2" s="1"/>
  <c r="BH322" i="2"/>
  <c r="BI322" i="2" s="1"/>
  <c r="CX366" i="2"/>
  <c r="CX375" i="2"/>
  <c r="CJ398" i="2"/>
  <c r="CK398" i="2" s="1"/>
  <c r="CJ425" i="2"/>
  <c r="CX400" i="2"/>
  <c r="BV323" i="2"/>
  <c r="BY280" i="2"/>
  <c r="CJ283" i="2"/>
  <c r="CX296" i="2"/>
  <c r="CX396" i="2"/>
  <c r="CX450" i="2"/>
  <c r="BV374" i="2"/>
  <c r="BW374" i="2" s="1"/>
  <c r="BV321" i="2"/>
  <c r="BL280" i="2"/>
  <c r="BS280" i="2"/>
  <c r="CJ332" i="2"/>
  <c r="CX462" i="2"/>
  <c r="CX467" i="2"/>
  <c r="CY467" i="2" s="1"/>
  <c r="CK102" i="2"/>
  <c r="CY102" i="2" s="1"/>
  <c r="CX376" i="2"/>
  <c r="CJ363" i="2"/>
  <c r="BA280" i="2"/>
  <c r="CX351" i="2"/>
  <c r="CJ376" i="2"/>
  <c r="CX413" i="2"/>
  <c r="CJ444" i="2"/>
  <c r="CK444" i="2" s="1"/>
  <c r="BI167" i="2"/>
  <c r="BW167" i="2" s="1"/>
  <c r="CK167" i="2" s="1"/>
  <c r="CY167" i="2" s="1"/>
  <c r="CX238" i="2"/>
  <c r="CY238" i="2" s="1"/>
  <c r="CX234" i="2"/>
  <c r="CY234" i="2" s="1"/>
  <c r="CK195" i="2"/>
  <c r="CY195" i="2" s="1"/>
  <c r="BH42" i="2"/>
  <c r="BW47" i="2"/>
  <c r="CK47" i="2" s="1"/>
  <c r="CY47" i="2" s="1"/>
  <c r="CK111" i="2"/>
  <c r="CY111" i="2" s="1"/>
  <c r="CJ130" i="2"/>
  <c r="CX403" i="2"/>
  <c r="CP280" i="2"/>
  <c r="CJ318" i="2"/>
  <c r="CT280" i="2"/>
  <c r="BV303" i="2"/>
  <c r="CJ311" i="2"/>
  <c r="CX317" i="2"/>
  <c r="BH290" i="2"/>
  <c r="CJ362" i="2"/>
  <c r="CJ373" i="2"/>
  <c r="CJ386" i="2"/>
  <c r="CX380" i="2"/>
  <c r="CX416" i="2"/>
  <c r="CX468" i="2"/>
  <c r="CY468" i="2" s="1"/>
  <c r="CJ357" i="2"/>
  <c r="BV379" i="2"/>
  <c r="BW379" i="2" s="1"/>
  <c r="BH296" i="2"/>
  <c r="CJ445" i="2"/>
  <c r="CK445" i="2" s="1"/>
  <c r="CX469" i="2"/>
  <c r="CY469" i="2" s="1"/>
  <c r="CX475" i="2"/>
  <c r="CY475" i="2" s="1"/>
  <c r="CX465" i="2"/>
  <c r="CY465" i="2" s="1"/>
  <c r="BM280" i="2"/>
  <c r="BO280" i="2"/>
  <c r="BV376" i="2"/>
  <c r="BW376" i="2" s="1"/>
  <c r="BH337" i="2"/>
  <c r="BI337" i="2" s="1"/>
  <c r="CK55" i="2"/>
  <c r="CY55" i="2" s="1"/>
  <c r="CX339" i="2"/>
  <c r="AZ7" i="2"/>
  <c r="CX459" i="2"/>
  <c r="CV87" i="2"/>
  <c r="CV86" i="2" s="1"/>
  <c r="CS8" i="2"/>
  <c r="CS7" i="2" s="1"/>
  <c r="CX126" i="2"/>
  <c r="CY126" i="2" s="1"/>
  <c r="CQ159" i="2"/>
  <c r="AV7" i="2"/>
  <c r="CK210" i="2"/>
  <c r="CY210" i="2" s="1"/>
  <c r="CJ403" i="2"/>
  <c r="CW280" i="2"/>
  <c r="BV288" i="2"/>
  <c r="BH303" i="2"/>
  <c r="CX343" i="2"/>
  <c r="CJ421" i="2"/>
  <c r="BV290" i="2"/>
  <c r="BH335" i="2"/>
  <c r="BI335" i="2" s="1"/>
  <c r="BV362" i="2"/>
  <c r="CX430" i="2"/>
  <c r="CX415" i="2"/>
  <c r="CJ432" i="2"/>
  <c r="CK432" i="2" s="1"/>
  <c r="CX460" i="2"/>
  <c r="BV360" i="2"/>
  <c r="BV363" i="2"/>
  <c r="AM280" i="2"/>
  <c r="AZ280" i="2"/>
  <c r="BV351" i="2"/>
  <c r="BI67" i="2"/>
  <c r="BW67" i="2" s="1"/>
  <c r="CK67" i="2" s="1"/>
  <c r="CY67" i="2" s="1"/>
  <c r="CX226" i="2"/>
  <c r="CY226" i="2" s="1"/>
  <c r="CK194" i="2"/>
  <c r="CY194" i="2" s="1"/>
  <c r="CK198" i="2"/>
  <c r="CY198" i="2" s="1"/>
  <c r="BW97" i="2"/>
  <c r="CK97" i="2" s="1"/>
  <c r="CY97" i="2" s="1"/>
  <c r="CV8" i="2"/>
  <c r="CV7" i="2" s="1"/>
  <c r="CX130" i="2"/>
  <c r="BA7" i="2"/>
  <c r="BW184" i="2"/>
  <c r="CK184" i="2" s="1"/>
  <c r="CY184" i="2" s="1"/>
  <c r="AT42" i="2"/>
  <c r="CX118" i="2"/>
  <c r="CK22" i="2"/>
  <c r="CY22" i="2" s="1"/>
  <c r="CK107" i="2"/>
  <c r="CY107" i="2" s="1"/>
  <c r="CK212" i="2"/>
  <c r="CY212" i="2" s="1"/>
  <c r="BD7" i="2"/>
  <c r="CJ17" i="2"/>
  <c r="BI43" i="2"/>
  <c r="BV17" i="2"/>
  <c r="BW17" i="2" s="1"/>
  <c r="BP8" i="2"/>
  <c r="BP7" i="2" s="1"/>
  <c r="CK20" i="2"/>
  <c r="CY20" i="2" s="1"/>
  <c r="CX229" i="2"/>
  <c r="CY229" i="2" s="1"/>
  <c r="CN8" i="2"/>
  <c r="CN7" i="2" s="1"/>
  <c r="BW46" i="2"/>
  <c r="CK46" i="2" s="1"/>
  <c r="CY46" i="2" s="1"/>
  <c r="CY216" i="2"/>
  <c r="CX42" i="2"/>
  <c r="AO7" i="2"/>
  <c r="BW181" i="2"/>
  <c r="CK181" i="2" s="1"/>
  <c r="CY181" i="2" s="1"/>
  <c r="BI9" i="2"/>
  <c r="BH8" i="2"/>
  <c r="BG7" i="2"/>
  <c r="BW16" i="2"/>
  <c r="CK16" i="2" s="1"/>
  <c r="CY16" i="2" s="1"/>
  <c r="CO8" i="2"/>
  <c r="CO7" i="2" s="1"/>
  <c r="CX121" i="2"/>
  <c r="CY121" i="2" s="1"/>
  <c r="BW63" i="2"/>
  <c r="CK63" i="2" s="1"/>
  <c r="CY63" i="2" s="1"/>
  <c r="BH159" i="2"/>
  <c r="CK24" i="2"/>
  <c r="CY24" i="2" s="1"/>
  <c r="CX218" i="2"/>
  <c r="U7" i="2"/>
  <c r="CK21" i="2"/>
  <c r="CY21" i="2" s="1"/>
  <c r="CX31" i="2"/>
  <c r="CY31" i="2" s="1"/>
  <c r="CX221" i="2"/>
  <c r="CY221" i="2" s="1"/>
  <c r="CX33" i="2"/>
  <c r="CY33" i="2" s="1"/>
  <c r="CK109" i="2"/>
  <c r="CY109" i="2" s="1"/>
  <c r="BV159" i="2"/>
  <c r="CK27" i="2"/>
  <c r="CY27" i="2" s="1"/>
  <c r="BW191" i="2"/>
  <c r="CK191" i="2" s="1"/>
  <c r="CY191" i="2" s="1"/>
  <c r="AW7" i="2"/>
  <c r="CI87" i="2"/>
  <c r="CI86" i="2" s="1"/>
  <c r="CX230" i="2"/>
  <c r="CY230" i="2" s="1"/>
  <c r="CU87" i="2"/>
  <c r="CU86" i="2" s="1"/>
  <c r="CX219" i="2"/>
  <c r="CK213" i="2"/>
  <c r="CY213" i="2" s="1"/>
  <c r="CK29" i="2"/>
  <c r="CY29" i="2" s="1"/>
  <c r="BW187" i="2"/>
  <c r="CK187" i="2" s="1"/>
  <c r="CY187" i="2" s="1"/>
  <c r="AU85" i="2"/>
  <c r="BI85" i="2" s="1"/>
  <c r="BW85" i="2" s="1"/>
  <c r="CK85" i="2" s="1"/>
  <c r="CY85" i="2" s="1"/>
  <c r="AG42" i="2"/>
  <c r="AG7" i="2" s="1"/>
  <c r="CK208" i="2"/>
  <c r="CY208" i="2" s="1"/>
  <c r="BI62" i="2"/>
  <c r="BW62" i="2" s="1"/>
  <c r="CK62" i="2" s="1"/>
  <c r="CY62" i="2" s="1"/>
  <c r="BI27" i="2"/>
  <c r="AU8" i="2"/>
  <c r="BX86" i="2"/>
  <c r="CJ42" i="2"/>
  <c r="BI84" i="2"/>
  <c r="BW84" i="2" s="1"/>
  <c r="CK84" i="2" s="1"/>
  <c r="CY84" i="2" s="1"/>
  <c r="BV42" i="2"/>
  <c r="AT87" i="2"/>
  <c r="AT86" i="2" s="1"/>
  <c r="CG86" i="2"/>
  <c r="CX235" i="2"/>
  <c r="CY235" i="2" s="1"/>
  <c r="AT159" i="2"/>
  <c r="CK58" i="2"/>
  <c r="CY58" i="2" s="1"/>
  <c r="CK202" i="2"/>
  <c r="CY202" i="2" s="1"/>
  <c r="CI159" i="2"/>
  <c r="CX17" i="2"/>
  <c r="CL8" i="2"/>
  <c r="CL7" i="2" s="1"/>
  <c r="BW92" i="2"/>
  <c r="CK92" i="2" s="1"/>
  <c r="CY92" i="2" s="1"/>
  <c r="BS7" i="2"/>
  <c r="CK101" i="2"/>
  <c r="CY101" i="2" s="1"/>
  <c r="CK30" i="2"/>
  <c r="CY30" i="2" s="1"/>
  <c r="CY116" i="2"/>
  <c r="CJ32" i="2"/>
  <c r="CK32" i="2" s="1"/>
  <c r="CC8" i="2"/>
  <c r="CC7" i="2" s="1"/>
  <c r="CK206" i="2"/>
  <c r="CY206" i="2" s="1"/>
  <c r="BW192" i="2"/>
  <c r="CK192" i="2" s="1"/>
  <c r="CY192" i="2" s="1"/>
  <c r="BW189" i="2"/>
  <c r="CK189" i="2" s="1"/>
  <c r="CY189" i="2" s="1"/>
  <c r="CK214" i="2"/>
  <c r="CY214" i="2" s="1"/>
  <c r="CK205" i="2"/>
  <c r="CY205" i="2" s="1"/>
  <c r="CX34" i="2"/>
  <c r="CY34" i="2" s="1"/>
  <c r="CK201" i="2"/>
  <c r="CY201" i="2" s="1"/>
  <c r="CX222" i="2"/>
  <c r="CY222" i="2" s="1"/>
  <c r="BW149" i="14" l="1"/>
  <c r="CK149" i="14" s="1"/>
  <c r="CY149" i="14" s="1"/>
  <c r="DL149" i="14" s="1"/>
  <c r="DM149" i="14" s="1"/>
  <c r="BW81" i="14"/>
  <c r="CK81" i="14" s="1"/>
  <c r="CY81" i="14" s="1"/>
  <c r="DL81" i="14" s="1"/>
  <c r="DM81" i="14" s="1"/>
  <c r="CK419" i="2"/>
  <c r="CY432" i="2"/>
  <c r="BW363" i="2"/>
  <c r="BI72" i="14"/>
  <c r="BW72" i="14"/>
  <c r="CK72" i="14" s="1"/>
  <c r="CY72" i="14" s="1"/>
  <c r="DL72" i="14" s="1"/>
  <c r="DM72" i="14" s="1"/>
  <c r="CK194" i="14"/>
  <c r="CY194" i="14" s="1"/>
  <c r="BW163" i="14"/>
  <c r="CK163" i="14" s="1"/>
  <c r="CY163" i="14" s="1"/>
  <c r="DL163" i="14" s="1"/>
  <c r="DM163" i="14" s="1"/>
  <c r="BW129" i="14"/>
  <c r="CK129" i="14" s="1"/>
  <c r="CY129" i="14" s="1"/>
  <c r="DL129" i="14" s="1"/>
  <c r="DM129" i="14" s="1"/>
  <c r="CK258" i="14"/>
  <c r="CY258" i="14" s="1"/>
  <c r="DL258" i="14" s="1"/>
  <c r="DM258" i="14" s="1"/>
  <c r="BI78" i="14"/>
  <c r="BW78" i="14" s="1"/>
  <c r="CK78" i="14" s="1"/>
  <c r="CY78" i="14" s="1"/>
  <c r="DL78" i="14" s="1"/>
  <c r="DM78" i="14" s="1"/>
  <c r="CK284" i="14"/>
  <c r="BW167" i="14"/>
  <c r="CK167" i="14" s="1"/>
  <c r="CY167" i="14" s="1"/>
  <c r="DL167" i="14" s="1"/>
  <c r="DM167" i="14" s="1"/>
  <c r="CY342" i="14"/>
  <c r="DL342" i="14" s="1"/>
  <c r="DM342" i="14" s="1"/>
  <c r="CK295" i="14"/>
  <c r="CY295" i="14" s="1"/>
  <c r="DL295" i="14" s="1"/>
  <c r="DM295" i="14" s="1"/>
  <c r="CY309" i="14"/>
  <c r="DL309" i="14" s="1"/>
  <c r="DM309" i="14" s="1"/>
  <c r="BW95" i="14"/>
  <c r="CK95" i="14" s="1"/>
  <c r="CY95" i="14" s="1"/>
  <c r="CY347" i="14"/>
  <c r="DL347" i="14" s="1"/>
  <c r="DM347" i="14" s="1"/>
  <c r="BI45" i="14"/>
  <c r="BW45" i="14" s="1"/>
  <c r="CK45" i="14" s="1"/>
  <c r="CY45" i="14" s="1"/>
  <c r="DL45" i="14" s="1"/>
  <c r="DM45" i="14" s="1"/>
  <c r="BW89" i="14"/>
  <c r="CK89" i="14" s="1"/>
  <c r="CY89" i="14" s="1"/>
  <c r="DL89" i="14" s="1"/>
  <c r="DM89" i="14" s="1"/>
  <c r="CY332" i="14"/>
  <c r="DL332" i="14" s="1"/>
  <c r="DM332" i="14" s="1"/>
  <c r="CY297" i="14"/>
  <c r="DL297" i="14" s="1"/>
  <c r="DM297" i="14" s="1"/>
  <c r="BW101" i="14"/>
  <c r="CK101" i="14" s="1"/>
  <c r="CY101" i="14" s="1"/>
  <c r="DL101" i="14" s="1"/>
  <c r="DM101" i="14" s="1"/>
  <c r="BI77" i="14"/>
  <c r="BW77" i="14" s="1"/>
  <c r="CK77" i="14" s="1"/>
  <c r="CY77" i="14" s="1"/>
  <c r="DL77" i="14" s="1"/>
  <c r="DM77" i="14" s="1"/>
  <c r="CK285" i="14"/>
  <c r="CY285" i="14" s="1"/>
  <c r="DL285" i="14" s="1"/>
  <c r="DM285" i="14" s="1"/>
  <c r="BW159" i="14"/>
  <c r="CK159" i="14" s="1"/>
  <c r="CY159" i="14" s="1"/>
  <c r="DL159" i="14" s="1"/>
  <c r="DM159" i="14" s="1"/>
  <c r="CY343" i="14"/>
  <c r="DL343" i="14" s="1"/>
  <c r="DM343" i="14" s="1"/>
  <c r="CY331" i="14"/>
  <c r="DL331" i="14" s="1"/>
  <c r="DM331" i="14" s="1"/>
  <c r="CK229" i="14"/>
  <c r="CY229" i="14" s="1"/>
  <c r="DL229" i="14" s="1"/>
  <c r="DM229" i="14" s="1"/>
  <c r="BW107" i="14"/>
  <c r="CK243" i="14"/>
  <c r="CY243" i="14" s="1"/>
  <c r="DL243" i="14" s="1"/>
  <c r="DM243" i="14" s="1"/>
  <c r="BW111" i="14"/>
  <c r="CK111" i="14" s="1"/>
  <c r="CY111" i="14" s="1"/>
  <c r="DL111" i="14" s="1"/>
  <c r="DM111" i="14" s="1"/>
  <c r="CK245" i="14"/>
  <c r="CY245" i="14" s="1"/>
  <c r="DL245" i="14" s="1"/>
  <c r="DM245" i="14" s="1"/>
  <c r="BW112" i="14"/>
  <c r="CK112" i="14" s="1"/>
  <c r="CY112" i="14" s="1"/>
  <c r="DL112" i="14" s="1"/>
  <c r="DM112" i="14" s="1"/>
  <c r="CK244" i="14"/>
  <c r="CY244" i="14" s="1"/>
  <c r="DL244" i="14" s="1"/>
  <c r="DM244" i="14" s="1"/>
  <c r="CY348" i="14"/>
  <c r="DL348" i="14" s="1"/>
  <c r="DM348" i="14" s="1"/>
  <c r="CK271" i="14"/>
  <c r="CY271" i="14" s="1"/>
  <c r="DL271" i="14" s="1"/>
  <c r="DM271" i="14" s="1"/>
  <c r="CK165" i="14"/>
  <c r="CY165" i="14" s="1"/>
  <c r="DL165" i="14" s="1"/>
  <c r="DM165" i="14" s="1"/>
  <c r="CK294" i="14"/>
  <c r="CY294" i="14" s="1"/>
  <c r="DL294" i="14" s="1"/>
  <c r="DM294" i="14" s="1"/>
  <c r="CK217" i="14"/>
  <c r="CY217" i="14" s="1"/>
  <c r="DL217" i="14" s="1"/>
  <c r="DM217" i="14" s="1"/>
  <c r="CK281" i="14"/>
  <c r="CY281" i="14" s="1"/>
  <c r="DL281" i="14" s="1"/>
  <c r="DM281" i="14" s="1"/>
  <c r="CK235" i="14"/>
  <c r="CY235" i="14" s="1"/>
  <c r="CY307" i="14"/>
  <c r="DL307" i="14" s="1"/>
  <c r="DM307" i="14" s="1"/>
  <c r="BI71" i="14"/>
  <c r="BW71" i="14" s="1"/>
  <c r="CK71" i="14" s="1"/>
  <c r="CY71" i="14" s="1"/>
  <c r="DL71" i="14" s="1"/>
  <c r="DM71" i="14" s="1"/>
  <c r="BW110" i="14"/>
  <c r="CK110" i="14" s="1"/>
  <c r="CY110" i="14" s="1"/>
  <c r="DL110" i="14" s="1"/>
  <c r="DM110" i="14" s="1"/>
  <c r="CY325" i="14"/>
  <c r="DL325" i="14" s="1"/>
  <c r="DM325" i="14" s="1"/>
  <c r="CK224" i="14"/>
  <c r="CY224" i="14" s="1"/>
  <c r="DL224" i="14" s="1"/>
  <c r="DM224" i="14" s="1"/>
  <c r="CK225" i="14"/>
  <c r="CY225" i="14" s="1"/>
  <c r="DL225" i="14" s="1"/>
  <c r="DM225" i="14" s="1"/>
  <c r="BI75" i="14"/>
  <c r="BW75" i="14" s="1"/>
  <c r="CK75" i="14" s="1"/>
  <c r="CY75" i="14" s="1"/>
  <c r="DL75" i="14" s="1"/>
  <c r="DM75" i="14" s="1"/>
  <c r="BI48" i="14"/>
  <c r="BW48" i="14" s="1"/>
  <c r="CK48" i="14" s="1"/>
  <c r="CY48" i="14" s="1"/>
  <c r="DL48" i="14" s="1"/>
  <c r="DM48" i="14" s="1"/>
  <c r="CY288" i="14"/>
  <c r="DL288" i="14" s="1"/>
  <c r="DM288" i="14" s="1"/>
  <c r="BW144" i="14"/>
  <c r="CK144" i="14" s="1"/>
  <c r="CY144" i="14" s="1"/>
  <c r="DL144" i="14" s="1"/>
  <c r="DM144" i="14" s="1"/>
  <c r="CK233" i="14"/>
  <c r="CY233" i="14" s="1"/>
  <c r="DL233" i="14" s="1"/>
  <c r="DM233" i="14" s="1"/>
  <c r="CK221" i="14"/>
  <c r="CY221" i="14" s="1"/>
  <c r="DL221" i="14" s="1"/>
  <c r="DM221" i="14" s="1"/>
  <c r="BI73" i="14"/>
  <c r="BW73" i="14" s="1"/>
  <c r="CK73" i="14" s="1"/>
  <c r="CY73" i="14" s="1"/>
  <c r="DL73" i="14" s="1"/>
  <c r="DM73" i="14" s="1"/>
  <c r="BW120" i="14"/>
  <c r="CK120" i="14" s="1"/>
  <c r="CY120" i="14" s="1"/>
  <c r="DL120" i="14" s="1"/>
  <c r="DM120" i="14" s="1"/>
  <c r="BW161" i="14"/>
  <c r="CY318" i="14"/>
  <c r="DL318" i="14" s="1"/>
  <c r="DM318" i="14" s="1"/>
  <c r="CY339" i="14"/>
  <c r="DL339" i="14" s="1"/>
  <c r="DM339" i="14" s="1"/>
  <c r="CY322" i="14"/>
  <c r="DL322" i="14" s="1"/>
  <c r="DM322" i="14" s="1"/>
  <c r="BW166" i="14"/>
  <c r="CK166" i="14" s="1"/>
  <c r="CY166" i="14" s="1"/>
  <c r="DL166" i="14" s="1"/>
  <c r="DM166" i="14" s="1"/>
  <c r="BW154" i="14"/>
  <c r="CK154" i="14" s="1"/>
  <c r="CY154" i="14" s="1"/>
  <c r="DL154" i="14" s="1"/>
  <c r="DM154" i="14" s="1"/>
  <c r="BW83" i="14"/>
  <c r="CK83" i="14" s="1"/>
  <c r="CY83" i="14" s="1"/>
  <c r="DL83" i="14" s="1"/>
  <c r="DM83" i="14" s="1"/>
  <c r="CK196" i="14"/>
  <c r="CY196" i="14" s="1"/>
  <c r="DL196" i="14" s="1"/>
  <c r="DM196" i="14" s="1"/>
  <c r="BW124" i="14"/>
  <c r="CK124" i="14" s="1"/>
  <c r="CY340" i="14"/>
  <c r="DL340" i="14" s="1"/>
  <c r="DM340" i="14" s="1"/>
  <c r="BW158" i="14"/>
  <c r="CK158" i="14" s="1"/>
  <c r="CY158" i="14" s="1"/>
  <c r="DL158" i="14" s="1"/>
  <c r="DM158" i="14" s="1"/>
  <c r="CK268" i="14"/>
  <c r="CY268" i="14" s="1"/>
  <c r="DL268" i="14" s="1"/>
  <c r="DM268" i="14" s="1"/>
  <c r="CY320" i="14"/>
  <c r="DL320" i="14" s="1"/>
  <c r="DM320" i="14" s="1"/>
  <c r="BW256" i="14"/>
  <c r="CK256" i="14" s="1"/>
  <c r="CY256" i="14" s="1"/>
  <c r="DL256" i="14" s="1"/>
  <c r="DM256" i="14" s="1"/>
  <c r="CY336" i="14"/>
  <c r="DL336" i="14" s="1"/>
  <c r="DM336" i="14" s="1"/>
  <c r="CK269" i="14"/>
  <c r="CY269" i="14" s="1"/>
  <c r="DL269" i="14" s="1"/>
  <c r="DM269" i="14" s="1"/>
  <c r="BW160" i="14"/>
  <c r="CK160" i="14" s="1"/>
  <c r="CY160" i="14" s="1"/>
  <c r="DL160" i="14" s="1"/>
  <c r="DM160" i="14" s="1"/>
  <c r="CK253" i="14"/>
  <c r="CY253" i="14" s="1"/>
  <c r="DL253" i="14" s="1"/>
  <c r="DM253" i="14" s="1"/>
  <c r="CK283" i="14"/>
  <c r="CY283" i="14" s="1"/>
  <c r="DL283" i="14" s="1"/>
  <c r="DM283" i="14" s="1"/>
  <c r="BI44" i="14"/>
  <c r="BW44" i="14" s="1"/>
  <c r="CK44" i="14" s="1"/>
  <c r="CY44" i="14" s="1"/>
  <c r="DL44" i="14" s="1"/>
  <c r="DM44" i="14" s="1"/>
  <c r="CY324" i="14"/>
  <c r="DL324" i="14" s="1"/>
  <c r="DM324" i="14" s="1"/>
  <c r="CY310" i="14"/>
  <c r="DL310" i="14" s="1"/>
  <c r="DM310" i="14" s="1"/>
  <c r="CK267" i="14"/>
  <c r="CY267" i="14" s="1"/>
  <c r="DL267" i="14" s="1"/>
  <c r="DM267" i="14" s="1"/>
  <c r="CK236" i="14"/>
  <c r="CY236" i="14" s="1"/>
  <c r="DL236" i="14" s="1"/>
  <c r="DM236" i="14" s="1"/>
  <c r="CK193" i="14"/>
  <c r="CY193" i="14" s="1"/>
  <c r="DL193" i="14" s="1"/>
  <c r="DM193" i="14" s="1"/>
  <c r="BW183" i="14"/>
  <c r="CK183" i="14" s="1"/>
  <c r="CY183" i="14" s="1"/>
  <c r="DL183" i="14" s="1"/>
  <c r="DM183" i="14" s="1"/>
  <c r="CK169" i="14"/>
  <c r="CY169" i="14" s="1"/>
  <c r="DL169" i="14" s="1"/>
  <c r="DM169" i="14" s="1"/>
  <c r="BI70" i="14"/>
  <c r="BW70" i="14" s="1"/>
  <c r="CK70" i="14" s="1"/>
  <c r="CY70" i="14" s="1"/>
  <c r="DL70" i="14" s="1"/>
  <c r="DM70" i="14" s="1"/>
  <c r="BI36" i="14"/>
  <c r="BW36" i="14" s="1"/>
  <c r="CK36" i="14" s="1"/>
  <c r="DL98" i="14"/>
  <c r="DM98" i="14" s="1"/>
  <c r="CK177" i="14"/>
  <c r="CY177" i="14" s="1"/>
  <c r="CK254" i="14"/>
  <c r="CY254" i="14" s="1"/>
  <c r="DL254" i="14" s="1"/>
  <c r="DM254" i="14" s="1"/>
  <c r="CK215" i="14"/>
  <c r="CY215" i="14" s="1"/>
  <c r="DL215" i="14" s="1"/>
  <c r="DM215" i="14" s="1"/>
  <c r="DL251" i="14"/>
  <c r="DM251" i="14" s="1"/>
  <c r="CY296" i="14"/>
  <c r="DL296" i="14" s="1"/>
  <c r="DM296" i="14" s="1"/>
  <c r="CK162" i="14"/>
  <c r="CY162" i="14" s="1"/>
  <c r="DL162" i="14" s="1"/>
  <c r="DM162" i="14" s="1"/>
  <c r="DM46" i="14"/>
  <c r="DL185" i="14"/>
  <c r="DM185" i="14" s="1"/>
  <c r="CK238" i="14"/>
  <c r="CY238" i="14" s="1"/>
  <c r="DL238" i="14" s="1"/>
  <c r="DM238" i="14" s="1"/>
  <c r="BW127" i="14"/>
  <c r="CK127" i="14" s="1"/>
  <c r="CY127" i="14" s="1"/>
  <c r="DL127" i="14" s="1"/>
  <c r="DM127" i="14" s="1"/>
  <c r="BW176" i="14"/>
  <c r="CK176" i="14" s="1"/>
  <c r="CY176" i="14" s="1"/>
  <c r="DL176" i="14" s="1"/>
  <c r="DM176" i="14" s="1"/>
  <c r="CK222" i="14"/>
  <c r="CY222" i="14" s="1"/>
  <c r="DL222" i="14" s="1"/>
  <c r="DM222" i="14" s="1"/>
  <c r="DL249" i="14"/>
  <c r="DM249" i="14" s="1"/>
  <c r="BW12" i="14"/>
  <c r="CK12" i="14" s="1"/>
  <c r="CY12" i="14" s="1"/>
  <c r="DL12" i="14" s="1"/>
  <c r="DM12" i="14" s="1"/>
  <c r="BW119" i="14"/>
  <c r="CK119" i="14" s="1"/>
  <c r="CY119" i="14" s="1"/>
  <c r="DL119" i="14" s="1"/>
  <c r="DM119" i="14" s="1"/>
  <c r="BW102" i="14"/>
  <c r="CK102" i="14" s="1"/>
  <c r="CY102" i="14" s="1"/>
  <c r="DL102" i="14" s="1"/>
  <c r="DM102" i="14" s="1"/>
  <c r="CK257" i="14"/>
  <c r="CY257" i="14" s="1"/>
  <c r="DL257" i="14" s="1"/>
  <c r="DM257" i="14" s="1"/>
  <c r="CK242" i="14"/>
  <c r="CY242" i="14" s="1"/>
  <c r="DL242" i="14" s="1"/>
  <c r="DM242" i="14" s="1"/>
  <c r="BW121" i="14"/>
  <c r="CK121" i="14" s="1"/>
  <c r="CY121" i="14" s="1"/>
  <c r="DL121" i="14" s="1"/>
  <c r="DM121" i="14" s="1"/>
  <c r="CK195" i="14"/>
  <c r="CY195" i="14" s="1"/>
  <c r="DL195" i="14" s="1"/>
  <c r="DM195" i="14" s="1"/>
  <c r="BW146" i="14"/>
  <c r="CK146" i="14" s="1"/>
  <c r="CY146" i="14" s="1"/>
  <c r="DL146" i="14" s="1"/>
  <c r="DM146" i="14" s="1"/>
  <c r="BW108" i="14"/>
  <c r="CK270" i="14"/>
  <c r="CY270" i="14" s="1"/>
  <c r="DL270" i="14" s="1"/>
  <c r="DM270" i="14" s="1"/>
  <c r="BW96" i="14"/>
  <c r="CK96" i="14" s="1"/>
  <c r="CY96" i="14" s="1"/>
  <c r="DL96" i="14" s="1"/>
  <c r="DM96" i="14" s="1"/>
  <c r="BI39" i="14"/>
  <c r="BW39" i="14" s="1"/>
  <c r="CK39" i="14" s="1"/>
  <c r="CY39" i="14" s="1"/>
  <c r="DL39" i="14" s="1"/>
  <c r="DM39" i="14" s="1"/>
  <c r="CY311" i="14"/>
  <c r="DL311" i="14" s="1"/>
  <c r="DM311" i="14" s="1"/>
  <c r="CY323" i="14"/>
  <c r="DL323" i="14" s="1"/>
  <c r="DM323" i="14" s="1"/>
  <c r="BW103" i="14"/>
  <c r="CK103" i="14" s="1"/>
  <c r="BW140" i="14"/>
  <c r="CK140" i="14" s="1"/>
  <c r="CY140" i="14" s="1"/>
  <c r="DL140" i="14" s="1"/>
  <c r="DM140" i="14" s="1"/>
  <c r="CK227" i="14"/>
  <c r="CY227" i="14" s="1"/>
  <c r="DL227" i="14" s="1"/>
  <c r="DM227" i="14" s="1"/>
  <c r="CK230" i="14"/>
  <c r="CY230" i="14" s="1"/>
  <c r="DL230" i="14" s="1"/>
  <c r="DM230" i="14" s="1"/>
  <c r="BW117" i="14"/>
  <c r="CK117" i="14" s="1"/>
  <c r="CY117" i="14" s="1"/>
  <c r="CK220" i="14"/>
  <c r="CY220" i="14" s="1"/>
  <c r="DL220" i="14" s="1"/>
  <c r="DM220" i="14" s="1"/>
  <c r="CK182" i="14"/>
  <c r="CY182" i="14" s="1"/>
  <c r="DL182" i="14" s="1"/>
  <c r="DM182" i="14" s="1"/>
  <c r="BW175" i="14"/>
  <c r="CK175" i="14" s="1"/>
  <c r="CY175" i="14" s="1"/>
  <c r="DL175" i="14" s="1"/>
  <c r="DM175" i="14" s="1"/>
  <c r="CK259" i="14"/>
  <c r="CY259" i="14" s="1"/>
  <c r="DL259" i="14" s="1"/>
  <c r="DM259" i="14" s="1"/>
  <c r="CK239" i="14"/>
  <c r="CY239" i="14" s="1"/>
  <c r="DL239" i="14" s="1"/>
  <c r="DM239" i="14" s="1"/>
  <c r="BW49" i="14"/>
  <c r="CK49" i="14" s="1"/>
  <c r="CY49" i="14" s="1"/>
  <c r="DL49" i="14" s="1"/>
  <c r="DM49" i="14" s="1"/>
  <c r="BW202" i="14"/>
  <c r="CK202" i="14" s="1"/>
  <c r="CY202" i="14" s="1"/>
  <c r="DL202" i="14" s="1"/>
  <c r="DM202" i="14" s="1"/>
  <c r="CK226" i="14"/>
  <c r="CY226" i="14" s="1"/>
  <c r="DL226" i="14" s="1"/>
  <c r="DM226" i="14" s="1"/>
  <c r="CY284" i="14"/>
  <c r="DL284" i="14" s="1"/>
  <c r="DM284" i="14" s="1"/>
  <c r="CY334" i="14"/>
  <c r="DL334" i="14" s="1"/>
  <c r="DM334" i="14" s="1"/>
  <c r="BW86" i="14"/>
  <c r="CK86" i="14" s="1"/>
  <c r="CY86" i="14" s="1"/>
  <c r="DL86" i="14" s="1"/>
  <c r="DM86" i="14" s="1"/>
  <c r="BW155" i="14"/>
  <c r="CK155" i="14" s="1"/>
  <c r="CY155" i="14" s="1"/>
  <c r="DL155" i="14" s="1"/>
  <c r="DM155" i="14" s="1"/>
  <c r="CK205" i="14"/>
  <c r="CY205" i="14" s="1"/>
  <c r="DL205" i="14" s="1"/>
  <c r="DM205" i="14" s="1"/>
  <c r="CK223" i="14"/>
  <c r="CY223" i="14" s="1"/>
  <c r="DL223" i="14" s="1"/>
  <c r="DM223" i="14" s="1"/>
  <c r="CK179" i="14"/>
  <c r="CY179" i="14" s="1"/>
  <c r="CK210" i="14"/>
  <c r="CY210" i="14" s="1"/>
  <c r="DL210" i="14" s="1"/>
  <c r="DM210" i="14" s="1"/>
  <c r="BI74" i="14"/>
  <c r="BW74" i="14" s="1"/>
  <c r="CK74" i="14" s="1"/>
  <c r="CY74" i="14" s="1"/>
  <c r="DL74" i="14" s="1"/>
  <c r="DM74" i="14" s="1"/>
  <c r="CY308" i="14"/>
  <c r="DL308" i="14" s="1"/>
  <c r="DM308" i="14" s="1"/>
  <c r="CK248" i="14"/>
  <c r="CY248" i="14" s="1"/>
  <c r="DL248" i="14" s="1"/>
  <c r="DM248" i="14" s="1"/>
  <c r="CK203" i="14"/>
  <c r="CY203" i="14" s="1"/>
  <c r="DL203" i="14" s="1"/>
  <c r="DM203" i="14" s="1"/>
  <c r="BW118" i="14"/>
  <c r="BW104" i="14"/>
  <c r="CK104" i="14" s="1"/>
  <c r="CY104" i="14" s="1"/>
  <c r="DL104" i="14" s="1"/>
  <c r="DM104" i="14" s="1"/>
  <c r="BW123" i="14"/>
  <c r="CK123" i="14" s="1"/>
  <c r="CY123" i="14" s="1"/>
  <c r="DL123" i="14" s="1"/>
  <c r="DM123" i="14" s="1"/>
  <c r="CK240" i="14"/>
  <c r="CY240" i="14" s="1"/>
  <c r="DL240" i="14" s="1"/>
  <c r="DM240" i="14" s="1"/>
  <c r="CK418" i="2"/>
  <c r="BW358" i="2"/>
  <c r="BW335" i="2"/>
  <c r="CK335" i="2" s="1"/>
  <c r="CY335" i="2" s="1"/>
  <c r="BW318" i="2"/>
  <c r="CY461" i="2"/>
  <c r="BI300" i="2"/>
  <c r="BW342" i="2"/>
  <c r="BW352" i="2"/>
  <c r="CK352" i="2" s="1"/>
  <c r="CY352" i="2" s="1"/>
  <c r="BW346" i="2"/>
  <c r="CK346" i="2" s="1"/>
  <c r="CY346" i="2" s="1"/>
  <c r="CK405" i="2"/>
  <c r="CY405" i="2" s="1"/>
  <c r="BW365" i="2"/>
  <c r="CK365" i="2" s="1"/>
  <c r="CY365" i="2" s="1"/>
  <c r="BI313" i="2"/>
  <c r="BW313" i="2" s="1"/>
  <c r="CK313" i="2" s="1"/>
  <c r="CY313" i="2" s="1"/>
  <c r="AT7" i="2"/>
  <c r="CK400" i="2"/>
  <c r="CY400" i="2" s="1"/>
  <c r="CK433" i="2"/>
  <c r="CY433" i="2" s="1"/>
  <c r="BI307" i="2"/>
  <c r="BW307" i="2" s="1"/>
  <c r="CK307" i="2" s="1"/>
  <c r="CY307" i="2" s="1"/>
  <c r="BW338" i="2"/>
  <c r="CK338" i="2" s="1"/>
  <c r="CY338" i="2" s="1"/>
  <c r="BW369" i="2"/>
  <c r="CK369" i="2" s="1"/>
  <c r="CY369" i="2" s="1"/>
  <c r="CK408" i="2"/>
  <c r="CY408" i="2" s="1"/>
  <c r="CY38" i="2"/>
  <c r="CK399" i="2"/>
  <c r="CY399" i="2" s="1"/>
  <c r="BW345" i="2"/>
  <c r="CK345" i="2" s="1"/>
  <c r="CY345" i="2" s="1"/>
  <c r="BW354" i="2"/>
  <c r="CK384" i="2"/>
  <c r="CY384" i="2" s="1"/>
  <c r="CK410" i="2"/>
  <c r="CY410" i="2" s="1"/>
  <c r="CK402" i="2"/>
  <c r="CY402" i="2" s="1"/>
  <c r="CK389" i="2"/>
  <c r="CY389" i="2" s="1"/>
  <c r="BW370" i="2"/>
  <c r="CK421" i="2"/>
  <c r="CY421" i="2" s="1"/>
  <c r="CK431" i="2"/>
  <c r="CY431" i="2" s="1"/>
  <c r="CY459" i="2"/>
  <c r="BI314" i="2"/>
  <c r="CK392" i="2"/>
  <c r="CY392" i="2" s="1"/>
  <c r="BW371" i="2"/>
  <c r="CK371" i="2" s="1"/>
  <c r="CY371" i="2" s="1"/>
  <c r="CY462" i="2"/>
  <c r="CK424" i="2"/>
  <c r="CY424" i="2" s="1"/>
  <c r="BW360" i="2"/>
  <c r="CK360" i="2" s="1"/>
  <c r="CY360" i="2" s="1"/>
  <c r="BI312" i="2"/>
  <c r="BW312" i="2" s="1"/>
  <c r="CK312" i="2" s="1"/>
  <c r="CY312" i="2" s="1"/>
  <c r="CY456" i="2"/>
  <c r="CY453" i="2"/>
  <c r="BW375" i="2"/>
  <c r="CK375" i="2" s="1"/>
  <c r="CY375" i="2" s="1"/>
  <c r="BW361" i="2"/>
  <c r="CK361" i="2" s="1"/>
  <c r="CY361" i="2" s="1"/>
  <c r="CK374" i="2"/>
  <c r="CY374" i="2" s="1"/>
  <c r="CJ87" i="2"/>
  <c r="CJ86" i="2" s="1"/>
  <c r="CY443" i="2"/>
  <c r="CK427" i="2"/>
  <c r="CY427" i="2" s="1"/>
  <c r="CK416" i="2"/>
  <c r="CY416" i="2" s="1"/>
  <c r="BW372" i="2"/>
  <c r="CK372" i="2" s="1"/>
  <c r="CY372" i="2" s="1"/>
  <c r="CY441" i="2"/>
  <c r="BW366" i="2"/>
  <c r="CK366" i="2" s="1"/>
  <c r="CY366" i="2" s="1"/>
  <c r="CK387" i="2"/>
  <c r="CY387" i="2" s="1"/>
  <c r="CY457" i="2"/>
  <c r="BW323" i="2"/>
  <c r="CK323" i="2" s="1"/>
  <c r="CY323" i="2" s="1"/>
  <c r="CK391" i="2"/>
  <c r="CY391" i="2" s="1"/>
  <c r="BW347" i="2"/>
  <c r="CK347" i="2" s="1"/>
  <c r="CY347" i="2" s="1"/>
  <c r="BW320" i="2"/>
  <c r="CK320" i="2" s="1"/>
  <c r="CY320" i="2" s="1"/>
  <c r="CK390" i="2"/>
  <c r="CY390" i="2" s="1"/>
  <c r="CK401" i="2"/>
  <c r="CY401" i="2" s="1"/>
  <c r="CK425" i="2"/>
  <c r="CY425" i="2" s="1"/>
  <c r="BW348" i="2"/>
  <c r="CK348" i="2" s="1"/>
  <c r="CY348" i="2" s="1"/>
  <c r="BW321" i="2"/>
  <c r="CK321" i="2" s="1"/>
  <c r="CY444" i="2"/>
  <c r="BW319" i="2"/>
  <c r="CK319" i="2" s="1"/>
  <c r="CK426" i="2"/>
  <c r="CY426" i="2" s="1"/>
  <c r="BW116" i="14"/>
  <c r="CK116" i="14" s="1"/>
  <c r="CY116" i="14" s="1"/>
  <c r="BW211" i="14"/>
  <c r="CK211" i="14" s="1"/>
  <c r="CY211" i="14" s="1"/>
  <c r="DL211" i="14" s="1"/>
  <c r="DM211" i="14" s="1"/>
  <c r="BI31" i="14"/>
  <c r="BW31" i="14" s="1"/>
  <c r="CK31" i="14" s="1"/>
  <c r="CY31" i="14" s="1"/>
  <c r="DL31" i="14" s="1"/>
  <c r="DM31" i="14" s="1"/>
  <c r="BW109" i="14"/>
  <c r="CK109" i="14" s="1"/>
  <c r="CY109" i="14" s="1"/>
  <c r="DL109" i="14" s="1"/>
  <c r="DM109" i="14" s="1"/>
  <c r="CK364" i="2"/>
  <c r="CY364" i="2" s="1"/>
  <c r="CK397" i="2"/>
  <c r="CY397" i="2" s="1"/>
  <c r="CK388" i="2"/>
  <c r="CY388" i="2" s="1"/>
  <c r="CY418" i="2"/>
  <c r="BW334" i="2"/>
  <c r="CK334" i="2" s="1"/>
  <c r="CY334" i="2" s="1"/>
  <c r="BW341" i="2"/>
  <c r="CK341" i="2" s="1"/>
  <c r="CY341" i="2" s="1"/>
  <c r="BI293" i="2"/>
  <c r="BW293" i="2" s="1"/>
  <c r="CK293" i="2" s="1"/>
  <c r="CY293" i="2" s="1"/>
  <c r="BW301" i="2"/>
  <c r="CK301" i="2" s="1"/>
  <c r="CY301" i="2" s="1"/>
  <c r="CY446" i="2"/>
  <c r="CY452" i="2"/>
  <c r="CY333" i="14"/>
  <c r="DL333" i="14" s="1"/>
  <c r="DM333" i="14" s="1"/>
  <c r="CK178" i="14"/>
  <c r="CY178" i="14" s="1"/>
  <c r="CK214" i="14"/>
  <c r="CY214" i="14" s="1"/>
  <c r="DL214" i="14" s="1"/>
  <c r="DM214" i="14" s="1"/>
  <c r="BW41" i="14"/>
  <c r="CK41" i="14" s="1"/>
  <c r="CY41" i="14" s="1"/>
  <c r="DL41" i="14" s="1"/>
  <c r="DM41" i="14" s="1"/>
  <c r="BW85" i="14"/>
  <c r="CK85" i="14" s="1"/>
  <c r="BW90" i="14"/>
  <c r="CK90" i="14" s="1"/>
  <c r="CY90" i="14" s="1"/>
  <c r="DL90" i="14" s="1"/>
  <c r="DM90" i="14" s="1"/>
  <c r="BW84" i="14"/>
  <c r="CK84" i="14" s="1"/>
  <c r="CY84" i="14" s="1"/>
  <c r="DL84" i="14" s="1"/>
  <c r="DM84" i="14" s="1"/>
  <c r="BI30" i="14"/>
  <c r="BW30" i="14" s="1"/>
  <c r="CK30" i="14" s="1"/>
  <c r="CY30" i="14" s="1"/>
  <c r="DL30" i="14" s="1"/>
  <c r="DM30" i="14" s="1"/>
  <c r="BW145" i="14"/>
  <c r="CK145" i="14" s="1"/>
  <c r="CY145" i="14" s="1"/>
  <c r="DL145" i="14" s="1"/>
  <c r="DM145" i="14" s="1"/>
  <c r="BW125" i="14"/>
  <c r="CK125" i="14" s="1"/>
  <c r="CY125" i="14" s="1"/>
  <c r="DL125" i="14" s="1"/>
  <c r="DM125" i="14" s="1"/>
  <c r="CK246" i="14"/>
  <c r="CY246" i="14" s="1"/>
  <c r="CY330" i="14"/>
  <c r="DL330" i="14" s="1"/>
  <c r="DM330" i="14" s="1"/>
  <c r="CY335" i="14"/>
  <c r="DL335" i="14" s="1"/>
  <c r="DM335" i="14" s="1"/>
  <c r="BI42" i="14"/>
  <c r="BW42" i="14" s="1"/>
  <c r="CK42" i="14" s="1"/>
  <c r="BW219" i="14"/>
  <c r="CK219" i="14" s="1"/>
  <c r="CY219" i="14" s="1"/>
  <c r="DL219" i="14" s="1"/>
  <c r="DM219" i="14" s="1"/>
  <c r="CK252" i="14"/>
  <c r="CY252" i="14" s="1"/>
  <c r="DL252" i="14" s="1"/>
  <c r="DM252" i="14" s="1"/>
  <c r="BI76" i="14"/>
  <c r="BW76" i="14" s="1"/>
  <c r="CK76" i="14" s="1"/>
  <c r="CY76" i="14" s="1"/>
  <c r="DL76" i="14" s="1"/>
  <c r="DM76" i="14" s="1"/>
  <c r="CY321" i="14"/>
  <c r="DL321" i="14" s="1"/>
  <c r="DM321" i="14" s="1"/>
  <c r="BI40" i="14"/>
  <c r="BW40" i="14" s="1"/>
  <c r="CK40" i="14" s="1"/>
  <c r="CY40" i="14" s="1"/>
  <c r="DL40" i="14" s="1"/>
  <c r="DM40" i="14" s="1"/>
  <c r="BW281" i="2"/>
  <c r="CK281" i="2" s="1"/>
  <c r="CY281" i="2" s="1"/>
  <c r="CK423" i="2"/>
  <c r="CY423" i="2" s="1"/>
  <c r="BW340" i="2"/>
  <c r="CK340" i="2" s="1"/>
  <c r="CY340" i="2" s="1"/>
  <c r="BI305" i="2"/>
  <c r="BW305" i="2" s="1"/>
  <c r="CK305" i="2" s="1"/>
  <c r="CY305" i="2" s="1"/>
  <c r="CK409" i="2"/>
  <c r="CY409" i="2" s="1"/>
  <c r="BW325" i="2"/>
  <c r="CK325" i="2" s="1"/>
  <c r="CY325" i="2" s="1"/>
  <c r="BW351" i="2"/>
  <c r="CK351" i="2" s="1"/>
  <c r="CY351" i="2" s="1"/>
  <c r="CK380" i="2"/>
  <c r="CY380" i="2" s="1"/>
  <c r="BW332" i="2"/>
  <c r="CK332" i="2" s="1"/>
  <c r="CY332" i="2" s="1"/>
  <c r="CY458" i="2"/>
  <c r="CK382" i="2"/>
  <c r="CY382" i="2" s="1"/>
  <c r="BI317" i="2"/>
  <c r="BW317" i="2" s="1"/>
  <c r="CK317" i="2" s="1"/>
  <c r="CY317" i="2" s="1"/>
  <c r="CY218" i="2"/>
  <c r="BI302" i="2"/>
  <c r="BW302" i="2" s="1"/>
  <c r="CK302" i="2" s="1"/>
  <c r="CY460" i="2"/>
  <c r="BI309" i="2"/>
  <c r="BW309" i="2" s="1"/>
  <c r="CK309" i="2" s="1"/>
  <c r="CY309" i="2" s="1"/>
  <c r="CK396" i="2"/>
  <c r="CY396" i="2" s="1"/>
  <c r="BW328" i="2"/>
  <c r="BW350" i="2"/>
  <c r="CK350" i="2" s="1"/>
  <c r="CY350" i="2" s="1"/>
  <c r="CK415" i="2"/>
  <c r="CY415" i="2" s="1"/>
  <c r="BI304" i="2"/>
  <c r="BW304" i="2" s="1"/>
  <c r="CK304" i="2" s="1"/>
  <c r="CY304" i="2" s="1"/>
  <c r="BI310" i="2"/>
  <c r="BW310" i="2" s="1"/>
  <c r="CK310" i="2" s="1"/>
  <c r="CY310" i="2" s="1"/>
  <c r="CK406" i="2"/>
  <c r="CY406" i="2" s="1"/>
  <c r="CK376" i="2"/>
  <c r="CY376" i="2" s="1"/>
  <c r="CY450" i="2"/>
  <c r="BI315" i="2"/>
  <c r="BW315" i="2" s="1"/>
  <c r="CK315" i="2" s="1"/>
  <c r="CY315" i="2" s="1"/>
  <c r="BW373" i="2"/>
  <c r="CK373" i="2" s="1"/>
  <c r="CY373" i="2" s="1"/>
  <c r="CY463" i="2"/>
  <c r="CK414" i="2"/>
  <c r="CY414" i="2" s="1"/>
  <c r="CK395" i="2"/>
  <c r="CY395" i="2" s="1"/>
  <c r="BW367" i="2"/>
  <c r="CK367" i="2" s="1"/>
  <c r="CY367" i="2" s="1"/>
  <c r="CK434" i="2"/>
  <c r="CY434" i="2" s="1"/>
  <c r="BI299" i="2"/>
  <c r="BW299" i="2" s="1"/>
  <c r="CK299" i="2" s="1"/>
  <c r="CY299" i="2" s="1"/>
  <c r="AU42" i="2"/>
  <c r="AU7" i="2" s="1"/>
  <c r="CQ5" i="2"/>
  <c r="CY448" i="2"/>
  <c r="BI297" i="2"/>
  <c r="BW297" i="2" s="1"/>
  <c r="CK297" i="2" s="1"/>
  <c r="CK420" i="2"/>
  <c r="CY420" i="2" s="1"/>
  <c r="BI298" i="2"/>
  <c r="BW298" i="2" s="1"/>
  <c r="CK298" i="2" s="1"/>
  <c r="CK383" i="2"/>
  <c r="CY383" i="2" s="1"/>
  <c r="BW333" i="2"/>
  <c r="CK333" i="2" s="1"/>
  <c r="CY333" i="2" s="1"/>
  <c r="BW314" i="2"/>
  <c r="CK314" i="2" s="1"/>
  <c r="CY314" i="2" s="1"/>
  <c r="BI294" i="2"/>
  <c r="BW294" i="2" s="1"/>
  <c r="CK294" i="2" s="1"/>
  <c r="CY294" i="2" s="1"/>
  <c r="BW330" i="2"/>
  <c r="CK330" i="2" s="1"/>
  <c r="CY330" i="2" s="1"/>
  <c r="CK318" i="2"/>
  <c r="CY318" i="2" s="1"/>
  <c r="CK411" i="2"/>
  <c r="CY411" i="2" s="1"/>
  <c r="CY430" i="2"/>
  <c r="CR5" i="2"/>
  <c r="CY439" i="2"/>
  <c r="CY32" i="2"/>
  <c r="CK354" i="2"/>
  <c r="CY354" i="2" s="1"/>
  <c r="CY407" i="2"/>
  <c r="CK429" i="2"/>
  <c r="CY429" i="2" s="1"/>
  <c r="CK403" i="2"/>
  <c r="CY403" i="2" s="1"/>
  <c r="BW326" i="2"/>
  <c r="CK326" i="2" s="1"/>
  <c r="CY326" i="2" s="1"/>
  <c r="BI296" i="2"/>
  <c r="BW296" i="2" s="1"/>
  <c r="CK296" i="2" s="1"/>
  <c r="CY296" i="2" s="1"/>
  <c r="CK412" i="2"/>
  <c r="CY412" i="2" s="1"/>
  <c r="CY419" i="2"/>
  <c r="CJ159" i="2"/>
  <c r="BI311" i="2"/>
  <c r="BW311" i="2" s="1"/>
  <c r="CK311" i="2" s="1"/>
  <c r="CY311" i="2" s="1"/>
  <c r="BW324" i="2"/>
  <c r="CK324" i="2" s="1"/>
  <c r="CY324" i="2" s="1"/>
  <c r="CK358" i="2"/>
  <c r="CY358" i="2" s="1"/>
  <c r="CK377" i="2"/>
  <c r="CY377" i="2" s="1"/>
  <c r="CK378" i="2"/>
  <c r="CY378" i="2" s="1"/>
  <c r="CY449" i="2"/>
  <c r="BV8" i="2"/>
  <c r="BV7" i="2" s="1"/>
  <c r="CX87" i="2"/>
  <c r="CX86" i="2" s="1"/>
  <c r="BW362" i="2"/>
  <c r="CK362" i="2" s="1"/>
  <c r="CY362" i="2" s="1"/>
  <c r="BW359" i="2"/>
  <c r="CK359" i="2" s="1"/>
  <c r="CY359" i="2" s="1"/>
  <c r="BW300" i="2"/>
  <c r="CK300" i="2" s="1"/>
  <c r="CY300" i="2" s="1"/>
  <c r="CS5" i="2"/>
  <c r="CK393" i="2"/>
  <c r="CY393" i="2" s="1"/>
  <c r="CK381" i="2"/>
  <c r="CY381" i="2" s="1"/>
  <c r="BV280" i="2"/>
  <c r="BH7" i="2"/>
  <c r="CY398" i="2"/>
  <c r="AT280" i="2"/>
  <c r="BW357" i="2"/>
  <c r="CK357" i="2" s="1"/>
  <c r="CY357" i="2" s="1"/>
  <c r="CK379" i="2"/>
  <c r="CY379" i="2" s="1"/>
  <c r="BW344" i="2"/>
  <c r="CK344" i="2" s="1"/>
  <c r="CK422" i="2"/>
  <c r="CY422" i="2" s="1"/>
  <c r="CK363" i="2"/>
  <c r="CY363" i="2" s="1"/>
  <c r="BW284" i="2"/>
  <c r="CK284" i="2" s="1"/>
  <c r="CY284" i="2" s="1"/>
  <c r="CK413" i="2"/>
  <c r="CY413" i="2" s="1"/>
  <c r="CK368" i="2"/>
  <c r="CY368" i="2" s="1"/>
  <c r="CM5" i="2"/>
  <c r="BW349" i="2"/>
  <c r="CK349" i="2" s="1"/>
  <c r="CY447" i="2"/>
  <c r="BI303" i="2"/>
  <c r="BW303" i="2" s="1"/>
  <c r="CK303" i="2" s="1"/>
  <c r="CY303" i="2" s="1"/>
  <c r="CK428" i="2"/>
  <c r="CY428" i="2" s="1"/>
  <c r="BW306" i="2"/>
  <c r="CK306" i="2" s="1"/>
  <c r="CY306" i="2" s="1"/>
  <c r="BI308" i="2"/>
  <c r="BW308" i="2" s="1"/>
  <c r="CK308" i="2" s="1"/>
  <c r="CY308" i="2" s="1"/>
  <c r="CY436" i="2"/>
  <c r="CK394" i="2"/>
  <c r="CY394" i="2" s="1"/>
  <c r="BW327" i="2"/>
  <c r="CK327" i="2" s="1"/>
  <c r="CY327" i="2" s="1"/>
  <c r="BI35" i="14"/>
  <c r="BW35" i="14" s="1"/>
  <c r="CK35" i="14" s="1"/>
  <c r="CY35" i="14" s="1"/>
  <c r="DL35" i="14" s="1"/>
  <c r="DM35" i="14" s="1"/>
  <c r="BW143" i="14"/>
  <c r="CK143" i="14" s="1"/>
  <c r="CY143" i="14" s="1"/>
  <c r="CK204" i="14"/>
  <c r="CY204" i="14" s="1"/>
  <c r="DL204" i="14" s="1"/>
  <c r="DM204" i="14" s="1"/>
  <c r="CY341" i="14"/>
  <c r="DL341" i="14" s="1"/>
  <c r="DM341" i="14" s="1"/>
  <c r="BW106" i="14"/>
  <c r="CK106" i="14" s="1"/>
  <c r="CY106" i="14" s="1"/>
  <c r="DL106" i="14" s="1"/>
  <c r="DM106" i="14" s="1"/>
  <c r="BW100" i="14"/>
  <c r="CK100" i="14" s="1"/>
  <c r="CY100" i="14" s="1"/>
  <c r="CY313" i="14"/>
  <c r="DL313" i="14" s="1"/>
  <c r="DM313" i="14" s="1"/>
  <c r="BW88" i="14"/>
  <c r="CK88" i="14" s="1"/>
  <c r="BW105" i="14"/>
  <c r="CK105" i="14" s="1"/>
  <c r="CY105" i="14" s="1"/>
  <c r="DL105" i="14" s="1"/>
  <c r="DM105" i="14" s="1"/>
  <c r="CJ346" i="14"/>
  <c r="CK346" i="14" s="1"/>
  <c r="CY346" i="14" s="1"/>
  <c r="DL346" i="14" s="1"/>
  <c r="DM346" i="14" s="1"/>
  <c r="BW29" i="14"/>
  <c r="CK29" i="14" s="1"/>
  <c r="CY29" i="14" s="1"/>
  <c r="DL29" i="14" s="1"/>
  <c r="DM29" i="14" s="1"/>
  <c r="BW8" i="14"/>
  <c r="CK8" i="14" s="1"/>
  <c r="CY8" i="14" s="1"/>
  <c r="DL8" i="14" s="1"/>
  <c r="DM8" i="14" s="1"/>
  <c r="BW128" i="14"/>
  <c r="CK128" i="14" s="1"/>
  <c r="CY128" i="14" s="1"/>
  <c r="DL128" i="14" s="1"/>
  <c r="DM128" i="14" s="1"/>
  <c r="CY329" i="14"/>
  <c r="DL329" i="14" s="1"/>
  <c r="DM329" i="14" s="1"/>
  <c r="BI38" i="14"/>
  <c r="BW38" i="14" s="1"/>
  <c r="CK38" i="14" s="1"/>
  <c r="CK216" i="14"/>
  <c r="CY216" i="14" s="1"/>
  <c r="DL216" i="14" s="1"/>
  <c r="DM216" i="14" s="1"/>
  <c r="X6" i="14"/>
  <c r="CY319" i="14"/>
  <c r="DL319" i="14" s="1"/>
  <c r="DM319" i="14" s="1"/>
  <c r="CY312" i="14"/>
  <c r="DL312" i="14" s="1"/>
  <c r="DM312" i="14" s="1"/>
  <c r="CT5" i="2"/>
  <c r="CW5" i="2"/>
  <c r="CL5" i="2"/>
  <c r="BW322" i="2"/>
  <c r="CK322" i="2" s="1"/>
  <c r="CY322" i="2" s="1"/>
  <c r="V159" i="2"/>
  <c r="CN5" i="2"/>
  <c r="BH280" i="2"/>
  <c r="CY442" i="2"/>
  <c r="CY437" i="2"/>
  <c r="CK386" i="2"/>
  <c r="CY386" i="2" s="1"/>
  <c r="CY440" i="2"/>
  <c r="BW316" i="2"/>
  <c r="CK316" i="2" s="1"/>
  <c r="CY316" i="2" s="1"/>
  <c r="CJ280" i="2"/>
  <c r="V8" i="2"/>
  <c r="V42" i="2"/>
  <c r="CK417" i="2"/>
  <c r="CY417" i="2" s="1"/>
  <c r="W288" i="2"/>
  <c r="W287" i="2"/>
  <c r="W290" i="2"/>
  <c r="W289" i="2"/>
  <c r="X6" i="2"/>
  <c r="W88" i="2"/>
  <c r="W291" i="2"/>
  <c r="W163" i="2"/>
  <c r="W47" i="2"/>
  <c r="W216" i="2"/>
  <c r="W394" i="2"/>
  <c r="W43" i="2"/>
  <c r="W376" i="2"/>
  <c r="W15" i="2"/>
  <c r="W337" i="2"/>
  <c r="W168" i="2"/>
  <c r="W362" i="2"/>
  <c r="W367" i="2"/>
  <c r="W299" i="2"/>
  <c r="W76" i="2"/>
  <c r="W105" i="2"/>
  <c r="W107" i="2"/>
  <c r="W112" i="2"/>
  <c r="W98" i="2"/>
  <c r="W388" i="2"/>
  <c r="W450" i="2"/>
  <c r="W72" i="2"/>
  <c r="W187" i="2"/>
  <c r="W164" i="2"/>
  <c r="W20" i="2"/>
  <c r="W108" i="2"/>
  <c r="W305" i="2"/>
  <c r="W420" i="2"/>
  <c r="W390" i="2"/>
  <c r="W300" i="2"/>
  <c r="W374" i="2"/>
  <c r="W14" i="2"/>
  <c r="W106" i="2"/>
  <c r="W389" i="2"/>
  <c r="W332" i="2"/>
  <c r="W58" i="2"/>
  <c r="W293" i="2"/>
  <c r="W94" i="2"/>
  <c r="W452" i="2"/>
  <c r="W194" i="2"/>
  <c r="W430" i="2"/>
  <c r="W410" i="2"/>
  <c r="W54" i="2"/>
  <c r="W215" i="2"/>
  <c r="W45" i="2"/>
  <c r="W93" i="2"/>
  <c r="W176" i="2"/>
  <c r="W170" i="2"/>
  <c r="W214" i="2"/>
  <c r="W320" i="2"/>
  <c r="W52" i="2"/>
  <c r="W95" i="2"/>
  <c r="W200" i="2"/>
  <c r="W431" i="2"/>
  <c r="W447" i="2"/>
  <c r="W191" i="2"/>
  <c r="W12" i="2"/>
  <c r="W65" i="2"/>
  <c r="W190" i="2"/>
  <c r="W419" i="2"/>
  <c r="W340" i="2"/>
  <c r="W84" i="2"/>
  <c r="W441" i="2"/>
  <c r="W102" i="2"/>
  <c r="W375" i="2"/>
  <c r="W434" i="2"/>
  <c r="W212" i="2"/>
  <c r="W381" i="2"/>
  <c r="W446" i="2"/>
  <c r="W104" i="2"/>
  <c r="W71" i="2"/>
  <c r="W195" i="2"/>
  <c r="W384" i="2"/>
  <c r="W63" i="2"/>
  <c r="W197" i="2"/>
  <c r="W171" i="2"/>
  <c r="W26" i="2"/>
  <c r="W373" i="2"/>
  <c r="W360" i="2"/>
  <c r="W46" i="2"/>
  <c r="W205" i="2"/>
  <c r="W175" i="2"/>
  <c r="W68" i="2"/>
  <c r="W283" i="2"/>
  <c r="W341" i="2"/>
  <c r="W16" i="2"/>
  <c r="W79" i="2"/>
  <c r="W173" i="2"/>
  <c r="W363" i="2"/>
  <c r="W208" i="2"/>
  <c r="W377" i="2"/>
  <c r="W62" i="2"/>
  <c r="W97" i="2"/>
  <c r="W202" i="2"/>
  <c r="W365" i="2"/>
  <c r="W321" i="2"/>
  <c r="W10" i="2"/>
  <c r="W78" i="2"/>
  <c r="W423" i="2"/>
  <c r="W77" i="2"/>
  <c r="W343" i="2"/>
  <c r="W322" i="2"/>
  <c r="W21" i="2"/>
  <c r="W23" i="2"/>
  <c r="W111" i="2"/>
  <c r="W55" i="2"/>
  <c r="W51" i="2"/>
  <c r="W358" i="2"/>
  <c r="W59" i="2"/>
  <c r="W213" i="2"/>
  <c r="W207" i="2"/>
  <c r="W184" i="2"/>
  <c r="W82" i="2"/>
  <c r="W209" i="2"/>
  <c r="W24" i="2"/>
  <c r="W177" i="2"/>
  <c r="W310" i="2"/>
  <c r="W308" i="2"/>
  <c r="W210" i="2"/>
  <c r="W57" i="2"/>
  <c r="W304" i="2"/>
  <c r="W392" i="2"/>
  <c r="W437" i="2"/>
  <c r="W348" i="2"/>
  <c r="W73" i="2"/>
  <c r="W166" i="2"/>
  <c r="W326" i="2"/>
  <c r="W303" i="2"/>
  <c r="W167" i="2"/>
  <c r="W50" i="2"/>
  <c r="W433" i="2"/>
  <c r="W414" i="2"/>
  <c r="W217" i="2"/>
  <c r="W185" i="2"/>
  <c r="W81" i="2"/>
  <c r="W196" i="2"/>
  <c r="W61" i="2"/>
  <c r="W371" i="2"/>
  <c r="W18" i="2"/>
  <c r="W442" i="2"/>
  <c r="W193" i="2"/>
  <c r="W432" i="2"/>
  <c r="W169" i="2"/>
  <c r="W192" i="2"/>
  <c r="W53" i="2"/>
  <c r="W313" i="2"/>
  <c r="W425" i="2"/>
  <c r="W436" i="2"/>
  <c r="W406" i="2"/>
  <c r="W80" i="2"/>
  <c r="W91" i="2"/>
  <c r="W162" i="2"/>
  <c r="W25" i="2"/>
  <c r="W347" i="2"/>
  <c r="W413" i="2"/>
  <c r="W372" i="2"/>
  <c r="W334" i="2"/>
  <c r="W101" i="2"/>
  <c r="W60" i="2"/>
  <c r="W339" i="2"/>
  <c r="W13" i="2"/>
  <c r="W364" i="2"/>
  <c r="W415" i="2"/>
  <c r="W22" i="2"/>
  <c r="W448" i="2"/>
  <c r="W160" i="2"/>
  <c r="W285" i="2"/>
  <c r="W368" i="2"/>
  <c r="W284" i="2"/>
  <c r="W186" i="2"/>
  <c r="W404" i="2"/>
  <c r="W99" i="2"/>
  <c r="W426" i="2"/>
  <c r="W440" i="2"/>
  <c r="W100" i="2"/>
  <c r="W161" i="2"/>
  <c r="W89" i="2"/>
  <c r="W323" i="2"/>
  <c r="W421" i="2"/>
  <c r="W211" i="2"/>
  <c r="W306" i="2"/>
  <c r="W69" i="2"/>
  <c r="W165" i="2"/>
  <c r="W409" i="2"/>
  <c r="W49" i="2"/>
  <c r="W281" i="2"/>
  <c r="W422" i="2"/>
  <c r="W75" i="2"/>
  <c r="W113" i="2"/>
  <c r="W201" i="2"/>
  <c r="W9" i="2"/>
  <c r="W453" i="2"/>
  <c r="W338" i="2"/>
  <c r="W317" i="2"/>
  <c r="W386" i="2"/>
  <c r="W44" i="2"/>
  <c r="W203" i="2"/>
  <c r="W396" i="2"/>
  <c r="W11" i="2"/>
  <c r="W416" i="2"/>
  <c r="W345" i="2"/>
  <c r="W64" i="2"/>
  <c r="W401" i="2"/>
  <c r="W398" i="2"/>
  <c r="W354" i="2"/>
  <c r="W174" i="2"/>
  <c r="W333" i="2"/>
  <c r="W391" i="2"/>
  <c r="W387" i="2"/>
  <c r="W180" i="2"/>
  <c r="W444" i="2"/>
  <c r="W188" i="2"/>
  <c r="W350" i="2"/>
  <c r="W378" i="2"/>
  <c r="W206" i="2"/>
  <c r="W74" i="2"/>
  <c r="W103" i="2"/>
  <c r="W352" i="2"/>
  <c r="W172" i="2"/>
  <c r="W179" i="2"/>
  <c r="W412" i="2"/>
  <c r="W204" i="2"/>
  <c r="W302" i="2"/>
  <c r="W292" i="2"/>
  <c r="W311" i="2"/>
  <c r="W189" i="2"/>
  <c r="W325" i="2"/>
  <c r="W439" i="2"/>
  <c r="W178" i="2"/>
  <c r="W90" i="2"/>
  <c r="W296" i="2"/>
  <c r="W349" i="2"/>
  <c r="W182" i="2"/>
  <c r="W451" i="2"/>
  <c r="W346" i="2"/>
  <c r="W294" i="2"/>
  <c r="W48" i="2"/>
  <c r="W109" i="2"/>
  <c r="W427" i="2"/>
  <c r="W382" i="2"/>
  <c r="W379" i="2"/>
  <c r="W395" i="2"/>
  <c r="W397" i="2"/>
  <c r="W411" i="2"/>
  <c r="W335" i="2"/>
  <c r="W83" i="2"/>
  <c r="W366" i="2"/>
  <c r="W56" i="2"/>
  <c r="W181" i="2"/>
  <c r="W67" i="2"/>
  <c r="W28" i="2"/>
  <c r="W70" i="2"/>
  <c r="W315" i="2"/>
  <c r="W445" i="2"/>
  <c r="W357" i="2"/>
  <c r="W19" i="2"/>
  <c r="W295" i="2"/>
  <c r="W96" i="2"/>
  <c r="W393" i="2"/>
  <c r="W369" i="2"/>
  <c r="W29" i="2"/>
  <c r="W383" i="2"/>
  <c r="W286" i="2"/>
  <c r="W92" i="2"/>
  <c r="W110" i="2"/>
  <c r="W417" i="2"/>
  <c r="W27" i="2"/>
  <c r="W351" i="2"/>
  <c r="W30" i="2"/>
  <c r="W198" i="2"/>
  <c r="W66" i="2"/>
  <c r="W309" i="2"/>
  <c r="W400" i="2"/>
  <c r="W297" i="2"/>
  <c r="W407" i="2"/>
  <c r="W443" i="2"/>
  <c r="W314" i="2"/>
  <c r="W312" i="2"/>
  <c r="W402" i="2"/>
  <c r="W380" i="2"/>
  <c r="W403" i="2"/>
  <c r="W319" i="2"/>
  <c r="W307" i="2"/>
  <c r="W316" i="2"/>
  <c r="W301" i="2"/>
  <c r="W183" i="2"/>
  <c r="W318" i="2"/>
  <c r="W449" i="2"/>
  <c r="W429" i="2"/>
  <c r="W199" i="2"/>
  <c r="W359" i="2"/>
  <c r="W399" i="2"/>
  <c r="BW339" i="2"/>
  <c r="CK339" i="2" s="1"/>
  <c r="CY339" i="2" s="1"/>
  <c r="V280" i="2"/>
  <c r="V87" i="2"/>
  <c r="CX8" i="2"/>
  <c r="CX7" i="2" s="1"/>
  <c r="CY219" i="2"/>
  <c r="CP5" i="2"/>
  <c r="BW343" i="2"/>
  <c r="CK343" i="2" s="1"/>
  <c r="CY343" i="2" s="1"/>
  <c r="CY445" i="2"/>
  <c r="BW292" i="2"/>
  <c r="CK292" i="2" s="1"/>
  <c r="CY292" i="2" s="1"/>
  <c r="CU5" i="2"/>
  <c r="BW337" i="2"/>
  <c r="CK337" i="2" s="1"/>
  <c r="CY337" i="2" s="1"/>
  <c r="CY451" i="2"/>
  <c r="CY454" i="2"/>
  <c r="BW9" i="2"/>
  <c r="BI8" i="2"/>
  <c r="BW43" i="2"/>
  <c r="BI42" i="2"/>
  <c r="CX159" i="2"/>
  <c r="CJ8" i="2"/>
  <c r="CJ7" i="2" s="1"/>
  <c r="CY118" i="2"/>
  <c r="CK17" i="2"/>
  <c r="CY17" i="2" s="1"/>
  <c r="CZ246" i="14" l="1"/>
  <c r="DL246" i="14" s="1"/>
  <c r="DM246" i="14" s="1"/>
  <c r="CZ143" i="14"/>
  <c r="DL143" i="14" s="1"/>
  <c r="DM143" i="14" s="1"/>
  <c r="CZ95" i="14"/>
  <c r="DL95" i="14" s="1"/>
  <c r="DM95" i="14" s="1"/>
  <c r="CZ177" i="14"/>
  <c r="DL177" i="14" s="1"/>
  <c r="DM177" i="14" s="1"/>
  <c r="CZ194" i="14"/>
  <c r="DL194" i="14" s="1"/>
  <c r="DM194" i="14" s="1"/>
  <c r="CZ116" i="14"/>
  <c r="DL116" i="14" s="1"/>
  <c r="DM116" i="14" s="1"/>
  <c r="CZ179" i="14"/>
  <c r="DL179" i="14" s="1"/>
  <c r="DM179" i="14" s="1"/>
  <c r="CZ117" i="14"/>
  <c r="DL117" i="14" s="1"/>
  <c r="DM117" i="14" s="1"/>
  <c r="CZ100" i="14"/>
  <c r="DL100" i="14" s="1"/>
  <c r="DM100" i="14" s="1"/>
  <c r="CZ178" i="14"/>
  <c r="DL178" i="14" s="1"/>
  <c r="DM178" i="14" s="1"/>
  <c r="DM235" i="14"/>
  <c r="Y6" i="14"/>
  <c r="W42" i="2"/>
  <c r="X287" i="2"/>
  <c r="X289" i="2"/>
  <c r="X291" i="2"/>
  <c r="X290" i="2"/>
  <c r="X89" i="2"/>
  <c r="Y6" i="2"/>
  <c r="X88" i="2"/>
  <c r="X446" i="2"/>
  <c r="X182" i="2"/>
  <c r="X390" i="2"/>
  <c r="X445" i="2"/>
  <c r="X55" i="2"/>
  <c r="X165" i="2"/>
  <c r="X74" i="2"/>
  <c r="X366" i="2"/>
  <c r="X430" i="2"/>
  <c r="X200" i="2"/>
  <c r="X208" i="2"/>
  <c r="X110" i="2"/>
  <c r="X371" i="2"/>
  <c r="X47" i="2"/>
  <c r="X399" i="2"/>
  <c r="X173" i="2"/>
  <c r="X13" i="2"/>
  <c r="X350" i="2"/>
  <c r="X176" i="2"/>
  <c r="X203" i="2"/>
  <c r="X71" i="2"/>
  <c r="X317" i="2"/>
  <c r="X80" i="2"/>
  <c r="X388" i="2"/>
  <c r="X358" i="2"/>
  <c r="X26" i="2"/>
  <c r="X360" i="2"/>
  <c r="X50" i="2"/>
  <c r="X205" i="2"/>
  <c r="X305" i="2"/>
  <c r="X57" i="2"/>
  <c r="X286" i="2"/>
  <c r="X84" i="2"/>
  <c r="X334" i="2"/>
  <c r="X185" i="2"/>
  <c r="X212" i="2"/>
  <c r="X49" i="2"/>
  <c r="X184" i="2"/>
  <c r="X433" i="2"/>
  <c r="X354" i="2"/>
  <c r="X384" i="2"/>
  <c r="X201" i="2"/>
  <c r="X95" i="2"/>
  <c r="X43" i="2"/>
  <c r="X348" i="2"/>
  <c r="X213" i="2"/>
  <c r="X426" i="2"/>
  <c r="X345" i="2"/>
  <c r="X196" i="2"/>
  <c r="X295" i="2"/>
  <c r="X30" i="2"/>
  <c r="X180" i="2"/>
  <c r="X171" i="2"/>
  <c r="X409" i="2"/>
  <c r="X214" i="2"/>
  <c r="X178" i="2"/>
  <c r="X380" i="2"/>
  <c r="X92" i="2"/>
  <c r="X346" i="2"/>
  <c r="X204" i="2"/>
  <c r="X106" i="2"/>
  <c r="X169" i="2"/>
  <c r="X296" i="2"/>
  <c r="X12" i="2"/>
  <c r="X431" i="2"/>
  <c r="X364" i="2"/>
  <c r="X410" i="2"/>
  <c r="X416" i="2"/>
  <c r="X46" i="2"/>
  <c r="X190" i="2"/>
  <c r="X108" i="2"/>
  <c r="X392" i="2"/>
  <c r="X73" i="2"/>
  <c r="X104" i="2"/>
  <c r="X210" i="2"/>
  <c r="X23" i="2"/>
  <c r="X283" i="2"/>
  <c r="X441" i="2"/>
  <c r="X76" i="2"/>
  <c r="X302" i="2"/>
  <c r="X333" i="2"/>
  <c r="X186" i="2"/>
  <c r="X103" i="2"/>
  <c r="X198" i="2"/>
  <c r="X449" i="2"/>
  <c r="X316" i="2"/>
  <c r="X72" i="2"/>
  <c r="X112" i="2"/>
  <c r="X75" i="2"/>
  <c r="X382" i="2"/>
  <c r="X444" i="2"/>
  <c r="X113" i="2"/>
  <c r="X101" i="2"/>
  <c r="X311" i="2"/>
  <c r="X309" i="2"/>
  <c r="X404" i="2"/>
  <c r="X64" i="2"/>
  <c r="X94" i="2"/>
  <c r="X187" i="2"/>
  <c r="X368" i="2"/>
  <c r="X422" i="2"/>
  <c r="X211" i="2"/>
  <c r="X434" i="2"/>
  <c r="X215" i="2"/>
  <c r="X109" i="2"/>
  <c r="X167" i="2"/>
  <c r="X100" i="2"/>
  <c r="X82" i="2"/>
  <c r="X60" i="2"/>
  <c r="X419" i="2"/>
  <c r="X406" i="2"/>
  <c r="X381" i="2"/>
  <c r="X67" i="2"/>
  <c r="X391" i="2"/>
  <c r="X107" i="2"/>
  <c r="X318" i="2"/>
  <c r="X78" i="2"/>
  <c r="X168" i="2"/>
  <c r="X14" i="2"/>
  <c r="X400" i="2"/>
  <c r="X343" i="2"/>
  <c r="X378" i="2"/>
  <c r="X398" i="2"/>
  <c r="X373" i="2"/>
  <c r="X193" i="2"/>
  <c r="X189" i="2"/>
  <c r="X429" i="2"/>
  <c r="X54" i="2"/>
  <c r="X335" i="2"/>
  <c r="X164" i="2"/>
  <c r="X188" i="2"/>
  <c r="X63" i="2"/>
  <c r="X20" i="2"/>
  <c r="X359" i="2"/>
  <c r="X443" i="2"/>
  <c r="X439" i="2"/>
  <c r="X421" i="2"/>
  <c r="X170" i="2"/>
  <c r="X52" i="2"/>
  <c r="X16" i="2"/>
  <c r="X352" i="2"/>
  <c r="X386" i="2"/>
  <c r="X432" i="2"/>
  <c r="X163" i="2"/>
  <c r="X207" i="2"/>
  <c r="X22" i="2"/>
  <c r="X77" i="2"/>
  <c r="X347" i="2"/>
  <c r="X341" i="2"/>
  <c r="X175" i="2"/>
  <c r="X10" i="2"/>
  <c r="X181" i="2"/>
  <c r="X91" i="2"/>
  <c r="X179" i="2"/>
  <c r="X447" i="2"/>
  <c r="X423" i="2"/>
  <c r="X56" i="2"/>
  <c r="X161" i="2"/>
  <c r="X394" i="2"/>
  <c r="X308" i="2"/>
  <c r="X325" i="2"/>
  <c r="X307" i="2"/>
  <c r="X403" i="2"/>
  <c r="X96" i="2"/>
  <c r="X194" i="2"/>
  <c r="X81" i="2"/>
  <c r="X393" i="2"/>
  <c r="X338" i="2"/>
  <c r="X323" i="2"/>
  <c r="X192" i="2"/>
  <c r="X53" i="2"/>
  <c r="X68" i="2"/>
  <c r="X98" i="2"/>
  <c r="X320" i="2"/>
  <c r="X83" i="2"/>
  <c r="X297" i="2"/>
  <c r="X313" i="2"/>
  <c r="X288" i="2"/>
  <c r="X339" i="2"/>
  <c r="X374" i="2"/>
  <c r="X217" i="2"/>
  <c r="X314" i="2"/>
  <c r="X29" i="2"/>
  <c r="X415" i="2"/>
  <c r="X294" i="2"/>
  <c r="X299" i="2"/>
  <c r="X452" i="2"/>
  <c r="X160" i="2"/>
  <c r="X9" i="2"/>
  <c r="X379" i="2"/>
  <c r="X61" i="2"/>
  <c r="X292" i="2"/>
  <c r="X199" i="2"/>
  <c r="X202" i="2"/>
  <c r="X411" i="2"/>
  <c r="X412" i="2"/>
  <c r="X375" i="2"/>
  <c r="X450" i="2"/>
  <c r="X11" i="2"/>
  <c r="X306" i="2"/>
  <c r="X24" i="2"/>
  <c r="X427" i="2"/>
  <c r="X45" i="2"/>
  <c r="X174" i="2"/>
  <c r="X293" i="2"/>
  <c r="X440" i="2"/>
  <c r="X301" i="2"/>
  <c r="X65" i="2"/>
  <c r="X365" i="2"/>
  <c r="X27" i="2"/>
  <c r="X197" i="2"/>
  <c r="X402" i="2"/>
  <c r="X19" i="2"/>
  <c r="X90" i="2"/>
  <c r="X28" i="2"/>
  <c r="X377" i="2"/>
  <c r="X413" i="2"/>
  <c r="X448" i="2"/>
  <c r="X351" i="2"/>
  <c r="X285" i="2"/>
  <c r="X436" i="2"/>
  <c r="X442" i="2"/>
  <c r="X284" i="2"/>
  <c r="X357" i="2"/>
  <c r="X79" i="2"/>
  <c r="X97" i="2"/>
  <c r="X105" i="2"/>
  <c r="X281" i="2"/>
  <c r="X340" i="2"/>
  <c r="X407" i="2"/>
  <c r="X367" i="2"/>
  <c r="X18" i="2"/>
  <c r="X383" i="2"/>
  <c r="X70" i="2"/>
  <c r="X425" i="2"/>
  <c r="X162" i="2"/>
  <c r="X304" i="2"/>
  <c r="X319" i="2"/>
  <c r="X315" i="2"/>
  <c r="X216" i="2"/>
  <c r="X62" i="2"/>
  <c r="X417" i="2"/>
  <c r="X376" i="2"/>
  <c r="X66" i="2"/>
  <c r="X58" i="2"/>
  <c r="X172" i="2"/>
  <c r="X349" i="2"/>
  <c r="X451" i="2"/>
  <c r="X312" i="2"/>
  <c r="X15" i="2"/>
  <c r="X59" i="2"/>
  <c r="X25" i="2"/>
  <c r="X332" i="2"/>
  <c r="X401" i="2"/>
  <c r="X310" i="2"/>
  <c r="X303" i="2"/>
  <c r="X326" i="2"/>
  <c r="X44" i="2"/>
  <c r="X395" i="2"/>
  <c r="X387" i="2"/>
  <c r="X191" i="2"/>
  <c r="X177" i="2"/>
  <c r="X195" i="2"/>
  <c r="X206" i="2"/>
  <c r="X414" i="2"/>
  <c r="X363" i="2"/>
  <c r="X362" i="2"/>
  <c r="X111" i="2"/>
  <c r="X51" i="2"/>
  <c r="X369" i="2"/>
  <c r="X93" i="2"/>
  <c r="X166" i="2"/>
  <c r="X453" i="2"/>
  <c r="X322" i="2"/>
  <c r="X183" i="2"/>
  <c r="X396" i="2"/>
  <c r="X102" i="2"/>
  <c r="X321" i="2"/>
  <c r="X21" i="2"/>
  <c r="X99" i="2"/>
  <c r="X372" i="2"/>
  <c r="X69" i="2"/>
  <c r="X209" i="2"/>
  <c r="X420" i="2"/>
  <c r="X48" i="2"/>
  <c r="X437" i="2"/>
  <c r="X389" i="2"/>
  <c r="X337" i="2"/>
  <c r="X397" i="2"/>
  <c r="X300" i="2"/>
  <c r="V7" i="2"/>
  <c r="W87" i="2"/>
  <c r="W280" i="2"/>
  <c r="W8" i="2"/>
  <c r="W159" i="2"/>
  <c r="CK43" i="2"/>
  <c r="BW42" i="2"/>
  <c r="BI7" i="2"/>
  <c r="CK9" i="2"/>
  <c r="BW8" i="2"/>
  <c r="CX344" i="2"/>
  <c r="CY344" i="2" s="1"/>
  <c r="CO280" i="2"/>
  <c r="CO5" i="2" s="1"/>
  <c r="CX290" i="2"/>
  <c r="CX291" i="2"/>
  <c r="CV280" i="2"/>
  <c r="CV5" i="2" s="1"/>
  <c r="CX288" i="2"/>
  <c r="W7" i="2" l="1"/>
  <c r="CX280" i="2"/>
  <c r="CX5" i="2" s="1"/>
  <c r="Z6" i="14"/>
  <c r="X87" i="2"/>
  <c r="Z6" i="2"/>
  <c r="Y290" i="2"/>
  <c r="Y289" i="2"/>
  <c r="Y89" i="2"/>
  <c r="Y288" i="2"/>
  <c r="Y162" i="2"/>
  <c r="Y366" i="2"/>
  <c r="Y450" i="2"/>
  <c r="Y212" i="2"/>
  <c r="Y439" i="2"/>
  <c r="Y94" i="2"/>
  <c r="Y451" i="2"/>
  <c r="Y334" i="2"/>
  <c r="Y22" i="2"/>
  <c r="Y394" i="2"/>
  <c r="Y434" i="2"/>
  <c r="Y357" i="2"/>
  <c r="Y433" i="2"/>
  <c r="Y215" i="2"/>
  <c r="Y178" i="2"/>
  <c r="Y417" i="2"/>
  <c r="Y194" i="2"/>
  <c r="Y407" i="2"/>
  <c r="Y376" i="2"/>
  <c r="Y56" i="2"/>
  <c r="Y346" i="2"/>
  <c r="Y88" i="2"/>
  <c r="Y163" i="2"/>
  <c r="Y287" i="2"/>
  <c r="Y419" i="2"/>
  <c r="Y196" i="2"/>
  <c r="Y78" i="2"/>
  <c r="Y283" i="2"/>
  <c r="Y20" i="2"/>
  <c r="Y185" i="2"/>
  <c r="Y430" i="2"/>
  <c r="Y304" i="2"/>
  <c r="Y12" i="2"/>
  <c r="Y172" i="2"/>
  <c r="Y183" i="2"/>
  <c r="Y305" i="2"/>
  <c r="Y27" i="2"/>
  <c r="Y437" i="2"/>
  <c r="Y14" i="2"/>
  <c r="Y320" i="2"/>
  <c r="Y383" i="2"/>
  <c r="Y410" i="2"/>
  <c r="Y444" i="2"/>
  <c r="Y216" i="2"/>
  <c r="Y193" i="2"/>
  <c r="Y171" i="2"/>
  <c r="Y365" i="2"/>
  <c r="Y412" i="2"/>
  <c r="Y104" i="2"/>
  <c r="Y181" i="2"/>
  <c r="Y436" i="2"/>
  <c r="Y359" i="2"/>
  <c r="Y429" i="2"/>
  <c r="Y99" i="2"/>
  <c r="Y303" i="2"/>
  <c r="Y102" i="2"/>
  <c r="Y368" i="2"/>
  <c r="Y362" i="2"/>
  <c r="Y413" i="2"/>
  <c r="Y301" i="2"/>
  <c r="Y398" i="2"/>
  <c r="Y291" i="2"/>
  <c r="Y295" i="2"/>
  <c r="Y343" i="2"/>
  <c r="Y53" i="2"/>
  <c r="Y380" i="2"/>
  <c r="Y389" i="2"/>
  <c r="Y399" i="2"/>
  <c r="Y95" i="2"/>
  <c r="Y18" i="2"/>
  <c r="Y81" i="2"/>
  <c r="Y416" i="2"/>
  <c r="Y55" i="2"/>
  <c r="Y326" i="2"/>
  <c r="Y93" i="2"/>
  <c r="Y309" i="2"/>
  <c r="Y427" i="2"/>
  <c r="Y210" i="2"/>
  <c r="Y411" i="2"/>
  <c r="Y414" i="2"/>
  <c r="Y98" i="2"/>
  <c r="Y286" i="2"/>
  <c r="Y167" i="2"/>
  <c r="Y401" i="2"/>
  <c r="Y386" i="2"/>
  <c r="Y90" i="2"/>
  <c r="Y349" i="2"/>
  <c r="Y9" i="2"/>
  <c r="Y113" i="2"/>
  <c r="Y198" i="2"/>
  <c r="Y61" i="2"/>
  <c r="Y317" i="2"/>
  <c r="Y300" i="2"/>
  <c r="Y49" i="2"/>
  <c r="Y448" i="2"/>
  <c r="Y200" i="2"/>
  <c r="Y217" i="2"/>
  <c r="Y453" i="2"/>
  <c r="Y443" i="2"/>
  <c r="Y187" i="2"/>
  <c r="Y23" i="2"/>
  <c r="Y318" i="2"/>
  <c r="Y16" i="2"/>
  <c r="Y199" i="2"/>
  <c r="Y302" i="2"/>
  <c r="Y112" i="2"/>
  <c r="Y382" i="2"/>
  <c r="Y64" i="2"/>
  <c r="Y358" i="2"/>
  <c r="Y332" i="2"/>
  <c r="Y10" i="2"/>
  <c r="Y402" i="2"/>
  <c r="Y175" i="2"/>
  <c r="Y96" i="2"/>
  <c r="Y191" i="2"/>
  <c r="Y423" i="2"/>
  <c r="Y201" i="2"/>
  <c r="Y11" i="2"/>
  <c r="Y73" i="2"/>
  <c r="Y103" i="2"/>
  <c r="Y375" i="2"/>
  <c r="Y281" i="2"/>
  <c r="Y82" i="2"/>
  <c r="Y397" i="2"/>
  <c r="Y60" i="2"/>
  <c r="Y48" i="2"/>
  <c r="Y347" i="2"/>
  <c r="Y164" i="2"/>
  <c r="Y77" i="2"/>
  <c r="Y28" i="2"/>
  <c r="Y323" i="2"/>
  <c r="Y71" i="2"/>
  <c r="Y80" i="2"/>
  <c r="Y75" i="2"/>
  <c r="Y390" i="2"/>
  <c r="Y387" i="2"/>
  <c r="Y337" i="2"/>
  <c r="Y354" i="2"/>
  <c r="Y335" i="2"/>
  <c r="Y452" i="2"/>
  <c r="Y446" i="2"/>
  <c r="Y348" i="2"/>
  <c r="Y25" i="2"/>
  <c r="Y352" i="2"/>
  <c r="Y395" i="2"/>
  <c r="Y372" i="2"/>
  <c r="Y321" i="2"/>
  <c r="Y180" i="2"/>
  <c r="Y50" i="2"/>
  <c r="Y333" i="2"/>
  <c r="Y316" i="2"/>
  <c r="Y341" i="2"/>
  <c r="Y285" i="2"/>
  <c r="Y351" i="2"/>
  <c r="Y364" i="2"/>
  <c r="Y420" i="2"/>
  <c r="Y214" i="2"/>
  <c r="Y391" i="2"/>
  <c r="Y425" i="2"/>
  <c r="Y58" i="2"/>
  <c r="Y190" i="2"/>
  <c r="Y415" i="2"/>
  <c r="Y97" i="2"/>
  <c r="Y441" i="2"/>
  <c r="Y296" i="2"/>
  <c r="Y176" i="2"/>
  <c r="Y30" i="2"/>
  <c r="Y43" i="2"/>
  <c r="Y345" i="2"/>
  <c r="Y369" i="2"/>
  <c r="Y107" i="2"/>
  <c r="Y110" i="2"/>
  <c r="Y79" i="2"/>
  <c r="Y403" i="2"/>
  <c r="Y292" i="2"/>
  <c r="Y100" i="2"/>
  <c r="Y168" i="2"/>
  <c r="Y204" i="2"/>
  <c r="Y360" i="2"/>
  <c r="Y72" i="2"/>
  <c r="Y367" i="2"/>
  <c r="Y384" i="2"/>
  <c r="Y45" i="2"/>
  <c r="Y442" i="2"/>
  <c r="Y393" i="2"/>
  <c r="Y306" i="2"/>
  <c r="Y54" i="2"/>
  <c r="Y74" i="2"/>
  <c r="Y378" i="2"/>
  <c r="Y166" i="2"/>
  <c r="Y111" i="2"/>
  <c r="Y432" i="2"/>
  <c r="Y373" i="2"/>
  <c r="Y170" i="2"/>
  <c r="Y339" i="2"/>
  <c r="Y59" i="2"/>
  <c r="Y66" i="2"/>
  <c r="Y62" i="2"/>
  <c r="Y421" i="2"/>
  <c r="Y363" i="2"/>
  <c r="Y29" i="2"/>
  <c r="Y447" i="2"/>
  <c r="Y379" i="2"/>
  <c r="Y208" i="2"/>
  <c r="Y197" i="2"/>
  <c r="Y205" i="2"/>
  <c r="Y308" i="2"/>
  <c r="Y51" i="2"/>
  <c r="Y83" i="2"/>
  <c r="Y294" i="2"/>
  <c r="Y26" i="2"/>
  <c r="Y422" i="2"/>
  <c r="Y186" i="2"/>
  <c r="Y92" i="2"/>
  <c r="Y293" i="2"/>
  <c r="Y381" i="2"/>
  <c r="Y315" i="2"/>
  <c r="Y319" i="2"/>
  <c r="Y160" i="2"/>
  <c r="Y13" i="2"/>
  <c r="Y174" i="2"/>
  <c r="Y165" i="2"/>
  <c r="Y47" i="2"/>
  <c r="Y44" i="2"/>
  <c r="Y440" i="2"/>
  <c r="Y65" i="2"/>
  <c r="Y312" i="2"/>
  <c r="Y189" i="2"/>
  <c r="Y202" i="2"/>
  <c r="Y68" i="2"/>
  <c r="Y314" i="2"/>
  <c r="Y310" i="2"/>
  <c r="Y311" i="2"/>
  <c r="Y409" i="2"/>
  <c r="Y388" i="2"/>
  <c r="Y404" i="2"/>
  <c r="Y431" i="2"/>
  <c r="Y206" i="2"/>
  <c r="Y182" i="2"/>
  <c r="Y350" i="2"/>
  <c r="Y192" i="2"/>
  <c r="Y184" i="2"/>
  <c r="Y374" i="2"/>
  <c r="Y69" i="2"/>
  <c r="Y179" i="2"/>
  <c r="Y392" i="2"/>
  <c r="Y195" i="2"/>
  <c r="Y211" i="2"/>
  <c r="Y19" i="2"/>
  <c r="Y313" i="2"/>
  <c r="Y297" i="2"/>
  <c r="Y169" i="2"/>
  <c r="Y426" i="2"/>
  <c r="Y203" i="2"/>
  <c r="Y84" i="2"/>
  <c r="Y105" i="2"/>
  <c r="Y76" i="2"/>
  <c r="Y338" i="2"/>
  <c r="Y46" i="2"/>
  <c r="Y209" i="2"/>
  <c r="Y108" i="2"/>
  <c r="Y106" i="2"/>
  <c r="Y377" i="2"/>
  <c r="Y67" i="2"/>
  <c r="Y177" i="2"/>
  <c r="Y284" i="2"/>
  <c r="Y24" i="2"/>
  <c r="Y91" i="2"/>
  <c r="Y307" i="2"/>
  <c r="Y445" i="2"/>
  <c r="Y161" i="2"/>
  <c r="Y15" i="2"/>
  <c r="Y322" i="2"/>
  <c r="Y400" i="2"/>
  <c r="Y299" i="2"/>
  <c r="Y371" i="2"/>
  <c r="Y173" i="2"/>
  <c r="Y63" i="2"/>
  <c r="Y325" i="2"/>
  <c r="Y21" i="2"/>
  <c r="Y101" i="2"/>
  <c r="Y109" i="2"/>
  <c r="Y70" i="2"/>
  <c r="Y52" i="2"/>
  <c r="Y396" i="2"/>
  <c r="Y406" i="2"/>
  <c r="Y449" i="2"/>
  <c r="Y340" i="2"/>
  <c r="Y188" i="2"/>
  <c r="Y213" i="2"/>
  <c r="Y207" i="2"/>
  <c r="Y57" i="2"/>
  <c r="X8" i="2"/>
  <c r="X159" i="2"/>
  <c r="X42" i="2"/>
  <c r="X280" i="2"/>
  <c r="CY43" i="2"/>
  <c r="CK42" i="2"/>
  <c r="BW7" i="2"/>
  <c r="CY9" i="2"/>
  <c r="CK8" i="2"/>
  <c r="AA6" i="14" l="1"/>
  <c r="AA6" i="2"/>
  <c r="Z289" i="2"/>
  <c r="Z288" i="2"/>
  <c r="Z287" i="2"/>
  <c r="Z291" i="2"/>
  <c r="Z290" i="2"/>
  <c r="Z89" i="2"/>
  <c r="Z346" i="2"/>
  <c r="Z80" i="2"/>
  <c r="Z200" i="2"/>
  <c r="Z74" i="2"/>
  <c r="Z319" i="2"/>
  <c r="Z412" i="2"/>
  <c r="Z21" i="2"/>
  <c r="Z15" i="2"/>
  <c r="Z176" i="2"/>
  <c r="Z390" i="2"/>
  <c r="Z433" i="2"/>
  <c r="Z214" i="2"/>
  <c r="Z343" i="2"/>
  <c r="Z382" i="2"/>
  <c r="Z24" i="2"/>
  <c r="Z18" i="2"/>
  <c r="Z442" i="2"/>
  <c r="Z293" i="2"/>
  <c r="Z383" i="2"/>
  <c r="Z45" i="2"/>
  <c r="Z88" i="2"/>
  <c r="Z183" i="2"/>
  <c r="Z378" i="2"/>
  <c r="Z68" i="2"/>
  <c r="Z19" i="2"/>
  <c r="Z452" i="2"/>
  <c r="Z91" i="2"/>
  <c r="Z58" i="2"/>
  <c r="Z167" i="2"/>
  <c r="Z381" i="2"/>
  <c r="Z449" i="2"/>
  <c r="Z56" i="2"/>
  <c r="Z112" i="2"/>
  <c r="Z187" i="2"/>
  <c r="Z185" i="2"/>
  <c r="Z436" i="2"/>
  <c r="Z198" i="2"/>
  <c r="Z429" i="2"/>
  <c r="Z102" i="2"/>
  <c r="Z295" i="2"/>
  <c r="Z421" i="2"/>
  <c r="Z391" i="2"/>
  <c r="Z44" i="2"/>
  <c r="Z294" i="2"/>
  <c r="Z407" i="2"/>
  <c r="Z444" i="2"/>
  <c r="Z168" i="2"/>
  <c r="Z103" i="2"/>
  <c r="Z345" i="2"/>
  <c r="Z316" i="2"/>
  <c r="Z27" i="2"/>
  <c r="Z417" i="2"/>
  <c r="Z188" i="2"/>
  <c r="Z99" i="2"/>
  <c r="Z78" i="2"/>
  <c r="Z357" i="2"/>
  <c r="Z82" i="2"/>
  <c r="Z414" i="2"/>
  <c r="Z285" i="2"/>
  <c r="Z206" i="2"/>
  <c r="Z425" i="2"/>
  <c r="Z181" i="2"/>
  <c r="Z318" i="2"/>
  <c r="Z401" i="2"/>
  <c r="Z358" i="2"/>
  <c r="Z398" i="2"/>
  <c r="Z170" i="2"/>
  <c r="Z426" i="2"/>
  <c r="Z386" i="2"/>
  <c r="Z14" i="2"/>
  <c r="Z210" i="2"/>
  <c r="Z194" i="2"/>
  <c r="Z110" i="2"/>
  <c r="Z209" i="2"/>
  <c r="Z109" i="2"/>
  <c r="Z403" i="2"/>
  <c r="Z51" i="2"/>
  <c r="Z67" i="2"/>
  <c r="Z59" i="2"/>
  <c r="Z43" i="2"/>
  <c r="Z352" i="2"/>
  <c r="Z292" i="2"/>
  <c r="Z396" i="2"/>
  <c r="Z397" i="2"/>
  <c r="Z325" i="2"/>
  <c r="Z63" i="2"/>
  <c r="Z422" i="2"/>
  <c r="Z76" i="2"/>
  <c r="Z437" i="2"/>
  <c r="Z409" i="2"/>
  <c r="Z179" i="2"/>
  <c r="Z11" i="2"/>
  <c r="Z20" i="2"/>
  <c r="Z376" i="2"/>
  <c r="Z322" i="2"/>
  <c r="Z395" i="2"/>
  <c r="Z28" i="2"/>
  <c r="Z350" i="2"/>
  <c r="Z340" i="2"/>
  <c r="Z379" i="2"/>
  <c r="Z286" i="2"/>
  <c r="Z388" i="2"/>
  <c r="Z387" i="2"/>
  <c r="Z372" i="2"/>
  <c r="Z48" i="2"/>
  <c r="Z195" i="2"/>
  <c r="Z453" i="2"/>
  <c r="Z23" i="2"/>
  <c r="Z323" i="2"/>
  <c r="Z171" i="2"/>
  <c r="Z369" i="2"/>
  <c r="Z366" i="2"/>
  <c r="Z420" i="2"/>
  <c r="Z196" i="2"/>
  <c r="Z432" i="2"/>
  <c r="Z95" i="2"/>
  <c r="Z430" i="2"/>
  <c r="Z341" i="2"/>
  <c r="Z367" i="2"/>
  <c r="Z303" i="2"/>
  <c r="Z105" i="2"/>
  <c r="Z163" i="2"/>
  <c r="Z164" i="2"/>
  <c r="Z404" i="2"/>
  <c r="Z445" i="2"/>
  <c r="Z193" i="2"/>
  <c r="Z70" i="2"/>
  <c r="Z174" i="2"/>
  <c r="Z216" i="2"/>
  <c r="Z173" i="2"/>
  <c r="Z166" i="2"/>
  <c r="Z186" i="2"/>
  <c r="Z202" i="2"/>
  <c r="Z108" i="2"/>
  <c r="Z450" i="2"/>
  <c r="Z308" i="2"/>
  <c r="Z334" i="2"/>
  <c r="Z13" i="2"/>
  <c r="Z162" i="2"/>
  <c r="Z160" i="2"/>
  <c r="Z380" i="2"/>
  <c r="Z81" i="2"/>
  <c r="Z111" i="2"/>
  <c r="Z16" i="2"/>
  <c r="Z296" i="2"/>
  <c r="Z212" i="2"/>
  <c r="Z215" i="2"/>
  <c r="Z30" i="2"/>
  <c r="Z310" i="2"/>
  <c r="Z309" i="2"/>
  <c r="Z101" i="2"/>
  <c r="Z406" i="2"/>
  <c r="Z73" i="2"/>
  <c r="Z100" i="2"/>
  <c r="Z299" i="2"/>
  <c r="Z71" i="2"/>
  <c r="Z205" i="2"/>
  <c r="Z84" i="2"/>
  <c r="Z47" i="2"/>
  <c r="Z335" i="2"/>
  <c r="Z317" i="2"/>
  <c r="Z26" i="2"/>
  <c r="Z161" i="2"/>
  <c r="Z213" i="2"/>
  <c r="Z92" i="2"/>
  <c r="Z9" i="2"/>
  <c r="Z338" i="2"/>
  <c r="Z184" i="2"/>
  <c r="Z440" i="2"/>
  <c r="Z314" i="2"/>
  <c r="Z182" i="2"/>
  <c r="Z297" i="2"/>
  <c r="Z371" i="2"/>
  <c r="Z165" i="2"/>
  <c r="Z25" i="2"/>
  <c r="Z90" i="2"/>
  <c r="Z75" i="2"/>
  <c r="Z66" i="2"/>
  <c r="Z443" i="2"/>
  <c r="Z363" i="2"/>
  <c r="Z413" i="2"/>
  <c r="Z10" i="2"/>
  <c r="Z339" i="2"/>
  <c r="Z311" i="2"/>
  <c r="Z284" i="2"/>
  <c r="Z333" i="2"/>
  <c r="Z94" i="2"/>
  <c r="Z448" i="2"/>
  <c r="Z368" i="2"/>
  <c r="Z72" i="2"/>
  <c r="Z300" i="2"/>
  <c r="Z315" i="2"/>
  <c r="Z348" i="2"/>
  <c r="Z419" i="2"/>
  <c r="Z192" i="2"/>
  <c r="Z55" i="2"/>
  <c r="Z50" i="2"/>
  <c r="Z53" i="2"/>
  <c r="Z104" i="2"/>
  <c r="Z411" i="2"/>
  <c r="Z374" i="2"/>
  <c r="Z79" i="2"/>
  <c r="Z337" i="2"/>
  <c r="Z169" i="2"/>
  <c r="Z64" i="2"/>
  <c r="Z402" i="2"/>
  <c r="Z302" i="2"/>
  <c r="Z54" i="2"/>
  <c r="Z97" i="2"/>
  <c r="Z217" i="2"/>
  <c r="Z320" i="2"/>
  <c r="Z77" i="2"/>
  <c r="Z107" i="2"/>
  <c r="Z446" i="2"/>
  <c r="Z29" i="2"/>
  <c r="Z113" i="2"/>
  <c r="Z326" i="2"/>
  <c r="Z65" i="2"/>
  <c r="Z423" i="2"/>
  <c r="Z427" i="2"/>
  <c r="Z393" i="2"/>
  <c r="Z62" i="2"/>
  <c r="Z61" i="2"/>
  <c r="Z415" i="2"/>
  <c r="Z431" i="2"/>
  <c r="Z399" i="2"/>
  <c r="Z400" i="2"/>
  <c r="Z365" i="2"/>
  <c r="Z57" i="2"/>
  <c r="Z434" i="2"/>
  <c r="Z201" i="2"/>
  <c r="Z12" i="2"/>
  <c r="Z410" i="2"/>
  <c r="Z304" i="2"/>
  <c r="Z416" i="2"/>
  <c r="Z172" i="2"/>
  <c r="Z384" i="2"/>
  <c r="Z93" i="2"/>
  <c r="Z208" i="2"/>
  <c r="Z349" i="2"/>
  <c r="Z281" i="2"/>
  <c r="Z178" i="2"/>
  <c r="Z98" i="2"/>
  <c r="Z96" i="2"/>
  <c r="Z46" i="2"/>
  <c r="Z83" i="2"/>
  <c r="Z301" i="2"/>
  <c r="Z306" i="2"/>
  <c r="Z49" i="2"/>
  <c r="Z351" i="2"/>
  <c r="Z307" i="2"/>
  <c r="Z321" i="2"/>
  <c r="Z439" i="2"/>
  <c r="Z354" i="2"/>
  <c r="Z283" i="2"/>
  <c r="Z441" i="2"/>
  <c r="Z389" i="2"/>
  <c r="Z52" i="2"/>
  <c r="Z375" i="2"/>
  <c r="Z392" i="2"/>
  <c r="Z191" i="2"/>
  <c r="Z305" i="2"/>
  <c r="Z177" i="2"/>
  <c r="Z332" i="2"/>
  <c r="Z203" i="2"/>
  <c r="Z106" i="2"/>
  <c r="Z197" i="2"/>
  <c r="Z199" i="2"/>
  <c r="Z204" i="2"/>
  <c r="Z189" i="2"/>
  <c r="Z312" i="2"/>
  <c r="Z207" i="2"/>
  <c r="Z364" i="2"/>
  <c r="Z362" i="2"/>
  <c r="Z22" i="2"/>
  <c r="Z180" i="2"/>
  <c r="Z359" i="2"/>
  <c r="Z69" i="2"/>
  <c r="Z360" i="2"/>
  <c r="Z373" i="2"/>
  <c r="Z190" i="2"/>
  <c r="Z451" i="2"/>
  <c r="Z394" i="2"/>
  <c r="Z347" i="2"/>
  <c r="Z377" i="2"/>
  <c r="Z175" i="2"/>
  <c r="Z313" i="2"/>
  <c r="Z447" i="2"/>
  <c r="Z60" i="2"/>
  <c r="Z211" i="2"/>
  <c r="Y159" i="2"/>
  <c r="Y42" i="2"/>
  <c r="Y8" i="2"/>
  <c r="Y87" i="2"/>
  <c r="X7" i="2"/>
  <c r="Y280" i="2"/>
  <c r="CY42" i="2"/>
  <c r="CK7" i="2"/>
  <c r="CY8" i="2"/>
  <c r="Y7" i="2" l="1"/>
  <c r="AB6" i="14"/>
  <c r="Z8" i="2"/>
  <c r="Z87" i="2"/>
  <c r="AA288" i="2"/>
  <c r="AA291" i="2"/>
  <c r="AA289" i="2"/>
  <c r="AA290" i="2"/>
  <c r="AA287" i="2"/>
  <c r="AA89" i="2"/>
  <c r="AA161" i="2"/>
  <c r="AA286" i="2"/>
  <c r="AA166" i="2"/>
  <c r="AA391" i="2"/>
  <c r="AA106" i="2"/>
  <c r="AA431" i="2"/>
  <c r="AA359" i="2"/>
  <c r="AA113" i="2"/>
  <c r="AA62" i="2"/>
  <c r="AA363" i="2"/>
  <c r="AA388" i="2"/>
  <c r="AA317" i="2"/>
  <c r="AA55" i="2"/>
  <c r="AA442" i="2"/>
  <c r="AA162" i="2"/>
  <c r="AB6" i="2"/>
  <c r="AA285" i="2"/>
  <c r="AA205" i="2"/>
  <c r="AA195" i="2"/>
  <c r="AA65" i="2"/>
  <c r="AA165" i="2"/>
  <c r="AA399" i="2"/>
  <c r="AA351" i="2"/>
  <c r="AA326" i="2"/>
  <c r="AA314" i="2"/>
  <c r="AA100" i="2"/>
  <c r="AA193" i="2"/>
  <c r="AA72" i="2"/>
  <c r="AA378" i="2"/>
  <c r="AA362" i="2"/>
  <c r="AA451" i="2"/>
  <c r="AA171" i="2"/>
  <c r="AA177" i="2"/>
  <c r="AA186" i="2"/>
  <c r="AA430" i="2"/>
  <c r="AA396" i="2"/>
  <c r="AA295" i="2"/>
  <c r="AA105" i="2"/>
  <c r="AA101" i="2"/>
  <c r="AA26" i="2"/>
  <c r="AA11" i="2"/>
  <c r="AA310" i="2"/>
  <c r="AA394" i="2"/>
  <c r="AA401" i="2"/>
  <c r="AA384" i="2"/>
  <c r="AA283" i="2"/>
  <c r="AA94" i="2"/>
  <c r="AA422" i="2"/>
  <c r="AA176" i="2"/>
  <c r="AA215" i="2"/>
  <c r="AA333" i="2"/>
  <c r="AA79" i="2"/>
  <c r="AA304" i="2"/>
  <c r="AA24" i="2"/>
  <c r="AA88" i="2"/>
  <c r="AA181" i="2"/>
  <c r="AA52" i="2"/>
  <c r="AA97" i="2"/>
  <c r="AA103" i="2"/>
  <c r="AA20" i="2"/>
  <c r="AA44" i="2"/>
  <c r="AA178" i="2"/>
  <c r="AA308" i="2"/>
  <c r="AA390" i="2"/>
  <c r="AA383" i="2"/>
  <c r="AA417" i="2"/>
  <c r="AA70" i="2"/>
  <c r="AA71" i="2"/>
  <c r="AA307" i="2"/>
  <c r="AA169" i="2"/>
  <c r="AA54" i="2"/>
  <c r="AA354" i="2"/>
  <c r="AA296" i="2"/>
  <c r="AA78" i="2"/>
  <c r="AA180" i="2"/>
  <c r="AA439" i="2"/>
  <c r="AA450" i="2"/>
  <c r="AA49" i="2"/>
  <c r="AA69" i="2"/>
  <c r="AA29" i="2"/>
  <c r="AA12" i="2"/>
  <c r="AA98" i="2"/>
  <c r="AA207" i="2"/>
  <c r="AA204" i="2"/>
  <c r="AA28" i="2"/>
  <c r="AA320" i="2"/>
  <c r="AA47" i="2"/>
  <c r="AA446" i="2"/>
  <c r="AA434" i="2"/>
  <c r="AA367" i="2"/>
  <c r="AA371" i="2"/>
  <c r="AA91" i="2"/>
  <c r="AA416" i="2"/>
  <c r="AA13" i="2"/>
  <c r="AA433" i="2"/>
  <c r="AA80" i="2"/>
  <c r="AA73" i="2"/>
  <c r="AA293" i="2"/>
  <c r="AA404" i="2"/>
  <c r="AA9" i="2"/>
  <c r="AA284" i="2"/>
  <c r="AA393" i="2"/>
  <c r="AA10" i="2"/>
  <c r="AA51" i="2"/>
  <c r="AA15" i="2"/>
  <c r="AA297" i="2"/>
  <c r="AA294" i="2"/>
  <c r="AA343" i="2"/>
  <c r="AA449" i="2"/>
  <c r="AA360" i="2"/>
  <c r="AA173" i="2"/>
  <c r="AA67" i="2"/>
  <c r="AA63" i="2"/>
  <c r="AA50" i="2"/>
  <c r="AA111" i="2"/>
  <c r="AA441" i="2"/>
  <c r="AA303" i="2"/>
  <c r="AA341" i="2"/>
  <c r="AA200" i="2"/>
  <c r="AA332" i="2"/>
  <c r="AA398" i="2"/>
  <c r="AA318" i="2"/>
  <c r="AA188" i="2"/>
  <c r="AA337" i="2"/>
  <c r="AA301" i="2"/>
  <c r="AA27" i="2"/>
  <c r="AA59" i="2"/>
  <c r="AA60" i="2"/>
  <c r="AA357" i="2"/>
  <c r="AA427" i="2"/>
  <c r="AA366" i="2"/>
  <c r="AA108" i="2"/>
  <c r="AA415" i="2"/>
  <c r="AA66" i="2"/>
  <c r="AA374" i="2"/>
  <c r="AA387" i="2"/>
  <c r="AA334" i="2"/>
  <c r="AA84" i="2"/>
  <c r="AA43" i="2"/>
  <c r="AA300" i="2"/>
  <c r="AA302" i="2"/>
  <c r="AA109" i="2"/>
  <c r="AA348" i="2"/>
  <c r="AA56" i="2"/>
  <c r="AA216" i="2"/>
  <c r="AA194" i="2"/>
  <c r="AA365" i="2"/>
  <c r="AA407" i="2"/>
  <c r="AA292" i="2"/>
  <c r="AA48" i="2"/>
  <c r="AA57" i="2"/>
  <c r="AA413" i="2"/>
  <c r="AA403" i="2"/>
  <c r="AA426" i="2"/>
  <c r="AA96" i="2"/>
  <c r="AA199" i="2"/>
  <c r="AA23" i="2"/>
  <c r="AA339" i="2"/>
  <c r="AA410" i="2"/>
  <c r="AA395" i="2"/>
  <c r="AA164" i="2"/>
  <c r="AA312" i="2"/>
  <c r="AA53" i="2"/>
  <c r="AA25" i="2"/>
  <c r="AA420" i="2"/>
  <c r="AA436" i="2"/>
  <c r="AA92" i="2"/>
  <c r="AA213" i="2"/>
  <c r="AA346" i="2"/>
  <c r="AA350" i="2"/>
  <c r="AA369" i="2"/>
  <c r="AA316" i="2"/>
  <c r="AA19" i="2"/>
  <c r="AA322" i="2"/>
  <c r="AA447" i="2"/>
  <c r="AA406" i="2"/>
  <c r="AA440" i="2"/>
  <c r="AA74" i="2"/>
  <c r="AA81" i="2"/>
  <c r="AA373" i="2"/>
  <c r="AA445" i="2"/>
  <c r="AA182" i="2"/>
  <c r="AA323" i="2"/>
  <c r="AA425" i="2"/>
  <c r="AA58" i="2"/>
  <c r="AA340" i="2"/>
  <c r="AA102" i="2"/>
  <c r="AA319" i="2"/>
  <c r="AA368" i="2"/>
  <c r="AA22" i="2"/>
  <c r="AA212" i="2"/>
  <c r="AA409" i="2"/>
  <c r="AA16" i="2"/>
  <c r="AA397" i="2"/>
  <c r="AA64" i="2"/>
  <c r="AA437" i="2"/>
  <c r="AA210" i="2"/>
  <c r="AA167" i="2"/>
  <c r="AA83" i="2"/>
  <c r="AA376" i="2"/>
  <c r="AA309" i="2"/>
  <c r="AA209" i="2"/>
  <c r="AA99" i="2"/>
  <c r="AA377" i="2"/>
  <c r="AA423" i="2"/>
  <c r="AA190" i="2"/>
  <c r="AA380" i="2"/>
  <c r="AA77" i="2"/>
  <c r="AA18" i="2"/>
  <c r="AA170" i="2"/>
  <c r="AA325" i="2"/>
  <c r="AA402" i="2"/>
  <c r="AA364" i="2"/>
  <c r="AA175" i="2"/>
  <c r="AA45" i="2"/>
  <c r="AA414" i="2"/>
  <c r="AA452" i="2"/>
  <c r="AA429" i="2"/>
  <c r="AA335" i="2"/>
  <c r="AA160" i="2"/>
  <c r="AA443" i="2"/>
  <c r="AA168" i="2"/>
  <c r="AA382" i="2"/>
  <c r="AA352" i="2"/>
  <c r="AA82" i="2"/>
  <c r="AA174" i="2"/>
  <c r="AA453" i="2"/>
  <c r="AA179" i="2"/>
  <c r="AA198" i="2"/>
  <c r="AA217" i="2"/>
  <c r="AA432" i="2"/>
  <c r="AA419" i="2"/>
  <c r="AA30" i="2"/>
  <c r="AA389" i="2"/>
  <c r="AA411" i="2"/>
  <c r="AA379" i="2"/>
  <c r="AA349" i="2"/>
  <c r="AA46" i="2"/>
  <c r="AA281" i="2"/>
  <c r="AA183" i="2"/>
  <c r="AA112" i="2"/>
  <c r="AA358" i="2"/>
  <c r="AA206" i="2"/>
  <c r="AA392" i="2"/>
  <c r="AA202" i="2"/>
  <c r="AA338" i="2"/>
  <c r="AA172" i="2"/>
  <c r="AA68" i="2"/>
  <c r="AA412" i="2"/>
  <c r="AA76" i="2"/>
  <c r="AA21" i="2"/>
  <c r="AA315" i="2"/>
  <c r="AA214" i="2"/>
  <c r="AA201" i="2"/>
  <c r="AA192" i="2"/>
  <c r="AA196" i="2"/>
  <c r="AA14" i="2"/>
  <c r="AA93" i="2"/>
  <c r="AA163" i="2"/>
  <c r="AA185" i="2"/>
  <c r="AA191" i="2"/>
  <c r="AA381" i="2"/>
  <c r="AA203" i="2"/>
  <c r="AA372" i="2"/>
  <c r="AA345" i="2"/>
  <c r="AA299" i="2"/>
  <c r="AA189" i="2"/>
  <c r="AA107" i="2"/>
  <c r="AA61" i="2"/>
  <c r="AA197" i="2"/>
  <c r="AA444" i="2"/>
  <c r="AA211" i="2"/>
  <c r="AA321" i="2"/>
  <c r="AA187" i="2"/>
  <c r="AA95" i="2"/>
  <c r="AA306" i="2"/>
  <c r="AA208" i="2"/>
  <c r="AA421" i="2"/>
  <c r="AA110" i="2"/>
  <c r="AA104" i="2"/>
  <c r="AA75" i="2"/>
  <c r="AA90" i="2"/>
  <c r="AA347" i="2"/>
  <c r="AA184" i="2"/>
  <c r="AA375" i="2"/>
  <c r="AA313" i="2"/>
  <c r="AA448" i="2"/>
  <c r="AA311" i="2"/>
  <c r="AA305" i="2"/>
  <c r="AA400" i="2"/>
  <c r="AA386" i="2"/>
  <c r="Z159" i="2"/>
  <c r="Z42" i="2"/>
  <c r="Z280" i="2"/>
  <c r="CY7" i="2"/>
  <c r="Z7" i="2" l="1"/>
  <c r="AA8" i="2"/>
  <c r="AC6" i="14"/>
  <c r="AB289" i="2"/>
  <c r="AC6" i="2"/>
  <c r="AB288" i="2"/>
  <c r="AB287" i="2"/>
  <c r="AB291" i="2"/>
  <c r="AB290" i="2"/>
  <c r="AB88" i="2"/>
  <c r="AB89" i="2"/>
  <c r="AB337" i="2"/>
  <c r="AB27" i="2"/>
  <c r="AB15" i="2"/>
  <c r="AB175" i="2"/>
  <c r="AB28" i="2"/>
  <c r="AB103" i="2"/>
  <c r="AB177" i="2"/>
  <c r="AB431" i="2"/>
  <c r="AB340" i="2"/>
  <c r="AB75" i="2"/>
  <c r="AB216" i="2"/>
  <c r="AB16" i="2"/>
  <c r="AB341" i="2"/>
  <c r="AB52" i="2"/>
  <c r="AB387" i="2"/>
  <c r="AB51" i="2"/>
  <c r="AB173" i="2"/>
  <c r="AB339" i="2"/>
  <c r="AB400" i="2"/>
  <c r="AB83" i="2"/>
  <c r="AB427" i="2"/>
  <c r="AB430" i="2"/>
  <c r="AB9" i="2"/>
  <c r="AB318" i="2"/>
  <c r="AB26" i="2"/>
  <c r="AB429" i="2"/>
  <c r="AB381" i="2"/>
  <c r="AB55" i="2"/>
  <c r="AB76" i="2"/>
  <c r="AB99" i="2"/>
  <c r="AB426" i="2"/>
  <c r="AB396" i="2"/>
  <c r="AB376" i="2"/>
  <c r="AB96" i="2"/>
  <c r="AB169" i="2"/>
  <c r="AB398" i="2"/>
  <c r="AB12" i="2"/>
  <c r="AB308" i="2"/>
  <c r="AB202" i="2"/>
  <c r="AB112" i="2"/>
  <c r="AB215" i="2"/>
  <c r="AB334" i="2"/>
  <c r="AB294" i="2"/>
  <c r="AB179" i="2"/>
  <c r="AB109" i="2"/>
  <c r="AB386" i="2"/>
  <c r="AB91" i="2"/>
  <c r="AB315" i="2"/>
  <c r="AB441" i="2"/>
  <c r="AB105" i="2"/>
  <c r="AB73" i="2"/>
  <c r="AB335" i="2"/>
  <c r="AB200" i="2"/>
  <c r="AB432" i="2"/>
  <c r="AB54" i="2"/>
  <c r="AB375" i="2"/>
  <c r="AB362" i="2"/>
  <c r="AB373" i="2"/>
  <c r="AB305" i="2"/>
  <c r="AB297" i="2"/>
  <c r="AB166" i="2"/>
  <c r="AB453" i="2"/>
  <c r="AB444" i="2"/>
  <c r="AB302" i="2"/>
  <c r="AB90" i="2"/>
  <c r="AB217" i="2"/>
  <c r="AB338" i="2"/>
  <c r="AB191" i="2"/>
  <c r="AB307" i="2"/>
  <c r="AB303" i="2"/>
  <c r="AB205" i="2"/>
  <c r="AB95" i="2"/>
  <c r="AB439" i="2"/>
  <c r="AB212" i="2"/>
  <c r="AB23" i="2"/>
  <c r="AB380" i="2"/>
  <c r="AB190" i="2"/>
  <c r="AB295" i="2"/>
  <c r="AB110" i="2"/>
  <c r="AB84" i="2"/>
  <c r="AB167" i="2"/>
  <c r="AB442" i="2"/>
  <c r="AB301" i="2"/>
  <c r="AB413" i="2"/>
  <c r="AB450" i="2"/>
  <c r="AB30" i="2"/>
  <c r="AB207" i="2"/>
  <c r="AB71" i="2"/>
  <c r="AB345" i="2"/>
  <c r="AB74" i="2"/>
  <c r="AB181" i="2"/>
  <c r="AB350" i="2"/>
  <c r="AB171" i="2"/>
  <c r="AB304" i="2"/>
  <c r="AB20" i="2"/>
  <c r="AB285" i="2"/>
  <c r="AB100" i="2"/>
  <c r="AB170" i="2"/>
  <c r="AB452" i="2"/>
  <c r="AB316" i="2"/>
  <c r="AB388" i="2"/>
  <c r="AB283" i="2"/>
  <c r="AB437" i="2"/>
  <c r="AB449" i="2"/>
  <c r="AB188" i="2"/>
  <c r="AB194" i="2"/>
  <c r="AB176" i="2"/>
  <c r="AB208" i="2"/>
  <c r="AB13" i="2"/>
  <c r="AB66" i="2"/>
  <c r="AB165" i="2"/>
  <c r="AB209" i="2"/>
  <c r="AB178" i="2"/>
  <c r="AB163" i="2"/>
  <c r="AB164" i="2"/>
  <c r="AB161" i="2"/>
  <c r="AB67" i="2"/>
  <c r="AB21" i="2"/>
  <c r="AB402" i="2"/>
  <c r="AB210" i="2"/>
  <c r="AB47" i="2"/>
  <c r="AB411" i="2"/>
  <c r="AB348" i="2"/>
  <c r="AB192" i="2"/>
  <c r="AB195" i="2"/>
  <c r="AB351" i="2"/>
  <c r="AB10" i="2"/>
  <c r="AB25" i="2"/>
  <c r="AB423" i="2"/>
  <c r="AB53" i="2"/>
  <c r="AB306" i="2"/>
  <c r="AB197" i="2"/>
  <c r="AB11" i="2"/>
  <c r="AB326" i="2"/>
  <c r="AB196" i="2"/>
  <c r="AB94" i="2"/>
  <c r="AB357" i="2"/>
  <c r="AB378" i="2"/>
  <c r="AB403" i="2"/>
  <c r="AB58" i="2"/>
  <c r="AB445" i="2"/>
  <c r="AB366" i="2"/>
  <c r="AB44" i="2"/>
  <c r="AB372" i="2"/>
  <c r="AB211" i="2"/>
  <c r="AB281" i="2"/>
  <c r="AB399" i="2"/>
  <c r="AB347" i="2"/>
  <c r="AB70" i="2"/>
  <c r="AB374" i="2"/>
  <c r="AB421" i="2"/>
  <c r="AB410" i="2"/>
  <c r="AB358" i="2"/>
  <c r="AB407" i="2"/>
  <c r="AB406" i="2"/>
  <c r="AB368" i="2"/>
  <c r="AB102" i="2"/>
  <c r="AB369" i="2"/>
  <c r="AB425" i="2"/>
  <c r="AB364" i="2"/>
  <c r="AB300" i="2"/>
  <c r="AB422" i="2"/>
  <c r="AB77" i="2"/>
  <c r="AB417" i="2"/>
  <c r="AB313" i="2"/>
  <c r="AB160" i="2"/>
  <c r="AB394" i="2"/>
  <c r="AB93" i="2"/>
  <c r="AB106" i="2"/>
  <c r="AB451" i="2"/>
  <c r="AB183" i="2"/>
  <c r="AB214" i="2"/>
  <c r="AB65" i="2"/>
  <c r="AB447" i="2"/>
  <c r="AB68" i="2"/>
  <c r="AB314" i="2"/>
  <c r="AB352" i="2"/>
  <c r="AB203" i="2"/>
  <c r="AB448" i="2"/>
  <c r="AB101" i="2"/>
  <c r="AB63" i="2"/>
  <c r="AB80" i="2"/>
  <c r="AB69" i="2"/>
  <c r="AB204" i="2"/>
  <c r="AB359" i="2"/>
  <c r="AB332" i="2"/>
  <c r="AB379" i="2"/>
  <c r="AB440" i="2"/>
  <c r="AB414" i="2"/>
  <c r="AB43" i="2"/>
  <c r="AB284" i="2"/>
  <c r="AB333" i="2"/>
  <c r="AB310" i="2"/>
  <c r="AB29" i="2"/>
  <c r="AB389" i="2"/>
  <c r="AB113" i="2"/>
  <c r="AB419" i="2"/>
  <c r="AB24" i="2"/>
  <c r="AB206" i="2"/>
  <c r="AB382" i="2"/>
  <c r="AB56" i="2"/>
  <c r="AB182" i="2"/>
  <c r="AB349" i="2"/>
  <c r="AB61" i="2"/>
  <c r="AB81" i="2"/>
  <c r="AB434" i="2"/>
  <c r="AB415" i="2"/>
  <c r="AB45" i="2"/>
  <c r="AB72" i="2"/>
  <c r="AB384" i="2"/>
  <c r="AB317" i="2"/>
  <c r="AB319" i="2"/>
  <c r="AB309" i="2"/>
  <c r="AB180" i="2"/>
  <c r="AB325" i="2"/>
  <c r="AB174" i="2"/>
  <c r="AB18" i="2"/>
  <c r="AB433" i="2"/>
  <c r="AB321" i="2"/>
  <c r="AB354" i="2"/>
  <c r="AB199" i="2"/>
  <c r="AB46" i="2"/>
  <c r="AB193" i="2"/>
  <c r="AB186" i="2"/>
  <c r="AB104" i="2"/>
  <c r="AB162" i="2"/>
  <c r="AB92" i="2"/>
  <c r="AB82" i="2"/>
  <c r="AB436" i="2"/>
  <c r="AB98" i="2"/>
  <c r="AB213" i="2"/>
  <c r="AB14" i="2"/>
  <c r="AB78" i="2"/>
  <c r="AB343" i="2"/>
  <c r="AB79" i="2"/>
  <c r="AB322" i="2"/>
  <c r="AB62" i="2"/>
  <c r="AB111" i="2"/>
  <c r="AB168" i="2"/>
  <c r="AB22" i="2"/>
  <c r="AB19" i="2"/>
  <c r="AB404" i="2"/>
  <c r="AB59" i="2"/>
  <c r="AB371" i="2"/>
  <c r="AB60" i="2"/>
  <c r="AB383" i="2"/>
  <c r="AB299" i="2"/>
  <c r="AB296" i="2"/>
  <c r="AB360" i="2"/>
  <c r="AB292" i="2"/>
  <c r="AB416" i="2"/>
  <c r="AB312" i="2"/>
  <c r="AB377" i="2"/>
  <c r="AB49" i="2"/>
  <c r="AB323" i="2"/>
  <c r="AB392" i="2"/>
  <c r="AB293" i="2"/>
  <c r="AB412" i="2"/>
  <c r="AB363" i="2"/>
  <c r="AB391" i="2"/>
  <c r="AB443" i="2"/>
  <c r="AB390" i="2"/>
  <c r="AB446" i="2"/>
  <c r="AB286" i="2"/>
  <c r="AB172" i="2"/>
  <c r="AB346" i="2"/>
  <c r="AB201" i="2"/>
  <c r="AB393" i="2"/>
  <c r="AB367" i="2"/>
  <c r="AB397" i="2"/>
  <c r="AB97" i="2"/>
  <c r="AB107" i="2"/>
  <c r="AB198" i="2"/>
  <c r="AB185" i="2"/>
  <c r="AB365" i="2"/>
  <c r="AB50" i="2"/>
  <c r="AB409" i="2"/>
  <c r="AB64" i="2"/>
  <c r="AB395" i="2"/>
  <c r="AB401" i="2"/>
  <c r="AB420" i="2"/>
  <c r="AB187" i="2"/>
  <c r="AB48" i="2"/>
  <c r="AB311" i="2"/>
  <c r="AB184" i="2"/>
  <c r="AB189" i="2"/>
  <c r="AB108" i="2"/>
  <c r="AB57" i="2"/>
  <c r="AB320" i="2"/>
  <c r="AA42" i="2"/>
  <c r="AA7" i="2" s="1"/>
  <c r="AA87" i="2"/>
  <c r="AA280" i="2"/>
  <c r="AA159" i="2"/>
  <c r="AD6" i="14" l="1"/>
  <c r="AB159" i="2"/>
  <c r="AB8" i="2"/>
  <c r="AB280" i="2"/>
  <c r="AB42" i="2"/>
  <c r="AC287" i="2"/>
  <c r="AC289" i="2"/>
  <c r="AC288" i="2"/>
  <c r="AC291" i="2"/>
  <c r="AC290" i="2"/>
  <c r="AC160" i="2"/>
  <c r="AC161" i="2"/>
  <c r="AC448" i="2"/>
  <c r="AC71" i="2"/>
  <c r="AC102" i="2"/>
  <c r="AC104" i="2"/>
  <c r="AC358" i="2"/>
  <c r="AC67" i="2"/>
  <c r="AC175" i="2"/>
  <c r="AC371" i="2"/>
  <c r="AC453" i="2"/>
  <c r="AC184" i="2"/>
  <c r="AC366" i="2"/>
  <c r="AC30" i="2"/>
  <c r="AC441" i="2"/>
  <c r="AC195" i="2"/>
  <c r="AC338" i="2"/>
  <c r="AC429" i="2"/>
  <c r="AC431" i="2"/>
  <c r="AC284" i="2"/>
  <c r="AC445" i="2"/>
  <c r="AC81" i="2"/>
  <c r="AC58" i="2"/>
  <c r="AC88" i="2"/>
  <c r="AC341" i="2"/>
  <c r="AC52" i="2"/>
  <c r="AC43" i="2"/>
  <c r="AC65" i="2"/>
  <c r="AC434" i="2"/>
  <c r="AC423" i="2"/>
  <c r="AC93" i="2"/>
  <c r="AC365" i="2"/>
  <c r="AC317" i="2"/>
  <c r="AC57" i="2"/>
  <c r="AC419" i="2"/>
  <c r="AC204" i="2"/>
  <c r="AC382" i="2"/>
  <c r="AC49" i="2"/>
  <c r="AC449" i="2"/>
  <c r="AC9" i="2"/>
  <c r="AC183" i="2"/>
  <c r="AC319" i="2"/>
  <c r="AC332" i="2"/>
  <c r="AC69" i="2"/>
  <c r="AC89" i="2"/>
  <c r="AC375" i="2"/>
  <c r="AC421" i="2"/>
  <c r="AC62" i="2"/>
  <c r="AC307" i="2"/>
  <c r="AC320" i="2"/>
  <c r="AC63" i="2"/>
  <c r="AC64" i="2"/>
  <c r="AC198" i="2"/>
  <c r="AC404" i="2"/>
  <c r="AC24" i="2"/>
  <c r="AC369" i="2"/>
  <c r="AC21" i="2"/>
  <c r="AC402" i="2"/>
  <c r="AC340" i="2"/>
  <c r="AC302" i="2"/>
  <c r="AC443" i="2"/>
  <c r="AC15" i="2"/>
  <c r="AC305" i="2"/>
  <c r="AC13" i="2"/>
  <c r="AC417" i="2"/>
  <c r="AC74" i="2"/>
  <c r="AC68" i="2"/>
  <c r="AC392" i="2"/>
  <c r="AC166" i="2"/>
  <c r="AC296" i="2"/>
  <c r="AC412" i="2"/>
  <c r="AC326" i="2"/>
  <c r="AC20" i="2"/>
  <c r="AC362" i="2"/>
  <c r="AC409" i="2"/>
  <c r="AC318" i="2"/>
  <c r="AC388" i="2"/>
  <c r="AC413" i="2"/>
  <c r="AC437" i="2"/>
  <c r="AC422" i="2"/>
  <c r="AC215" i="2"/>
  <c r="AC23" i="2"/>
  <c r="AC376" i="2"/>
  <c r="AC337" i="2"/>
  <c r="AC442" i="2"/>
  <c r="AC78" i="2"/>
  <c r="AC174" i="2"/>
  <c r="AC393" i="2"/>
  <c r="AC90" i="2"/>
  <c r="AC389" i="2"/>
  <c r="AC96" i="2"/>
  <c r="AC292" i="2"/>
  <c r="AC301" i="2"/>
  <c r="AC383" i="2"/>
  <c r="AC351" i="2"/>
  <c r="AC26" i="2"/>
  <c r="AC170" i="2"/>
  <c r="AC100" i="2"/>
  <c r="AC360" i="2"/>
  <c r="AC297" i="2"/>
  <c r="AC414" i="2"/>
  <c r="AC410" i="2"/>
  <c r="AC75" i="2"/>
  <c r="AC206" i="2"/>
  <c r="AC433" i="2"/>
  <c r="AC193" i="2"/>
  <c r="AC304" i="2"/>
  <c r="AC103" i="2"/>
  <c r="AC381" i="2"/>
  <c r="AC323" i="2"/>
  <c r="AC425" i="2"/>
  <c r="AC312" i="2"/>
  <c r="AC377" i="2"/>
  <c r="AD6" i="2"/>
  <c r="AC162" i="2"/>
  <c r="AC171" i="2"/>
  <c r="AC109" i="2"/>
  <c r="AC99" i="2"/>
  <c r="AC386" i="2"/>
  <c r="AC179" i="2"/>
  <c r="AC216" i="2"/>
  <c r="AC165" i="2"/>
  <c r="AC50" i="2"/>
  <c r="AC97" i="2"/>
  <c r="AC432" i="2"/>
  <c r="AC325" i="2"/>
  <c r="AC192" i="2"/>
  <c r="AC59" i="2"/>
  <c r="AC197" i="2"/>
  <c r="AC182" i="2"/>
  <c r="AC91" i="2"/>
  <c r="AC73" i="2"/>
  <c r="AC333" i="2"/>
  <c r="AC178" i="2"/>
  <c r="AC200" i="2"/>
  <c r="AC321" i="2"/>
  <c r="AC47" i="2"/>
  <c r="AC444" i="2"/>
  <c r="AC363" i="2"/>
  <c r="AC45" i="2"/>
  <c r="AC12" i="2"/>
  <c r="AC394" i="2"/>
  <c r="AC185" i="2"/>
  <c r="AC84" i="2"/>
  <c r="AC411" i="2"/>
  <c r="AC55" i="2"/>
  <c r="AC420" i="2"/>
  <c r="AC399" i="2"/>
  <c r="AC378" i="2"/>
  <c r="AC172" i="2"/>
  <c r="AC108" i="2"/>
  <c r="AC286" i="2"/>
  <c r="AC66" i="2"/>
  <c r="AC447" i="2"/>
  <c r="AC339" i="2"/>
  <c r="AC82" i="2"/>
  <c r="AC173" i="2"/>
  <c r="AC395" i="2"/>
  <c r="AC51" i="2"/>
  <c r="AC213" i="2"/>
  <c r="AC452" i="2"/>
  <c r="AC345" i="2"/>
  <c r="AC72" i="2"/>
  <c r="AC440" i="2"/>
  <c r="AC357" i="2"/>
  <c r="AC400" i="2"/>
  <c r="AC313" i="2"/>
  <c r="AC70" i="2"/>
  <c r="AC19" i="2"/>
  <c r="AC101" i="2"/>
  <c r="AC407" i="2"/>
  <c r="AC359" i="2"/>
  <c r="AC188" i="2"/>
  <c r="AC176" i="2"/>
  <c r="AC217" i="2"/>
  <c r="AC390" i="2"/>
  <c r="AC368" i="2"/>
  <c r="AC203" i="2"/>
  <c r="AC372" i="2"/>
  <c r="AC316" i="2"/>
  <c r="AC80" i="2"/>
  <c r="AC212" i="2"/>
  <c r="AC446" i="2"/>
  <c r="AC406" i="2"/>
  <c r="AC401" i="2"/>
  <c r="AC187" i="2"/>
  <c r="AC214" i="2"/>
  <c r="AC201" i="2"/>
  <c r="AC391" i="2"/>
  <c r="AC314" i="2"/>
  <c r="AC303" i="2"/>
  <c r="AC211" i="2"/>
  <c r="AC300" i="2"/>
  <c r="AC194" i="2"/>
  <c r="AC349" i="2"/>
  <c r="AC415" i="2"/>
  <c r="AC208" i="2"/>
  <c r="AC347" i="2"/>
  <c r="AC308" i="2"/>
  <c r="AC451" i="2"/>
  <c r="AC416" i="2"/>
  <c r="AC384" i="2"/>
  <c r="AC189" i="2"/>
  <c r="AC354" i="2"/>
  <c r="AC293" i="2"/>
  <c r="AC60" i="2"/>
  <c r="AC397" i="2"/>
  <c r="AC107" i="2"/>
  <c r="AC181" i="2"/>
  <c r="AC110" i="2"/>
  <c r="AC380" i="2"/>
  <c r="AC334" i="2"/>
  <c r="AC306" i="2"/>
  <c r="AC186" i="2"/>
  <c r="AC167" i="2"/>
  <c r="AC210" i="2"/>
  <c r="AC199" i="2"/>
  <c r="AC309" i="2"/>
  <c r="AC113" i="2"/>
  <c r="AC207" i="2"/>
  <c r="AC164" i="2"/>
  <c r="AC346" i="2"/>
  <c r="AC106" i="2"/>
  <c r="AC105" i="2"/>
  <c r="AC398" i="2"/>
  <c r="AC209" i="2"/>
  <c r="AC111" i="2"/>
  <c r="AC450" i="2"/>
  <c r="AC92" i="2"/>
  <c r="AC205" i="2"/>
  <c r="AC281" i="2"/>
  <c r="AC56" i="2"/>
  <c r="AC11" i="2"/>
  <c r="AC379" i="2"/>
  <c r="AC79" i="2"/>
  <c r="AC76" i="2"/>
  <c r="AC191" i="2"/>
  <c r="AC25" i="2"/>
  <c r="AC374" i="2"/>
  <c r="AC16" i="2"/>
  <c r="AC373" i="2"/>
  <c r="AC322" i="2"/>
  <c r="AC430" i="2"/>
  <c r="AC83" i="2"/>
  <c r="AC10" i="2"/>
  <c r="AC439" i="2"/>
  <c r="AC180" i="2"/>
  <c r="AC294" i="2"/>
  <c r="AC335" i="2"/>
  <c r="AC364" i="2"/>
  <c r="AC177" i="2"/>
  <c r="AC352" i="2"/>
  <c r="AC18" i="2"/>
  <c r="AC95" i="2"/>
  <c r="AC44" i="2"/>
  <c r="AC311" i="2"/>
  <c r="AC163" i="2"/>
  <c r="AC295" i="2"/>
  <c r="AC427" i="2"/>
  <c r="AC53" i="2"/>
  <c r="AC350" i="2"/>
  <c r="AC285" i="2"/>
  <c r="AC367" i="2"/>
  <c r="AC27" i="2"/>
  <c r="AC387" i="2"/>
  <c r="AC169" i="2"/>
  <c r="AC436" i="2"/>
  <c r="AC396" i="2"/>
  <c r="AC29" i="2"/>
  <c r="AC348" i="2"/>
  <c r="AC77" i="2"/>
  <c r="AC48" i="2"/>
  <c r="AC94" i="2"/>
  <c r="AC190" i="2"/>
  <c r="AC14" i="2"/>
  <c r="AC299" i="2"/>
  <c r="AC196" i="2"/>
  <c r="AC61" i="2"/>
  <c r="AC426" i="2"/>
  <c r="AC28" i="2"/>
  <c r="AC403" i="2"/>
  <c r="AC315" i="2"/>
  <c r="AC98" i="2"/>
  <c r="AC202" i="2"/>
  <c r="AC310" i="2"/>
  <c r="AC168" i="2"/>
  <c r="AC283" i="2"/>
  <c r="AC343" i="2"/>
  <c r="AC54" i="2"/>
  <c r="AC46" i="2"/>
  <c r="AC22" i="2"/>
  <c r="AC112" i="2"/>
  <c r="AB87" i="2"/>
  <c r="AE6" i="14" l="1"/>
  <c r="AC8" i="2"/>
  <c r="AC159" i="2"/>
  <c r="AC42" i="2"/>
  <c r="AC87" i="2"/>
  <c r="AC280" i="2"/>
  <c r="AB7" i="2"/>
  <c r="AD290" i="2"/>
  <c r="AD288" i="2"/>
  <c r="AE6" i="2"/>
  <c r="AD291" i="2"/>
  <c r="AD287" i="2"/>
  <c r="AD289" i="2"/>
  <c r="AD88" i="2"/>
  <c r="AD160" i="2"/>
  <c r="AD164" i="2"/>
  <c r="AD335" i="2"/>
  <c r="AD380" i="2"/>
  <c r="AD214" i="2"/>
  <c r="AD365" i="2"/>
  <c r="AD310" i="2"/>
  <c r="AD400" i="2"/>
  <c r="AD368" i="2"/>
  <c r="AD81" i="2"/>
  <c r="AD169" i="2"/>
  <c r="AD302" i="2"/>
  <c r="AD205" i="2"/>
  <c r="AD22" i="2"/>
  <c r="AD436" i="2"/>
  <c r="AD108" i="2"/>
  <c r="AD411" i="2"/>
  <c r="AD213" i="2"/>
  <c r="AD212" i="2"/>
  <c r="AD197" i="2"/>
  <c r="AD311" i="2"/>
  <c r="AD292" i="2"/>
  <c r="AD295" i="2"/>
  <c r="AD217" i="2"/>
  <c r="AD338" i="2"/>
  <c r="AD16" i="2"/>
  <c r="AD76" i="2"/>
  <c r="AD165" i="2"/>
  <c r="AD433" i="2"/>
  <c r="AD379" i="2"/>
  <c r="AD63" i="2"/>
  <c r="AD185" i="2"/>
  <c r="AD376" i="2"/>
  <c r="AD60" i="2"/>
  <c r="AD75" i="2"/>
  <c r="AD339" i="2"/>
  <c r="AD29" i="2"/>
  <c r="AD322" i="2"/>
  <c r="AD383" i="2"/>
  <c r="AD12" i="2"/>
  <c r="AD182" i="2"/>
  <c r="AD171" i="2"/>
  <c r="AD202" i="2"/>
  <c r="AD449" i="2"/>
  <c r="AD79" i="2"/>
  <c r="AD51" i="2"/>
  <c r="AD410" i="2"/>
  <c r="AD373" i="2"/>
  <c r="AD420" i="2"/>
  <c r="AD429" i="2"/>
  <c r="AD402" i="2"/>
  <c r="AD18" i="2"/>
  <c r="AD193" i="2"/>
  <c r="AD15" i="2"/>
  <c r="AD199" i="2"/>
  <c r="AD99" i="2"/>
  <c r="AD345" i="2"/>
  <c r="AD419" i="2"/>
  <c r="AD319" i="2"/>
  <c r="AD415" i="2"/>
  <c r="AD434" i="2"/>
  <c r="AD440" i="2"/>
  <c r="AD30" i="2"/>
  <c r="AD374" i="2"/>
  <c r="AD172" i="2"/>
  <c r="AD177" i="2"/>
  <c r="AD346" i="2"/>
  <c r="AD97" i="2"/>
  <c r="AD208" i="2"/>
  <c r="AD48" i="2"/>
  <c r="AD181" i="2"/>
  <c r="AD304" i="2"/>
  <c r="AD362" i="2"/>
  <c r="AD89" i="2"/>
  <c r="AD74" i="2"/>
  <c r="AD189" i="2"/>
  <c r="AD427" i="2"/>
  <c r="AD431" i="2"/>
  <c r="AD215" i="2"/>
  <c r="AD426" i="2"/>
  <c r="AD409" i="2"/>
  <c r="AD58" i="2"/>
  <c r="AD175" i="2"/>
  <c r="AD396" i="2"/>
  <c r="AD200" i="2"/>
  <c r="AD216" i="2"/>
  <c r="AD196" i="2"/>
  <c r="AD281" i="2"/>
  <c r="AD14" i="2"/>
  <c r="AD80" i="2"/>
  <c r="AD332" i="2"/>
  <c r="AD112" i="2"/>
  <c r="AD326" i="2"/>
  <c r="AD110" i="2"/>
  <c r="AD201" i="2"/>
  <c r="AD173" i="2"/>
  <c r="AD191" i="2"/>
  <c r="AD61" i="2"/>
  <c r="AD412" i="2"/>
  <c r="AD45" i="2"/>
  <c r="AD209" i="2"/>
  <c r="AD64" i="2"/>
  <c r="AD54" i="2"/>
  <c r="AD90" i="2"/>
  <c r="AD107" i="2"/>
  <c r="AD371" i="2"/>
  <c r="AD442" i="2"/>
  <c r="AD53" i="2"/>
  <c r="AD77" i="2"/>
  <c r="AD73" i="2"/>
  <c r="AD93" i="2"/>
  <c r="AD100" i="2"/>
  <c r="AD194" i="2"/>
  <c r="AD84" i="2"/>
  <c r="AD95" i="2"/>
  <c r="AD162" i="2"/>
  <c r="AD286" i="2"/>
  <c r="AD351" i="2"/>
  <c r="AD450" i="2"/>
  <c r="AD65" i="2"/>
  <c r="AD358" i="2"/>
  <c r="AD360" i="2"/>
  <c r="AD397" i="2"/>
  <c r="AD47" i="2"/>
  <c r="AD190" i="2"/>
  <c r="AD315" i="2"/>
  <c r="AD323" i="2"/>
  <c r="AD313" i="2"/>
  <c r="AD23" i="2"/>
  <c r="AD296" i="2"/>
  <c r="AD102" i="2"/>
  <c r="AD314" i="2"/>
  <c r="AD297" i="2"/>
  <c r="AD104" i="2"/>
  <c r="AD312" i="2"/>
  <c r="AD293" i="2"/>
  <c r="AD285" i="2"/>
  <c r="AD372" i="2"/>
  <c r="AD382" i="2"/>
  <c r="AD166" i="2"/>
  <c r="AD417" i="2"/>
  <c r="AD350" i="2"/>
  <c r="AD367" i="2"/>
  <c r="AD318" i="2"/>
  <c r="AD334" i="2"/>
  <c r="AD300" i="2"/>
  <c r="AD386" i="2"/>
  <c r="AD406" i="2"/>
  <c r="AD333" i="2"/>
  <c r="AD180" i="2"/>
  <c r="AD25" i="2"/>
  <c r="AD381" i="2"/>
  <c r="AD325" i="2"/>
  <c r="AD341" i="2"/>
  <c r="AD364" i="2"/>
  <c r="AD82" i="2"/>
  <c r="AD68" i="2"/>
  <c r="AD375" i="2"/>
  <c r="AD207" i="2"/>
  <c r="AD204" i="2"/>
  <c r="AD167" i="2"/>
  <c r="AD437" i="2"/>
  <c r="AD430" i="2"/>
  <c r="AD11" i="2"/>
  <c r="AD349" i="2"/>
  <c r="AD369" i="2"/>
  <c r="AD163" i="2"/>
  <c r="AD168" i="2"/>
  <c r="AD21" i="2"/>
  <c r="AD320" i="2"/>
  <c r="AD67" i="2"/>
  <c r="AD366" i="2"/>
  <c r="AD337" i="2"/>
  <c r="AD105" i="2"/>
  <c r="AD425" i="2"/>
  <c r="AD70" i="2"/>
  <c r="AD211" i="2"/>
  <c r="AD393" i="2"/>
  <c r="AD170" i="2"/>
  <c r="AD294" i="2"/>
  <c r="AD403" i="2"/>
  <c r="AD66" i="2"/>
  <c r="AD448" i="2"/>
  <c r="AD444" i="2"/>
  <c r="AD354" i="2"/>
  <c r="AD404" i="2"/>
  <c r="AD446" i="2"/>
  <c r="AD343" i="2"/>
  <c r="AD422" i="2"/>
  <c r="AD309" i="2"/>
  <c r="AD101" i="2"/>
  <c r="AD432" i="2"/>
  <c r="AD391" i="2"/>
  <c r="AD443" i="2"/>
  <c r="AD348" i="2"/>
  <c r="AD392" i="2"/>
  <c r="AD24" i="2"/>
  <c r="AD359" i="2"/>
  <c r="AD78" i="2"/>
  <c r="AD174" i="2"/>
  <c r="AD308" i="2"/>
  <c r="AD388" i="2"/>
  <c r="AD91" i="2"/>
  <c r="AD303" i="2"/>
  <c r="AD183" i="2"/>
  <c r="AD399" i="2"/>
  <c r="AD50" i="2"/>
  <c r="AD28" i="2"/>
  <c r="AD43" i="2"/>
  <c r="AD390" i="2"/>
  <c r="AD10" i="2"/>
  <c r="AD26" i="2"/>
  <c r="AD111" i="2"/>
  <c r="AD378" i="2"/>
  <c r="AD49" i="2"/>
  <c r="AD398" i="2"/>
  <c r="AD389" i="2"/>
  <c r="AD407" i="2"/>
  <c r="AD321" i="2"/>
  <c r="AD187" i="2"/>
  <c r="AD109" i="2"/>
  <c r="AD198" i="2"/>
  <c r="AD447" i="2"/>
  <c r="AD301" i="2"/>
  <c r="AD210" i="2"/>
  <c r="AD192" i="2"/>
  <c r="AD27" i="2"/>
  <c r="AD445" i="2"/>
  <c r="AD178" i="2"/>
  <c r="AD184" i="2"/>
  <c r="AD439" i="2"/>
  <c r="AD423" i="2"/>
  <c r="AD103" i="2"/>
  <c r="AD203" i="2"/>
  <c r="AD56" i="2"/>
  <c r="AD441" i="2"/>
  <c r="AD13" i="2"/>
  <c r="AD71" i="2"/>
  <c r="AD284" i="2"/>
  <c r="AD387" i="2"/>
  <c r="AD55" i="2"/>
  <c r="AD46" i="2"/>
  <c r="AD96" i="2"/>
  <c r="AD306" i="2"/>
  <c r="AD299" i="2"/>
  <c r="AD161" i="2"/>
  <c r="AD395" i="2"/>
  <c r="AD44" i="2"/>
  <c r="AD451" i="2"/>
  <c r="AD340" i="2"/>
  <c r="AD352" i="2"/>
  <c r="AD113" i="2"/>
  <c r="AD401" i="2"/>
  <c r="AD92" i="2"/>
  <c r="AD452" i="2"/>
  <c r="AD9" i="2"/>
  <c r="AD384" i="2"/>
  <c r="AD416" i="2"/>
  <c r="AD453" i="2"/>
  <c r="AD377" i="2"/>
  <c r="AD357" i="2"/>
  <c r="AD283" i="2"/>
  <c r="AD421" i="2"/>
  <c r="AD19" i="2"/>
  <c r="AD188" i="2"/>
  <c r="AD305" i="2"/>
  <c r="AD94" i="2"/>
  <c r="AD106" i="2"/>
  <c r="AD72" i="2"/>
  <c r="AD186" i="2"/>
  <c r="AD179" i="2"/>
  <c r="AD83" i="2"/>
  <c r="AD52" i="2"/>
  <c r="AD206" i="2"/>
  <c r="AD59" i="2"/>
  <c r="AD363" i="2"/>
  <c r="AD98" i="2"/>
  <c r="AD414" i="2"/>
  <c r="AD20" i="2"/>
  <c r="AD62" i="2"/>
  <c r="AD347" i="2"/>
  <c r="AD307" i="2"/>
  <c r="AD413" i="2"/>
  <c r="AD176" i="2"/>
  <c r="AD195" i="2"/>
  <c r="AD57" i="2"/>
  <c r="AD316" i="2"/>
  <c r="AD69" i="2"/>
  <c r="AD394" i="2"/>
  <c r="AD317" i="2"/>
  <c r="AF120" i="14" l="1"/>
  <c r="AF119" i="14"/>
  <c r="AF41" i="14"/>
  <c r="AF39" i="14"/>
  <c r="AF21" i="14"/>
  <c r="AG21" i="14" s="1"/>
  <c r="AU21" i="14" s="1"/>
  <c r="BI21" i="14" s="1"/>
  <c r="BW21" i="14" s="1"/>
  <c r="CK21" i="14" s="1"/>
  <c r="AF68" i="14"/>
  <c r="AF130" i="14"/>
  <c r="AF43" i="14"/>
  <c r="AF148" i="14"/>
  <c r="AF138" i="14"/>
  <c r="AF298" i="14"/>
  <c r="AF234" i="14"/>
  <c r="AF136" i="14"/>
  <c r="AF213" i="14"/>
  <c r="AF327" i="14"/>
  <c r="AF319" i="14"/>
  <c r="AF295" i="14"/>
  <c r="AF245" i="14"/>
  <c r="AF222" i="14"/>
  <c r="AF296" i="14"/>
  <c r="AF183" i="14"/>
  <c r="AF160" i="14"/>
  <c r="AF81" i="14"/>
  <c r="AF32" i="14"/>
  <c r="AF277" i="14"/>
  <c r="AF22" i="14"/>
  <c r="AG22" i="14" s="1"/>
  <c r="AU22" i="14" s="1"/>
  <c r="BI22" i="14" s="1"/>
  <c r="BW22" i="14" s="1"/>
  <c r="CK22" i="14" s="1"/>
  <c r="AF73" i="14"/>
  <c r="AF207" i="14"/>
  <c r="AF328" i="14"/>
  <c r="AF274" i="14"/>
  <c r="AF181" i="14"/>
  <c r="AF131" i="14"/>
  <c r="AF133" i="14"/>
  <c r="AF189" i="14"/>
  <c r="AF54" i="14"/>
  <c r="AF134" i="14"/>
  <c r="AF151" i="14"/>
  <c r="AF225" i="14"/>
  <c r="AF149" i="14"/>
  <c r="AF310" i="14"/>
  <c r="AF117" i="14"/>
  <c r="AF227" i="14"/>
  <c r="AF177" i="14"/>
  <c r="AF224" i="14"/>
  <c r="AF146" i="14"/>
  <c r="AF166" i="14"/>
  <c r="AF238" i="14"/>
  <c r="AF36" i="14"/>
  <c r="AF35" i="14"/>
  <c r="AF78" i="14"/>
  <c r="AF8" i="14"/>
  <c r="AG8" i="14" s="1"/>
  <c r="AU8" i="14" s="1"/>
  <c r="AF114" i="14"/>
  <c r="AF251" i="14"/>
  <c r="AF153" i="14"/>
  <c r="AF212" i="14"/>
  <c r="AF170" i="14"/>
  <c r="AF254" i="14"/>
  <c r="AF313" i="14"/>
  <c r="AF196" i="14"/>
  <c r="AF205" i="14"/>
  <c r="AF308" i="14"/>
  <c r="AF10" i="14"/>
  <c r="AG10" i="14" s="1"/>
  <c r="AU10" i="14" s="1"/>
  <c r="BI10" i="14" s="1"/>
  <c r="BW10" i="14" s="1"/>
  <c r="CK10" i="14" s="1"/>
  <c r="AF101" i="14"/>
  <c r="AF228" i="14"/>
  <c r="AF305" i="14"/>
  <c r="AF97" i="14"/>
  <c r="AF168" i="14"/>
  <c r="AF17" i="14"/>
  <c r="AG17" i="14" s="1"/>
  <c r="AU17" i="14" s="1"/>
  <c r="BI17" i="14" s="1"/>
  <c r="BW17" i="14" s="1"/>
  <c r="CK17" i="14" s="1"/>
  <c r="CY17" i="14" s="1"/>
  <c r="DL17" i="14" s="1"/>
  <c r="DM17" i="14" s="1"/>
  <c r="AF132" i="14"/>
  <c r="AF247" i="14"/>
  <c r="AF275" i="14"/>
  <c r="AF203" i="14"/>
  <c r="AF297" i="14"/>
  <c r="AF217" i="14"/>
  <c r="AF127" i="14"/>
  <c r="AF109" i="14"/>
  <c r="AF40" i="14"/>
  <c r="AF24" i="14"/>
  <c r="AG24" i="14" s="1"/>
  <c r="AU24" i="14" s="1"/>
  <c r="BI24" i="14" s="1"/>
  <c r="BW24" i="14" s="1"/>
  <c r="CK24" i="14" s="1"/>
  <c r="AF317" i="14"/>
  <c r="AF292" i="14"/>
  <c r="AF304" i="14"/>
  <c r="AF67" i="14"/>
  <c r="AF51" i="14"/>
  <c r="AF185" i="14"/>
  <c r="AF61" i="14"/>
  <c r="AF12" i="14"/>
  <c r="AG12" i="14" s="1"/>
  <c r="AU12" i="14" s="1"/>
  <c r="AF283" i="14"/>
  <c r="AF167" i="14"/>
  <c r="AF204" i="14"/>
  <c r="AF165" i="14"/>
  <c r="AF284" i="14"/>
  <c r="AF257" i="14"/>
  <c r="AF268" i="14"/>
  <c r="AF193" i="14"/>
  <c r="AF202" i="14"/>
  <c r="AF124" i="14"/>
  <c r="AF176" i="14"/>
  <c r="AF49" i="14"/>
  <c r="AF92" i="14"/>
  <c r="AF279" i="14"/>
  <c r="AF79" i="14"/>
  <c r="AF28" i="14"/>
  <c r="AF46" i="14"/>
  <c r="AF314" i="14"/>
  <c r="AF122" i="14"/>
  <c r="AF258" i="14"/>
  <c r="AF294" i="14"/>
  <c r="AF178" i="14"/>
  <c r="AF324" i="14"/>
  <c r="AF221" i="14"/>
  <c r="AF281" i="14"/>
  <c r="AF270" i="14"/>
  <c r="AF240" i="14"/>
  <c r="AF280" i="14"/>
  <c r="AF98" i="14"/>
  <c r="AF322" i="14"/>
  <c r="AF267" i="14"/>
  <c r="AF169" i="14"/>
  <c r="AF194" i="14"/>
  <c r="AF45" i="14"/>
  <c r="AF76" i="14"/>
  <c r="AF72" i="14"/>
  <c r="AF26" i="14"/>
  <c r="AF94" i="14"/>
  <c r="AF47" i="14"/>
  <c r="AF282" i="14"/>
  <c r="AF57" i="14"/>
  <c r="AF60" i="14"/>
  <c r="AF262" i="14"/>
  <c r="AF243" i="14"/>
  <c r="AF162" i="14"/>
  <c r="AF173" i="14"/>
  <c r="AF293" i="14"/>
  <c r="AF53" i="14"/>
  <c r="AF186" i="14"/>
  <c r="AF321" i="14"/>
  <c r="AF323" i="14"/>
  <c r="AF223" i="14"/>
  <c r="AF210" i="14"/>
  <c r="AF31" i="14"/>
  <c r="AF74" i="14"/>
  <c r="AF115" i="14"/>
  <c r="AF209" i="14"/>
  <c r="AF263" i="14"/>
  <c r="AF303" i="14"/>
  <c r="AF147" i="14"/>
  <c r="AF18" i="14"/>
  <c r="AG18" i="14" s="1"/>
  <c r="AU18" i="14" s="1"/>
  <c r="BI18" i="14" s="1"/>
  <c r="BW18" i="14" s="1"/>
  <c r="CK18" i="14" s="1"/>
  <c r="CY18" i="14" s="1"/>
  <c r="DL18" i="14" s="1"/>
  <c r="DM18" i="14" s="1"/>
  <c r="AF216" i="14"/>
  <c r="AF140" i="14"/>
  <c r="AF112" i="14"/>
  <c r="AF70" i="14"/>
  <c r="AF276" i="14"/>
  <c r="AF56" i="14"/>
  <c r="AF250" i="14"/>
  <c r="AF302" i="14"/>
  <c r="AF64" i="14"/>
  <c r="AF150" i="14"/>
  <c r="AF62" i="14"/>
  <c r="AF237" i="14"/>
  <c r="AF164" i="14"/>
  <c r="AF318" i="14"/>
  <c r="AF83" i="14"/>
  <c r="AF34" i="14"/>
  <c r="AF312" i="14"/>
  <c r="AF233" i="14"/>
  <c r="AF88" i="14"/>
  <c r="AF42" i="14"/>
  <c r="AF93" i="14"/>
  <c r="AF174" i="14"/>
  <c r="AF201" i="14"/>
  <c r="AF199" i="14"/>
  <c r="AF52" i="14"/>
  <c r="AF232" i="14"/>
  <c r="AF59" i="14"/>
  <c r="AF264" i="14"/>
  <c r="AF249" i="14"/>
  <c r="AF236" i="14"/>
  <c r="AF159" i="14"/>
  <c r="AF85" i="14"/>
  <c r="AF179" i="14"/>
  <c r="AF129" i="14"/>
  <c r="AF82" i="14"/>
  <c r="AF23" i="14"/>
  <c r="AG23" i="14" s="1"/>
  <c r="AU23" i="14" s="1"/>
  <c r="BI23" i="14" s="1"/>
  <c r="BW23" i="14" s="1"/>
  <c r="CK23" i="14" s="1"/>
  <c r="AF37" i="14"/>
  <c r="AF13" i="14"/>
  <c r="AG13" i="14" s="1"/>
  <c r="AU13" i="14" s="1"/>
  <c r="BI13" i="14" s="1"/>
  <c r="BW13" i="14" s="1"/>
  <c r="CK13" i="14" s="1"/>
  <c r="CY13" i="14" s="1"/>
  <c r="DL13" i="14" s="1"/>
  <c r="DM13" i="14" s="1"/>
  <c r="AF66" i="14"/>
  <c r="AF299" i="14"/>
  <c r="AF156" i="14"/>
  <c r="AF50" i="14"/>
  <c r="AF291" i="14"/>
  <c r="AF290" i="14"/>
  <c r="AF220" i="14"/>
  <c r="AF75" i="14"/>
  <c r="AF256" i="14"/>
  <c r="AF230" i="14"/>
  <c r="AF44" i="14"/>
  <c r="AF145" i="14"/>
  <c r="AF123" i="14"/>
  <c r="AF89" i="14"/>
  <c r="AF33" i="14"/>
  <c r="AF171" i="14"/>
  <c r="AF15" i="14"/>
  <c r="AG15" i="14" s="1"/>
  <c r="AU15" i="14" s="1"/>
  <c r="BI15" i="14" s="1"/>
  <c r="BW15" i="14" s="1"/>
  <c r="CK15" i="14" s="1"/>
  <c r="CY15" i="14" s="1"/>
  <c r="DL15" i="14" s="1"/>
  <c r="DM15" i="14" s="1"/>
  <c r="AF198" i="14"/>
  <c r="AF11" i="14"/>
  <c r="AG11" i="14" s="1"/>
  <c r="AU11" i="14" s="1"/>
  <c r="BI11" i="14" s="1"/>
  <c r="BW11" i="14" s="1"/>
  <c r="CK11" i="14" s="1"/>
  <c r="CY11" i="14" s="1"/>
  <c r="DL11" i="14" s="1"/>
  <c r="DM11" i="14" s="1"/>
  <c r="AF326" i="14"/>
  <c r="AF137" i="14"/>
  <c r="AF330" i="14"/>
  <c r="AF211" i="14"/>
  <c r="AF71" i="14"/>
  <c r="AF48" i="14"/>
  <c r="AF278" i="14"/>
  <c r="AF58" i="14"/>
  <c r="AF241" i="14"/>
  <c r="AF158" i="14"/>
  <c r="AF87" i="14"/>
  <c r="AF63" i="14"/>
  <c r="AF96" i="14"/>
  <c r="AF300" i="14"/>
  <c r="AF214" i="14"/>
  <c r="AF325" i="14"/>
  <c r="AF182" i="14"/>
  <c r="AF144" i="14"/>
  <c r="AF104" i="14"/>
  <c r="AF19" i="14"/>
  <c r="AF265" i="14"/>
  <c r="AF27" i="14"/>
  <c r="AF190" i="14"/>
  <c r="AF188" i="14"/>
  <c r="AF16" i="14"/>
  <c r="AF172" i="14"/>
  <c r="AF260" i="14"/>
  <c r="AF252" i="14"/>
  <c r="AF55" i="14"/>
  <c r="AF111" i="14"/>
  <c r="AF197" i="14"/>
  <c r="AF301" i="14"/>
  <c r="AF77" i="14"/>
  <c r="AF200" i="14"/>
  <c r="AF246" i="14"/>
  <c r="AF306" i="14"/>
  <c r="AF244" i="14"/>
  <c r="AF226" i="14"/>
  <c r="AF255" i="14"/>
  <c r="AF65" i="14"/>
  <c r="AF311" i="14"/>
  <c r="AF195" i="14"/>
  <c r="AF90" i="14"/>
  <c r="AF128" i="14"/>
  <c r="AF30" i="14"/>
  <c r="AF266" i="14"/>
  <c r="AF25" i="14"/>
  <c r="AG25" i="14" s="1"/>
  <c r="AU25" i="14" s="1"/>
  <c r="BI25" i="14" s="1"/>
  <c r="BW25" i="14" s="1"/>
  <c r="CK25" i="14" s="1"/>
  <c r="CY25" i="14" s="1"/>
  <c r="DL25" i="14" s="1"/>
  <c r="DM25" i="14" s="1"/>
  <c r="AF113" i="14"/>
  <c r="AF184" i="14"/>
  <c r="AF320" i="14"/>
  <c r="AF215" i="14"/>
  <c r="AF239" i="14"/>
  <c r="AF175" i="14"/>
  <c r="AF20" i="14"/>
  <c r="AG20" i="14" s="1"/>
  <c r="AU20" i="14" s="1"/>
  <c r="BI20" i="14" s="1"/>
  <c r="BW20" i="14" s="1"/>
  <c r="CK20" i="14" s="1"/>
  <c r="CY20" i="14" s="1"/>
  <c r="DL20" i="14" s="1"/>
  <c r="DM20" i="14" s="1"/>
  <c r="AF187" i="14"/>
  <c r="AF86" i="14"/>
  <c r="AF231" i="14"/>
  <c r="AF329" i="14"/>
  <c r="AF84" i="14"/>
  <c r="AF315" i="14"/>
  <c r="AF288" i="14"/>
  <c r="AF125" i="14"/>
  <c r="AF316" i="14"/>
  <c r="AF135" i="14"/>
  <c r="AF286" i="14"/>
  <c r="AF269" i="14"/>
  <c r="AF121" i="14"/>
  <c r="AF106" i="14"/>
  <c r="AF206" i="14"/>
  <c r="AF91" i="14"/>
  <c r="AF261" i="14"/>
  <c r="AF219" i="14"/>
  <c r="AF155" i="14"/>
  <c r="AF80" i="14"/>
  <c r="AF69" i="14"/>
  <c r="AF218" i="14"/>
  <c r="AF152" i="14"/>
  <c r="AF192" i="14"/>
  <c r="AF105" i="14"/>
  <c r="AF163" i="14"/>
  <c r="AF9" i="14"/>
  <c r="AG9" i="14" s="1"/>
  <c r="AU9" i="14" s="1"/>
  <c r="BI9" i="14" s="1"/>
  <c r="BW9" i="14" s="1"/>
  <c r="CK9" i="14" s="1"/>
  <c r="CY9" i="14" s="1"/>
  <c r="DL9" i="14" s="1"/>
  <c r="DM9" i="14" s="1"/>
  <c r="AF191" i="14"/>
  <c r="AF99" i="14"/>
  <c r="AF331" i="14"/>
  <c r="AF143" i="14"/>
  <c r="AF208" i="14"/>
  <c r="AF29" i="14"/>
  <c r="AG29" i="14" s="1"/>
  <c r="AU29" i="14" s="1"/>
  <c r="AF157" i="14"/>
  <c r="AF139" i="14"/>
  <c r="AF14" i="14"/>
  <c r="AG14" i="14" s="1"/>
  <c r="AU14" i="14" s="1"/>
  <c r="BI14" i="14" s="1"/>
  <c r="BW14" i="14" s="1"/>
  <c r="CK14" i="14" s="1"/>
  <c r="CY14" i="14" s="1"/>
  <c r="DL14" i="14" s="1"/>
  <c r="DM14" i="14" s="1"/>
  <c r="AD280" i="2"/>
  <c r="AD8" i="2"/>
  <c r="AE291" i="2"/>
  <c r="AF291" i="2" s="1"/>
  <c r="AG291" i="2" s="1"/>
  <c r="AU291" i="2" s="1"/>
  <c r="BI291" i="2" s="1"/>
  <c r="BW291" i="2" s="1"/>
  <c r="CK291" i="2" s="1"/>
  <c r="CY291" i="2" s="1"/>
  <c r="AE282" i="2"/>
  <c r="AF282" i="2" s="1"/>
  <c r="AG282" i="2" s="1"/>
  <c r="AU282" i="2" s="1"/>
  <c r="BI282" i="2" s="1"/>
  <c r="AE288" i="2"/>
  <c r="AF288" i="2" s="1"/>
  <c r="AG288" i="2" s="1"/>
  <c r="AU288" i="2" s="1"/>
  <c r="BI288" i="2" s="1"/>
  <c r="BW288" i="2" s="1"/>
  <c r="CK288" i="2" s="1"/>
  <c r="CY288" i="2" s="1"/>
  <c r="AE289" i="2"/>
  <c r="AF289" i="2" s="1"/>
  <c r="AG289" i="2" s="1"/>
  <c r="AU289" i="2" s="1"/>
  <c r="BI289" i="2" s="1"/>
  <c r="BW289" i="2" s="1"/>
  <c r="CK289" i="2" s="1"/>
  <c r="CY289" i="2" s="1"/>
  <c r="AE290" i="2"/>
  <c r="AF290" i="2" s="1"/>
  <c r="AG290" i="2" s="1"/>
  <c r="AU290" i="2" s="1"/>
  <c r="BI290" i="2" s="1"/>
  <c r="BW290" i="2" s="1"/>
  <c r="CK290" i="2" s="1"/>
  <c r="CY290" i="2" s="1"/>
  <c r="AE88" i="2"/>
  <c r="AE287" i="2"/>
  <c r="AF287" i="2" s="1"/>
  <c r="AG287" i="2" s="1"/>
  <c r="AU287" i="2" s="1"/>
  <c r="BI287" i="2" s="1"/>
  <c r="BW287" i="2" s="1"/>
  <c r="CK287" i="2" s="1"/>
  <c r="CY287" i="2" s="1"/>
  <c r="AE160" i="2"/>
  <c r="AE89" i="2"/>
  <c r="AF89" i="2" s="1"/>
  <c r="AG89" i="2" s="1"/>
  <c r="AU89" i="2" s="1"/>
  <c r="BI89" i="2" s="1"/>
  <c r="BW89" i="2" s="1"/>
  <c r="CK89" i="2" s="1"/>
  <c r="CY89" i="2" s="1"/>
  <c r="AE161" i="2"/>
  <c r="AF161" i="2" s="1"/>
  <c r="AG161" i="2" s="1"/>
  <c r="AU161" i="2" s="1"/>
  <c r="BI161" i="2" s="1"/>
  <c r="BW161" i="2" s="1"/>
  <c r="CK161" i="2" s="1"/>
  <c r="CY161" i="2" s="1"/>
  <c r="AE162" i="2"/>
  <c r="AF162" i="2" s="1"/>
  <c r="AG162" i="2" s="1"/>
  <c r="AU162" i="2" s="1"/>
  <c r="BI162" i="2" s="1"/>
  <c r="BW162" i="2" s="1"/>
  <c r="CK162" i="2" s="1"/>
  <c r="CY162" i="2" s="1"/>
  <c r="AE163" i="2"/>
  <c r="AF163" i="2" s="1"/>
  <c r="AG163" i="2" s="1"/>
  <c r="AU163" i="2" s="1"/>
  <c r="BI163" i="2" s="1"/>
  <c r="BW163" i="2" s="1"/>
  <c r="CK163" i="2" s="1"/>
  <c r="CY163" i="2" s="1"/>
  <c r="AE75" i="2"/>
  <c r="AF75" i="2" s="1"/>
  <c r="AE53" i="2"/>
  <c r="AF53" i="2" s="1"/>
  <c r="AE292" i="2"/>
  <c r="AF292" i="2" s="1"/>
  <c r="AG292" i="2" s="1"/>
  <c r="AU292" i="2" s="1"/>
  <c r="AE364" i="2"/>
  <c r="AF364" i="2" s="1"/>
  <c r="AE332" i="2"/>
  <c r="AF332" i="2" s="1"/>
  <c r="AE338" i="2"/>
  <c r="AF338" i="2" s="1"/>
  <c r="AE397" i="2"/>
  <c r="AF397" i="2" s="1"/>
  <c r="AE313" i="2"/>
  <c r="AF313" i="2" s="1"/>
  <c r="AE445" i="2"/>
  <c r="AF445" i="2" s="1"/>
  <c r="AE436" i="2"/>
  <c r="AF436" i="2" s="1"/>
  <c r="AE30" i="2"/>
  <c r="AF30" i="2" s="1"/>
  <c r="AE109" i="2"/>
  <c r="AF109" i="2" s="1"/>
  <c r="AE375" i="2"/>
  <c r="AF375" i="2" s="1"/>
  <c r="AE178" i="2"/>
  <c r="AF178" i="2" s="1"/>
  <c r="AE12" i="2"/>
  <c r="AF12" i="2" s="1"/>
  <c r="AE11" i="2"/>
  <c r="AF11" i="2" s="1"/>
  <c r="AE448" i="2"/>
  <c r="AF448" i="2" s="1"/>
  <c r="AE398" i="2"/>
  <c r="AF398" i="2" s="1"/>
  <c r="AE350" i="2"/>
  <c r="AF350" i="2" s="1"/>
  <c r="AE316" i="2"/>
  <c r="AF316" i="2" s="1"/>
  <c r="AE164" i="2"/>
  <c r="AF164" i="2" s="1"/>
  <c r="AG164" i="2" s="1"/>
  <c r="AU164" i="2" s="1"/>
  <c r="BI164" i="2" s="1"/>
  <c r="BW164" i="2" s="1"/>
  <c r="CK164" i="2" s="1"/>
  <c r="CY164" i="2" s="1"/>
  <c r="AE56" i="2"/>
  <c r="AF56" i="2" s="1"/>
  <c r="AE322" i="2"/>
  <c r="AF322" i="2" s="1"/>
  <c r="AE197" i="2"/>
  <c r="AF197" i="2" s="1"/>
  <c r="AE351" i="2"/>
  <c r="AF351" i="2" s="1"/>
  <c r="AE191" i="2"/>
  <c r="AF191" i="2" s="1"/>
  <c r="AE311" i="2"/>
  <c r="AF311" i="2" s="1"/>
  <c r="AE77" i="2"/>
  <c r="AF77" i="2" s="1"/>
  <c r="AE396" i="2"/>
  <c r="AF396" i="2" s="1"/>
  <c r="AE98" i="2"/>
  <c r="AF98" i="2" s="1"/>
  <c r="AE314" i="2"/>
  <c r="AF314" i="2" s="1"/>
  <c r="AE429" i="2"/>
  <c r="AF429" i="2" s="1"/>
  <c r="AE419" i="2"/>
  <c r="AF419" i="2" s="1"/>
  <c r="AE391" i="2"/>
  <c r="AF391" i="2" s="1"/>
  <c r="AE207" i="2"/>
  <c r="AF207" i="2" s="1"/>
  <c r="AE185" i="2"/>
  <c r="AF185" i="2" s="1"/>
  <c r="AE451" i="2"/>
  <c r="AF451" i="2" s="1"/>
  <c r="AE307" i="2"/>
  <c r="AF307" i="2" s="1"/>
  <c r="AE447" i="2"/>
  <c r="AF447" i="2" s="1"/>
  <c r="AE378" i="2"/>
  <c r="AF378" i="2" s="1"/>
  <c r="AE216" i="2"/>
  <c r="AF216" i="2" s="1"/>
  <c r="AE354" i="2"/>
  <c r="AF354" i="2" s="1"/>
  <c r="AE372" i="2"/>
  <c r="AF372" i="2" s="1"/>
  <c r="AE58" i="2"/>
  <c r="AF58" i="2" s="1"/>
  <c r="AE211" i="2"/>
  <c r="AF211" i="2" s="1"/>
  <c r="AE49" i="2"/>
  <c r="AF49" i="2" s="1"/>
  <c r="AE203" i="2"/>
  <c r="AF203" i="2" s="1"/>
  <c r="AE318" i="2"/>
  <c r="AF318" i="2" s="1"/>
  <c r="AE337" i="2"/>
  <c r="AF337" i="2" s="1"/>
  <c r="AE67" i="2"/>
  <c r="AF67" i="2" s="1"/>
  <c r="AE65" i="2"/>
  <c r="AF65" i="2" s="1"/>
  <c r="AE176" i="2"/>
  <c r="AF176" i="2" s="1"/>
  <c r="AE74" i="2"/>
  <c r="AF74" i="2" s="1"/>
  <c r="AE281" i="2"/>
  <c r="AE70" i="2"/>
  <c r="AF70" i="2" s="1"/>
  <c r="AE381" i="2"/>
  <c r="AF381" i="2" s="1"/>
  <c r="AE360" i="2"/>
  <c r="AF360" i="2" s="1"/>
  <c r="AE27" i="2"/>
  <c r="AF27" i="2" s="1"/>
  <c r="AE60" i="2"/>
  <c r="AF60" i="2" s="1"/>
  <c r="AE167" i="2"/>
  <c r="AF167" i="2" s="1"/>
  <c r="AE23" i="2"/>
  <c r="AF23" i="2" s="1"/>
  <c r="AE52" i="2"/>
  <c r="AF52" i="2" s="1"/>
  <c r="AE343" i="2"/>
  <c r="AF343" i="2" s="1"/>
  <c r="AE54" i="2"/>
  <c r="AF54" i="2" s="1"/>
  <c r="AE388" i="2"/>
  <c r="AF388" i="2" s="1"/>
  <c r="AE341" i="2"/>
  <c r="AF341" i="2" s="1"/>
  <c r="AE90" i="2"/>
  <c r="AF90" i="2" s="1"/>
  <c r="AE168" i="2"/>
  <c r="AF168" i="2" s="1"/>
  <c r="AE415" i="2"/>
  <c r="AF415" i="2" s="1"/>
  <c r="AE304" i="2"/>
  <c r="AF304" i="2" s="1"/>
  <c r="AE384" i="2"/>
  <c r="AF384" i="2" s="1"/>
  <c r="AE205" i="2"/>
  <c r="AF205" i="2" s="1"/>
  <c r="AE400" i="2"/>
  <c r="AF400" i="2" s="1"/>
  <c r="AE309" i="2"/>
  <c r="AF309" i="2" s="1"/>
  <c r="AE48" i="2"/>
  <c r="AF48" i="2" s="1"/>
  <c r="AE380" i="2"/>
  <c r="AF380" i="2" s="1"/>
  <c r="AE359" i="2"/>
  <c r="AF359" i="2" s="1"/>
  <c r="AE310" i="2"/>
  <c r="AF310" i="2" s="1"/>
  <c r="AE13" i="2"/>
  <c r="AF13" i="2" s="1"/>
  <c r="AE213" i="2"/>
  <c r="AF213" i="2" s="1"/>
  <c r="AE199" i="2"/>
  <c r="AF199" i="2" s="1"/>
  <c r="AE299" i="2"/>
  <c r="AF299" i="2" s="1"/>
  <c r="AE63" i="2"/>
  <c r="AF63" i="2" s="1"/>
  <c r="AE24" i="2"/>
  <c r="AF24" i="2" s="1"/>
  <c r="AE10" i="2"/>
  <c r="AF10" i="2" s="1"/>
  <c r="AE196" i="2"/>
  <c r="AF196" i="2" s="1"/>
  <c r="AE101" i="2"/>
  <c r="AF101" i="2" s="1"/>
  <c r="AE442" i="2"/>
  <c r="AF442" i="2" s="1"/>
  <c r="AE446" i="2"/>
  <c r="AF446" i="2" s="1"/>
  <c r="AE426" i="2"/>
  <c r="AF426" i="2" s="1"/>
  <c r="AE295" i="2"/>
  <c r="AF295" i="2" s="1"/>
  <c r="AG295" i="2" s="1"/>
  <c r="AU295" i="2" s="1"/>
  <c r="BI295" i="2" s="1"/>
  <c r="AE453" i="2"/>
  <c r="AF453" i="2" s="1"/>
  <c r="AE335" i="2"/>
  <c r="AF335" i="2" s="1"/>
  <c r="AE434" i="2"/>
  <c r="AF434" i="2" s="1"/>
  <c r="AE22" i="2"/>
  <c r="AF22" i="2" s="1"/>
  <c r="AE315" i="2"/>
  <c r="AF315" i="2" s="1"/>
  <c r="AE84" i="2"/>
  <c r="AF84" i="2" s="1"/>
  <c r="AE412" i="2"/>
  <c r="AF412" i="2" s="1"/>
  <c r="AE202" i="2"/>
  <c r="AF202" i="2" s="1"/>
  <c r="AE25" i="2"/>
  <c r="AF25" i="2" s="1"/>
  <c r="AE61" i="2"/>
  <c r="AE82" i="2"/>
  <c r="AF82" i="2" s="1"/>
  <c r="AE407" i="2"/>
  <c r="AF407" i="2" s="1"/>
  <c r="AE387" i="2"/>
  <c r="AF387" i="2" s="1"/>
  <c r="AE452" i="2"/>
  <c r="AF452" i="2" s="1"/>
  <c r="AE312" i="2"/>
  <c r="AF312" i="2" s="1"/>
  <c r="AE186" i="2"/>
  <c r="AF186" i="2" s="1"/>
  <c r="AE201" i="2"/>
  <c r="AF201" i="2" s="1"/>
  <c r="AE416" i="2"/>
  <c r="AF416" i="2" s="1"/>
  <c r="AE349" i="2"/>
  <c r="AF349" i="2" s="1"/>
  <c r="AE107" i="2"/>
  <c r="AF107" i="2" s="1"/>
  <c r="AE386" i="2"/>
  <c r="AF386" i="2" s="1"/>
  <c r="AE80" i="2"/>
  <c r="AF80" i="2" s="1"/>
  <c r="AE189" i="2"/>
  <c r="AF189" i="2" s="1"/>
  <c r="AE357" i="2"/>
  <c r="AF357" i="2" s="1"/>
  <c r="AE72" i="2"/>
  <c r="AF72" i="2" s="1"/>
  <c r="AE403" i="2"/>
  <c r="AF403" i="2" s="1"/>
  <c r="AE96" i="2"/>
  <c r="AF96" i="2" s="1"/>
  <c r="AE183" i="2"/>
  <c r="AF183" i="2" s="1"/>
  <c r="AE200" i="2"/>
  <c r="AF200" i="2" s="1"/>
  <c r="AE300" i="2"/>
  <c r="AF300" i="2" s="1"/>
  <c r="AE62" i="2"/>
  <c r="AF62" i="2" s="1"/>
  <c r="AE204" i="2"/>
  <c r="AF204" i="2" s="1"/>
  <c r="AE417" i="2"/>
  <c r="AF417" i="2" s="1"/>
  <c r="AE389" i="2"/>
  <c r="AF389" i="2" s="1"/>
  <c r="AE208" i="2"/>
  <c r="AF208" i="2" s="1"/>
  <c r="AE210" i="2"/>
  <c r="AF210" i="2" s="1"/>
  <c r="AE410" i="2"/>
  <c r="AF410" i="2" s="1"/>
  <c r="AE91" i="2"/>
  <c r="AF91" i="2" s="1"/>
  <c r="AE376" i="2"/>
  <c r="AF376" i="2" s="1"/>
  <c r="AE294" i="2"/>
  <c r="AF294" i="2" s="1"/>
  <c r="AE66" i="2"/>
  <c r="AF66" i="2" s="1"/>
  <c r="AE206" i="2"/>
  <c r="AF206" i="2" s="1"/>
  <c r="AE390" i="2"/>
  <c r="AF390" i="2" s="1"/>
  <c r="AE414" i="2"/>
  <c r="AF414" i="2" s="1"/>
  <c r="AE55" i="2"/>
  <c r="AF55" i="2" s="1"/>
  <c r="AE173" i="2"/>
  <c r="AF173" i="2" s="1"/>
  <c r="AE45" i="2"/>
  <c r="AF45" i="2" s="1"/>
  <c r="AE362" i="2"/>
  <c r="AF362" i="2" s="1"/>
  <c r="AE365" i="2"/>
  <c r="AF365" i="2" s="1"/>
  <c r="AE44" i="2"/>
  <c r="AF44" i="2" s="1"/>
  <c r="AE104" i="2"/>
  <c r="AF104" i="2" s="1"/>
  <c r="AE297" i="2"/>
  <c r="AF297" i="2" s="1"/>
  <c r="AE302" i="2"/>
  <c r="AF302" i="2" s="1"/>
  <c r="AE9" i="2"/>
  <c r="AE26" i="2"/>
  <c r="AF26" i="2" s="1"/>
  <c r="AE367" i="2"/>
  <c r="AF367" i="2" s="1"/>
  <c r="AE317" i="2"/>
  <c r="AF317" i="2" s="1"/>
  <c r="AE106" i="2"/>
  <c r="AF106" i="2" s="1"/>
  <c r="AE215" i="2"/>
  <c r="AF215" i="2" s="1"/>
  <c r="AE348" i="2"/>
  <c r="AF348" i="2" s="1"/>
  <c r="AE347" i="2"/>
  <c r="AF347" i="2" s="1"/>
  <c r="AE325" i="2"/>
  <c r="AF325" i="2" s="1"/>
  <c r="AE366" i="2"/>
  <c r="AF366" i="2" s="1"/>
  <c r="AE358" i="2"/>
  <c r="AF358" i="2" s="1"/>
  <c r="AE346" i="2"/>
  <c r="AF346" i="2" s="1"/>
  <c r="AE323" i="2"/>
  <c r="AF323" i="2" s="1"/>
  <c r="AE47" i="2"/>
  <c r="AF47" i="2" s="1"/>
  <c r="AE421" i="2"/>
  <c r="AF421" i="2" s="1"/>
  <c r="AE296" i="2"/>
  <c r="AF296" i="2" s="1"/>
  <c r="AE333" i="2"/>
  <c r="AF333" i="2" s="1"/>
  <c r="AE305" i="2"/>
  <c r="AF305" i="2" s="1"/>
  <c r="AE97" i="2"/>
  <c r="AF97" i="2" s="1"/>
  <c r="AE352" i="2"/>
  <c r="AF352" i="2" s="1"/>
  <c r="AE303" i="2"/>
  <c r="AF303" i="2" s="1"/>
  <c r="AE369" i="2"/>
  <c r="AF369" i="2" s="1"/>
  <c r="AE181" i="2"/>
  <c r="AF181" i="2" s="1"/>
  <c r="AE29" i="2"/>
  <c r="AF29" i="2" s="1"/>
  <c r="AE420" i="2"/>
  <c r="AF420" i="2" s="1"/>
  <c r="AE345" i="2"/>
  <c r="AF345" i="2" s="1"/>
  <c r="AE308" i="2"/>
  <c r="AF308" i="2" s="1"/>
  <c r="AE187" i="2"/>
  <c r="AF187" i="2" s="1"/>
  <c r="AE440" i="2"/>
  <c r="AF440" i="2" s="1"/>
  <c r="AE177" i="2"/>
  <c r="AF177" i="2" s="1"/>
  <c r="AE422" i="2"/>
  <c r="AF422" i="2" s="1"/>
  <c r="AE69" i="2"/>
  <c r="AF69" i="2" s="1"/>
  <c r="AE103" i="2"/>
  <c r="AF103" i="2" s="1"/>
  <c r="AE190" i="2"/>
  <c r="AF190" i="2" s="1"/>
  <c r="AE108" i="2"/>
  <c r="AF108" i="2" s="1"/>
  <c r="AE373" i="2"/>
  <c r="AF373" i="2" s="1"/>
  <c r="AE180" i="2"/>
  <c r="AF180" i="2" s="1"/>
  <c r="AE433" i="2"/>
  <c r="AF433" i="2" s="1"/>
  <c r="AE395" i="2"/>
  <c r="AF395" i="2" s="1"/>
  <c r="AE450" i="2"/>
  <c r="AF450" i="2" s="1"/>
  <c r="AE94" i="2"/>
  <c r="AF94" i="2" s="1"/>
  <c r="AE379" i="2"/>
  <c r="AF379" i="2" s="1"/>
  <c r="AE306" i="2"/>
  <c r="AF306" i="2" s="1"/>
  <c r="AE111" i="2"/>
  <c r="AF111" i="2" s="1"/>
  <c r="AE393" i="2"/>
  <c r="AF393" i="2" s="1"/>
  <c r="AE76" i="2"/>
  <c r="AF76" i="2" s="1"/>
  <c r="AE179" i="2"/>
  <c r="AF179" i="2" s="1"/>
  <c r="AE21" i="2"/>
  <c r="AF21" i="2" s="1"/>
  <c r="AE334" i="2"/>
  <c r="AF334" i="2" s="1"/>
  <c r="AE169" i="2"/>
  <c r="AF169" i="2" s="1"/>
  <c r="AE195" i="2"/>
  <c r="AF195" i="2" s="1"/>
  <c r="AE171" i="2"/>
  <c r="AF171" i="2" s="1"/>
  <c r="AE413" i="2"/>
  <c r="AF413" i="2" s="1"/>
  <c r="AE193" i="2"/>
  <c r="AF193" i="2" s="1"/>
  <c r="AE112" i="2"/>
  <c r="AF112" i="2" s="1"/>
  <c r="AE394" i="2"/>
  <c r="AF394" i="2" s="1"/>
  <c r="AE425" i="2"/>
  <c r="AF425" i="2" s="1"/>
  <c r="AE110" i="2"/>
  <c r="AF110" i="2" s="1"/>
  <c r="AE432" i="2"/>
  <c r="AF432" i="2" s="1"/>
  <c r="AE83" i="2"/>
  <c r="AF83" i="2" s="1"/>
  <c r="AE184" i="2"/>
  <c r="AF184" i="2" s="1"/>
  <c r="AE174" i="2"/>
  <c r="AF174" i="2" s="1"/>
  <c r="AE170" i="2"/>
  <c r="AF170" i="2" s="1"/>
  <c r="AE182" i="2"/>
  <c r="AF182" i="2" s="1"/>
  <c r="AE57" i="2"/>
  <c r="AF57" i="2" s="1"/>
  <c r="AE51" i="2"/>
  <c r="AF51" i="2" s="1"/>
  <c r="AE19" i="2"/>
  <c r="AF19" i="2" s="1"/>
  <c r="AE50" i="2"/>
  <c r="AF50" i="2" s="1"/>
  <c r="AE92" i="2"/>
  <c r="AF92" i="2" s="1"/>
  <c r="AE81" i="2"/>
  <c r="AF81" i="2" s="1"/>
  <c r="AE102" i="2"/>
  <c r="AF102" i="2" s="1"/>
  <c r="AE99" i="2"/>
  <c r="AF99" i="2" s="1"/>
  <c r="AE93" i="2"/>
  <c r="AF93" i="2" s="1"/>
  <c r="AE28" i="2"/>
  <c r="AF28" i="2" s="1"/>
  <c r="AE444" i="2"/>
  <c r="AF444" i="2" s="1"/>
  <c r="AE15" i="2"/>
  <c r="AF15" i="2" s="1"/>
  <c r="AE166" i="2"/>
  <c r="AF166" i="2" s="1"/>
  <c r="AE192" i="2"/>
  <c r="AF192" i="2" s="1"/>
  <c r="AE441" i="2"/>
  <c r="AF441" i="2" s="1"/>
  <c r="AE18" i="2"/>
  <c r="AF18" i="2" s="1"/>
  <c r="AE14" i="2"/>
  <c r="AF14" i="2" s="1"/>
  <c r="AE214" i="2"/>
  <c r="AF214" i="2" s="1"/>
  <c r="AE113" i="2"/>
  <c r="AF113" i="2" s="1"/>
  <c r="AE320" i="2"/>
  <c r="AF320" i="2" s="1"/>
  <c r="AE100" i="2"/>
  <c r="AF100" i="2" s="1"/>
  <c r="AE175" i="2"/>
  <c r="AF175" i="2" s="1"/>
  <c r="AE43" i="2"/>
  <c r="AE105" i="2"/>
  <c r="AF105" i="2" s="1"/>
  <c r="AE286" i="2"/>
  <c r="AF286" i="2" s="1"/>
  <c r="AG286" i="2" s="1"/>
  <c r="AU286" i="2" s="1"/>
  <c r="BI286" i="2" s="1"/>
  <c r="BW286" i="2" s="1"/>
  <c r="AE339" i="2"/>
  <c r="AF339" i="2" s="1"/>
  <c r="AE409" i="2"/>
  <c r="AF409" i="2" s="1"/>
  <c r="AE293" i="2"/>
  <c r="AF293" i="2" s="1"/>
  <c r="AE172" i="2"/>
  <c r="AF172" i="2" s="1"/>
  <c r="AE430" i="2"/>
  <c r="AF430" i="2" s="1"/>
  <c r="AE411" i="2"/>
  <c r="AF411" i="2" s="1"/>
  <c r="AE194" i="2"/>
  <c r="AF194" i="2" s="1"/>
  <c r="AE340" i="2"/>
  <c r="AF340" i="2" s="1"/>
  <c r="AE443" i="2"/>
  <c r="AF443" i="2" s="1"/>
  <c r="AE68" i="2"/>
  <c r="AF68" i="2" s="1"/>
  <c r="AE363" i="2"/>
  <c r="AF363" i="2" s="1"/>
  <c r="AE401" i="2"/>
  <c r="AF401" i="2" s="1"/>
  <c r="AE439" i="2"/>
  <c r="AF439" i="2" s="1"/>
  <c r="AE283" i="2"/>
  <c r="AF283" i="2" s="1"/>
  <c r="AG283" i="2" s="1"/>
  <c r="AU283" i="2" s="1"/>
  <c r="BI283" i="2" s="1"/>
  <c r="BW283" i="2" s="1"/>
  <c r="CK283" i="2" s="1"/>
  <c r="AE368" i="2"/>
  <c r="AF368" i="2" s="1"/>
  <c r="AE78" i="2"/>
  <c r="AF78" i="2" s="1"/>
  <c r="AE427" i="2"/>
  <c r="AF427" i="2" s="1"/>
  <c r="AE284" i="2"/>
  <c r="AF284" i="2" s="1"/>
  <c r="AG284" i="2" s="1"/>
  <c r="AU284" i="2" s="1"/>
  <c r="AE95" i="2"/>
  <c r="AF95" i="2" s="1"/>
  <c r="AE319" i="2"/>
  <c r="AF319" i="2" s="1"/>
  <c r="AE449" i="2"/>
  <c r="AF449" i="2" s="1"/>
  <c r="AE59" i="2"/>
  <c r="AF59" i="2" s="1"/>
  <c r="AE383" i="2"/>
  <c r="AF383" i="2" s="1"/>
  <c r="AE64" i="2"/>
  <c r="AF64" i="2" s="1"/>
  <c r="AE46" i="2"/>
  <c r="AF46" i="2" s="1"/>
  <c r="AE423" i="2"/>
  <c r="AF423" i="2" s="1"/>
  <c r="AE79" i="2"/>
  <c r="AF79" i="2" s="1"/>
  <c r="AE71" i="2"/>
  <c r="AF71" i="2" s="1"/>
  <c r="AE404" i="2"/>
  <c r="AF404" i="2" s="1"/>
  <c r="AE374" i="2"/>
  <c r="AF374" i="2" s="1"/>
  <c r="AE73" i="2"/>
  <c r="AF73" i="2" s="1"/>
  <c r="AE402" i="2"/>
  <c r="AF402" i="2" s="1"/>
  <c r="AE188" i="2"/>
  <c r="AF188" i="2" s="1"/>
  <c r="AE399" i="2"/>
  <c r="AF399" i="2" s="1"/>
  <c r="AE20" i="2"/>
  <c r="AF20" i="2" s="1"/>
  <c r="AE437" i="2"/>
  <c r="AF437" i="2" s="1"/>
  <c r="AE371" i="2"/>
  <c r="AF371" i="2" s="1"/>
  <c r="AE165" i="2"/>
  <c r="AF165" i="2" s="1"/>
  <c r="AE285" i="2"/>
  <c r="AF285" i="2" s="1"/>
  <c r="AG285" i="2" s="1"/>
  <c r="AU285" i="2" s="1"/>
  <c r="AE377" i="2"/>
  <c r="AF377" i="2" s="1"/>
  <c r="AE406" i="2"/>
  <c r="AF406" i="2" s="1"/>
  <c r="AE16" i="2"/>
  <c r="AF16" i="2" s="1"/>
  <c r="AE212" i="2"/>
  <c r="AF212" i="2" s="1"/>
  <c r="AE392" i="2"/>
  <c r="AF392" i="2" s="1"/>
  <c r="AE382" i="2"/>
  <c r="AF382" i="2" s="1"/>
  <c r="AE301" i="2"/>
  <c r="AF301" i="2" s="1"/>
  <c r="AE431" i="2"/>
  <c r="AF431" i="2" s="1"/>
  <c r="AE326" i="2"/>
  <c r="AF326" i="2" s="1"/>
  <c r="AE198" i="2"/>
  <c r="AF198" i="2" s="1"/>
  <c r="AE217" i="2"/>
  <c r="AF217" i="2" s="1"/>
  <c r="AE209" i="2"/>
  <c r="AF209" i="2" s="1"/>
  <c r="AE321" i="2"/>
  <c r="AF321" i="2" s="1"/>
  <c r="AF61" i="2"/>
  <c r="AD87" i="2"/>
  <c r="AC7" i="2"/>
  <c r="AD159" i="2"/>
  <c r="AD42" i="2"/>
  <c r="DL22" i="14" l="1"/>
  <c r="CY22" i="14"/>
  <c r="DL21" i="14"/>
  <c r="CY21" i="14"/>
  <c r="DL23" i="14"/>
  <c r="CY23" i="14"/>
  <c r="DL24" i="14"/>
  <c r="CY24" i="14"/>
  <c r="AG32" i="14"/>
  <c r="AU32" i="14" s="1"/>
  <c r="BI32" i="14" s="1"/>
  <c r="AG19" i="14"/>
  <c r="AU19" i="14" s="1"/>
  <c r="AG16" i="14"/>
  <c r="AU16" i="14" s="1"/>
  <c r="BI16" i="14" s="1"/>
  <c r="BW16" i="14" s="1"/>
  <c r="AE87" i="2"/>
  <c r="AF88" i="2"/>
  <c r="AE42" i="2"/>
  <c r="AF43" i="2"/>
  <c r="AF42" i="2" s="1"/>
  <c r="AE8" i="2"/>
  <c r="AE7" i="2" s="1"/>
  <c r="AF9" i="2"/>
  <c r="AF8" i="2" s="1"/>
  <c r="BW282" i="2"/>
  <c r="BI280" i="2"/>
  <c r="AD7" i="2"/>
  <c r="AE280" i="2"/>
  <c r="AF281" i="2"/>
  <c r="AE159" i="2"/>
  <c r="AF160" i="2"/>
  <c r="AF7" i="2" l="1"/>
  <c r="DM21" i="14"/>
  <c r="DM23" i="14"/>
  <c r="DM24" i="14"/>
  <c r="DM22" i="14"/>
  <c r="AG160" i="2"/>
  <c r="AF159" i="2"/>
  <c r="AG281" i="2"/>
  <c r="AF280" i="2"/>
  <c r="CK282" i="2"/>
  <c r="BW280" i="2"/>
  <c r="AG88" i="2"/>
  <c r="AF87" i="2"/>
  <c r="AF86" i="2" s="1"/>
  <c r="AU88" i="2" l="1"/>
  <c r="AG87" i="2"/>
  <c r="AG86" i="2" s="1"/>
  <c r="CY282" i="2"/>
  <c r="CK280" i="2"/>
  <c r="AU281" i="2"/>
  <c r="AU280" i="2" s="1"/>
  <c r="AG280" i="2"/>
  <c r="AG159" i="2"/>
  <c r="AU160" i="2"/>
  <c r="BI88" i="2" l="1"/>
  <c r="AU87" i="2"/>
  <c r="AU86" i="2" s="1"/>
  <c r="BI160" i="2"/>
  <c r="AU159" i="2"/>
  <c r="CY280" i="2"/>
  <c r="BI87" i="2" l="1"/>
  <c r="BI86" i="2" s="1"/>
  <c r="BW88" i="2"/>
  <c r="BW160" i="2"/>
  <c r="BI159" i="2"/>
  <c r="CK160" i="2" l="1"/>
  <c r="BW159" i="2"/>
  <c r="CK88" i="2"/>
  <c r="BW87" i="2"/>
  <c r="BW86" i="2" s="1"/>
  <c r="CY88" i="2" l="1"/>
  <c r="CK87" i="2"/>
  <c r="CK86" i="2" s="1"/>
  <c r="CY160" i="2"/>
  <c r="CK159" i="2"/>
  <c r="CY159" i="2" l="1"/>
  <c r="CY87" i="2"/>
  <c r="CY86" i="2" s="1"/>
  <c r="CY5" i="2" l="1"/>
  <c r="BX7" i="14" l="1"/>
  <c r="CL7" i="14"/>
  <c r="BJ7" i="14"/>
  <c r="BH141" i="14"/>
  <c r="BH142" i="14"/>
  <c r="CA7" i="14"/>
  <c r="BL7" i="14"/>
  <c r="CV7" i="14"/>
  <c r="CI7" i="14"/>
  <c r="AZ7" i="14"/>
  <c r="BG7" i="14"/>
  <c r="CW7" i="14"/>
  <c r="CD7" i="14"/>
  <c r="CU7" i="14"/>
  <c r="BO7" i="14"/>
  <c r="CN7" i="14"/>
  <c r="BQ7" i="14"/>
  <c r="AX7" i="14"/>
  <c r="CP7" i="14"/>
  <c r="CO7" i="14"/>
  <c r="BN7" i="14"/>
  <c r="CM7" i="14"/>
  <c r="BA7" i="14"/>
  <c r="CS7" i="14"/>
  <c r="BM7" i="14"/>
  <c r="CB7" i="14"/>
  <c r="CH7" i="14"/>
  <c r="CQ7" i="14"/>
  <c r="AY7" i="14"/>
  <c r="BC7" i="14"/>
  <c r="BU7" i="14"/>
  <c r="CT7" i="14"/>
  <c r="AW7" i="14"/>
  <c r="BT7" i="14"/>
  <c r="BD7" i="14"/>
  <c r="BK7" i="14"/>
  <c r="BR7" i="14"/>
  <c r="CE7" i="14"/>
  <c r="BB7" i="14"/>
  <c r="BZ7" i="14"/>
  <c r="CF7" i="14"/>
  <c r="BS7" i="14"/>
  <c r="BP7" i="14"/>
  <c r="BY7" i="14"/>
  <c r="CG7" i="14"/>
  <c r="BF7" i="14"/>
  <c r="BE7" i="14"/>
  <c r="CC7" i="14"/>
  <c r="CR7" i="14"/>
  <c r="BI142" i="14"/>
  <c r="BW142" i="14" s="1"/>
  <c r="CK142" i="14" s="1"/>
  <c r="CY142" i="14" s="1"/>
  <c r="DL142" i="14" s="1"/>
  <c r="DM142" i="14" s="1"/>
  <c r="BI141" i="14"/>
  <c r="BW141" i="14" s="1"/>
  <c r="CK141" i="14" s="1"/>
  <c r="CY141" i="14" s="1"/>
  <c r="DL141" i="14" s="1"/>
  <c r="AV7" i="14"/>
  <c r="BH7" i="14" l="1"/>
  <c r="BI7" i="14" s="1"/>
  <c r="BV7" i="14"/>
  <c r="CX7" i="14"/>
  <c r="CJ7" i="14"/>
  <c r="DM141" i="14"/>
  <c r="BW7" i="14" l="1"/>
  <c r="CK7" i="14" s="1"/>
  <c r="CY7" i="14" s="1"/>
  <c r="DL7" i="14"/>
  <c r="DM7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6" authorId="0" shapeId="0" xr:uid="{8394207B-2F10-467D-8658-ED3B7E2BAF1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R6" authorId="0" shapeId="0" xr:uid="{6B62C74C-D52C-478C-905C-25453176C7D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S6" authorId="0" shapeId="0" xr:uid="{172DDEA8-8A3F-47FF-9AF4-51D05D8CEAF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tc={260E7225-4932-41CA-80AC-6FA55BE3517B}</author>
  </authors>
  <commentList>
    <comment ref="S6" authorId="0" shapeId="0" xr:uid="{4CF2F88B-C28F-4D1D-B3EF-AC4C7A1BA71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U6" authorId="0" shapeId="0" xr:uid="{9A21933F-D93D-4CC1-9454-30099DF9064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V6" authorId="0" shapeId="0" xr:uid="{BD3A7809-ED1E-47E5-BFDD-5C88A8E4BDD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W6" authorId="0" shapeId="0" xr:uid="{59D21F4E-4C7F-463B-AD80-0C94D120113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G271" authorId="1" shapeId="0" xr:uid="{260E7225-4932-41CA-80AC-6FA55BE351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Hệ nạp liệu masterbatch:
Theo T-code ZFIR0022
Ngày ghi nhận mã TSCĐ: 25/11/2025
Ngày bắt đầu khấu hao : 01/12/2025
Thực tế: 
Tháng 4/2026 mới kết chuyển số tiền vào mã TS, nên bắt đầu từ 5/2026 mới bắt đầu phát sinh CPKH.
Đã xác nhận với chị Kim Anh, hệ thống SAP vẫn tính khấu hao 144 tháng bắt đầu từ tháng 5/2026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tc={DEB5A654-CD24-4216-8475-C55C6D6A9C49}</author>
  </authors>
  <commentList>
    <comment ref="P6" authorId="0" shapeId="0" xr:uid="{76FB1457-EAA0-47B5-871C-CBDF1F5E14E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R6" authorId="0" shapeId="0" xr:uid="{E124565B-F760-4688-BA1F-06472491583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S6" authorId="0" shapeId="0" xr:uid="{BFEF1A67-9875-4564-93E1-0DBAB1543AB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G477" authorId="1" shapeId="0" xr:uid="{DEB5A654-CD24-4216-8475-C55C6D6A9C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Hệ nạp liệu masterbatch:
Theo T-code ZFIR0022
Ngày ghi nhận mã TSCĐ: 25/11/2025
Ngày bắt đầu khấu hao : 01/12/2025
Thực tế: 
Tháng 4/2026 mới kết chuyển số tiền vào mã TS, nên bắt đầu từ 5/2026 mới bắt đầu phát sinh CPKH.
Đã xác nhận với chị Kim Anh, hệ thống SAP vẫn tính khấu hao 144 tháng bắt đầu từ tháng 5/2026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U6" authorId="0" shapeId="0" xr:uid="{B493B04D-8324-4BAC-9A9A-050F0FDEF08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W6" authorId="0" shapeId="0" xr:uid="{B8E6C878-D26E-4EBC-9CDF-1E643B65F94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X6" authorId="0" shapeId="0" xr:uid="{4E5E4ECB-E6D0-464F-A2AC-37F1D6DB1FC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Y6" authorId="0" shapeId="0" xr:uid="{1445077C-86C8-4696-9F0B-227396B5D51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U6" authorId="0" shapeId="0" xr:uid="{58B532DF-894F-4C15-9A79-975D52891D5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W6" authorId="0" shapeId="0" xr:uid="{3D43158B-8C73-46B0-AB17-064F2F51C11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X6" authorId="0" shapeId="0" xr:uid="{C2553620-3A6B-45CD-9E64-10505075464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  <comment ref="Y6" authorId="0" shapeId="0" xr:uid="{3607335D-7A0C-4BDA-ACF0-D87F107CF5C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I5" authorId="0" shapeId="0" xr:uid="{283F99F2-6A37-4BC6-A917-18AC4E9227D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File Routing
giờ máy BQ 2025 x 120%</t>
        </r>
      </text>
    </comment>
    <comment ref="E27" authorId="0" shapeId="0" xr:uid="{C20F19DA-1A63-4754-9637-A8830C4E3A7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OSACA</t>
        </r>
      </text>
    </comment>
    <comment ref="F32" authorId="0" shapeId="0" xr:uid="{9D183CB4-D1FB-4F83-AB9C-54790E125F0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hiện đang ko xử dụng
</t>
        </r>
      </text>
    </comment>
  </commentList>
</comments>
</file>

<file path=xl/sharedStrings.xml><?xml version="1.0" encoding="utf-8"?>
<sst xmlns="http://schemas.openxmlformats.org/spreadsheetml/2006/main" count="18546" uniqueCount="1696">
  <si>
    <t>DANH MỤC TÀI SẢN CỐ ĐỊNH</t>
  </si>
  <si>
    <t>MMTB chính</t>
  </si>
  <si>
    <t>Hết khấu hao</t>
  </si>
  <si>
    <t>MMTB phụ</t>
  </si>
  <si>
    <t>TSCĐ vô hình</t>
  </si>
  <si>
    <t>Phân loại</t>
  </si>
  <si>
    <t>Phân nhóm SP</t>
  </si>
  <si>
    <t>Công đoạn</t>
  </si>
  <si>
    <t>Nhóm tài sản</t>
  </si>
  <si>
    <t>Mã tài sản</t>
  </si>
  <si>
    <t>Diễn giải tài sản 1</t>
  </si>
  <si>
    <t>Ngày ghi nhận TS</t>
  </si>
  <si>
    <t>Ngày bắt đầu KH</t>
  </si>
  <si>
    <t>T/G Khấu hao</t>
  </si>
  <si>
    <t>Cost center</t>
  </si>
  <si>
    <t>Work center</t>
  </si>
  <si>
    <t>Nhóm TK</t>
  </si>
  <si>
    <t>Tài khoản KH</t>
  </si>
  <si>
    <t>Tài khoản KH KTQT xác định</t>
  </si>
  <si>
    <t>Nguyên giá đầu kỳ (ngoại tệ)</t>
  </si>
  <si>
    <t>Loại ngoại tê</t>
  </si>
  <si>
    <t>Nguyên giá đầu kỳ (VNĐ)</t>
  </si>
  <si>
    <t>Gía trị khấu hao 1 tháng</t>
  </si>
  <si>
    <t>Số tiền khấu hao năm 2020</t>
  </si>
  <si>
    <t>Giá trị còn lại năm 2020</t>
  </si>
  <si>
    <t>Số tiền khấu hao năm 2021</t>
  </si>
  <si>
    <t>Giá trị còn lại năm 2021</t>
  </si>
  <si>
    <t>Số tiền khấu hao năm 2022</t>
  </si>
  <si>
    <t>Giá trị còn lại năm 2022</t>
  </si>
  <si>
    <t>Số tiền khấu hao năm 2023</t>
  </si>
  <si>
    <t>Giá trị còn lại năm 2023</t>
  </si>
  <si>
    <t>Số tiền khấu hao năm 2024</t>
  </si>
  <si>
    <t>Giá trị còn lại năm 2024</t>
  </si>
  <si>
    <t>Số tiền khấu hao năm 2025</t>
  </si>
  <si>
    <t>Giá trị còn lại năm 2025</t>
  </si>
  <si>
    <t>DANH MỤC TSCĐ NHÀ XƯỞNG</t>
  </si>
  <si>
    <t>1.1</t>
  </si>
  <si>
    <t>DTR SỞ HỮU</t>
  </si>
  <si>
    <t>6274.4</t>
  </si>
  <si>
    <t>Chung</t>
  </si>
  <si>
    <t>Z21110P</t>
  </si>
  <si>
    <t>101000019</t>
  </si>
  <si>
    <t>Hệ thống làm mát nhà xưởng</t>
  </si>
  <si>
    <t>Kỹ thuật</t>
  </si>
  <si>
    <t>101000022</t>
  </si>
  <si>
    <t>Phòng thử nghiệm F03</t>
  </si>
  <si>
    <t>Kiểm soát chất lượng</t>
  </si>
  <si>
    <t>Z21110A</t>
  </si>
  <si>
    <t>103000005</t>
  </si>
  <si>
    <t>Cửa cổng chính số 02 và 03</t>
  </si>
  <si>
    <t>Hành chánh nhân sự</t>
  </si>
  <si>
    <t>103000006</t>
  </si>
  <si>
    <t>Lắp đặt nhôm kính phòng Kỹ Thuật</t>
  </si>
  <si>
    <t>103000007</t>
  </si>
  <si>
    <t>Đường nước tưới cây xung quanh nhà máy</t>
  </si>
  <si>
    <t>103000008</t>
  </si>
  <si>
    <t>Ốp gạch và trồng cỏ nhà xưởng</t>
  </si>
  <si>
    <t>Ban dự án XDCB</t>
  </si>
  <si>
    <t>103000009</t>
  </si>
  <si>
    <t>Thi công các hạng mục xây dựng nhà xưởng</t>
  </si>
  <si>
    <t>103000010</t>
  </si>
  <si>
    <t>Nhà chứa bùn F05</t>
  </si>
  <si>
    <t>Z21150A</t>
  </si>
  <si>
    <t>Thi công hồ cá</t>
  </si>
  <si>
    <t>Z21180P</t>
  </si>
  <si>
    <t>Bãi tập kết rác F6</t>
  </si>
  <si>
    <t>Xưởng sản xuất PET</t>
  </si>
  <si>
    <t>Thi công nhà bạt F6</t>
  </si>
  <si>
    <t>Kho chứa vật  tư KT (F5)</t>
  </si>
  <si>
    <t>Z21180A</t>
  </si>
  <si>
    <t>Nguồn bơm giếng và tưới cỏ</t>
  </si>
  <si>
    <t>Hạng mục phụ nhà xưởng (VP F02, bó vĩa, điện, sơn)</t>
  </si>
  <si>
    <t>Thi công phim cách nhiệt cho vách kính F02</t>
  </si>
  <si>
    <t>Giếng nước ngầm số 2</t>
  </si>
  <si>
    <t>Lắp đặt cáp thoại nhà bảo vệ 1 và 3</t>
  </si>
  <si>
    <t>Hệ thống làm mát nhà xưởng (Đợt 3)</t>
  </si>
  <si>
    <t>103000011</t>
  </si>
  <si>
    <t>Hệ thống giữ xe</t>
  </si>
  <si>
    <t>103000012</t>
  </si>
  <si>
    <t>Khu dock F01</t>
  </si>
  <si>
    <t>103000014</t>
  </si>
  <si>
    <t>Trồng cỏ, cây xung quanh nhà máy</t>
  </si>
  <si>
    <t>Z21120P</t>
  </si>
  <si>
    <t>104000143</t>
  </si>
  <si>
    <t>Máy đo mùi OMX - ADM Shinyei</t>
  </si>
  <si>
    <t>104000145</t>
  </si>
  <si>
    <t>Máy chà sàn liên hợp PULLMAN</t>
  </si>
  <si>
    <t>Xưởng sản xuất HDPE</t>
  </si>
  <si>
    <t>Z21130P</t>
  </si>
  <si>
    <t>107000042</t>
  </si>
  <si>
    <t>Xe nâng tay điện Heli CBD20-AliH</t>
  </si>
  <si>
    <t>107000043</t>
  </si>
  <si>
    <t>101000023</t>
  </si>
  <si>
    <t>Lắp đặt mái bạt xếp giữa F2 và E3</t>
  </si>
  <si>
    <t>1001602000</t>
  </si>
  <si>
    <t>1.2</t>
  </si>
  <si>
    <t>THẠNH PHÁT SỞ HỮU</t>
  </si>
  <si>
    <t>101000000</t>
  </si>
  <si>
    <t>Nhà xưởng số 03</t>
  </si>
  <si>
    <t>101000001</t>
  </si>
  <si>
    <t>Hạng mục làm đường nhà máy</t>
  </si>
  <si>
    <t>101000002</t>
  </si>
  <si>
    <t>Nhà kho lều bạt</t>
  </si>
  <si>
    <t>101000003</t>
  </si>
  <si>
    <t>Văn phòng bộ phận kỹ thuật</t>
  </si>
  <si>
    <t>101000004</t>
  </si>
  <si>
    <t>Xây dựng phòng Quản lý chất lượng</t>
  </si>
  <si>
    <t>101000005</t>
  </si>
  <si>
    <t>Nhà xưởng số F02</t>
  </si>
  <si>
    <t>Khối SX - Xưởng 2</t>
  </si>
  <si>
    <t>101000006</t>
  </si>
  <si>
    <t>Nhà chứa hóa chất XLNT</t>
  </si>
  <si>
    <t>101000007</t>
  </si>
  <si>
    <t>Hạ tầng kỹ thuật xưởng F02</t>
  </si>
  <si>
    <t>101000008</t>
  </si>
  <si>
    <t>Nhà chứa vật tư</t>
  </si>
  <si>
    <t>101000009</t>
  </si>
  <si>
    <t>San lắp cát nền chứa nguyên liệu</t>
  </si>
  <si>
    <t>101000010</t>
  </si>
  <si>
    <t>Kho bao bì xưởng F04</t>
  </si>
  <si>
    <t>101000011</t>
  </si>
  <si>
    <t>Nhà xưởng số F04</t>
  </si>
  <si>
    <t>Khối SX - Xưởng 4</t>
  </si>
  <si>
    <t>101000012</t>
  </si>
  <si>
    <t>Nhà xưởng số F01</t>
  </si>
  <si>
    <t>Khối SX - Xưởng 1</t>
  </si>
  <si>
    <t>101000013</t>
  </si>
  <si>
    <t>Nhà xưởng số F05</t>
  </si>
  <si>
    <t>101000014</t>
  </si>
  <si>
    <t>Sân chứa nguyên liệu, trạm cân</t>
  </si>
  <si>
    <t>101000015</t>
  </si>
  <si>
    <t>Đường bê tông nhựa</t>
  </si>
  <si>
    <t>101000016</t>
  </si>
  <si>
    <t>Hệ thống chiếu sáng F01-F05</t>
  </si>
  <si>
    <t>103000000</t>
  </si>
  <si>
    <t>Nhà để xe CNV</t>
  </si>
  <si>
    <t>103000001</t>
  </si>
  <si>
    <t>Thiết kế nội thất văn phòng xưởng 03</t>
  </si>
  <si>
    <t>103000002</t>
  </si>
  <si>
    <t>Văn phòng xưởng 03</t>
  </si>
  <si>
    <t>103000003</t>
  </si>
  <si>
    <t>Nhà xe công nhân</t>
  </si>
  <si>
    <t>103000004</t>
  </si>
  <si>
    <t>Văn phòng F02</t>
  </si>
  <si>
    <t>104000068</t>
  </si>
  <si>
    <t>Hệ thống xử lý nước thải ChengWoen</t>
  </si>
  <si>
    <t>Chuyền rửa vảy PET-W</t>
  </si>
  <si>
    <t>Z211201P</t>
  </si>
  <si>
    <t>104600020</t>
  </si>
  <si>
    <t>Đường ống nén khí xưởng 03</t>
  </si>
  <si>
    <t>104600021</t>
  </si>
  <si>
    <t>Hệ thống cách nhiệt bể nước ngầm, Hệ thống PCCC</t>
  </si>
  <si>
    <t>104600022</t>
  </si>
  <si>
    <t>Hệ thống Điện, cấp thoát Nước xưởng 03</t>
  </si>
  <si>
    <t>104600026</t>
  </si>
  <si>
    <t>Hệ thống điện xưởng 03</t>
  </si>
  <si>
    <t>104600048</t>
  </si>
  <si>
    <t>Hệ thống PCCC xưởng F02</t>
  </si>
  <si>
    <t>104600051</t>
  </si>
  <si>
    <t>Hệ thống PCCC xưởng F03</t>
  </si>
  <si>
    <t>104600052</t>
  </si>
  <si>
    <t>Nâng trục 16-18 xưởng F03</t>
  </si>
  <si>
    <t>104600062</t>
  </si>
  <si>
    <t>Hệ thống PCCC xưởng F04</t>
  </si>
  <si>
    <t>104600063</t>
  </si>
  <si>
    <t>Hệ thống PCCC xưởng F01 &amp; F05</t>
  </si>
  <si>
    <t>104600069</t>
  </si>
  <si>
    <t>Máy tách nhãn chai Pet PVN-800</t>
  </si>
  <si>
    <t>Z21120A</t>
  </si>
  <si>
    <t>106000003</t>
  </si>
  <si>
    <t>Hệ thống máy lạnh âm trần DAIKIN (1.5HP-3.5HP)</t>
  </si>
  <si>
    <t>107000032</t>
  </si>
  <si>
    <t>Sàn nâng thủy lực</t>
  </si>
  <si>
    <t>Z21140P</t>
  </si>
  <si>
    <t>110000005</t>
  </si>
  <si>
    <t>Lắp đặt 22 camera xưởng F02</t>
  </si>
  <si>
    <t>Z21140A</t>
  </si>
  <si>
    <t>112000007</t>
  </si>
  <si>
    <t>Hệ thống tưới F02</t>
  </si>
  <si>
    <t>6274</t>
  </si>
  <si>
    <t>112000010</t>
  </si>
  <si>
    <t>Hệ thống dây mạng lầu 1 và trệt</t>
  </si>
  <si>
    <t>112000011</t>
  </si>
  <si>
    <t>Hệ thống tưới F03</t>
  </si>
  <si>
    <t>113000000</t>
  </si>
  <si>
    <t>Hạng mục trồng cây</t>
  </si>
  <si>
    <t>113000002</t>
  </si>
  <si>
    <t>Trồng cây cảnh quan</t>
  </si>
  <si>
    <t>117000000</t>
  </si>
  <si>
    <t>Nhà chứa rác thải nguy hại</t>
  </si>
  <si>
    <t>Z21310P</t>
  </si>
  <si>
    <t>138000000</t>
  </si>
  <si>
    <t>QSDĐ thửa AH159451 - DT64.064m2</t>
  </si>
  <si>
    <t>DANH MỤC MMTB CHÍNH</t>
  </si>
  <si>
    <t>2.1</t>
  </si>
  <si>
    <t>6274.1</t>
  </si>
  <si>
    <t>PET</t>
  </si>
  <si>
    <t>Tạo hạt</t>
  </si>
  <si>
    <t>Máy tạo hạt rPET HTL 1</t>
  </si>
  <si>
    <t>Chuyền Tạo hạt rPET1</t>
  </si>
  <si>
    <t>OSAK-01</t>
  </si>
  <si>
    <t>Băm Carn-01</t>
  </si>
  <si>
    <t>Máy nghiền nhựa HGP-800</t>
  </si>
  <si>
    <t>Băm chai PET-CR01</t>
  </si>
  <si>
    <t>CARN-01</t>
  </si>
  <si>
    <t>HD</t>
  </si>
  <si>
    <t>Tách màu</t>
  </si>
  <si>
    <t>Máy Tách màu Taiho</t>
  </si>
  <si>
    <t>Máy Tách màu Taiho+M</t>
  </si>
  <si>
    <t>TAIH-01</t>
  </si>
  <si>
    <t>Máy trộn hạt nhựa 2 tấn</t>
  </si>
  <si>
    <t>Máy trộn HDPE</t>
  </si>
  <si>
    <t>MIX-02</t>
  </si>
  <si>
    <t>Rửa</t>
  </si>
  <si>
    <t>Chuyền tạo vảy rPET - ChengWoen</t>
  </si>
  <si>
    <t>CHWO-R01</t>
  </si>
  <si>
    <t>Máy tạo hạt Starlinger (PET02)</t>
  </si>
  <si>
    <t>Chuyền Tạo hạt rPET2</t>
  </si>
  <si>
    <t>STAR-01</t>
  </si>
  <si>
    <t>Nâng IV</t>
  </si>
  <si>
    <t>Máy nâng IV Starlinger (SSP)</t>
  </si>
  <si>
    <t>Chuyền nâng IV hạt r</t>
  </si>
  <si>
    <t>SSP-01</t>
  </si>
  <si>
    <t>Máy tạo hạt rHDPE - 01</t>
  </si>
  <si>
    <t>Tạo hạt rHDPE-01</t>
  </si>
  <si>
    <t>YEHD-01</t>
  </si>
  <si>
    <t>Bồn trộn hạt nhựa 5 tấn (rPET)</t>
  </si>
  <si>
    <t>Máy trộn HN rPET</t>
  </si>
  <si>
    <t>MIX-01</t>
  </si>
  <si>
    <t>Băm</t>
  </si>
  <si>
    <t>Phòng tiêu âm máy nghiền nhựa</t>
  </si>
  <si>
    <t>Chuyền băm chai PET</t>
  </si>
  <si>
    <t>CHWO-B01</t>
  </si>
  <si>
    <t>Thi công lắp vít tải chuyền rửa CW1</t>
  </si>
  <si>
    <t>Máy tạo hạt rHDPE 03 (Polystar)</t>
  </si>
  <si>
    <t>Tạo hạt rHDPE-03</t>
  </si>
  <si>
    <t>POLY-01</t>
  </si>
  <si>
    <t>Chuyền băm rửa chai HDPE</t>
  </si>
  <si>
    <t>Chuyền băm PETActive</t>
  </si>
  <si>
    <t>ACTI-B01</t>
  </si>
  <si>
    <t>Máy tách màu Taiho 6SXM-10008FS - 2</t>
  </si>
  <si>
    <t>Máy tách màu Taiho 6SXM-10008FS</t>
  </si>
  <si>
    <t>Máy tách màu Taiho số 3</t>
  </si>
  <si>
    <t>TAIH-03</t>
  </si>
  <si>
    <t>Hệ thống phối trộn tự động WSB - 3000T</t>
  </si>
  <si>
    <t>MIX-03</t>
  </si>
  <si>
    <t>Máy nghiền nhựa HPG 800 (số 1-F04)</t>
  </si>
  <si>
    <t>CARN-02</t>
  </si>
  <si>
    <t>Máy nghiền nhựa HPG 800 (số 2-F04)</t>
  </si>
  <si>
    <t>CARN-03</t>
  </si>
  <si>
    <t>Chuyền băm PET số 02</t>
  </si>
  <si>
    <t>CHWO-B02</t>
  </si>
  <si>
    <t>Chuyền rửa vảy CW2</t>
  </si>
  <si>
    <t>CHWO-R02</t>
  </si>
  <si>
    <t>Máy nghiền nhựa HGP-800-30HP-22.5KW</t>
  </si>
  <si>
    <t>Máy nghiền nhựa HPG 1000</t>
  </si>
  <si>
    <t>CARN-04</t>
  </si>
  <si>
    <t>PP</t>
  </si>
  <si>
    <t>Chuyền tạo hạt  rPP số 2 (Yei)</t>
  </si>
  <si>
    <t>YEPP-02</t>
  </si>
  <si>
    <t>Hệ thống XLNT 400m3/ngày đêm</t>
  </si>
  <si>
    <t>Hệ thống XLNT 500 m3/ngày đêm</t>
  </si>
  <si>
    <t>BORE-R01</t>
  </si>
  <si>
    <t>HT Máy tách vảy Taiho Phó sản HD 5 máy (Taiho 3)</t>
  </si>
  <si>
    <t>Máy Tách Màu HD TAIH-03</t>
  </si>
  <si>
    <t>Máy tách nhãn bình 5G (Lavie–LABR-01)</t>
  </si>
  <si>
    <t>Chuyền tách nhãn Lavie LABR-01</t>
  </si>
  <si>
    <t>LaBR-01</t>
  </si>
  <si>
    <t>Xơ sợi</t>
  </si>
  <si>
    <t>Máy Tạo Hạt Xơ Sợi YPET-01</t>
  </si>
  <si>
    <t>Chuyền tạo sơ sợi rPET YE I</t>
  </si>
  <si>
    <t>YPET-01</t>
  </si>
  <si>
    <t>Máy Tạo Hạt rPP YEI PP-01</t>
  </si>
  <si>
    <t>Chuyền tạo hạt rPP hiệu YE I</t>
  </si>
  <si>
    <t>YEPP-01</t>
  </si>
  <si>
    <t>Máy trộn nhựa KN L10000KG+</t>
  </si>
  <si>
    <t>1001602139</t>
  </si>
  <si>
    <t>Máy Trộn PET 10 Tấn MIX-06</t>
  </si>
  <si>
    <t>MIX-06</t>
  </si>
  <si>
    <t>Máy trộn nhựa MIX-08 15000 Kg (F2)</t>
  </si>
  <si>
    <t>1001602143</t>
  </si>
  <si>
    <t>Máy trộn PP/HD</t>
  </si>
  <si>
    <t>MIX-08</t>
  </si>
  <si>
    <t>Vít tải cấp liệu bồn trộn 15 tấn MIX-08 (F2)</t>
  </si>
  <si>
    <t>Vít tải chuyển liệu ra từ bồn trộn 15tấn MIX-08 F2</t>
  </si>
  <si>
    <t>lắp chuyền rửa lạnh mới F03</t>
  </si>
  <si>
    <t>1001602144</t>
  </si>
  <si>
    <t>Chuyền Rửa Vảy PET BORE-R02</t>
  </si>
  <si>
    <t>BORE-R02</t>
  </si>
  <si>
    <t>TC máy tách liệu chuyền rửa lạnh F3 BRT</t>
  </si>
  <si>
    <t>Hệ khung sàn cho chuyền rửa lạnh mới F03</t>
  </si>
  <si>
    <t>TỦ ĐIỆN HỆ RỬA NÓNG CHWO-R02</t>
  </si>
  <si>
    <t>1001602114</t>
  </si>
  <si>
    <t>Máy tạo hạt nhựa Gran (HD02)(TLP) F2</t>
  </si>
  <si>
    <t>1001602109</t>
  </si>
  <si>
    <t>Tạo hạt rHDPE-02</t>
  </si>
  <si>
    <t>NGR-01</t>
  </si>
  <si>
    <t>2.2</t>
  </si>
  <si>
    <t>MÁY DO DUY TÂN HOLDING SỞ HỮU</t>
  </si>
  <si>
    <t>Bản quyền sử dụng salesforce ( 3 năm 26/5/2023-&gt;25/05/2026)</t>
  </si>
  <si>
    <t>Kinh doanh</t>
  </si>
  <si>
    <t>6414</t>
  </si>
  <si>
    <t>VND</t>
  </si>
  <si>
    <t>Triển khai giải pháp quản lý QHKH</t>
  </si>
  <si>
    <t>Máy tách hạt PET</t>
  </si>
  <si>
    <t>Chuyền Tạo hạt rPET3</t>
  </si>
  <si>
    <t>STAR-02</t>
  </si>
  <si>
    <t>USD</t>
  </si>
  <si>
    <t>Băm rửa</t>
  </si>
  <si>
    <t>Máy tách màu Meyer chuyền Moogetech</t>
  </si>
  <si>
    <t>Chuyền băm rửa PP</t>
  </si>
  <si>
    <t>MOOG-B01</t>
  </si>
  <si>
    <t>Máy nén khí IR03</t>
  </si>
  <si>
    <t>Hệ thống máy tách màu vảy nhựa phó sản Taiho</t>
  </si>
  <si>
    <t xml:space="preserve">Máy ghiền nhựa HGP-1000 </t>
  </si>
  <si>
    <t>Chuyền máy tạo hạt PET – YEI</t>
  </si>
  <si>
    <t>Chuyền tạo sơ sợi</t>
  </si>
  <si>
    <t>Chuyền băm rửa PP Moogetech 1tph</t>
  </si>
  <si>
    <t>Bồn trộn N/liệu nhựa(bằng thép)-HT SiloTT:15m3-3bộ</t>
  </si>
  <si>
    <t>Máy tạo hạt rPP (2 chuyền)</t>
  </si>
  <si>
    <t>Chuyền tạo hạt rPP</t>
  </si>
  <si>
    <t>Hệ thống phân tích vảy</t>
  </si>
  <si>
    <t>EUR</t>
  </si>
  <si>
    <t>Hệ thống lọc tự động Ettlinger 350( 1 bộ )</t>
  </si>
  <si>
    <t>Máy phân loại Polymer ( 1 bộ )</t>
  </si>
  <si>
    <t>Máy thổi PET CPSB-TS1000H ( 1 bộ ) : 68,000 USD
Khuôn thổi chai 500ml 1 cavity : 5,400 USD</t>
  </si>
  <si>
    <t>Máy thổi Akei ( 1 bộ )</t>
  </si>
  <si>
    <t>Máy lựa vảy số 3 - Tomra</t>
  </si>
  <si>
    <t>Chuyền rửa vảy PET 2</t>
  </si>
  <si>
    <t>Chuyền rửa vảy PET 3</t>
  </si>
  <si>
    <t>Máy băm rửa vảy số 3 -EC3000 PET (Boretech)</t>
  </si>
  <si>
    <t>BORE-B01</t>
  </si>
  <si>
    <t xml:space="preserve">Máy ép J100ADS </t>
  </si>
  <si>
    <t>JPY</t>
  </si>
  <si>
    <t>Chuyền băm rửa số 2  Chang Woen</t>
  </si>
  <si>
    <t>Máy lựa vảy số 2 - Tomra</t>
  </si>
  <si>
    <t xml:space="preserve">Chuyền máy Starlinger 330
</t>
  </si>
  <si>
    <t>Chuyền tạo hạt PET 3</t>
  </si>
  <si>
    <t>STAR-03</t>
  </si>
  <si>
    <t>Máy làm nguội h/nhựa PWC1200-1.6 tấn/h-chuyền số 1</t>
  </si>
  <si>
    <t xml:space="preserve">Chuyền tạo hạt Starlinger số 1 
</t>
  </si>
  <si>
    <t xml:space="preserve">Máy tách nhãn Changwoen </t>
  </si>
  <si>
    <t>Máy kết tinh PET hiệu Shini</t>
  </si>
  <si>
    <t>DANH MỤC MMTB PHỤ</t>
  </si>
  <si>
    <t>6274.2</t>
  </si>
  <si>
    <t>Lắp vít tải phân loại vảy đầu vào</t>
  </si>
  <si>
    <t>6274001906</t>
  </si>
  <si>
    <t>Bộ dao cắt hạt và máy thổi khô (YE I)</t>
  </si>
  <si>
    <t>Máy ép kiện đứng bán tự động (Model: LĐ 11)</t>
  </si>
  <si>
    <t>Máy ép kiện XTY-600WB10080, seri 22203835</t>
  </si>
  <si>
    <t>Mác tách nhãn Zig-Zag - 1</t>
  </si>
  <si>
    <t>Mác tách nhãn Zig-Zag - 2</t>
  </si>
  <si>
    <t>Thiết bị phụ chuyền máy Starlinger 2</t>
  </si>
  <si>
    <t>Khung sàn máy phá kiện CW1</t>
  </si>
  <si>
    <t>Hệ thống cân, may bao bán tự động</t>
  </si>
  <si>
    <t>Máy trộn nhựa KLN 500kg</t>
  </si>
  <si>
    <t>Băng tải máy ép kiện ngang</t>
  </si>
  <si>
    <t>Máy tách nhãn chai PET PVN -800 (số 2)</t>
  </si>
  <si>
    <t>Băng tải máy băm Carno 1</t>
  </si>
  <si>
    <t>Băng tải máy băm Carno 2</t>
  </si>
  <si>
    <t>Máy Tomra</t>
  </si>
  <si>
    <t>Máy vắt ly tâm đứng chuyền CW2</t>
  </si>
  <si>
    <t>Hệ thống đường ống nước rửa nóng Active</t>
  </si>
  <si>
    <t>ACTI-R01</t>
  </si>
  <si>
    <t>Máy tạo hạt trục vít đôi CJWH25-42D-11Kw</t>
  </si>
  <si>
    <t>Bộ hút AV-3, AV-2, bồn làm mát (PET 01)</t>
  </si>
  <si>
    <t>Bộ hút AV-2 1to2, thùng chứa 200+150L, máy sấy dây</t>
  </si>
  <si>
    <t>Bộ lọc bụi SHINI ACF 8</t>
  </si>
  <si>
    <t>Máy tách kim loại Sesotec</t>
  </si>
  <si>
    <t>Vít tải liệu AF-4600</t>
  </si>
  <si>
    <t>Silo 1000L, Quạt thổi, Phễu chứa liệu, Đường ống</t>
  </si>
  <si>
    <t>Bồn chứa Inox 0,3m3 cân tự động + Thiết bị tủ điện</t>
  </si>
  <si>
    <t>Máy tách nhãn PVN-600, Băng tải nạp liệu</t>
  </si>
  <si>
    <t>Van xoay định lượng DN150-SUS304</t>
  </si>
  <si>
    <t>Bồn SILO</t>
  </si>
  <si>
    <t>Máy lựa vảy Tomra (FOS)</t>
  </si>
  <si>
    <t>Máy ép kiện (BLR)</t>
  </si>
  <si>
    <t>Lò nước nóng Martech</t>
  </si>
  <si>
    <t>Bơm màng 1 Inch ARO-Polypropylene (PD10P-YPS-PTT1)</t>
  </si>
  <si>
    <t>Máy quấn màng Pallet tự động (Model: MQ1650-B)</t>
  </si>
  <si>
    <t>Nam châm lọc sắt dạng phẳng L1050x400x30 mm</t>
  </si>
  <si>
    <t>Vít tải liệu cho máy băm Carno</t>
  </si>
  <si>
    <t>Bơm màng 1-1/2 Inch ARO-Inox316. Model:66617B-244-</t>
  </si>
  <si>
    <t>Dao máy nghiền HGP-800 (dao băm chai La Vie)</t>
  </si>
  <si>
    <t>Máy tách kim loại Sesotec - 2</t>
  </si>
  <si>
    <t>Máy tách kim loại Sesotec - 3</t>
  </si>
  <si>
    <t>Máy tách kim loại Sesotec - 4</t>
  </si>
  <si>
    <t>Hệ thống Silo vảy PET</t>
  </si>
  <si>
    <t>Mâm chứa nước băng chuyền</t>
  </si>
  <si>
    <t>Máy tách siêu mịn Mice Fine Arc</t>
  </si>
  <si>
    <t>Máy đo độ nhớt nội hạt nhựa - 1</t>
  </si>
  <si>
    <t>Máy đo độ nhớt nội hạt nhựa - 2</t>
  </si>
  <si>
    <t>Hệ thống băng tải cân &amp; may bao cho chuyền HDPE</t>
  </si>
  <si>
    <t>Vỏ vít 220, L=5M (công suất 3 tấn/h) tải liệu</t>
  </si>
  <si>
    <t>Băng tải nghiêng cấp chai vào máy 21108</t>
  </si>
  <si>
    <t>Băng tải ngang lấy chai sau máy 21108</t>
  </si>
  <si>
    <t>Băng tải nối tiếp chuyền lựa chai CW (Plenma)</t>
  </si>
  <si>
    <t>Máy Zig-Zag Mooge</t>
  </si>
  <si>
    <t>MOOG-R01</t>
  </si>
  <si>
    <t>Thi công Chuyền máy rửa PP MOOGETECH</t>
  </si>
  <si>
    <t>Chuyền băm rửa PET 03 (Lê Trần)</t>
  </si>
  <si>
    <t>Thiết bị thu gom bụi cho hệ quạt Silo</t>
  </si>
  <si>
    <t>Máy băm rửa Changwoen</t>
  </si>
  <si>
    <t>Máy lựa vảy UV Meyer</t>
  </si>
  <si>
    <t>Tháp giải nhiệt LRC-N-200</t>
  </si>
  <si>
    <t>Máy lựa chai Tomra (F4)</t>
  </si>
  <si>
    <t>6274001903</t>
  </si>
  <si>
    <t>Máy phát hiện kim loại 25.0000Ltr/hr (F3)</t>
  </si>
  <si>
    <t>Hệ vít tải cấp liệu cho máy Meyer (F3)</t>
  </si>
  <si>
    <t>1001602137</t>
  </si>
  <si>
    <t>Máy tách hạt Meyer</t>
  </si>
  <si>
    <t>MEYE-01</t>
  </si>
  <si>
    <t>TB phụ trợ chuyền rửa BORE-R01 (F3)</t>
  </si>
  <si>
    <t>1001602121</t>
  </si>
  <si>
    <t>TB phụ trợ chuyền Băm BORE-R01 (F3)</t>
  </si>
  <si>
    <t>1001602120</t>
  </si>
  <si>
    <t>Sàn Rung lựa vảy PPKN -2000kg/h</t>
  </si>
  <si>
    <t>1001602145</t>
  </si>
  <si>
    <t>Máy Sàn rung PP</t>
  </si>
  <si>
    <t>SANV-02</t>
  </si>
  <si>
    <t>Vít tải nhấn liệu bể tuyền nổi chuyền Moogetech</t>
  </si>
  <si>
    <t>Chuyền băm rửa PP Moogetech</t>
  </si>
  <si>
    <t>Vít tải nhấn liệu cho bể tuyển nổi chuyền Active 1</t>
  </si>
  <si>
    <t>Vít tải nhấn liệu cho bể tuyển nổi chuyền Active 2</t>
  </si>
  <si>
    <t>Vít tải lấy phế máy Meyer trên chuyền Moogetech</t>
  </si>
  <si>
    <t>Băng tải cấp bình Lavie cho máy băm Carno 01</t>
  </si>
  <si>
    <t>Máy tạo vảy - Carno</t>
  </si>
  <si>
    <t>Máy móc tăng cường CHWO-R01</t>
  </si>
  <si>
    <t>Chuyền máy tạo vảy PET CW+Tomra</t>
  </si>
  <si>
    <t>HTxả bao Jumbo1 tấn tự động-Rửa nóng R01</t>
  </si>
  <si>
    <t>Chuyền rửa vảy PET số 3 ( Boretech)</t>
  </si>
  <si>
    <t>HTxả bao Jumbo1 tấn tự động-Rửa lạnh R01</t>
  </si>
  <si>
    <t>HTcấp kiện chai PET bán tự động-CHWO-B01</t>
  </si>
  <si>
    <t>HTcấp kiện chai PET bán tự động-CHWO-B02</t>
  </si>
  <si>
    <t>Chuyền băm chai PET số 2</t>
  </si>
  <si>
    <t>Máy móc tăng cường BORE-R02</t>
  </si>
  <si>
    <t>HTcấp kiện chai PET bán tự động-BORE-B01</t>
  </si>
  <si>
    <t>Chuyền băm chai PET số 3 (Boretech)</t>
  </si>
  <si>
    <t>Nhà chống côn trùng Meyer F2</t>
  </si>
  <si>
    <t>Máy tách hạt Meyer - MEYE-01</t>
  </si>
  <si>
    <t>HT xả bao JB 1 tấn tự động 02 (F3)</t>
  </si>
  <si>
    <t>HT xả bao JB 1 tấn tự động 03 (F4)</t>
  </si>
  <si>
    <t>1001602140</t>
  </si>
  <si>
    <t>Máy Trộn PET 10 Tấn MIX-07</t>
  </si>
  <si>
    <t>MIX-07</t>
  </si>
  <si>
    <t>HT xả bao JB 1 tấn tự động 04 (F2)</t>
  </si>
  <si>
    <t>Máy Trộn PP/HD 15 Tấn MIX-08</t>
  </si>
  <si>
    <t>HT xả bao JB 1 tấn tự động 05 (F2)</t>
  </si>
  <si>
    <t>1001602124</t>
  </si>
  <si>
    <t>HT xả bao JB 1 tấn tự động 06 (F2)</t>
  </si>
  <si>
    <t>Máy NGR - HD02</t>
  </si>
  <si>
    <t>HT xả bao JB 1 tấn tự động 01 (F4)</t>
  </si>
  <si>
    <t>HT xả bao JB 1 tấn tự động 07 ACTI-B01 (F4)</t>
  </si>
  <si>
    <t>1001602113</t>
  </si>
  <si>
    <t>Chuyền băm chai PET Active</t>
  </si>
  <si>
    <t>HT xả bao JB 1 tấn tự động 07 ACTI-R01 (F4)</t>
  </si>
  <si>
    <t>1001602117</t>
  </si>
  <si>
    <t>Máy Tách màu Taiho + chuyền rửa lạnh F4</t>
  </si>
  <si>
    <t>HT xả bao JB 1 tấn tự động 08 CHWO-R02 (F4)</t>
  </si>
  <si>
    <t>DANH MỤC THIẾT BỊ DÙNG CHUNG</t>
  </si>
  <si>
    <t>6274.3</t>
  </si>
  <si>
    <t>Máy khuấy đũa (cơ)</t>
  </si>
  <si>
    <t>Tủ Sấy chân không ADP301</t>
  </si>
  <si>
    <t>Thiết bị xử lý mẫu bằng vi sóng Monowave 200</t>
  </si>
  <si>
    <t>Máy sấy khử ẩm Model: SCD 120U/80H dung tích 120L</t>
  </si>
  <si>
    <t>Tú ấm IN260 MEMMERT</t>
  </si>
  <si>
    <t>Máy đo tốc độ chảy của nhựa GT-7100-MIBH Gotech</t>
  </si>
  <si>
    <t>Kính hiển vi Keyence</t>
  </si>
  <si>
    <t>Máy mài kim loại AKOMOTO</t>
  </si>
  <si>
    <t>Tủ sấy vải</t>
  </si>
  <si>
    <t>Cân sấy ẩm</t>
  </si>
  <si>
    <t>Tủ sấy đối lưu cưỡng bức BINDER FD56-230V</t>
  </si>
  <si>
    <t>Cân 4 chữ số Sartorius</t>
  </si>
  <si>
    <t>Cân 2 chữ số</t>
  </si>
  <si>
    <t>Tủ biến tần máy nén khí 160kw</t>
  </si>
  <si>
    <t>Tủ điện bên trong xưởng F04</t>
  </si>
  <si>
    <t>Máy thổi Chumpower</t>
  </si>
  <si>
    <t>Tủ điện 1600A (Yei)</t>
  </si>
  <si>
    <t>Máy đo chỉ số chảy MI nhựa HDPE</t>
  </si>
  <si>
    <t>Máy đo chỉ số chảy MI nhựa PP</t>
  </si>
  <si>
    <t>Trạm điện 4x3000kVA-22V/0,4kV</t>
  </si>
  <si>
    <t>Máy nén khí Piston tăng áp</t>
  </si>
  <si>
    <t>Cấp nguồn xưởng F2</t>
  </si>
  <si>
    <t>Đường ống nén khí xưởng 2</t>
  </si>
  <si>
    <t>Máy đo cường lực vạn năng, AI-7000M</t>
  </si>
  <si>
    <t>Máy đo bền va đập, GT-7045HMH</t>
  </si>
  <si>
    <t>Máy cắt góc, GT-7016-A3</t>
  </si>
  <si>
    <t>Máy đo HDT/VICAT, HV-3000-P3C</t>
  </si>
  <si>
    <t>Máy đo độ cứng, GS-702N</t>
  </si>
  <si>
    <t>Máy nén khí Ingersol Rand</t>
  </si>
  <si>
    <t>Máy nghiền mẫu thí nghiệm Model CryoMill - Đức</t>
  </si>
  <si>
    <t>Hệ thống sắc ký khí ghép nối khối phổ GC/MS - USA</t>
  </si>
  <si>
    <t>Thiết bị phòng LAB</t>
  </si>
  <si>
    <t>Tủ điện động lực MSB-2</t>
  </si>
  <si>
    <t>Trạm điện 3.000 KVA</t>
  </si>
  <si>
    <t>Tủ điện động lực MSB-1 (3200A)</t>
  </si>
  <si>
    <t>Bàn cân điện tử FWS (1EA1.5m) &amp;(2EA1.2m)</t>
  </si>
  <si>
    <t>Hệ thống Chiller nước lạnh</t>
  </si>
  <si>
    <t>Bình nén khí 8000L</t>
  </si>
  <si>
    <t>Bộ thiết bị tai nghe HMT-1 (Mã hiệu 171131G) 9LK</t>
  </si>
  <si>
    <t>Máy đo độ nhớt IV LOVIS 2000 M/ME(Model:LOVIS 2000</t>
  </si>
  <si>
    <t>X-rite Meta Vue VS3200 + Color iQC Basic</t>
  </si>
  <si>
    <t>Tủ hút khí Inox 304 + Bộ xử lý bằng phin lọc + Máy</t>
  </si>
  <si>
    <t>Chiller Cooling Capacity 10 tons 075W</t>
  </si>
  <si>
    <t>Khuôn thẻ nhựa PET</t>
  </si>
  <si>
    <t>Máy test thả rơi</t>
  </si>
  <si>
    <t>Máy đo độ dày chai nhựa</t>
  </si>
  <si>
    <t>Máy so màu</t>
  </si>
  <si>
    <t>Máy đo momen xoắn Nidec Shimpo TNP-10</t>
  </si>
  <si>
    <t>Máy sấy kết tinh PCR-800</t>
  </si>
  <si>
    <t>Máy làm lạnh nước- nước giải nhiệt</t>
  </si>
  <si>
    <t>Thiết bị cân xe Mettler Toledo</t>
  </si>
  <si>
    <t>Khuôn đĩa 70mm 4cav k1</t>
  </si>
  <si>
    <t>Khuôn HDPE Labtest 9 chi tiết</t>
  </si>
  <si>
    <t>Máy quang phổ cầm tay Trinamix</t>
  </si>
  <si>
    <t>Máy đo độ bền kháng áp chai nhựa Pet</t>
  </si>
  <si>
    <t>Máy kiểm tra độ kín nắp chai tự động</t>
  </si>
  <si>
    <t>Máy kiểm tra nồng độ khí CO2 trong đồ uống</t>
  </si>
  <si>
    <t>Máy kiểm tra oxy hòa tan</t>
  </si>
  <si>
    <t>Máy phân tích màu quang phổ CM-36DG</t>
  </si>
  <si>
    <t>Khuôn can chiếc lá Akei</t>
  </si>
  <si>
    <t>Máy đo chỉ số chảy hạt nhựa model 5000</t>
  </si>
  <si>
    <t>Khuôn Pilot Phôi ren D29/25 P9.5 1cav K1</t>
  </si>
  <si>
    <t>Chi phí vận chuyển lắp đặt máy</t>
  </si>
  <si>
    <t>Thiết bị phụ Máy ép JAD 100</t>
  </si>
  <si>
    <t>Máy nén khí Ingersoll Rand (phụ trợ hệ thống cũ)</t>
  </si>
  <si>
    <t>Khuôn Pilot Phôi ren D28 P18 1cav K1</t>
  </si>
  <si>
    <t>Băng tải thay đổi chiều dài</t>
  </si>
  <si>
    <t>Máy chà sàn công nghiệp Pullman PMA510B, ắc quy</t>
  </si>
  <si>
    <t>Bộ lưu điện UPS 10KVA</t>
  </si>
  <si>
    <t>Hệ thống IT</t>
  </si>
  <si>
    <t>Máy lạnh tủ đứng 5HP</t>
  </si>
  <si>
    <t>Hệ lọc RO và hệ đóng nước bình</t>
  </si>
  <si>
    <t>Mobility Cotroller - 1</t>
  </si>
  <si>
    <t>Mobility Cotroller - 2</t>
  </si>
  <si>
    <t>Máy làm đá Manitowoc IDT1500W-251</t>
  </si>
  <si>
    <t>Xe nâng Komatsu FD25T-17</t>
  </si>
  <si>
    <t>Xe nâng dầu Komatsu 2500kg</t>
  </si>
  <si>
    <t>Xe nâng dầu 2,5 tấn</t>
  </si>
  <si>
    <t>Xe nâng dầu 2.5 Tấn TCM FD25T3</t>
  </si>
  <si>
    <t>Cầu xe nâng</t>
  </si>
  <si>
    <t>Thang máng cáp</t>
  </si>
  <si>
    <t>Xe nâng hiệu Komatsu, Model:FD30T-17 (Nhật Bản)</t>
  </si>
  <si>
    <t>Băng tải W1.000 x L6000 x H900(mm) tăng đơ 300(mm)</t>
  </si>
  <si>
    <t>Xe nâng  hiệu Komatsu FD25T-17,khung :M228-307295</t>
  </si>
  <si>
    <t>Xe nâng điện Komatsu Model : FB18RL-15</t>
  </si>
  <si>
    <t>Xe nâng dầu Komatsu FD30C-17, M229-319893, 4D94LE</t>
  </si>
  <si>
    <t>Xe ôtô tải hiệu Chenglong LZ1250M5DBT</t>
  </si>
  <si>
    <t>Xe nâng hiệu KomatsuFD25C-16 M228-742540</t>
  </si>
  <si>
    <t>Xe nâng dầu Komatsu 3 tấn - xe 13</t>
  </si>
  <si>
    <t>Xe nâng dầu Komatsu 3 tấn - xe 14</t>
  </si>
  <si>
    <t>Xe nâng dầu 2.5 tấn Komatsu - 15</t>
  </si>
  <si>
    <t>Xe nâng dầu 2.5 tấn Komatsu - 16</t>
  </si>
  <si>
    <t>Xe ô tô tải ISUZU FVR34UE4 - 62C-179.12</t>
  </si>
  <si>
    <t>Xe ô tô tải ISUZU FVR34UE4 - 62C-179.36</t>
  </si>
  <si>
    <t>Xê nâng người SJ4726</t>
  </si>
  <si>
    <t>Xe nâng dầu 2.5 tấn Komatsu - 17</t>
  </si>
  <si>
    <t>Xe nâng dầu 2.5 tấn Komatsu - 18</t>
  </si>
  <si>
    <t>Xe nâng dầu 2,5 tấn Komatsu - 21</t>
  </si>
  <si>
    <t>Xe nâng dầu 2,5 tấn Komatsu - 22</t>
  </si>
  <si>
    <t>Xe nâng dầu 2,5 tấn Komatsu - 23</t>
  </si>
  <si>
    <t>Xe nâng dầu 2,5 tấn Komatsu - 24</t>
  </si>
  <si>
    <t>Xe nâng dầu 2,5 tấn Komatsu - Nhật Bản</t>
  </si>
  <si>
    <t>Xe nâng điện PSE12N36</t>
  </si>
  <si>
    <t>Z21130S</t>
  </si>
  <si>
    <t>Xe nâng  hiệu Komatsu đã qua sử dụng FD30T-17</t>
  </si>
  <si>
    <t>Z21130A</t>
  </si>
  <si>
    <t>Xe ôtô tải hiệu HINO (62C-131.00)</t>
  </si>
  <si>
    <t>Xe chở khách LVTONG model: LT-S14</t>
  </si>
  <si>
    <t>Xe chở khách LVTONG model: LT-S08</t>
  </si>
  <si>
    <t>Cân phân tích + Cốc đo tỉ trọng (Mettler Toledo)</t>
  </si>
  <si>
    <t>Đèn diệt côn trùng ZE-122 (20 cái)</t>
  </si>
  <si>
    <t>Cây sấy ẩm 1 (phòng TN)</t>
  </si>
  <si>
    <t>Bộ máy tính Dell Presicion 3640 Tower</t>
  </si>
  <si>
    <t>Tivi Sony 4K 85 inch KD-85X86J+vật tư - số 1</t>
  </si>
  <si>
    <t>Tivi Sony 4K 85 inch KD-85X86J+vật tư - số 2</t>
  </si>
  <si>
    <t>Thiết bị Logitech Group video,loa,mic,cáp+lắp đặt</t>
  </si>
  <si>
    <t>Máy tính Dell XPS 15 9520</t>
  </si>
  <si>
    <t>Hệ thống bảng hiệu, logo nhà máy</t>
  </si>
  <si>
    <t>Máy lạnh FTKY60WVMV/RKY60WVMV</t>
  </si>
  <si>
    <t>Pallet D4-0896-Đỏ- Mega Market</t>
  </si>
  <si>
    <t>Pallet D4-0896-Dương</t>
  </si>
  <si>
    <t>Pallet D4-0896-Đỏ-Mega Market</t>
  </si>
  <si>
    <t>Pallet D4-0896-Dương-Mega Market</t>
  </si>
  <si>
    <t>Mái che xếp di động (Nam Trần)</t>
  </si>
  <si>
    <t>TC các hạng mục linh tinh chuyền CW1,CW2</t>
  </si>
  <si>
    <t>Khuôn chai nước sưới 350ml(F03)</t>
  </si>
  <si>
    <t>Khuôn chai nhớt(F02)</t>
  </si>
  <si>
    <t>Khuôn miếng lót ly(F03)</t>
  </si>
  <si>
    <t>Khuôn chai coca(F03)</t>
  </si>
  <si>
    <t>Z21350P</t>
  </si>
  <si>
    <t>Nâng cấp DataBridge SS lên MS</t>
  </si>
  <si>
    <t>Z21380P</t>
  </si>
  <si>
    <t>Chứng nhận chất lượng ISO</t>
  </si>
  <si>
    <t>Z21380A</t>
  </si>
  <si>
    <t>Tư vấn, lập hồ sơ dự án</t>
  </si>
  <si>
    <t>Ban giám đốc</t>
  </si>
  <si>
    <t>Phần mềm QL nhân sự &amp; tiền lương FPT.iHRP</t>
  </si>
  <si>
    <t>Phần mềm SAP</t>
  </si>
  <si>
    <t>Kế toán</t>
  </si>
  <si>
    <t>Phần mềm SQL Server và Backup Commvault</t>
  </si>
  <si>
    <t>Hệ thống Server ERP SAP và Network SDWAN</t>
  </si>
  <si>
    <t>Trạm điện SX xưởng F03, 05</t>
  </si>
  <si>
    <t>Lắp hệ thống điện Máy thổi Akei</t>
  </si>
  <si>
    <t>Khuôn phôi D28 P19.5 (F03)</t>
  </si>
  <si>
    <t>Khuôn Đầu bút &amp; Thân bút (MIDA)</t>
  </si>
  <si>
    <t>Khuôn đầu ren</t>
  </si>
  <si>
    <t>Khuôn lõi bấm &amp; lõi xoay (MIDA)</t>
  </si>
  <si>
    <t>Gói phần mềm DELFICOM CUSTOMIZE</t>
  </si>
  <si>
    <t>Cung cấp lắp đặt chiller mở rộng</t>
  </si>
  <si>
    <t>Z15319P</t>
  </si>
  <si>
    <t>Laptop Dell Precision 3470 (P. QC)</t>
  </si>
  <si>
    <t>Máy tạo hạt rPP dùng cho phòng Lab</t>
  </si>
  <si>
    <t>1001601400</t>
  </si>
  <si>
    <t>Cân sấy ẩm Mettle Toledo (số 2)</t>
  </si>
  <si>
    <t>Băng tải+Vít tải phân loại vảy đầu vào W800 (TC)</t>
  </si>
  <si>
    <t>MÁY ĐO ĐỘ NHỚT ALPHA L</t>
  </si>
  <si>
    <t>Thiết bị kiểm tra phôi PET- Model: PL-P, AT2E-Pháp</t>
  </si>
  <si>
    <t>Máy(TB)vệ sinh khuôn, lưới Starlingers(k.trợ)</t>
  </si>
  <si>
    <t>1001601300</t>
  </si>
  <si>
    <t>CAMERA NHIỆT FLUKE-TiS20+ (kỹ thuật)</t>
  </si>
  <si>
    <t>Cổng trục Pallang di động(máy JD cũ) F3</t>
  </si>
  <si>
    <t>1001601500</t>
  </si>
  <si>
    <t>Nghiên Cứu &amp; PT</t>
  </si>
  <si>
    <t>Máy tiện trục di động LZD-150</t>
  </si>
  <si>
    <t>XE KÉO NỘI BỘ</t>
  </si>
  <si>
    <t>Màn hình Led P4 200 inch (4,48x2,4m)</t>
  </si>
  <si>
    <t>Bơm chân không Vacuubrand MZ 2C NT+AK+EK</t>
  </si>
  <si>
    <t>Camera AI phân loại chai cho QC line1 (F6)</t>
  </si>
  <si>
    <t>Máy ghi điện 3P FLUKE 1730 iFlex6000-36</t>
  </si>
  <si>
    <t>Máy lọc bụi Cartridge CDC -PL-6 (QLCL)</t>
  </si>
  <si>
    <t>Sàng rung 2000x800 công suất 2000kg/h (F2)</t>
  </si>
  <si>
    <t>Sàng rung 2000x800 công suất 2000kg/h (F4)</t>
  </si>
  <si>
    <t>Xe nâng người GTJZ-10 (BYD) (PET)</t>
  </si>
  <si>
    <t>Xe nâng tay điện HeliCBD20-ALH số 8 vị trí BORE-02</t>
  </si>
  <si>
    <t>Tủ hút H.chất Bestlab PhượngHải BL.H-2(104000163)</t>
  </si>
  <si>
    <t>Xe nâng tay điện Heli CBD20-ALH (F2-HD) (1)</t>
  </si>
  <si>
    <t>1001606000</t>
  </si>
  <si>
    <t>Xe nâng tay điện Heli CBD20-ALH (F4-HD) (2)</t>
  </si>
  <si>
    <t>Máy phun thuốc Makita PM001G (sd toàn xưởng)</t>
  </si>
  <si>
    <t>1001607000</t>
  </si>
  <si>
    <t>Kho</t>
  </si>
  <si>
    <t>Grand Total</t>
  </si>
  <si>
    <t>Sum of Nguyên giá đầu kỳ (VNĐ)</t>
  </si>
  <si>
    <t>115000017</t>
  </si>
  <si>
    <t>113000001</t>
  </si>
  <si>
    <t>115000006</t>
  </si>
  <si>
    <t>115000008</t>
  </si>
  <si>
    <t>115000009</t>
  </si>
  <si>
    <t>117000001</t>
  </si>
  <si>
    <t>117000002</t>
  </si>
  <si>
    <t>117000003</t>
  </si>
  <si>
    <t>117000006</t>
  </si>
  <si>
    <t>117000007</t>
  </si>
  <si>
    <t>101000024</t>
  </si>
  <si>
    <t>Lắp đặt nhôm kính phòng Kỹ Thuật (103000006)</t>
  </si>
  <si>
    <t>103000015</t>
  </si>
  <si>
    <t>Phòng Kế toán kho TĐH</t>
  </si>
  <si>
    <t>103000016</t>
  </si>
  <si>
    <t>Hạ tầng mạng cho 5 chốt chặn</t>
  </si>
  <si>
    <t>103000017</t>
  </si>
  <si>
    <t>Nhà chờ cổng 1</t>
  </si>
  <si>
    <t>6424.4</t>
  </si>
  <si>
    <t>104000111</t>
  </si>
  <si>
    <t>CP lắp đặt ống thoát khí thải F2, F3</t>
  </si>
  <si>
    <t>104000099</t>
  </si>
  <si>
    <t>Hệ thống camera toàn nhà máy</t>
  </si>
  <si>
    <t>153000005</t>
  </si>
  <si>
    <t>CPU máy tính</t>
  </si>
  <si>
    <t>153000033</t>
  </si>
  <si>
    <t>Đồng hồ đa năng PM2120</t>
  </si>
  <si>
    <t>153000048</t>
  </si>
  <si>
    <t>Bộ máy tính xách tay Dell Latitude 3420 (Kỹ thuật)</t>
  </si>
  <si>
    <t>153000079</t>
  </si>
  <si>
    <t>Máy test Topload</t>
  </si>
  <si>
    <t>153000095</t>
  </si>
  <si>
    <t>Máy hút bụi Super Clear EV-265RWSC-103W</t>
  </si>
  <si>
    <t>153000130</t>
  </si>
  <si>
    <t>Bộ dụng cụ kiểm tra ESCR hạt HDPE theo ASTM D1693</t>
  </si>
  <si>
    <t>155000011</t>
  </si>
  <si>
    <t>Máy tính Dell Optiplex 3000 Series</t>
  </si>
  <si>
    <t>155000025</t>
  </si>
  <si>
    <t>155000042</t>
  </si>
  <si>
    <t>Laptop HP ProBook 440 G8 + BH 2 năm + mouse (KTQT)</t>
  </si>
  <si>
    <t>155000049</t>
  </si>
  <si>
    <t>Máy tính Dell OptiPlex 3080 MiniTower +MH+OC (2)</t>
  </si>
  <si>
    <t>155000056</t>
  </si>
  <si>
    <t>Máy tính Dell OptiPlex 3080 MiniTower +MH+OC (9)</t>
  </si>
  <si>
    <t>155000063</t>
  </si>
  <si>
    <t>Màn hình Dell E2420H 23.8" + Máy tính + ổ cứng (1)</t>
  </si>
  <si>
    <t>155000069</t>
  </si>
  <si>
    <t>Màn hình Dell E2420H 23.8" + Máy tính + ổ cứng (7)</t>
  </si>
  <si>
    <t>155000081</t>
  </si>
  <si>
    <t>Điện thoại bàn 90 số</t>
  </si>
  <si>
    <t>155000088</t>
  </si>
  <si>
    <t>Laptop HP ProBook 440 G8 + BH 2 năm + mouse KTTH</t>
  </si>
  <si>
    <t>155000101</t>
  </si>
  <si>
    <t>Máy tính xách tay HP ProBook 440 G8 - 3</t>
  </si>
  <si>
    <t>155000108</t>
  </si>
  <si>
    <t>Máy tính xách tay HP ProBook 440 G8 - 10</t>
  </si>
  <si>
    <t>155000114</t>
  </si>
  <si>
    <t>Máy tính Dell Optiplex 3080 Mini Tower - 6</t>
  </si>
  <si>
    <t>155000122</t>
  </si>
  <si>
    <t>Tivi Sony 65 inch KD-65X85J - 4</t>
  </si>
  <si>
    <t>155000128</t>
  </si>
  <si>
    <t>Máy tính Dell Latitude 3430 - 1</t>
  </si>
  <si>
    <t>155000153</t>
  </si>
  <si>
    <t>Máy chấm công SpeedFace-V5L(TI)+hộp inox</t>
  </si>
  <si>
    <t>155000157</t>
  </si>
  <si>
    <t>Tivi Sony 65 inch KD-65X85K+giá treo (HC)</t>
  </si>
  <si>
    <t>155000170</t>
  </si>
  <si>
    <t>Máy lạnh Daikin 2HP FTKF50XVMV (phòng y tế)</t>
  </si>
  <si>
    <t>6423.3</t>
  </si>
  <si>
    <t>153000022</t>
  </si>
  <si>
    <t>6273.3</t>
  </si>
  <si>
    <t>6424.3</t>
  </si>
  <si>
    <t>6414.3</t>
  </si>
  <si>
    <t>36</t>
  </si>
  <si>
    <t>6273001908</t>
  </si>
  <si>
    <t>Z15319A</t>
  </si>
  <si>
    <t>12</t>
  </si>
  <si>
    <t>1001202000</t>
  </si>
  <si>
    <t>6423001908</t>
  </si>
  <si>
    <t>1001203000</t>
  </si>
  <si>
    <t>104600108</t>
  </si>
  <si>
    <t>Cân sấy ẩm Mettle Toledo (số 2)(106000013)</t>
  </si>
  <si>
    <t>104600109</t>
  </si>
  <si>
    <t>Hệ cân đóng bao tự động (106000014)</t>
  </si>
  <si>
    <t>104600128</t>
  </si>
  <si>
    <t>Sàn rung lựa vảy cho chuyền Bore1 (F3)</t>
  </si>
  <si>
    <t>104600130</t>
  </si>
  <si>
    <t>Băng tải chuyển chai CHWO-B02 (F5)</t>
  </si>
  <si>
    <t>104600131</t>
  </si>
  <si>
    <t>Băng tải chuyển chai CHWO-B01 (F3)</t>
  </si>
  <si>
    <t>104600133</t>
  </si>
  <si>
    <t>HT Khử mùi hạt nhựa rHDPE - rPP - Piovan</t>
  </si>
  <si>
    <t>104600136</t>
  </si>
  <si>
    <t>TB phụ trợ chuyền tạo hạt Starlinger 330+ SSP (1)</t>
  </si>
  <si>
    <t>104600137</t>
  </si>
  <si>
    <t>TB phụ trợ chuyền tạo hạt Starlinger 330+ SSP (2)</t>
  </si>
  <si>
    <t>104600138</t>
  </si>
  <si>
    <t>Cải tạo máy tách nhãn ChangWoen (F5)</t>
  </si>
  <si>
    <t>104600139</t>
  </si>
  <si>
    <t>Hệ cân bao Jumbo rPet 1100kg tự động1 F3</t>
  </si>
  <si>
    <t>104600140</t>
  </si>
  <si>
    <t>Hệ cân bao Jumbo rPet 1100kg tự động2 F3 (1)</t>
  </si>
  <si>
    <t>104600141</t>
  </si>
  <si>
    <t>Hệ cân bao Jumbo rPet 1100kg tự động2 F3 (2)</t>
  </si>
  <si>
    <t>104600142</t>
  </si>
  <si>
    <t>Bộ trao đổi nhiệt làm mát hạt nhựa -PAU F3</t>
  </si>
  <si>
    <t>1001602115</t>
  </si>
  <si>
    <t>1001602111</t>
  </si>
  <si>
    <t>1001602129</t>
  </si>
  <si>
    <t>1001602130</t>
  </si>
  <si>
    <t>1001602104</t>
  </si>
  <si>
    <t>1001602112</t>
  </si>
  <si>
    <t/>
  </si>
  <si>
    <t>1001102000</t>
  </si>
  <si>
    <t>1001604000</t>
  </si>
  <si>
    <t>1001605000</t>
  </si>
  <si>
    <t>1001603000</t>
  </si>
  <si>
    <t>1001602101</t>
  </si>
  <si>
    <t>1001602102</t>
  </si>
  <si>
    <t>1001602106</t>
  </si>
  <si>
    <t>1001602107</t>
  </si>
  <si>
    <t>1001602116</t>
  </si>
  <si>
    <t>1001602105</t>
  </si>
  <si>
    <t>1001602103</t>
  </si>
  <si>
    <t>1001602108</t>
  </si>
  <si>
    <t>1001602110</t>
  </si>
  <si>
    <t>1001602127</t>
  </si>
  <si>
    <t>1001602131</t>
  </si>
  <si>
    <t>1001602123</t>
  </si>
  <si>
    <t>1001400000</t>
  </si>
  <si>
    <t>1001602122</t>
  </si>
  <si>
    <t>1001101000</t>
  </si>
  <si>
    <t>146000001</t>
  </si>
  <si>
    <t>Phần mềm Base Chuyên sâu</t>
  </si>
  <si>
    <t>147000000</t>
  </si>
  <si>
    <t>Dự án VMS Giai đoạn 1 (16 tablet) (Cung ứng)</t>
  </si>
  <si>
    <t>Z21350S</t>
  </si>
  <si>
    <t>Z21350A</t>
  </si>
  <si>
    <t>29</t>
  </si>
  <si>
    <t>60</t>
  </si>
  <si>
    <t>1001404000</t>
  </si>
  <si>
    <t>Cung ứng</t>
  </si>
  <si>
    <t>107000048</t>
  </si>
  <si>
    <t>Xe AGV Chở hàng mẫu</t>
  </si>
  <si>
    <t>107000052</t>
  </si>
  <si>
    <t>Xe nâng tay điện Heli CBD20-ALH (MIX-09 -F3)</t>
  </si>
  <si>
    <t>107000053</t>
  </si>
  <si>
    <t>Xe nâng tay điện Heli CBD20-ALH (F5)</t>
  </si>
  <si>
    <t>107000054</t>
  </si>
  <si>
    <t>Xe nâng tay điện PTE20Q-A Noblelift (F5)</t>
  </si>
  <si>
    <t>110000009</t>
  </si>
  <si>
    <t>Máy lạnh FTKY60WVMV/RKY60WVMV (112000018)</t>
  </si>
  <si>
    <t>110000010</t>
  </si>
  <si>
    <t>Lắp đặt 18 camera xưởng F03</t>
  </si>
  <si>
    <t>112000006</t>
  </si>
  <si>
    <t>iPad Pro 12.9 2021+phím+bút - GĐNM</t>
  </si>
  <si>
    <t>112000019</t>
  </si>
  <si>
    <t>Máy lạnh Daikin FTKY60WVMV/RKY60WVMV (HCNS)</t>
  </si>
  <si>
    <t>112000020</t>
  </si>
  <si>
    <t>Hệ thống camera xưởng Kho TĐH</t>
  </si>
  <si>
    <t>112000021</t>
  </si>
  <si>
    <t>Hệ thống camera DTR (49 cái)</t>
  </si>
  <si>
    <t>112000024</t>
  </si>
  <si>
    <t>Máy tính bàn HP EliteOne 870 G9 AIO i7-1470/32G</t>
  </si>
  <si>
    <t>112000025</t>
  </si>
  <si>
    <t>Máy đo bụi c.tay Kanomax 3888(106000015- 112000025</t>
  </si>
  <si>
    <t>115000029</t>
  </si>
  <si>
    <t>Lắp đặt Vách bạt cuốn di động F2 và F3</t>
  </si>
  <si>
    <t>117000005</t>
  </si>
  <si>
    <t>64</t>
  </si>
  <si>
    <t>72</t>
  </si>
  <si>
    <t>59</t>
  </si>
  <si>
    <t>1001204000</t>
  </si>
  <si>
    <t>48</t>
  </si>
  <si>
    <t>6414001907</t>
  </si>
  <si>
    <t>6424001904</t>
  </si>
  <si>
    <t>6424001909</t>
  </si>
  <si>
    <t>6274001904</t>
  </si>
  <si>
    <t>6424001907</t>
  </si>
  <si>
    <t>6274001905</t>
  </si>
  <si>
    <t>6274001909</t>
  </si>
  <si>
    <t>115000025</t>
  </si>
  <si>
    <t>Vít tải nhồi liệu 220*1000 MOOG (F4)</t>
  </si>
  <si>
    <t>115000026</t>
  </si>
  <si>
    <t>Vít tải nhồi liệu 220*1000 R-ACTIVE (F4)</t>
  </si>
  <si>
    <t>115000027</t>
  </si>
  <si>
    <t>Vít tải nhồi liệu 220*1000 R-CW02 (F3)</t>
  </si>
  <si>
    <t>151000006</t>
  </si>
  <si>
    <t>License SAP 2024</t>
  </si>
  <si>
    <t>6424001915</t>
  </si>
  <si>
    <t>103000018</t>
  </si>
  <si>
    <t>Chốt chặn F5</t>
  </si>
  <si>
    <t>6274001901</t>
  </si>
  <si>
    <t>6424001901</t>
  </si>
  <si>
    <t>21</t>
  </si>
  <si>
    <t>112000026</t>
  </si>
  <si>
    <t>Lắp đặt thêm 4 camera xưởng F02</t>
  </si>
  <si>
    <t>146000002</t>
  </si>
  <si>
    <t>Dự án CRM</t>
  </si>
  <si>
    <t>Chuyền nâng IV số 2</t>
  </si>
  <si>
    <t>107000000</t>
  </si>
  <si>
    <t>106000001</t>
  </si>
  <si>
    <t>107000001</t>
  </si>
  <si>
    <t>104600003</t>
  </si>
  <si>
    <t>104600004</t>
  </si>
  <si>
    <t>104600005</t>
  </si>
  <si>
    <t>104600006</t>
  </si>
  <si>
    <t>104600007</t>
  </si>
  <si>
    <t>107000002</t>
  </si>
  <si>
    <t>115000000</t>
  </si>
  <si>
    <t>115000001</t>
  </si>
  <si>
    <t>104600013</t>
  </si>
  <si>
    <t>106000002</t>
  </si>
  <si>
    <t>115000002</t>
  </si>
  <si>
    <t>109000000</t>
  </si>
  <si>
    <t>107000003</t>
  </si>
  <si>
    <t>112000001</t>
  </si>
  <si>
    <t>104600017</t>
  </si>
  <si>
    <t>104600015</t>
  </si>
  <si>
    <t>104600016</t>
  </si>
  <si>
    <t>107000005</t>
  </si>
  <si>
    <t>104600023</t>
  </si>
  <si>
    <t>104600024</t>
  </si>
  <si>
    <t>104600025</t>
  </si>
  <si>
    <t>104600030</t>
  </si>
  <si>
    <t>104600031</t>
  </si>
  <si>
    <t>104600032</t>
  </si>
  <si>
    <t>106000004</t>
  </si>
  <si>
    <t>149000000</t>
  </si>
  <si>
    <t>151000000</t>
  </si>
  <si>
    <t>107000006</t>
  </si>
  <si>
    <t>110000002</t>
  </si>
  <si>
    <t>104600038</t>
  </si>
  <si>
    <t>104600035</t>
  </si>
  <si>
    <t>115000003</t>
  </si>
  <si>
    <t>110000003</t>
  </si>
  <si>
    <t>107000010</t>
  </si>
  <si>
    <t>104600039</t>
  </si>
  <si>
    <t>104600040</t>
  </si>
  <si>
    <t>107000012</t>
  </si>
  <si>
    <t>108000000</t>
  </si>
  <si>
    <t>104000074</t>
  </si>
  <si>
    <t>104000075</t>
  </si>
  <si>
    <t>104000076</t>
  </si>
  <si>
    <t>107000016</t>
  </si>
  <si>
    <t>104000077</t>
  </si>
  <si>
    <t>104000080</t>
  </si>
  <si>
    <t>107000017</t>
  </si>
  <si>
    <t>112000005</t>
  </si>
  <si>
    <t>104000079</t>
  </si>
  <si>
    <t>104000078</t>
  </si>
  <si>
    <t>112000003</t>
  </si>
  <si>
    <t>112000004</t>
  </si>
  <si>
    <t>104600045</t>
  </si>
  <si>
    <t>115000004</t>
  </si>
  <si>
    <t>104000082</t>
  </si>
  <si>
    <t>107000020</t>
  </si>
  <si>
    <t>107000022</t>
  </si>
  <si>
    <t>104600049</t>
  </si>
  <si>
    <t>151000001</t>
  </si>
  <si>
    <t>151000002</t>
  </si>
  <si>
    <t>151000003</t>
  </si>
  <si>
    <t>151000004</t>
  </si>
  <si>
    <t>104000086</t>
  </si>
  <si>
    <t>104000087</t>
  </si>
  <si>
    <t>104000089</t>
  </si>
  <si>
    <t>104600050</t>
  </si>
  <si>
    <t>104600055</t>
  </si>
  <si>
    <t>106000007</t>
  </si>
  <si>
    <t>107000023</t>
  </si>
  <si>
    <t>107000024</t>
  </si>
  <si>
    <t>104600053</t>
  </si>
  <si>
    <t>104600054</t>
  </si>
  <si>
    <t>104600057</t>
  </si>
  <si>
    <t>107000025</t>
  </si>
  <si>
    <t>107000026</t>
  </si>
  <si>
    <t>107000027</t>
  </si>
  <si>
    <t>107000028</t>
  </si>
  <si>
    <t>104600058</t>
  </si>
  <si>
    <t>104600059</t>
  </si>
  <si>
    <t>104600060</t>
  </si>
  <si>
    <t>104600061</t>
  </si>
  <si>
    <t>107000029</t>
  </si>
  <si>
    <t>107000030</t>
  </si>
  <si>
    <t>107000031</t>
  </si>
  <si>
    <t>104600068</t>
  </si>
  <si>
    <t>104600070</t>
  </si>
  <si>
    <t>104600071</t>
  </si>
  <si>
    <t>104600072</t>
  </si>
  <si>
    <t>104600073</t>
  </si>
  <si>
    <t>104600074</t>
  </si>
  <si>
    <t>104600075</t>
  </si>
  <si>
    <t>104600078</t>
  </si>
  <si>
    <t>104600081</t>
  </si>
  <si>
    <t>104600082</t>
  </si>
  <si>
    <t>104600083</t>
  </si>
  <si>
    <t>104600084</t>
  </si>
  <si>
    <t>104600085</t>
  </si>
  <si>
    <t>104600087</t>
  </si>
  <si>
    <t>106000008</t>
  </si>
  <si>
    <t>107000013</t>
  </si>
  <si>
    <t>109000001</t>
  </si>
  <si>
    <t>109000002</t>
  </si>
  <si>
    <t>112000012</t>
  </si>
  <si>
    <t>104000107</t>
  </si>
  <si>
    <t>112000013</t>
  </si>
  <si>
    <t>107000038</t>
  </si>
  <si>
    <t>107000033</t>
  </si>
  <si>
    <t>107000034</t>
  </si>
  <si>
    <t>107000035</t>
  </si>
  <si>
    <t>107000036</t>
  </si>
  <si>
    <t>106000010</t>
  </si>
  <si>
    <t>106000011</t>
  </si>
  <si>
    <t>112000018</t>
  </si>
  <si>
    <t>115000007</t>
  </si>
  <si>
    <t>104000114</t>
  </si>
  <si>
    <t>104000103</t>
  </si>
  <si>
    <t>104000105</t>
  </si>
  <si>
    <t>104000121</t>
  </si>
  <si>
    <t>145000000</t>
  </si>
  <si>
    <t>104000119</t>
  </si>
  <si>
    <t>104000104</t>
  </si>
  <si>
    <t>106000012</t>
  </si>
  <si>
    <t>104000130</t>
  </si>
  <si>
    <t>104000132</t>
  </si>
  <si>
    <t>104000135</t>
  </si>
  <si>
    <t>104000137</t>
  </si>
  <si>
    <t>104000139</t>
  </si>
  <si>
    <t>110000006</t>
  </si>
  <si>
    <t>104000142</t>
  </si>
  <si>
    <t>107000039</t>
  </si>
  <si>
    <t>115000011</t>
  </si>
  <si>
    <t>115000012</t>
  </si>
  <si>
    <t>115000013</t>
  </si>
  <si>
    <t>115000014</t>
  </si>
  <si>
    <t>104000149</t>
  </si>
  <si>
    <t>104000151</t>
  </si>
  <si>
    <t>104000153</t>
  </si>
  <si>
    <t>107000040</t>
  </si>
  <si>
    <t>117000008</t>
  </si>
  <si>
    <t>117000009</t>
  </si>
  <si>
    <t>117000010</t>
  </si>
  <si>
    <t>151000005</t>
  </si>
  <si>
    <t>107000044</t>
  </si>
  <si>
    <t>107000045</t>
  </si>
  <si>
    <t>115000018</t>
  </si>
  <si>
    <t>153000117</t>
  </si>
  <si>
    <t>104600094</t>
  </si>
  <si>
    <t>106000013</t>
  </si>
  <si>
    <t>104600103</t>
  </si>
  <si>
    <t>104600089</t>
  </si>
  <si>
    <t>104600090</t>
  </si>
  <si>
    <t>104000152</t>
  </si>
  <si>
    <t>110000007</t>
  </si>
  <si>
    <t>104000167</t>
  </si>
  <si>
    <t>104600104</t>
  </si>
  <si>
    <t>107000046</t>
  </si>
  <si>
    <t>110000008</t>
  </si>
  <si>
    <t>115000022</t>
  </si>
  <si>
    <t>104600105</t>
  </si>
  <si>
    <t>115000024</t>
  </si>
  <si>
    <t>104000158</t>
  </si>
  <si>
    <t>104600106</t>
  </si>
  <si>
    <t>104600107</t>
  </si>
  <si>
    <t>107000047</t>
  </si>
  <si>
    <t>107000049</t>
  </si>
  <si>
    <t>104600123</t>
  </si>
  <si>
    <t>107000050</t>
  </si>
  <si>
    <t>107000051</t>
  </si>
  <si>
    <t>115000028</t>
  </si>
  <si>
    <t>2</t>
  </si>
  <si>
    <t>104000062</t>
  </si>
  <si>
    <t>104000064</t>
  </si>
  <si>
    <t>104000065</t>
  </si>
  <si>
    <t>104000066</t>
  </si>
  <si>
    <t>104000067</t>
  </si>
  <si>
    <t>104000069</t>
  </si>
  <si>
    <t>104000070</t>
  </si>
  <si>
    <t>104000071</t>
  </si>
  <si>
    <t>104000072</t>
  </si>
  <si>
    <t>104000081</t>
  </si>
  <si>
    <t>104000083</t>
  </si>
  <si>
    <t>104000084</t>
  </si>
  <si>
    <t>104000094</t>
  </si>
  <si>
    <t>104000098</t>
  </si>
  <si>
    <t>104000102</t>
  </si>
  <si>
    <t>104000109</t>
  </si>
  <si>
    <t>104000113</t>
  </si>
  <si>
    <t>104000116</t>
  </si>
  <si>
    <t>104000117</t>
  </si>
  <si>
    <t>104000125</t>
  </si>
  <si>
    <t>104000126</t>
  </si>
  <si>
    <t>104000128</t>
  </si>
  <si>
    <t>104000129</t>
  </si>
  <si>
    <t>104000140</t>
  </si>
  <si>
    <t>115000010</t>
  </si>
  <si>
    <t>115000016</t>
  </si>
  <si>
    <t>104000156</t>
  </si>
  <si>
    <t>104000157</t>
  </si>
  <si>
    <t>104000159</t>
  </si>
  <si>
    <t>104000160</t>
  </si>
  <si>
    <t>104000161</t>
  </si>
  <si>
    <t>104000164</t>
  </si>
  <si>
    <t>104000168</t>
  </si>
  <si>
    <t>104000169</t>
  </si>
  <si>
    <t>104000173</t>
  </si>
  <si>
    <t>104000176</t>
  </si>
  <si>
    <t>104000179</t>
  </si>
  <si>
    <t>104000183</t>
  </si>
  <si>
    <t>104000184</t>
  </si>
  <si>
    <t>104600110</t>
  </si>
  <si>
    <t>104600111</t>
  </si>
  <si>
    <t>104600112</t>
  </si>
  <si>
    <t>104600113</t>
  </si>
  <si>
    <t>104600114</t>
  </si>
  <si>
    <t>104600115</t>
  </si>
  <si>
    <t>104600116</t>
  </si>
  <si>
    <t>104600117</t>
  </si>
  <si>
    <t>104600118</t>
  </si>
  <si>
    <t>104600119</t>
  </si>
  <si>
    <t>104600120</t>
  </si>
  <si>
    <t>104600121</t>
  </si>
  <si>
    <t>104600122</t>
  </si>
  <si>
    <t>104600124</t>
  </si>
  <si>
    <t>104600125</t>
  </si>
  <si>
    <t>104600126</t>
  </si>
  <si>
    <t>104600127</t>
  </si>
  <si>
    <t>DỰ ÁN VMS (giai đoạn 2)</t>
  </si>
  <si>
    <t>155000352</t>
  </si>
  <si>
    <t>Lắp mái che di động trục giữa F1 và F2</t>
  </si>
  <si>
    <t>101000026</t>
  </si>
  <si>
    <t>Đầu tư bồn trộn hạt nhựa 22 tấn(MIX 9) F3</t>
  </si>
  <si>
    <t>Máy tách nhãn chai Pet - Plenma</t>
  </si>
  <si>
    <t>104000186</t>
  </si>
  <si>
    <t>104600143</t>
  </si>
  <si>
    <t>1001602147</t>
  </si>
  <si>
    <t>Máy Trộn PET MIX-09</t>
  </si>
  <si>
    <t>MIX-09</t>
  </si>
  <si>
    <t>Máy quấn màng pallet Yupack T1650F- F3</t>
  </si>
  <si>
    <t>Máy CLF120 (Nghiên Cứu &amp; PT) F2</t>
  </si>
  <si>
    <t>104600132</t>
  </si>
  <si>
    <t>104600134</t>
  </si>
  <si>
    <t>104600145</t>
  </si>
  <si>
    <t>Thu bụi toàn nhà máy DTR (Giai đoạn 1+2)</t>
  </si>
  <si>
    <t>Tên Xưởng</t>
  </si>
  <si>
    <t>Row Labels</t>
  </si>
  <si>
    <t>Tổ 5S &amp; an toàn</t>
  </si>
  <si>
    <t>NOTE</t>
  </si>
  <si>
    <t>Chuyển TSCĐ</t>
  </si>
  <si>
    <t>Note</t>
  </si>
  <si>
    <t>BP</t>
  </si>
  <si>
    <t>HCNS</t>
  </si>
  <si>
    <t>Kế Toán</t>
  </si>
  <si>
    <t>R&amp;D</t>
  </si>
  <si>
    <t>QC</t>
  </si>
  <si>
    <t>Sản xuất</t>
  </si>
  <si>
    <t>Sum of Sum of Nguyên giá đầu kỳ (VNĐ)</t>
  </si>
  <si>
    <t>Gía trị khấu hao 1 tháng
(Thời gian KH cũ)</t>
  </si>
  <si>
    <t>Gía trị khấu hao 1 tháng
( Thời gian KH mới)</t>
  </si>
  <si>
    <t>Số tiền khấu hao năm 2026</t>
  </si>
  <si>
    <t>Giá trị còn lại năm 2026</t>
  </si>
  <si>
    <t>T/G Khấu hao
Cũ</t>
  </si>
  <si>
    <t>T/G Khấu hao
Mới</t>
  </si>
  <si>
    <t>104600000</t>
  </si>
  <si>
    <t>104600001</t>
  </si>
  <si>
    <t>104000063</t>
  </si>
  <si>
    <t>104600002</t>
  </si>
  <si>
    <t>104600008</t>
  </si>
  <si>
    <t>104600009</t>
  </si>
  <si>
    <t>104600010</t>
  </si>
  <si>
    <t>104600011</t>
  </si>
  <si>
    <t>104600012</t>
  </si>
  <si>
    <t>104600014</t>
  </si>
  <si>
    <t>104600018</t>
  </si>
  <si>
    <t>104600019</t>
  </si>
  <si>
    <t>104600027</t>
  </si>
  <si>
    <t>104600028</t>
  </si>
  <si>
    <t>104600029</t>
  </si>
  <si>
    <t>104600033</t>
  </si>
  <si>
    <t>107000007</t>
  </si>
  <si>
    <t>104600034</t>
  </si>
  <si>
    <t>104600036</t>
  </si>
  <si>
    <t>107000009</t>
  </si>
  <si>
    <t>104600042</t>
  </si>
  <si>
    <t>104600043</t>
  </si>
  <si>
    <t>104000073</t>
  </si>
  <si>
    <t>107000018</t>
  </si>
  <si>
    <t>107000019</t>
  </si>
  <si>
    <t>104600041</t>
  </si>
  <si>
    <t>104600044</t>
  </si>
  <si>
    <t>107000021</t>
  </si>
  <si>
    <t>104000092</t>
  </si>
  <si>
    <t>104600064</t>
  </si>
  <si>
    <t>104600065</t>
  </si>
  <si>
    <t>104600066</t>
  </si>
  <si>
    <t>104600067</t>
  </si>
  <si>
    <t>104000095</t>
  </si>
  <si>
    <t>104000096</t>
  </si>
  <si>
    <t>104000097</t>
  </si>
  <si>
    <t>104600076</t>
  </si>
  <si>
    <t>104600077</t>
  </si>
  <si>
    <t>104600079</t>
  </si>
  <si>
    <t>104600080</t>
  </si>
  <si>
    <t>104000100</t>
  </si>
  <si>
    <t>104000108</t>
  </si>
  <si>
    <t>104000112</t>
  </si>
  <si>
    <t>104000115</t>
  </si>
  <si>
    <t>104000110</t>
  </si>
  <si>
    <t>104000118</t>
  </si>
  <si>
    <t>104000120</t>
  </si>
  <si>
    <t>104000122</t>
  </si>
  <si>
    <t>104000123</t>
  </si>
  <si>
    <t>104000127</t>
  </si>
  <si>
    <t>104000124</t>
  </si>
  <si>
    <t>104000136</t>
  </si>
  <si>
    <t>104000138</t>
  </si>
  <si>
    <t>101000018</t>
  </si>
  <si>
    <t>104000141</t>
  </si>
  <si>
    <t>104000150</t>
  </si>
  <si>
    <t>104600091</t>
  </si>
  <si>
    <t>104000154</t>
  </si>
  <si>
    <t>104000162</t>
  </si>
  <si>
    <t>104600093</t>
  </si>
  <si>
    <t>104000165</t>
  </si>
  <si>
    <t>104000170</t>
  </si>
  <si>
    <t>104000171</t>
  </si>
  <si>
    <t>104000172</t>
  </si>
  <si>
    <t>104600097</t>
  </si>
  <si>
    <t>104600098</t>
  </si>
  <si>
    <t>104600099</t>
  </si>
  <si>
    <t>104600100</t>
  </si>
  <si>
    <t>104600101</t>
  </si>
  <si>
    <t>Không có mã TSCĐ</t>
  </si>
  <si>
    <t>Chuyển sang mã 117000005</t>
  </si>
  <si>
    <t>Không có trong File anh Hoàng</t>
  </si>
  <si>
    <t>Không có trong file anh Hoàng</t>
  </si>
  <si>
    <t>Đã đóng  ngày 28/02/2025
Chuyển sang mã 101000024</t>
  </si>
  <si>
    <t>Đã đóng mã ngày 28/02/2025
Chuyển sang mã 106000013</t>
  </si>
  <si>
    <t>Đã đóng mã ngày 28/02/2025
Chuyển sang mã 110000009</t>
  </si>
  <si>
    <t>Ngày đóng mã TSCĐ / 
Ghi chú</t>
  </si>
  <si>
    <t>Máy Tách màu Taiho 3</t>
  </si>
  <si>
    <t>6424001903</t>
  </si>
  <si>
    <t>Tổ quản trị hệ thống</t>
  </si>
  <si>
    <t>6424001914</t>
  </si>
  <si>
    <t>Cost center
theo SAP</t>
  </si>
  <si>
    <t>1001602119</t>
  </si>
  <si>
    <t>Máy trộn HN rPET 3</t>
  </si>
  <si>
    <t>Cost center
xác định lại</t>
  </si>
  <si>
    <t>115000032</t>
  </si>
  <si>
    <t>Thi công mới nhà vệ sinh Văn phòng F02</t>
  </si>
  <si>
    <t>300</t>
  </si>
  <si>
    <t>104600149</t>
  </si>
  <si>
    <t>104600150</t>
  </si>
  <si>
    <t>104600151</t>
  </si>
  <si>
    <t>104600152</t>
  </si>
  <si>
    <t>104600153</t>
  </si>
  <si>
    <t>104600154</t>
  </si>
  <si>
    <t>104600155</t>
  </si>
  <si>
    <t>104600156</t>
  </si>
  <si>
    <t>104600157</t>
  </si>
  <si>
    <t>104600158</t>
  </si>
  <si>
    <t>104600159</t>
  </si>
  <si>
    <t>104600160</t>
  </si>
  <si>
    <t>Sàng rung vảy cho chuyền CHWO-R01 F03</t>
  </si>
  <si>
    <t>Hệ lọc nước RO (Khu P.Trợ gần trạm XLNT)- Star 01</t>
  </si>
  <si>
    <t>Hệ lọc nước RO (Khu P.Trợ gần trạm XLNT)- Star 02</t>
  </si>
  <si>
    <t>Hệ lọc nước RO (Khu P.Trợ gần trạm XLNT)- Star 03</t>
  </si>
  <si>
    <t>Hệ nạp liệu Masterbatch Star1(F3)</t>
  </si>
  <si>
    <t>Hệ nạp liệu Masterbatch Star2(F3)</t>
  </si>
  <si>
    <t>Hệ nạp liệu Masterbatch Star3(F3)</t>
  </si>
  <si>
    <t>Máy tách kim loại cho chuyền CHWO-R01-F3</t>
  </si>
  <si>
    <t>Máy tách kim loại cho chuyền CHWO-R02-F3</t>
  </si>
  <si>
    <t>Máy tách kim loại cho chuyền BORE-R01-F3</t>
  </si>
  <si>
    <t>Sàng rung vảy cho chuyền BORE-R02 (F03)</t>
  </si>
  <si>
    <t>Sàng rung vảy cho chuyền CHWO-R02 (F03)</t>
  </si>
  <si>
    <t>115000031</t>
  </si>
  <si>
    <t>Container lạnh 20'RF- F05</t>
  </si>
  <si>
    <t>115000033</t>
  </si>
  <si>
    <t>Máy rửa Utrasonic - Khu phụ trợ</t>
  </si>
  <si>
    <t>144</t>
  </si>
  <si>
    <t>104600161</t>
  </si>
  <si>
    <t>Máy sấy bụi 1 tấn-F05</t>
  </si>
  <si>
    <t>115000035</t>
  </si>
  <si>
    <t>Trạm sạc xe nâng-F5</t>
  </si>
  <si>
    <t>120</t>
  </si>
  <si>
    <t>Mới tăng tháng 12</t>
  </si>
  <si>
    <t>Chuyển CCDC</t>
  </si>
  <si>
    <t>Trúc</t>
  </si>
  <si>
    <t>Mã tài sản chính</t>
  </si>
  <si>
    <t>Mã tài sản bổ sung</t>
  </si>
  <si>
    <t>Đơn vị sở hữu</t>
  </si>
  <si>
    <t>Mã Cost center</t>
  </si>
  <si>
    <t>Tên Cost center</t>
  </si>
  <si>
    <t>Tên Work center</t>
  </si>
  <si>
    <t>Nhóm KH</t>
  </si>
  <si>
    <t>KMP</t>
  </si>
  <si>
    <t>Gía trị khấu hao 1 tháng
(Thời gian KH mới)</t>
  </si>
  <si>
    <t>Mã TS điều chỉnh
Mới - Cũ</t>
  </si>
  <si>
    <t>1/26</t>
  </si>
  <si>
    <t>Ghi chú</t>
  </si>
  <si>
    <t>DH01</t>
  </si>
  <si>
    <t>Nhà cửa, vật kiến trúc - QL 642</t>
  </si>
  <si>
    <t>Nhà cửa, vật kiến trúc - SX 627</t>
  </si>
  <si>
    <t>96</t>
  </si>
  <si>
    <t>101000024 - 103000006</t>
  </si>
  <si>
    <t>TC Lắp vít tải phân loại vảy đầu vào</t>
  </si>
  <si>
    <t>ACB1</t>
  </si>
  <si>
    <t>Chuyền Rửa Vảy PET CHWO-R01</t>
  </si>
  <si>
    <t>Máy móc, thiết bị - SX 627</t>
  </si>
  <si>
    <t>Tạo mới</t>
  </si>
  <si>
    <t>Chuyền rửa vảy rPET - ChengWoen</t>
  </si>
  <si>
    <t>Chuyền Băm Chai PET CHWO-B01</t>
  </si>
  <si>
    <t>TNHH-01</t>
  </si>
  <si>
    <t>Máy Phân tách nhãn chai nhựa BT-800 và bộ dao</t>
  </si>
  <si>
    <t>TNHH</t>
  </si>
  <si>
    <t>627</t>
  </si>
  <si>
    <t>1903</t>
  </si>
  <si>
    <t>TNHH-24-01</t>
  </si>
  <si>
    <t>Máy tách màu phân loại hạt nhựa,model: 6SXZ-480CI-01</t>
  </si>
  <si>
    <t>Máy tạo hạt HDPE - YE I + tách màu Taiho</t>
  </si>
  <si>
    <t>Máy Tạo Hạt rHDPE YEHD-01</t>
  </si>
  <si>
    <t>Máy tạo hạt Starlinger 1 (PET02)</t>
  </si>
  <si>
    <t>Máy tạo hạt PET Starlinger</t>
  </si>
  <si>
    <t>Chuyền Tạo Hạt rPET STAR-01</t>
  </si>
  <si>
    <t>TNHH-03</t>
  </si>
  <si>
    <t>Chuyền nâng IV hạt rPET -SSP01</t>
  </si>
  <si>
    <t>TNHH-09-01</t>
  </si>
  <si>
    <t>Bồn trộn N/liệu nhựa(bằng thép)-HT SiloTT:15m3-3bộ-01</t>
  </si>
  <si>
    <t>Chuyền Nâng IV Hạt rPET SSP-01</t>
  </si>
  <si>
    <t>90</t>
  </si>
  <si>
    <t>CARN-01 | CARN-02 | CARN-03 | CARN-04</t>
  </si>
  <si>
    <t>TNHH-13</t>
  </si>
  <si>
    <t>Máy nghiền nhựa HGP-1000</t>
  </si>
  <si>
    <t>TNHH-14</t>
  </si>
  <si>
    <t>Máy nghiền nhựa LZ-1000</t>
  </si>
  <si>
    <t>TC Máy nghiền nhựa HGP-800-30HP-22.5KW</t>
  </si>
  <si>
    <t>TC Máy nghiền nhựa HPG 1000</t>
  </si>
  <si>
    <t>TNHH-08</t>
  </si>
  <si>
    <t>Hệ thống lọc tự động tạp chất nhựa-ERF350-27KW</t>
  </si>
  <si>
    <t>Máy Tạo Hạt rHDPE NGR-01</t>
  </si>
  <si>
    <t>TNHH-09-02</t>
  </si>
  <si>
    <t>Bồn trộn N/liệu nhựa(bằng thép)-HT SiloTT:15m3-3bộ-02</t>
  </si>
  <si>
    <t>Máy tạo hạt PET 03 Starlinger 2</t>
  </si>
  <si>
    <t>PET04 | STAR-02</t>
  </si>
  <si>
    <t>Chuyền Tạo Hạt rPET STAR-02</t>
  </si>
  <si>
    <t>TNHH-20</t>
  </si>
  <si>
    <t>Chuyền tạo hạt Starlinger số 1</t>
  </si>
  <si>
    <t>Z21212P</t>
  </si>
  <si>
    <t>121000010</t>
  </si>
  <si>
    <t>VILC</t>
  </si>
  <si>
    <t>37</t>
  </si>
  <si>
    <t>Chuyền Băm Rửa HD ACTI-B01</t>
  </si>
  <si>
    <t>TSCĐ thuê TC: Máy móc, thiết bị - SX 627</t>
  </si>
  <si>
    <t>TNHH-04-02</t>
  </si>
  <si>
    <t>Hệ thống Chuyền băm rửa số 2-02</t>
  </si>
  <si>
    <t>Chuyền rửa vảy PET  số 2</t>
  </si>
  <si>
    <t>Chuyền Rửa Vảy PET CHWO-R02</t>
  </si>
  <si>
    <t>Thực tế 2 máy, 1 ở CHWO-R02, một ở chuyền xử lí phó sản F5</t>
  </si>
  <si>
    <t>TNHH-21</t>
  </si>
  <si>
    <t>Máy lựa vảy (NIR1-CRGB-EM3)(XUHR-1200</t>
  </si>
  <si>
    <t>TNHH-24-02</t>
  </si>
  <si>
    <t>Máy tách màu phân loại hạt nhựa,model: 6SXZ-480CI-02</t>
  </si>
  <si>
    <t>TNHH-04-01</t>
  </si>
  <si>
    <t>Hệ thống Chuyền băm rửa số 2-01</t>
  </si>
  <si>
    <t>Chuyền Băm Chai PET CHWO-B02</t>
  </si>
  <si>
    <t>TNHH-40</t>
  </si>
  <si>
    <t>Bể tuyển nổi để lọc tách vảy nhựa LFC1500-S-00</t>
  </si>
  <si>
    <t>TNHH-06</t>
  </si>
  <si>
    <t>Máy phân loại Polymer Sorter 6SXZ-480CI-GY năm2022</t>
  </si>
  <si>
    <t>Chuyền Rửa Tách Màu HD ACTI-R01</t>
  </si>
  <si>
    <t>TNHH-05-01</t>
  </si>
  <si>
    <t>Máy lựa vảy số 3-NIR1-CRGB-EM3 XUHR-1200-01</t>
  </si>
  <si>
    <t>Chuyền Băm Rửa Chai PET BORE-B01</t>
  </si>
  <si>
    <t>TNHH-23-01</t>
  </si>
  <si>
    <t>Chuyền băm rửa vảy số 3 PET 3TPH - Boretech-01</t>
  </si>
  <si>
    <t>TNHH-05-02</t>
  </si>
  <si>
    <t>Máy lựa vảy số 3-NIR1-CRGB-EM3 XUHR-1200-02</t>
  </si>
  <si>
    <t>Chuyền Rửa Vảy PET BORE-R01</t>
  </si>
  <si>
    <t>TNHH-23-02</t>
  </si>
  <si>
    <t>Chuyền băm rửa vảy số 3 PET 3TPH - Boretech-02</t>
  </si>
  <si>
    <t>TNHH-35-01</t>
  </si>
  <si>
    <t>Máy lựa vảy , model: 6SXZ-480CI-GY-01</t>
  </si>
  <si>
    <t>TNHH-10</t>
  </si>
  <si>
    <t>Dây chuyền tái chế nhựa PP HDPE, Model MEB-1000</t>
  </si>
  <si>
    <t>MOOG-B01 | MOOG-R01</t>
  </si>
  <si>
    <t>TNHH-15</t>
  </si>
  <si>
    <t>Máy phân loại màu sắc vảy nhựa-Model 6XZ-480KS4</t>
  </si>
  <si>
    <t>TNHH-19</t>
  </si>
  <si>
    <t>Máy tách kim loại-Rapid Pro Sene 4-100-Go+Nam châm</t>
  </si>
  <si>
    <t>Thực tế 4 máy tách kim loại, nằm ở 4 chuyền rửa ở F3</t>
  </si>
  <si>
    <t>TNHH-34</t>
  </si>
  <si>
    <t>Máy phân loại Polymer Sorter 6SXZ-300CI-GY năm2023</t>
  </si>
  <si>
    <t>Thi công chuyền máy rửa PP MOOG, CC SAP vào khối SX XƯởng 4</t>
  </si>
  <si>
    <t>TNHH-30</t>
  </si>
  <si>
    <t>Máy đùn tạo hạt nhựa PP-YDN-V-160-G-1,cs 0.9 tấn/g</t>
  </si>
  <si>
    <t>YEPP-01 | YEPP-02</t>
  </si>
  <si>
    <t>Máy Tạo Hạt rPP YEPP-01/02</t>
  </si>
  <si>
    <t>TNHH-31</t>
  </si>
  <si>
    <t>Máy đùn tạo hạt PP-YDN-V-160-G-1,cs 0.9 tấn (LV)</t>
  </si>
  <si>
    <t>TNHH-32</t>
  </si>
  <si>
    <t>TNHH-33</t>
  </si>
  <si>
    <t>Máy đùn tạo hạt PP-YDN-V-160-G-1,cs 0.9 tấn ( LV)</t>
  </si>
  <si>
    <t>TNHH-28</t>
  </si>
  <si>
    <t>Máy đùn tạo hạt nhựa PET-YDN-HPELB-135,cs 0.8tấn/g</t>
  </si>
  <si>
    <t>TNHH-29</t>
  </si>
  <si>
    <t>Máy đùn tạo hạt PET-YDN-HPELB-135,cs 0.8tấn (LV)</t>
  </si>
  <si>
    <t>TNHH-25</t>
  </si>
  <si>
    <t>Máy tách màu-Model 6SXM-756FZ+</t>
  </si>
  <si>
    <t>Máy Tách màu Taiho + máy trộn MI</t>
  </si>
  <si>
    <t>TNHH-26</t>
  </si>
  <si>
    <t>Máy tách màu-Model 6SXM-1008FZ+</t>
  </si>
  <si>
    <t>TNHH-27</t>
  </si>
  <si>
    <t>Hệ thống các thiết bị phụ trợ cho 5 máy tách màu</t>
  </si>
  <si>
    <t>TNHH-09-03</t>
  </si>
  <si>
    <t>Bồn trộn N/liệu nhựa(bằng thép)-HT SiloTT:15m3-3bộ-03</t>
  </si>
  <si>
    <t>Chuyền tạo hạt rPET starlinger 330</t>
  </si>
  <si>
    <t>Chuyền Tạo Hạt rPET STAR-03</t>
  </si>
  <si>
    <t>TNHH-16</t>
  </si>
  <si>
    <t>Máy đùn tạo hạt nhựa recoSTAR PET 330 HC iV+</t>
  </si>
  <si>
    <t>TNHH-17</t>
  </si>
  <si>
    <t>Máy đùn tạo hạt recoSTAR PET 330 HC iV+(LV+Phí NH)</t>
  </si>
  <si>
    <t>TB phụ trợ chuyền tạo hạt STL 330 SSP (1)Y5-8</t>
  </si>
  <si>
    <t>Máy móc, thiết bị phụ - SX 627</t>
  </si>
  <si>
    <t>Chuyền nâng IV STL 330 - SSP</t>
  </si>
  <si>
    <t>Chuyền nâng IV hạt rPET -SSP02</t>
  </si>
  <si>
    <t>SSP-02</t>
  </si>
  <si>
    <t>Chuyền Nâng IV Hạt rPET SSP-02</t>
  </si>
  <si>
    <t>TB phụ trợ chuyền tạo hạt STL 330+ SSP (2)Y5-8</t>
  </si>
  <si>
    <t>TNHH-35-02</t>
  </si>
  <si>
    <t>Máy lựa vảy , model: 6SXZ-480CI-GY-02</t>
  </si>
  <si>
    <t>TNHH-36</t>
  </si>
  <si>
    <t>Máy tách kim loại, model: WL-180A-2024-Fushun,100%</t>
  </si>
  <si>
    <t>TNHH-37</t>
  </si>
  <si>
    <t>Máy phân loại vảy nhựa, model: 6SXZ-600CG2-GY-4KW</t>
  </si>
  <si>
    <t>TNHH-38</t>
  </si>
  <si>
    <t>Hệ truyền tải nạp ng/liệu nhựa Boretech-mới 100%</t>
  </si>
  <si>
    <t>TNHH-39</t>
  </si>
  <si>
    <t>Máy sấy ly tâm,model:TTS800B-S-00,CS:55kW,mới 100%</t>
  </si>
  <si>
    <t>TNHH-41</t>
  </si>
  <si>
    <t>Hệ thống khử mùi hạt rHDPE, rPP Piovan</t>
  </si>
  <si>
    <t>1001602146</t>
  </si>
  <si>
    <t>Máy Sấy Khử Mùi HDPE PIOV-01</t>
  </si>
  <si>
    <t>PIOV-01</t>
  </si>
  <si>
    <t>TNHH-42</t>
  </si>
  <si>
    <t xml:space="preserve">Chuyền rửa vảy EC3000 PET Flakes </t>
  </si>
  <si>
    <t>1001602148</t>
  </si>
  <si>
    <t>Chuyền Rửa Vảy PET 5</t>
  </si>
  <si>
    <t>BORE-R03</t>
  </si>
  <si>
    <t>Chuyền Rửa Vảy PET BORE-R03</t>
  </si>
  <si>
    <t>121000008</t>
  </si>
  <si>
    <t>92</t>
  </si>
  <si>
    <t>Máy Polistar - HD03</t>
  </si>
  <si>
    <t>Máy Tạo Hạt rHDPE POLY-01</t>
  </si>
  <si>
    <t>3</t>
  </si>
  <si>
    <t>Dùng chung</t>
  </si>
  <si>
    <t>Máy móc, thiết bị - QL 642</t>
  </si>
  <si>
    <t>106000015</t>
  </si>
  <si>
    <t>Máy đo bụi cầm tay Kanomax 3888</t>
  </si>
  <si>
    <t>112000025 - 106000015</t>
  </si>
  <si>
    <t>Chưa kiểm kê thực tế, chưa xác định được cc thực tế</t>
  </si>
  <si>
    <t>Chưa xác định được CC thực tế</t>
  </si>
  <si>
    <t>TNHH-43</t>
  </si>
  <si>
    <t>Hệ thống thiết bị IOT</t>
  </si>
  <si>
    <t>Chưa kiểm kê thực tế, không xác định được cost center thực tế</t>
  </si>
  <si>
    <t>TC Trục vít đôi Máy tạo hạt rPP dùng cho phòng Lab</t>
  </si>
  <si>
    <t>104600108 - 106000013</t>
  </si>
  <si>
    <t>35</t>
  </si>
  <si>
    <t>104600123 - 104000163</t>
  </si>
  <si>
    <t>Z212121P</t>
  </si>
  <si>
    <t>121600007</t>
  </si>
  <si>
    <t>TSCĐ thuê TC: Máy móc, thiết bị phụ - SX 627</t>
  </si>
  <si>
    <t>121600010</t>
  </si>
  <si>
    <t>14</t>
  </si>
  <si>
    <t>121600011</t>
  </si>
  <si>
    <t>Tủ sấy vảy</t>
  </si>
  <si>
    <t>104000163</t>
  </si>
  <si>
    <t>Tủ hút H.chất Bestlab PhượngHải BL.H-2.0</t>
  </si>
  <si>
    <t>104600123  - 104000163</t>
  </si>
  <si>
    <t>121000004</t>
  </si>
  <si>
    <t>30</t>
  </si>
  <si>
    <t>121000005</t>
  </si>
  <si>
    <t>121000007</t>
  </si>
  <si>
    <t>TNHH-07</t>
  </si>
  <si>
    <t>Máy thổi chai tự động 15KW-CPSB-TS1000H-2023</t>
  </si>
  <si>
    <t>TNHH-11</t>
  </si>
  <si>
    <t>Máy thổi chai nhựa tự động, model: AO-70SN-SS,</t>
  </si>
  <si>
    <t>TNHH-12</t>
  </si>
  <si>
    <t>Máy phân tích chất lượng vảy nhựa CMN256-220V-2023</t>
  </si>
  <si>
    <t>TNHH-22</t>
  </si>
  <si>
    <t>Máy ép JSW J100ADS-180 U 13.4KW,380 vol</t>
  </si>
  <si>
    <t>TNHH-44</t>
  </si>
  <si>
    <t>Thiết Bị đo độ nhớt tự động ( 1 bộ )</t>
  </si>
  <si>
    <t>Nghiên Cứu &amp; Phát Triển</t>
  </si>
  <si>
    <t>Chưa kiểm kê thực tế</t>
  </si>
  <si>
    <t>Thuộc khu XLNT 400m3, SAP cost center xưởng SX PET</t>
  </si>
  <si>
    <t>Thuộc khu phụ trợ, SAP cost center xưởng SX PET</t>
  </si>
  <si>
    <t>Biên bản KK TSCĐ là của QC, Cost center SAP là xưởng SX PET</t>
  </si>
  <si>
    <t>Chưa kiểm kê thực tế, biên bản KK là ở kho, CC SAP là sx PET</t>
  </si>
  <si>
    <t>104600109 - 106000014</t>
  </si>
  <si>
    <t>Chưa kiểm kê thực tế chưa xác định được cost center thực tế</t>
  </si>
  <si>
    <t>121600000</t>
  </si>
  <si>
    <t>47</t>
  </si>
  <si>
    <t>121600001</t>
  </si>
  <si>
    <t>50</t>
  </si>
  <si>
    <t>121600002</t>
  </si>
  <si>
    <t>121600003</t>
  </si>
  <si>
    <t>81</t>
  </si>
  <si>
    <t>121600004</t>
  </si>
  <si>
    <t>82</t>
  </si>
  <si>
    <t>121600005</t>
  </si>
  <si>
    <t>85</t>
  </si>
  <si>
    <t>121600006</t>
  </si>
  <si>
    <t>121600008</t>
  </si>
  <si>
    <t>121600009</t>
  </si>
  <si>
    <t>TC Máy làm lạnh nước- nước giải nhiệt</t>
  </si>
  <si>
    <t>TC Máy băm rửa Changwoen</t>
  </si>
  <si>
    <t>Máy hoạt động độc lập không gắn với chuyền sản xuất</t>
  </si>
  <si>
    <t>Trùng với mã 104000162, máy không có sử dụng từ lúc nhập về</t>
  </si>
  <si>
    <t>TC Đường ống nén khí xưởng 2</t>
  </si>
  <si>
    <t>Thực tế 2 máy 1 ở CHWO-R01;1 máy ở F5, tên máy là Zigzag Mooge, nhưng tem KK TSCĐ là ở chuyền CHWO-R01</t>
  </si>
  <si>
    <t>Trùng với mã 104000127, máy không có sử dụng từ lúc nhập về</t>
  </si>
  <si>
    <t>106000014</t>
  </si>
  <si>
    <t>Hệ cân đóng bao tự động</t>
  </si>
  <si>
    <t>TNHH-02</t>
  </si>
  <si>
    <t>Máy kết tinh PET Model SCR-900U</t>
  </si>
  <si>
    <t>TNHH-18</t>
  </si>
  <si>
    <t>Máy nén khí Ingersoll Rand+thiết bị-Model RM160N-A</t>
  </si>
  <si>
    <t>Chưa nhận nhận được cost center, máy thuộc khu phụ trợ</t>
  </si>
  <si>
    <t>Máy Tạo Hạt rPET OSAK-01</t>
  </si>
  <si>
    <t>Chuyền này hiện đang tháo rời, không sử dụng,</t>
  </si>
  <si>
    <t>121000000</t>
  </si>
  <si>
    <t>39</t>
  </si>
  <si>
    <t>121000001</t>
  </si>
  <si>
    <t>41</t>
  </si>
  <si>
    <t>121600012</t>
  </si>
  <si>
    <t>121600013</t>
  </si>
  <si>
    <t>Máy Tách Màu HD/PP TAIH-01</t>
  </si>
  <si>
    <t>121000002</t>
  </si>
  <si>
    <t>121000003</t>
  </si>
  <si>
    <t>56</t>
  </si>
  <si>
    <t>Máy trộn hạt nhựa rPET</t>
  </si>
  <si>
    <t>Máy Trộn PET 5 Tấn MIX-01</t>
  </si>
  <si>
    <t>HT xả bao JB 1 tấn tự động 07 ACTI-B01 (F4) Y3-5</t>
  </si>
  <si>
    <t>HT xả bao JB 1 tấn tự động 08 CHWO-R02 (F4) Y3-5</t>
  </si>
  <si>
    <t>HT xả bao JB 1 tấn tự động 07 ACTI-R01 (F4) Y3-5</t>
  </si>
  <si>
    <t>Máy Tách Hạt Meyer MEYE-01</t>
  </si>
  <si>
    <t>Máy trộn hạt nhựa rHDPE</t>
  </si>
  <si>
    <t>Máy Trộn HD 2 Tấn MIX-02</t>
  </si>
  <si>
    <t>HT xả bao JB 1 tấn tự động 01 (F4) Y3-5</t>
  </si>
  <si>
    <t>Máy Sàn Rung PP</t>
  </si>
  <si>
    <t>Máy Trộn PET Piovan 22 Tấn MIX-09</t>
  </si>
  <si>
    <t>TNHH-45</t>
  </si>
  <si>
    <t>Hệ xả và cân bao Jumbo hạt RPET 1100 kg</t>
  </si>
  <si>
    <t>TNHH-46</t>
  </si>
  <si>
    <t>TNHH-47</t>
  </si>
  <si>
    <t>Hệ Thống cấp liệu và silo trộn 35m3</t>
  </si>
  <si>
    <t>TC Hệ thống đường ống nước rửa nóng Active</t>
  </si>
  <si>
    <t>121000009</t>
  </si>
  <si>
    <t>Máy chà sàn liên hợp PULLMAN (SỐ 3 HD)</t>
  </si>
  <si>
    <t>4</t>
  </si>
  <si>
    <t>Thiết bị, dụng cụ quản lý - QL 642</t>
  </si>
  <si>
    <t>TSCĐ khác - QL 642</t>
  </si>
  <si>
    <t>TSCĐ vô hình khác - QL 642</t>
  </si>
  <si>
    <t>Phương tiện vận tải , truyền dẫn - QL 642</t>
  </si>
  <si>
    <t>6424001905</t>
  </si>
  <si>
    <t>Z21213S</t>
  </si>
  <si>
    <t>125000000</t>
  </si>
  <si>
    <t>Xe nâng  hiệu Komatsu đã qua sử dụng FD xe 9</t>
  </si>
  <si>
    <t>TSCĐ thuê TC: P/tiện vận tải, truyền dẫn - BH 641</t>
  </si>
  <si>
    <t>6414001905</t>
  </si>
  <si>
    <t>Xe của kho</t>
  </si>
  <si>
    <t>Phần mềm máy vi tính - BH 641</t>
  </si>
  <si>
    <t>Phần mềm máy vi tính - QL 642</t>
  </si>
  <si>
    <t>Phương tiện vận tải , truyền dẫn - SX 627</t>
  </si>
  <si>
    <t>Thiết bị, dụng cụ quản lý - SX 627</t>
  </si>
  <si>
    <t>TSCĐ khác - SX 627</t>
  </si>
  <si>
    <t>54</t>
  </si>
  <si>
    <t>Phần mềm máy vi tính - SX 627</t>
  </si>
  <si>
    <t>6274001907</t>
  </si>
  <si>
    <t>Xe nâng dầu 2,5 tấn Komatsu - 19</t>
  </si>
  <si>
    <t>Xe nâng tay điện Heli CBD20-AliH (SỐ 3)</t>
  </si>
  <si>
    <t>Xe nâng tay điện Heli CBD20-AliH (SỐ 4)</t>
  </si>
  <si>
    <t>180</t>
  </si>
  <si>
    <t>Z21213P</t>
  </si>
  <si>
    <t>124000000</t>
  </si>
  <si>
    <t>Xe nâng dầu 2,5 tấn (Xe số 4)</t>
  </si>
  <si>
    <t>TSCĐ thuê TC: P/tiện vận tải, truyền dẫn - SX 627</t>
  </si>
  <si>
    <t>124000001</t>
  </si>
  <si>
    <t>Xe nâng hiệu Komatsu,Model:FD30T-17(Nhật Bản)(Xe5)</t>
  </si>
  <si>
    <t>38</t>
  </si>
  <si>
    <t>124000002</t>
  </si>
  <si>
    <t>Xe nâng hiệu Komatsu FD25T-17khungM228-307295 Xe 7</t>
  </si>
  <si>
    <t>40</t>
  </si>
  <si>
    <t>124000003</t>
  </si>
  <si>
    <t>Xe nâng điện Komatsu Model : FB18RL-15 (Xe số 11)</t>
  </si>
  <si>
    <t>42</t>
  </si>
  <si>
    <t>124000004</t>
  </si>
  <si>
    <t>Xe nâng dầu Komatsu FD30C-17,M229-319893,Xe số 12</t>
  </si>
  <si>
    <t>124000005</t>
  </si>
  <si>
    <t>Xe nâng hiệu KomatsuFD25C-16 M228-742540 Xe số 8</t>
  </si>
  <si>
    <t>32</t>
  </si>
  <si>
    <t>124000008</t>
  </si>
  <si>
    <t>124000009</t>
  </si>
  <si>
    <t>Xe của HD</t>
  </si>
  <si>
    <t>124000010</t>
  </si>
  <si>
    <t>Xe nâng người SJ4726</t>
  </si>
  <si>
    <t>124000011</t>
  </si>
  <si>
    <t>49</t>
  </si>
  <si>
    <t>Không còn sử dụng, do đã chuyển sang dùng xe nâng tay trong xưởng</t>
  </si>
  <si>
    <t>124000012</t>
  </si>
  <si>
    <t>Xe nâng tay điện Heli CBD20-AliH (SỐ 2)</t>
  </si>
  <si>
    <t>124000013</t>
  </si>
  <si>
    <t>Xe nâng tay điện Heli CBD20-AliH (SỐ 6)</t>
  </si>
  <si>
    <t>124000014</t>
  </si>
  <si>
    <t>Xe nâng tay điện Heli CBD20-AliH (SỐ 5)</t>
  </si>
  <si>
    <t>53</t>
  </si>
  <si>
    <t>TSCĐ vô hình khác - SX 627</t>
  </si>
  <si>
    <t>6274001915</t>
  </si>
  <si>
    <t>124000006</t>
  </si>
  <si>
    <t>124000007</t>
  </si>
  <si>
    <t>Không xác định được cost Center Thực tế</t>
  </si>
  <si>
    <t>110000009 - 112000018</t>
  </si>
  <si>
    <t>STT</t>
  </si>
  <si>
    <t>Cost Center</t>
  </si>
  <si>
    <t>Name</t>
  </si>
  <si>
    <t>Work center name</t>
  </si>
  <si>
    <t>CP Khấu hao cũ</t>
  </si>
  <si>
    <t>CP Khấu hao mới</t>
  </si>
  <si>
    <t>giờ máy BQ</t>
  </si>
  <si>
    <t>Đơn giá Act. DEP</t>
  </si>
  <si>
    <t>Đơn giá Act. DEP cũ</t>
  </si>
  <si>
    <t>CL</t>
  </si>
  <si>
    <t>Ban Tổng Giám Đốc</t>
  </si>
  <si>
    <t>Văn phòng giám đốc</t>
  </si>
  <si>
    <t>Hỗ trợ NCC</t>
  </si>
  <si>
    <t>Tổ Quản Trị Hệ Thống</t>
  </si>
  <si>
    <t>Marketing</t>
  </si>
  <si>
    <t>Phòng mua XNK</t>
  </si>
  <si>
    <t>Tư vấn dịch vụ</t>
  </si>
  <si>
    <t>NMTC-GT</t>
  </si>
  <si>
    <t>NMTC-XUONG</t>
  </si>
  <si>
    <t>NMTCTT-HD</t>
  </si>
  <si>
    <t>NMTCTT-PET</t>
  </si>
  <si>
    <t>Máy trộn HN rPET 2</t>
  </si>
  <si>
    <t>Chuyền băm chai PET Active-CSL04</t>
  </si>
  <si>
    <t>Chuyền rửa vảy PET - WSL02</t>
  </si>
  <si>
    <t>CHUYỀN BĂM CHAI PET-CSL02</t>
  </si>
  <si>
    <t>Máy Tách màu Taiho 2</t>
  </si>
  <si>
    <t>máy tách màu taiho</t>
  </si>
  <si>
    <t>Nhân công xử lý</t>
  </si>
  <si>
    <t>Máy trộn PP</t>
  </si>
  <si>
    <t>Băng tải kiểm vảy</t>
  </si>
  <si>
    <t>Chuyền tạo hạt PET 330</t>
  </si>
  <si>
    <t>Chuyền Nâng IV Hạt rPET SSP-02_330</t>
  </si>
  <si>
    <t>Tách nhãn Lavie</t>
  </si>
  <si>
    <t>Bồn trộn PP</t>
  </si>
  <si>
    <t>Máy tạo hạt JWELL</t>
  </si>
  <si>
    <t>Máy Tách màu Taiho 4</t>
  </si>
  <si>
    <t>Máy Vắt bụi cám</t>
  </si>
  <si>
    <t>Máy Sàn rung</t>
  </si>
  <si>
    <t>Chuyền SX rPET Full Line 2 - rPET-2</t>
  </si>
  <si>
    <t>Máy Trộn PET MIX-06</t>
  </si>
  <si>
    <t>Máy Trộn PET MIX-07</t>
  </si>
  <si>
    <t>Máy Tách Nhãn Chai LABR-02</t>
  </si>
  <si>
    <t>Máy Tách Kim Loại Fushon 01 FUSH-01</t>
  </si>
  <si>
    <t>Xưởng sản xuất PP</t>
  </si>
  <si>
    <t>Băm Carno</t>
  </si>
  <si>
    <t>Tạo mã mới</t>
  </si>
  <si>
    <t>Máy Zig-Zag Moog</t>
  </si>
  <si>
    <t>x</t>
  </si>
  <si>
    <t>Check</t>
  </si>
  <si>
    <t>SAP hiện tại</t>
  </si>
  <si>
    <t>101000030</t>
  </si>
  <si>
    <t>104600162</t>
  </si>
  <si>
    <t>104600163</t>
  </si>
  <si>
    <t>104600164</t>
  </si>
  <si>
    <t>104600165</t>
  </si>
  <si>
    <t>104600166</t>
  </si>
  <si>
    <t>104600178</t>
  </si>
  <si>
    <t>112000030</t>
  </si>
  <si>
    <t>112000031</t>
  </si>
  <si>
    <t>112000032</t>
  </si>
  <si>
    <t>115000034</t>
  </si>
  <si>
    <t>115000038</t>
  </si>
  <si>
    <t>115000039</t>
  </si>
  <si>
    <t>115000040</t>
  </si>
  <si>
    <t>TC lắp thông gió Xưởng F2 (Kỹ thuật)</t>
  </si>
  <si>
    <t>Sàng rung hạt cho chuyền STAR-01 F03</t>
  </si>
  <si>
    <t>Sàng rung hạt chuyền STAR-03 F03 Sàng 1</t>
  </si>
  <si>
    <t>Sàng rung hạt chuyền STAR-03 F03 Sàng 2</t>
  </si>
  <si>
    <t>Sàng rung hạt cho máy MIX-03 F02</t>
  </si>
  <si>
    <t>Sàng rung hạt cho máy MEYE-01 F02</t>
  </si>
  <si>
    <t>Lắp đặt sàn lấy mẫu F03</t>
  </si>
  <si>
    <t>TB MÀN HÌNH TƯƠNG TÁC THÔNG MINH P.HỌP 3</t>
  </si>
  <si>
    <t>Tivi xem camera trạm (P. A. Thạch)</t>
  </si>
  <si>
    <t>Máy quét rác ngồi lái DF32(pet+kho)</t>
  </si>
  <si>
    <t>HT AI cảnh báo cân xe (Cổng BV số 3 F6)</t>
  </si>
  <si>
    <t>Lắp đặt dàn gạt bùn bể lắng sinh học 400m3 F3</t>
  </si>
  <si>
    <t>Máy ép phun riêng Thử nghiệm HD-PP F2</t>
  </si>
  <si>
    <t>1001103000</t>
  </si>
  <si>
    <t>1001201000</t>
  </si>
  <si>
    <t>1001202001</t>
  </si>
  <si>
    <t>1001205000</t>
  </si>
  <si>
    <t>1001300000</t>
  </si>
  <si>
    <t>1001405000</t>
  </si>
  <si>
    <t>1001609000</t>
  </si>
  <si>
    <t>1001602018</t>
  </si>
  <si>
    <t>1001602019</t>
  </si>
  <si>
    <t>1001602118</t>
  </si>
  <si>
    <t>1001602125</t>
  </si>
  <si>
    <t>1001602126</t>
  </si>
  <si>
    <t>1001602128</t>
  </si>
  <si>
    <t>1001602132</t>
  </si>
  <si>
    <t>1001602133</t>
  </si>
  <si>
    <t>1001602134</t>
  </si>
  <si>
    <t>1001602135</t>
  </si>
  <si>
    <t>1001602136</t>
  </si>
  <si>
    <t>1001602138</t>
  </si>
  <si>
    <t>1001602141</t>
  </si>
  <si>
    <t>1001602142</t>
  </si>
  <si>
    <t>1001608000</t>
  </si>
  <si>
    <t>576</t>
  </si>
  <si>
    <t>24</t>
  </si>
  <si>
    <t>240</t>
  </si>
  <si>
    <t>6424</t>
  </si>
  <si>
    <t>6273</t>
  </si>
  <si>
    <t>6423</t>
  </si>
  <si>
    <t xml:space="preserve"> </t>
  </si>
  <si>
    <t>Nâng cấp hệ chân không SSP Star-01(F3)</t>
  </si>
  <si>
    <t>104000199</t>
  </si>
  <si>
    <t>112000029</t>
  </si>
  <si>
    <t>101000032</t>
  </si>
  <si>
    <t>104000200</t>
  </si>
  <si>
    <t>104600180</t>
  </si>
  <si>
    <t>Laptop HP Omnibook (A.Quân)</t>
  </si>
  <si>
    <t>Mái che hồ nước sản xuất F3</t>
  </si>
  <si>
    <t>Chuyền rửa Boretech 3 tấn/giờ F5</t>
  </si>
  <si>
    <t>Băng tải chuyển chai lựa KL Băm3 (F3)</t>
  </si>
  <si>
    <t>104600184</t>
  </si>
  <si>
    <t>107000062</t>
  </si>
  <si>
    <t>107000063</t>
  </si>
  <si>
    <t>107000064</t>
  </si>
  <si>
    <t>112000033</t>
  </si>
  <si>
    <t>117000012</t>
  </si>
  <si>
    <t>Trục vít tải liệu 01 CHWO-B01 (F3)</t>
  </si>
  <si>
    <t>Xe tải Isuzu Fvr34Ve5 Euro 5- số 01-70A68119</t>
  </si>
  <si>
    <t>Xe tải Isuzu Fvr34Ve5 Euro 5- số 02-70A68100</t>
  </si>
  <si>
    <t>Xe tải Isuzu Fvr34Ve5 Euro 5- số 3- 70A68138</t>
  </si>
  <si>
    <t>Laptop HP OmniBook 7 Core Ultra 7 (A.Thạch)</t>
  </si>
  <si>
    <t>Máy chia cơm tự động (nhà ăn)</t>
  </si>
  <si>
    <t>1001601100</t>
  </si>
  <si>
    <t>Đội xe tải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</si>
</sst>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dd\/mm\/yy"/>
    <numFmt numFmtId="166" formatCode="_-* #,##0_-;\-* #,##0_-;_-* &quot;-&quot;_-;_-@_-"/>
  </numFmts>
  <fonts count="35" x14ac:knownFonts="1">
    <font>
      <sz val="10"/>
      <name val="Arial"/>
    </font>
    <font>
      <b/>
      <sz val="16"/>
      <color rgb="FF0000FF"/>
      <name val="Arial"/>
      <family val="2"/>
    </font>
    <font>
      <b/>
      <sz val="10"/>
      <color rgb="FFFF33CC"/>
      <name val="Arial"/>
      <family val="2"/>
    </font>
    <font>
      <b/>
      <sz val="12"/>
      <color rgb="FF0000FF"/>
      <name val="Arial"/>
      <family val="2"/>
    </font>
    <font>
      <sz val="10"/>
      <name val="Arial"/>
      <family val="2"/>
    </font>
    <font>
      <sz val="15"/>
      <color rgb="FFFF0000"/>
      <name val="Arial"/>
      <family val="2"/>
    </font>
    <font>
      <b/>
      <sz val="10"/>
      <color rgb="FF00B0F0"/>
      <name val="Arial"/>
      <family val="2"/>
    </font>
    <font>
      <b/>
      <sz val="10"/>
      <color theme="5" tint="-0.249977111117893"/>
      <name val="Arial"/>
      <family val="2"/>
    </font>
    <font>
      <b/>
      <sz val="12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Arial"/>
      <family val="2"/>
    </font>
    <font>
      <b/>
      <sz val="10"/>
      <color rgb="FFFF00FF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1"/>
      <color rgb="FFFF33CC"/>
      <name val="Aptos Narrow"/>
      <family val="2"/>
      <scheme val="minor"/>
    </font>
    <font>
      <strike/>
      <sz val="10"/>
      <name val="Arial"/>
      <family val="2"/>
    </font>
    <font>
      <b/>
      <strike/>
      <sz val="11"/>
      <color rgb="FFFF33CC"/>
      <name val="Aptos Narrow"/>
      <family val="2"/>
      <scheme val="minor"/>
    </font>
    <font>
      <sz val="11"/>
      <color rgb="FF0000FF"/>
      <name val="Times New Roman"/>
      <family val="1"/>
    </font>
    <font>
      <i/>
      <sz val="10"/>
      <name val="Arial"/>
      <family val="2"/>
    </font>
    <font>
      <b/>
      <i/>
      <sz val="10"/>
      <color theme="0"/>
      <name val="Arial"/>
      <family val="2"/>
    </font>
    <font>
      <b/>
      <i/>
      <sz val="10"/>
      <name val="Arial"/>
      <family val="2"/>
    </font>
    <font>
      <i/>
      <sz val="10"/>
      <color rgb="FFFF0000"/>
      <name val="Arial"/>
      <family val="2"/>
    </font>
    <font>
      <b/>
      <i/>
      <sz val="16"/>
      <color rgb="FF0000FF"/>
      <name val="Arial"/>
      <family val="2"/>
    </font>
    <font>
      <b/>
      <i/>
      <sz val="12"/>
      <color rgb="FF0000FF"/>
      <name val="Arial"/>
      <family val="2"/>
    </font>
    <font>
      <sz val="9"/>
      <color indexed="81"/>
      <name val="Tahoma"/>
      <charset val="1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4" fillId="0" borderId="0"/>
  </cellStyleXfs>
  <cellXfs count="442">
    <xf numFmtId="0" fontId="0" fillId="0" borderId="0" xfId="0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3" fontId="3" fillId="2" borderId="0" xfId="0" applyNumberFormat="1" applyFont="1" applyFill="1" applyAlignment="1">
      <alignment vertical="top"/>
    </xf>
    <xf numFmtId="0" fontId="0" fillId="2" borderId="0" xfId="0" applyFill="1" applyAlignment="1">
      <alignment horizontal="center" vertical="top"/>
    </xf>
    <xf numFmtId="164" fontId="4" fillId="3" borderId="1" xfId="1" applyNumberFormat="1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164" fontId="0" fillId="2" borderId="0" xfId="1" applyNumberFormat="1" applyFont="1" applyFill="1" applyAlignment="1">
      <alignment vertical="top"/>
    </xf>
    <xf numFmtId="165" fontId="1" fillId="2" borderId="0" xfId="0" applyNumberFormat="1" applyFont="1" applyFill="1" applyAlignment="1">
      <alignment vertical="top"/>
    </xf>
    <xf numFmtId="3" fontId="0" fillId="2" borderId="0" xfId="0" applyNumberFormat="1" applyFill="1" applyAlignment="1">
      <alignment vertical="top"/>
    </xf>
    <xf numFmtId="164" fontId="0" fillId="2" borderId="0" xfId="0" applyNumberFormat="1" applyFill="1" applyAlignment="1">
      <alignment vertical="top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0" fillId="4" borderId="2" xfId="0" applyFont="1" applyFill="1" applyBorder="1" applyAlignment="1">
      <alignment horizontal="center" vertical="top" wrapText="1"/>
    </xf>
    <xf numFmtId="0" fontId="10" fillId="5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164" fontId="11" fillId="12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/>
    </xf>
    <xf numFmtId="3" fontId="12" fillId="7" borderId="2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4" fillId="13" borderId="1" xfId="0" applyNumberFormat="1" applyFont="1" applyFill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4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14" fontId="0" fillId="2" borderId="3" xfId="0" applyNumberFormat="1" applyFill="1" applyBorder="1" applyAlignment="1">
      <alignment horizontal="right" vertical="top"/>
    </xf>
    <xf numFmtId="0" fontId="0" fillId="2" borderId="3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vertical="center"/>
    </xf>
    <xf numFmtId="3" fontId="4" fillId="2" borderId="3" xfId="0" applyNumberFormat="1" applyFont="1" applyFill="1" applyBorder="1" applyAlignment="1">
      <alignment vertical="top"/>
    </xf>
    <xf numFmtId="3" fontId="4" fillId="2" borderId="1" xfId="0" applyNumberFormat="1" applyFont="1" applyFill="1" applyBorder="1" applyAlignment="1">
      <alignment vertical="top"/>
    </xf>
    <xf numFmtId="164" fontId="13" fillId="2" borderId="3" xfId="1" applyNumberFormat="1" applyFont="1" applyFill="1" applyBorder="1" applyAlignment="1">
      <alignment vertical="top"/>
    </xf>
    <xf numFmtId="164" fontId="0" fillId="2" borderId="1" xfId="1" applyNumberFormat="1" applyFont="1" applyFill="1" applyBorder="1" applyAlignment="1">
      <alignment horizontal="right" vertical="center"/>
    </xf>
    <xf numFmtId="164" fontId="4" fillId="2" borderId="3" xfId="1" applyNumberFormat="1" applyFont="1" applyFill="1" applyBorder="1" applyAlignment="1">
      <alignment vertical="top"/>
    </xf>
    <xf numFmtId="164" fontId="4" fillId="2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3" xfId="0" applyNumberFormat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  <xf numFmtId="164" fontId="13" fillId="14" borderId="1" xfId="1" applyNumberFormat="1" applyFont="1" applyFill="1" applyBorder="1" applyAlignment="1">
      <alignment vertical="center"/>
    </xf>
    <xf numFmtId="164" fontId="0" fillId="3" borderId="1" xfId="1" applyNumberFormat="1" applyFont="1" applyFill="1" applyBorder="1" applyAlignment="1">
      <alignment horizontal="right" vertical="center"/>
    </xf>
    <xf numFmtId="164" fontId="4" fillId="0" borderId="1" xfId="1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4" fontId="11" fillId="7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3" fontId="4" fillId="0" borderId="4" xfId="0" applyNumberFormat="1" applyFont="1" applyBorder="1" applyAlignment="1">
      <alignment vertical="center"/>
    </xf>
    <xf numFmtId="164" fontId="0" fillId="14" borderId="1" xfId="1" applyNumberFormat="1" applyFont="1" applyFill="1" applyBorder="1" applyAlignment="1">
      <alignment vertical="center"/>
    </xf>
    <xf numFmtId="164" fontId="4" fillId="0" borderId="4" xfId="1" applyNumberFormat="1" applyFont="1" applyBorder="1" applyAlignment="1">
      <alignment vertical="center"/>
    </xf>
    <xf numFmtId="164" fontId="11" fillId="12" borderId="2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top"/>
    </xf>
    <xf numFmtId="0" fontId="2" fillId="0" borderId="3" xfId="0" applyFont="1" applyBorder="1" applyAlignment="1">
      <alignment vertical="top"/>
    </xf>
    <xf numFmtId="14" fontId="0" fillId="0" borderId="3" xfId="0" applyNumberFormat="1" applyBorder="1" applyAlignment="1">
      <alignment horizontal="right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3" fontId="4" fillId="0" borderId="3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164" fontId="13" fillId="14" borderId="3" xfId="1" applyNumberFormat="1" applyFont="1" applyFill="1" applyBorder="1" applyAlignment="1">
      <alignment vertical="top"/>
    </xf>
    <xf numFmtId="164" fontId="4" fillId="0" borderId="3" xfId="1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14" fontId="4" fillId="0" borderId="3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vertical="center"/>
    </xf>
    <xf numFmtId="164" fontId="4" fillId="14" borderId="3" xfId="1" applyNumberFormat="1" applyFont="1" applyFill="1" applyBorder="1" applyAlignment="1">
      <alignment vertical="top"/>
    </xf>
    <xf numFmtId="164" fontId="4" fillId="0" borderId="1" xfId="1" applyNumberFormat="1" applyFont="1" applyBorder="1" applyAlignment="1">
      <alignment horizontal="right" vertical="center"/>
    </xf>
    <xf numFmtId="0" fontId="4" fillId="2" borderId="0" xfId="0" applyFont="1" applyFill="1" applyAlignment="1">
      <alignment vertical="top"/>
    </xf>
    <xf numFmtId="0" fontId="0" fillId="0" borderId="0" xfId="0" applyAlignment="1">
      <alignment vertical="top"/>
    </xf>
    <xf numFmtId="164" fontId="11" fillId="7" borderId="2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vertical="center"/>
    </xf>
    <xf numFmtId="164" fontId="13" fillId="14" borderId="3" xfId="1" applyNumberFormat="1" applyFont="1" applyFill="1" applyBorder="1" applyAlignment="1">
      <alignment vertical="center"/>
    </xf>
    <xf numFmtId="164" fontId="4" fillId="0" borderId="3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13" fillId="0" borderId="3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14" fontId="13" fillId="0" borderId="3" xfId="0" applyNumberFormat="1" applyFont="1" applyBorder="1" applyAlignment="1">
      <alignment horizontal="right" vertical="top"/>
    </xf>
    <xf numFmtId="0" fontId="13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left" vertical="top"/>
    </xf>
    <xf numFmtId="3" fontId="13" fillId="0" borderId="3" xfId="0" applyNumberFormat="1" applyFont="1" applyBorder="1" applyAlignment="1">
      <alignment vertical="top"/>
    </xf>
    <xf numFmtId="3" fontId="13" fillId="0" borderId="1" xfId="0" applyNumberFormat="1" applyFont="1" applyBorder="1" applyAlignment="1">
      <alignment vertical="top"/>
    </xf>
    <xf numFmtId="0" fontId="13" fillId="2" borderId="0" xfId="0" applyFont="1" applyFill="1" applyAlignment="1">
      <alignment vertical="top"/>
    </xf>
    <xf numFmtId="164" fontId="0" fillId="0" borderId="5" xfId="1" applyNumberFormat="1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6" fillId="0" borderId="3" xfId="0" applyFont="1" applyBorder="1" applyAlignment="1">
      <alignment vertical="center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3" fontId="0" fillId="0" borderId="3" xfId="0" applyNumberFormat="1" applyBorder="1" applyAlignment="1">
      <alignment horizontal="right" vertical="center"/>
    </xf>
    <xf numFmtId="164" fontId="13" fillId="14" borderId="1" xfId="1" applyNumberFormat="1" applyFont="1" applyFill="1" applyBorder="1" applyAlignment="1">
      <alignment vertical="top"/>
    </xf>
    <xf numFmtId="3" fontId="4" fillId="13" borderId="3" xfId="0" applyNumberFormat="1" applyFont="1" applyFill="1" applyBorder="1" applyAlignment="1">
      <alignment horizontal="right" vertical="center"/>
    </xf>
    <xf numFmtId="164" fontId="4" fillId="0" borderId="1" xfId="1" applyNumberFormat="1" applyFont="1" applyBorder="1" applyAlignment="1">
      <alignment vertical="top"/>
    </xf>
    <xf numFmtId="164" fontId="4" fillId="2" borderId="1" xfId="1" applyNumberFormat="1" applyFont="1" applyFill="1" applyBorder="1" applyAlignment="1">
      <alignment vertical="top"/>
    </xf>
    <xf numFmtId="164" fontId="0" fillId="3" borderId="3" xfId="1" applyNumberFormat="1" applyFont="1" applyFill="1" applyBorder="1" applyAlignment="1">
      <alignment horizontal="right" vertical="center"/>
    </xf>
    <xf numFmtId="164" fontId="4" fillId="3" borderId="3" xfId="1" applyNumberFormat="1" applyFont="1" applyFill="1" applyBorder="1" applyAlignment="1">
      <alignment vertical="center"/>
    </xf>
    <xf numFmtId="0" fontId="0" fillId="0" borderId="0" xfId="0" pivotButton="1"/>
    <xf numFmtId="164" fontId="0" fillId="0" borderId="0" xfId="0" applyNumberFormat="1"/>
    <xf numFmtId="0" fontId="0" fillId="0" borderId="4" xfId="0" applyBorder="1" applyAlignment="1">
      <alignment vertical="top"/>
    </xf>
    <xf numFmtId="3" fontId="4" fillId="0" borderId="4" xfId="0" applyNumberFormat="1" applyFont="1" applyBorder="1" applyAlignment="1">
      <alignment vertical="top"/>
    </xf>
    <xf numFmtId="0" fontId="0" fillId="2" borderId="1" xfId="0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4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164" fontId="13" fillId="2" borderId="1" xfId="1" applyNumberFormat="1" applyFont="1" applyFill="1" applyBorder="1" applyAlignment="1">
      <alignment vertical="top"/>
    </xf>
    <xf numFmtId="0" fontId="7" fillId="0" borderId="1" xfId="0" applyFont="1" applyBorder="1" applyAlignment="1">
      <alignment vertical="center"/>
    </xf>
    <xf numFmtId="0" fontId="13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164" fontId="0" fillId="0" borderId="1" xfId="1" applyNumberFormat="1" applyFont="1" applyBorder="1" applyAlignment="1">
      <alignment vertical="top"/>
    </xf>
    <xf numFmtId="14" fontId="0" fillId="0" borderId="3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top"/>
    </xf>
    <xf numFmtId="0" fontId="0" fillId="2" borderId="0" xfId="0" quotePrefix="1" applyFill="1" applyAlignment="1">
      <alignment horizontal="center" vertical="top"/>
    </xf>
    <xf numFmtId="0" fontId="11" fillId="12" borderId="2" xfId="0" quotePrefix="1" applyFont="1" applyFill="1" applyBorder="1" applyAlignment="1">
      <alignment horizontal="center" vertical="center" wrapText="1"/>
    </xf>
    <xf numFmtId="0" fontId="0" fillId="7" borderId="2" xfId="0" quotePrefix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top"/>
    </xf>
    <xf numFmtId="14" fontId="0" fillId="0" borderId="3" xfId="0" quotePrefix="1" applyNumberForma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top"/>
    </xf>
    <xf numFmtId="0" fontId="0" fillId="0" borderId="3" xfId="0" quotePrefix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3" fontId="17" fillId="2" borderId="0" xfId="0" applyNumberFormat="1" applyFont="1" applyFill="1" applyAlignment="1">
      <alignment vertical="top"/>
    </xf>
    <xf numFmtId="164" fontId="13" fillId="0" borderId="3" xfId="1" applyNumberFormat="1" applyFont="1" applyFill="1" applyBorder="1" applyAlignment="1">
      <alignment vertical="top"/>
    </xf>
    <xf numFmtId="164" fontId="0" fillId="0" borderId="1" xfId="1" applyNumberFormat="1" applyFont="1" applyFill="1" applyBorder="1" applyAlignment="1">
      <alignment horizontal="right" vertical="center"/>
    </xf>
    <xf numFmtId="164" fontId="4" fillId="0" borderId="3" xfId="1" applyNumberFormat="1" applyFont="1" applyFill="1" applyBorder="1" applyAlignment="1">
      <alignment vertical="top"/>
    </xf>
    <xf numFmtId="164" fontId="4" fillId="0" borderId="1" xfId="1" applyNumberFormat="1" applyFont="1" applyFill="1" applyBorder="1" applyAlignment="1">
      <alignment vertical="center"/>
    </xf>
    <xf numFmtId="164" fontId="0" fillId="0" borderId="3" xfId="1" applyNumberFormat="1" applyFont="1" applyFill="1" applyBorder="1" applyAlignment="1">
      <alignment horizontal="right" vertical="center"/>
    </xf>
    <xf numFmtId="164" fontId="4" fillId="0" borderId="1" xfId="1" applyNumberFormat="1" applyFont="1" applyFill="1" applyBorder="1" applyAlignment="1">
      <alignment vertical="top"/>
    </xf>
    <xf numFmtId="0" fontId="0" fillId="0" borderId="3" xfId="0" applyBorder="1" applyAlignment="1">
      <alignment horizontal="right" vertical="top"/>
    </xf>
    <xf numFmtId="14" fontId="0" fillId="0" borderId="3" xfId="0" applyNumberFormat="1" applyBorder="1" applyAlignment="1">
      <alignment horizontal="left" vertical="center"/>
    </xf>
    <xf numFmtId="0" fontId="13" fillId="0" borderId="3" xfId="0" quotePrefix="1" applyFont="1" applyBorder="1" applyAlignment="1">
      <alignment horizontal="center" vertical="top"/>
    </xf>
    <xf numFmtId="164" fontId="13" fillId="0" borderId="1" xfId="1" applyNumberFormat="1" applyFont="1" applyFill="1" applyBorder="1" applyAlignment="1">
      <alignment horizontal="right" vertical="center"/>
    </xf>
    <xf numFmtId="164" fontId="13" fillId="0" borderId="1" xfId="1" applyNumberFormat="1" applyFont="1" applyFill="1" applyBorder="1" applyAlignment="1">
      <alignment vertical="center"/>
    </xf>
    <xf numFmtId="164" fontId="0" fillId="0" borderId="3" xfId="1" applyNumberFormat="1" applyFont="1" applyFill="1" applyBorder="1" applyAlignment="1">
      <alignment horizontal="right" vertical="top"/>
    </xf>
    <xf numFmtId="0" fontId="0" fillId="0" borderId="3" xfId="0" applyBorder="1" applyAlignment="1">
      <alignment horizontal="right" vertical="center"/>
    </xf>
    <xf numFmtId="164" fontId="4" fillId="0" borderId="3" xfId="1" applyNumberFormat="1" applyFont="1" applyFill="1" applyBorder="1" applyAlignment="1">
      <alignment vertical="center"/>
    </xf>
    <xf numFmtId="164" fontId="13" fillId="0" borderId="3" xfId="1" applyNumberFormat="1" applyFont="1" applyFill="1" applyBorder="1" applyAlignment="1">
      <alignment horizontal="right" vertical="center"/>
    </xf>
    <xf numFmtId="164" fontId="13" fillId="0" borderId="3" xfId="1" applyNumberFormat="1" applyFont="1" applyFill="1" applyBorder="1" applyAlignment="1">
      <alignment vertical="center"/>
    </xf>
    <xf numFmtId="164" fontId="13" fillId="15" borderId="3" xfId="1" applyNumberFormat="1" applyFont="1" applyFill="1" applyBorder="1" applyAlignment="1">
      <alignment vertical="top"/>
    </xf>
    <xf numFmtId="164" fontId="0" fillId="15" borderId="5" xfId="1" applyNumberFormat="1" applyFont="1" applyFill="1" applyBorder="1" applyAlignment="1">
      <alignment vertical="top"/>
    </xf>
    <xf numFmtId="0" fontId="4" fillId="2" borderId="1" xfId="0" quotePrefix="1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top"/>
    </xf>
    <xf numFmtId="3" fontId="0" fillId="0" borderId="3" xfId="0" applyNumberFormat="1" applyBorder="1" applyAlignment="1">
      <alignment vertical="top"/>
    </xf>
    <xf numFmtId="3" fontId="0" fillId="0" borderId="1" xfId="0" applyNumberFormat="1" applyBorder="1" applyAlignment="1">
      <alignment vertical="top"/>
    </xf>
    <xf numFmtId="164" fontId="0" fillId="0" borderId="3" xfId="1" applyNumberFormat="1" applyFont="1" applyBorder="1" applyAlignment="1">
      <alignment horizontal="right" vertical="top"/>
    </xf>
    <xf numFmtId="164" fontId="0" fillId="0" borderId="3" xfId="1" applyNumberFormat="1" applyFont="1" applyBorder="1" applyAlignment="1">
      <alignment vertical="top"/>
    </xf>
    <xf numFmtId="0" fontId="11" fillId="7" borderId="2" xfId="0" quotePrefix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right" vertical="top"/>
    </xf>
    <xf numFmtId="0" fontId="4" fillId="0" borderId="3" xfId="0" applyFont="1" applyBorder="1" applyAlignment="1">
      <alignment horizontal="center" vertical="top"/>
    </xf>
    <xf numFmtId="14" fontId="0" fillId="0" borderId="1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1" xfId="0" quotePrefix="1" applyBorder="1" applyAlignment="1">
      <alignment horizontal="center" vertical="top"/>
    </xf>
    <xf numFmtId="0" fontId="13" fillId="0" borderId="1" xfId="0" quotePrefix="1" applyFont="1" applyBorder="1" applyAlignment="1">
      <alignment horizontal="center" vertical="top"/>
    </xf>
    <xf numFmtId="0" fontId="4" fillId="2" borderId="3" xfId="0" quotePrefix="1" applyFont="1" applyFill="1" applyBorder="1" applyAlignment="1">
      <alignment horizontal="center" vertical="top"/>
    </xf>
    <xf numFmtId="0" fontId="0" fillId="0" borderId="4" xfId="0" quotePrefix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14" fontId="0" fillId="0" borderId="1" xfId="0" quotePrefix="1" applyNumberFormat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164" fontId="0" fillId="0" borderId="1" xfId="1" applyNumberFormat="1" applyFont="1" applyBorder="1" applyAlignment="1">
      <alignment horizontal="right" vertical="top"/>
    </xf>
    <xf numFmtId="164" fontId="13" fillId="15" borderId="1" xfId="1" applyNumberFormat="1" applyFont="1" applyFill="1" applyBorder="1" applyAlignment="1">
      <alignment vertical="top"/>
    </xf>
    <xf numFmtId="164" fontId="13" fillId="0" borderId="1" xfId="1" applyNumberFormat="1" applyFont="1" applyFill="1" applyBorder="1" applyAlignment="1">
      <alignment vertical="top"/>
    </xf>
    <xf numFmtId="164" fontId="4" fillId="0" borderId="3" xfId="1" applyNumberFormat="1" applyFont="1" applyBorder="1" applyAlignment="1">
      <alignment horizontal="right" vertical="center"/>
    </xf>
    <xf numFmtId="164" fontId="4" fillId="0" borderId="4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43" fontId="0" fillId="0" borderId="0" xfId="1" applyFont="1"/>
    <xf numFmtId="164" fontId="0" fillId="0" borderId="0" xfId="1" applyNumberFormat="1" applyFont="1"/>
    <xf numFmtId="0" fontId="0" fillId="0" borderId="0" xfId="1" applyNumberFormat="1" applyFont="1"/>
    <xf numFmtId="0" fontId="4" fillId="2" borderId="0" xfId="0" applyFont="1" applyFill="1" applyAlignment="1">
      <alignment horizontal="center" vertical="top"/>
    </xf>
    <xf numFmtId="0" fontId="4" fillId="0" borderId="0" xfId="0" applyFont="1"/>
    <xf numFmtId="164" fontId="4" fillId="0" borderId="0" xfId="0" applyNumberFormat="1" applyFont="1"/>
    <xf numFmtId="43" fontId="0" fillId="0" borderId="0" xfId="0" applyNumberFormat="1"/>
    <xf numFmtId="164" fontId="0" fillId="0" borderId="0" xfId="1" applyNumberFormat="1" applyFont="1" applyAlignment="1">
      <alignment horizontal="left"/>
    </xf>
    <xf numFmtId="164" fontId="18" fillId="2" borderId="0" xfId="0" applyNumberFormat="1" applyFont="1" applyFill="1" applyAlignment="1">
      <alignment vertical="center"/>
    </xf>
    <xf numFmtId="0" fontId="10" fillId="16" borderId="2" xfId="0" applyFont="1" applyFill="1" applyBorder="1" applyAlignment="1">
      <alignment horizontal="center" vertical="top" wrapText="1"/>
    </xf>
    <xf numFmtId="14" fontId="19" fillId="17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left" vertical="center" wrapText="1"/>
    </xf>
    <xf numFmtId="14" fontId="11" fillId="12" borderId="2" xfId="0" applyNumberFormat="1" applyFont="1" applyFill="1" applyBorder="1" applyAlignment="1">
      <alignment horizontal="left" vertical="center" wrapText="1"/>
    </xf>
    <xf numFmtId="14" fontId="12" fillId="7" borderId="2" xfId="0" applyNumberFormat="1" applyFont="1" applyFill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14" fontId="4" fillId="0" borderId="1" xfId="1" applyNumberFormat="1" applyFont="1" applyBorder="1" applyAlignment="1">
      <alignment horizontal="left" vertical="center" wrapText="1"/>
    </xf>
    <xf numFmtId="0" fontId="10" fillId="18" borderId="2" xfId="0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left" vertical="center" wrapText="1"/>
    </xf>
    <xf numFmtId="14" fontId="4" fillId="0" borderId="3" xfId="1" applyNumberFormat="1" applyFont="1" applyFill="1" applyBorder="1" applyAlignment="1">
      <alignment horizontal="left" vertical="center" wrapText="1"/>
    </xf>
    <xf numFmtId="14" fontId="4" fillId="3" borderId="1" xfId="1" applyNumberFormat="1" applyFont="1" applyFill="1" applyBorder="1" applyAlignment="1">
      <alignment horizontal="left" vertical="center" wrapText="1"/>
    </xf>
    <xf numFmtId="14" fontId="0" fillId="0" borderId="1" xfId="1" applyNumberFormat="1" applyFont="1" applyBorder="1" applyAlignment="1">
      <alignment horizontal="left" vertical="center" wrapText="1"/>
    </xf>
    <xf numFmtId="14" fontId="0" fillId="3" borderId="1" xfId="1" applyNumberFormat="1" applyFont="1" applyFill="1" applyBorder="1" applyAlignment="1">
      <alignment horizontal="left" vertical="center" wrapText="1"/>
    </xf>
    <xf numFmtId="14" fontId="11" fillId="7" borderId="2" xfId="0" applyNumberFormat="1" applyFont="1" applyFill="1" applyBorder="1" applyAlignment="1">
      <alignment horizontal="left" vertical="center" wrapText="1"/>
    </xf>
    <xf numFmtId="14" fontId="4" fillId="0" borderId="3" xfId="1" applyNumberFormat="1" applyFont="1" applyBorder="1" applyAlignment="1">
      <alignment horizontal="left" vertical="center" wrapText="1"/>
    </xf>
    <xf numFmtId="14" fontId="0" fillId="0" borderId="1" xfId="1" applyNumberFormat="1" applyFont="1" applyFill="1" applyBorder="1" applyAlignment="1">
      <alignment horizontal="left" vertical="center" wrapText="1"/>
    </xf>
    <xf numFmtId="14" fontId="0" fillId="0" borderId="3" xfId="1" applyNumberFormat="1" applyFont="1" applyFill="1" applyBorder="1" applyAlignment="1">
      <alignment horizontal="left" vertical="center" wrapText="1"/>
    </xf>
    <xf numFmtId="14" fontId="0" fillId="2" borderId="0" xfId="0" applyNumberFormat="1" applyFill="1" applyAlignment="1">
      <alignment horizontal="left" vertical="center" wrapText="1"/>
    </xf>
    <xf numFmtId="14" fontId="9" fillId="2" borderId="0" xfId="0" applyNumberFormat="1" applyFont="1" applyFill="1" applyAlignment="1">
      <alignment horizontal="left" vertical="center" wrapText="1"/>
    </xf>
    <xf numFmtId="14" fontId="0" fillId="0" borderId="5" xfId="1" applyNumberFormat="1" applyFont="1" applyBorder="1" applyAlignment="1">
      <alignment horizontal="left" vertical="center" wrapText="1"/>
    </xf>
    <xf numFmtId="0" fontId="20" fillId="2" borderId="0" xfId="0" applyFont="1" applyFill="1" applyAlignment="1">
      <alignment vertical="top"/>
    </xf>
    <xf numFmtId="165" fontId="3" fillId="2" borderId="0" xfId="0" applyNumberFormat="1" applyFont="1" applyFill="1" applyAlignment="1">
      <alignment vertical="top"/>
    </xf>
    <xf numFmtId="0" fontId="10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top"/>
    </xf>
    <xf numFmtId="3" fontId="3" fillId="2" borderId="0" xfId="0" applyNumberFormat="1" applyFont="1" applyFill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14" fontId="0" fillId="2" borderId="3" xfId="0" applyNumberFormat="1" applyFill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14" fontId="4" fillId="0" borderId="3" xfId="0" applyNumberFormat="1" applyFont="1" applyBorder="1" applyAlignment="1">
      <alignment horizontal="center" vertical="top"/>
    </xf>
    <xf numFmtId="14" fontId="13" fillId="0" borderId="3" xfId="0" applyNumberFormat="1" applyFont="1" applyBorder="1" applyAlignment="1">
      <alignment horizontal="center" vertical="top"/>
    </xf>
    <xf numFmtId="0" fontId="10" fillId="19" borderId="2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17" borderId="3" xfId="0" quotePrefix="1" applyFill="1" applyBorder="1" applyAlignment="1">
      <alignment horizontal="center" vertical="top"/>
    </xf>
    <xf numFmtId="0" fontId="0" fillId="17" borderId="3" xfId="0" applyFill="1" applyBorder="1" applyAlignment="1">
      <alignment horizontal="left" vertical="top"/>
    </xf>
    <xf numFmtId="0" fontId="0" fillId="17" borderId="3" xfId="0" applyFill="1" applyBorder="1" applyAlignment="1">
      <alignment vertical="top"/>
    </xf>
    <xf numFmtId="0" fontId="0" fillId="17" borderId="0" xfId="0" applyFill="1" applyAlignment="1">
      <alignment horizontal="center" vertical="top"/>
    </xf>
    <xf numFmtId="0" fontId="11" fillId="17" borderId="2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top"/>
    </xf>
    <xf numFmtId="0" fontId="0" fillId="17" borderId="1" xfId="0" applyFill="1" applyBorder="1" applyAlignment="1">
      <alignment horizontal="center" vertical="center"/>
    </xf>
    <xf numFmtId="14" fontId="0" fillId="17" borderId="3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top"/>
    </xf>
    <xf numFmtId="0" fontId="0" fillId="17" borderId="3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top"/>
    </xf>
    <xf numFmtId="0" fontId="13" fillId="17" borderId="3" xfId="0" applyFont="1" applyFill="1" applyBorder="1" applyAlignment="1">
      <alignment horizontal="center" vertical="top"/>
    </xf>
    <xf numFmtId="0" fontId="0" fillId="17" borderId="5" xfId="0" applyFill="1" applyBorder="1" applyAlignment="1">
      <alignment horizontal="center" vertical="top"/>
    </xf>
    <xf numFmtId="0" fontId="0" fillId="0" borderId="1" xfId="0" applyBorder="1" applyAlignment="1">
      <alignment horizontal="right" vertical="center"/>
    </xf>
    <xf numFmtId="0" fontId="4" fillId="0" borderId="3" xfId="0" applyFont="1" applyBorder="1" applyAlignment="1">
      <alignment horizontal="right" vertical="top"/>
    </xf>
    <xf numFmtId="0" fontId="0" fillId="17" borderId="1" xfId="0" quotePrefix="1" applyFill="1" applyBorder="1" applyAlignment="1">
      <alignment horizontal="center" vertical="top"/>
    </xf>
    <xf numFmtId="0" fontId="0" fillId="17" borderId="1" xfId="0" applyFill="1" applyBorder="1" applyAlignment="1">
      <alignment horizontal="left" vertical="top"/>
    </xf>
    <xf numFmtId="14" fontId="0" fillId="17" borderId="3" xfId="0" quotePrefix="1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left" vertical="center"/>
    </xf>
    <xf numFmtId="0" fontId="0" fillId="17" borderId="3" xfId="0" quotePrefix="1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0" fontId="0" fillId="17" borderId="1" xfId="0" quotePrefix="1" applyFill="1" applyBorder="1" applyAlignment="1">
      <alignment horizontal="center" vertical="center"/>
    </xf>
    <xf numFmtId="14" fontId="0" fillId="2" borderId="0" xfId="0" applyNumberFormat="1" applyFill="1" applyAlignment="1">
      <alignment vertical="top"/>
    </xf>
    <xf numFmtId="14" fontId="0" fillId="0" borderId="0" xfId="0" applyNumberFormat="1" applyAlignment="1">
      <alignment horizontal="left" vertical="center" wrapText="1"/>
    </xf>
    <xf numFmtId="0" fontId="13" fillId="2" borderId="0" xfId="0" quotePrefix="1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14" fontId="9" fillId="0" borderId="0" xfId="0" applyNumberFormat="1" applyFont="1" applyAlignment="1">
      <alignment horizontal="left" vertical="center" wrapText="1"/>
    </xf>
    <xf numFmtId="166" fontId="0" fillId="2" borderId="0" xfId="0" applyNumberFormat="1" applyFill="1" applyAlignment="1">
      <alignment vertical="top"/>
    </xf>
    <xf numFmtId="0" fontId="18" fillId="2" borderId="0" xfId="0" quotePrefix="1" applyFont="1" applyFill="1" applyAlignment="1">
      <alignment horizontal="center" vertical="top"/>
    </xf>
    <xf numFmtId="166" fontId="12" fillId="2" borderId="0" xfId="2" applyFont="1" applyFill="1" applyAlignment="1">
      <alignment vertical="top"/>
    </xf>
    <xf numFmtId="166" fontId="0" fillId="2" borderId="0" xfId="2" applyFont="1" applyFill="1" applyAlignment="1">
      <alignment vertical="top"/>
    </xf>
    <xf numFmtId="0" fontId="10" fillId="20" borderId="2" xfId="0" applyFont="1" applyFill="1" applyBorder="1" applyAlignment="1">
      <alignment horizontal="center" vertical="top" wrapText="1"/>
    </xf>
    <xf numFmtId="0" fontId="10" fillId="21" borderId="2" xfId="0" applyFont="1" applyFill="1" applyBorder="1" applyAlignment="1">
      <alignment horizontal="center" vertical="top" wrapText="1"/>
    </xf>
    <xf numFmtId="3" fontId="10" fillId="11" borderId="2" xfId="0" quotePrefix="1" applyNumberFormat="1" applyFont="1" applyFill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quotePrefix="1" applyFont="1" applyFill="1" applyBorder="1" applyAlignment="1">
      <alignment horizontal="center" vertical="center" wrapText="1"/>
    </xf>
    <xf numFmtId="164" fontId="11" fillId="12" borderId="4" xfId="0" applyNumberFormat="1" applyFont="1" applyFill="1" applyBorder="1" applyAlignment="1">
      <alignment horizontal="center" vertical="center" wrapText="1"/>
    </xf>
    <xf numFmtId="14" fontId="11" fillId="12" borderId="4" xfId="0" applyNumberFormat="1" applyFont="1" applyFill="1" applyBorder="1" applyAlignment="1">
      <alignment horizontal="left" vertical="center" wrapText="1"/>
    </xf>
    <xf numFmtId="14" fontId="11" fillId="0" borderId="4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vertical="top"/>
    </xf>
    <xf numFmtId="164" fontId="0" fillId="22" borderId="1" xfId="1" applyNumberFormat="1" applyFont="1" applyFill="1" applyBorder="1" applyAlignment="1">
      <alignment horizontal="right" vertical="top"/>
    </xf>
    <xf numFmtId="0" fontId="4" fillId="17" borderId="1" xfId="0" applyFont="1" applyFill="1" applyBorder="1" applyAlignment="1">
      <alignment vertical="top"/>
    </xf>
    <xf numFmtId="164" fontId="0" fillId="0" borderId="1" xfId="1" applyNumberFormat="1" applyFont="1" applyFill="1" applyBorder="1" applyAlignment="1">
      <alignment horizontal="right" vertical="top"/>
    </xf>
    <xf numFmtId="164" fontId="13" fillId="17" borderId="1" xfId="1" applyNumberFormat="1" applyFont="1" applyFill="1" applyBorder="1" applyAlignment="1">
      <alignment vertical="top"/>
    </xf>
    <xf numFmtId="164" fontId="0" fillId="17" borderId="1" xfId="1" applyNumberFormat="1" applyFont="1" applyFill="1" applyBorder="1" applyAlignment="1">
      <alignment horizontal="right" vertical="center"/>
    </xf>
    <xf numFmtId="0" fontId="0" fillId="17" borderId="1" xfId="0" applyFill="1" applyBorder="1" applyAlignment="1">
      <alignment vertical="top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1" fillId="12" borderId="1" xfId="0" quotePrefix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64" fontId="11" fillId="12" borderId="1" xfId="0" applyNumberFormat="1" applyFont="1" applyFill="1" applyBorder="1" applyAlignment="1">
      <alignment horizontal="center" vertical="center" wrapText="1"/>
    </xf>
    <xf numFmtId="164" fontId="19" fillId="12" borderId="1" xfId="0" applyNumberFormat="1" applyFont="1" applyFill="1" applyBorder="1" applyAlignment="1">
      <alignment horizontal="center" vertical="center" wrapText="1"/>
    </xf>
    <xf numFmtId="14" fontId="11" fillId="12" borderId="1" xfId="0" applyNumberFormat="1" applyFont="1" applyFill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right" vertical="top"/>
    </xf>
    <xf numFmtId="164" fontId="22" fillId="2" borderId="1" xfId="1" applyNumberFormat="1" applyFont="1" applyFill="1" applyBorder="1" applyAlignment="1">
      <alignment vertical="top"/>
    </xf>
    <xf numFmtId="14" fontId="0" fillId="2" borderId="1" xfId="1" applyNumberFormat="1" applyFon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14" fontId="4" fillId="2" borderId="1" xfId="1" applyNumberFormat="1" applyFont="1" applyFill="1" applyBorder="1" applyAlignment="1">
      <alignment horizontal="left" vertical="center" wrapText="1"/>
    </xf>
    <xf numFmtId="164" fontId="0" fillId="0" borderId="1" xfId="1" applyNumberFormat="1" applyFont="1" applyFill="1" applyBorder="1" applyAlignment="1">
      <alignment vertical="top"/>
    </xf>
    <xf numFmtId="14" fontId="4" fillId="2" borderId="1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left" vertical="top"/>
    </xf>
    <xf numFmtId="0" fontId="7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vertical="top"/>
    </xf>
    <xf numFmtId="164" fontId="0" fillId="0" borderId="5" xfId="1" applyNumberFormat="1" applyFont="1" applyFill="1" applyBorder="1" applyAlignment="1">
      <alignment horizontal="right" vertical="top"/>
    </xf>
    <xf numFmtId="164" fontId="22" fillId="0" borderId="5" xfId="1" applyNumberFormat="1" applyFont="1" applyFill="1" applyBorder="1" applyAlignment="1">
      <alignment vertical="top"/>
    </xf>
    <xf numFmtId="164" fontId="13" fillId="0" borderId="5" xfId="1" applyNumberFormat="1" applyFont="1" applyFill="1" applyBorder="1" applyAlignment="1">
      <alignment vertical="top"/>
    </xf>
    <xf numFmtId="164" fontId="0" fillId="0" borderId="5" xfId="1" applyNumberFormat="1" applyFont="1" applyFill="1" applyBorder="1" applyAlignment="1">
      <alignment horizontal="right" vertical="center"/>
    </xf>
    <xf numFmtId="164" fontId="4" fillId="0" borderId="5" xfId="1" applyNumberFormat="1" applyFont="1" applyFill="1" applyBorder="1" applyAlignment="1">
      <alignment vertical="center"/>
    </xf>
    <xf numFmtId="14" fontId="0" fillId="0" borderId="5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4"/>
    <xf numFmtId="0" fontId="2" fillId="0" borderId="0" xfId="4" applyFont="1" applyAlignment="1">
      <alignment horizontal="center"/>
    </xf>
    <xf numFmtId="164" fontId="3" fillId="0" borderId="0" xfId="4" applyNumberFormat="1" applyFont="1"/>
    <xf numFmtId="0" fontId="21" fillId="24" borderId="6" xfId="4" applyFont="1" applyFill="1" applyBorder="1" applyAlignment="1">
      <alignment horizontal="center" vertical="top" wrapText="1"/>
    </xf>
    <xf numFmtId="0" fontId="21" fillId="25" borderId="6" xfId="4" applyFont="1" applyFill="1" applyBorder="1" applyAlignment="1">
      <alignment horizontal="center" vertical="top" wrapText="1"/>
    </xf>
    <xf numFmtId="0" fontId="21" fillId="4" borderId="6" xfId="4" applyFont="1" applyFill="1" applyBorder="1" applyAlignment="1">
      <alignment horizontal="center" vertical="top" wrapText="1"/>
    </xf>
    <xf numFmtId="0" fontId="21" fillId="24" borderId="7" xfId="4" applyFont="1" applyFill="1" applyBorder="1" applyAlignment="1">
      <alignment horizontal="center" vertical="top" wrapText="1"/>
    </xf>
    <xf numFmtId="0" fontId="21" fillId="19" borderId="7" xfId="4" applyFont="1" applyFill="1" applyBorder="1" applyAlignment="1">
      <alignment horizontal="center" vertical="top" wrapText="1"/>
    </xf>
    <xf numFmtId="0" fontId="4" fillId="0" borderId="4" xfId="4" applyBorder="1"/>
    <xf numFmtId="0" fontId="4" fillId="0" borderId="4" xfId="4" applyBorder="1" applyAlignment="1">
      <alignment horizontal="center"/>
    </xf>
    <xf numFmtId="0" fontId="24" fillId="0" borderId="4" xfId="4" applyFont="1" applyBorder="1" applyAlignment="1">
      <alignment horizontal="center"/>
    </xf>
    <xf numFmtId="0" fontId="4" fillId="0" borderId="4" xfId="4" applyBorder="1" applyAlignment="1">
      <alignment vertical="top"/>
    </xf>
    <xf numFmtId="0" fontId="4" fillId="0" borderId="0" xfId="4" applyAlignment="1">
      <alignment vertical="top"/>
    </xf>
    <xf numFmtId="164" fontId="0" fillId="0" borderId="0" xfId="1" applyNumberFormat="1" applyFont="1" applyFill="1" applyBorder="1" applyAlignment="1">
      <alignment vertical="top"/>
    </xf>
    <xf numFmtId="164" fontId="4" fillId="0" borderId="0" xfId="1" applyNumberFormat="1"/>
    <xf numFmtId="38" fontId="4" fillId="0" borderId="0" xfId="4" applyNumberFormat="1"/>
    <xf numFmtId="0" fontId="4" fillId="0" borderId="1" xfId="4" applyBorder="1"/>
    <xf numFmtId="0" fontId="4" fillId="0" borderId="1" xfId="4" applyBorder="1" applyAlignment="1">
      <alignment horizontal="center"/>
    </xf>
    <xf numFmtId="0" fontId="24" fillId="0" borderId="1" xfId="4" applyFont="1" applyBorder="1" applyAlignment="1">
      <alignment horizontal="center"/>
    </xf>
    <xf numFmtId="0" fontId="4" fillId="0" borderId="1" xfId="4" applyBorder="1" applyAlignment="1">
      <alignment vertical="top"/>
    </xf>
    <xf numFmtId="0" fontId="4" fillId="0" borderId="8" xfId="4" applyBorder="1" applyAlignment="1">
      <alignment vertical="top"/>
    </xf>
    <xf numFmtId="0" fontId="24" fillId="26" borderId="1" xfId="4" applyFont="1" applyFill="1" applyBorder="1" applyAlignment="1">
      <alignment horizontal="center"/>
    </xf>
    <xf numFmtId="0" fontId="4" fillId="26" borderId="1" xfId="4" applyFill="1" applyBorder="1" applyAlignment="1">
      <alignment vertical="top"/>
    </xf>
    <xf numFmtId="0" fontId="25" fillId="27" borderId="1" xfId="4" applyFont="1" applyFill="1" applyBorder="1"/>
    <xf numFmtId="0" fontId="25" fillId="27" borderId="1" xfId="4" applyFont="1" applyFill="1" applyBorder="1" applyAlignment="1">
      <alignment horizontal="center"/>
    </xf>
    <xf numFmtId="0" fontId="26" fillId="27" borderId="1" xfId="4" applyFont="1" applyFill="1" applyBorder="1" applyAlignment="1">
      <alignment horizontal="center"/>
    </xf>
    <xf numFmtId="0" fontId="25" fillId="17" borderId="1" xfId="4" applyFont="1" applyFill="1" applyBorder="1" applyAlignment="1">
      <alignment vertical="top"/>
    </xf>
    <xf numFmtId="0" fontId="25" fillId="0" borderId="8" xfId="4" applyFont="1" applyBorder="1" applyAlignment="1">
      <alignment vertical="top"/>
    </xf>
    <xf numFmtId="0" fontId="4" fillId="27" borderId="1" xfId="4" applyFill="1" applyBorder="1"/>
    <xf numFmtId="0" fontId="4" fillId="27" borderId="1" xfId="4" applyFill="1" applyBorder="1" applyAlignment="1">
      <alignment horizontal="center"/>
    </xf>
    <xf numFmtId="0" fontId="24" fillId="27" borderId="1" xfId="4" applyFont="1" applyFill="1" applyBorder="1" applyAlignment="1">
      <alignment horizontal="center"/>
    </xf>
    <xf numFmtId="0" fontId="4" fillId="27" borderId="1" xfId="4" applyFill="1" applyBorder="1" applyAlignment="1">
      <alignment vertical="top"/>
    </xf>
    <xf numFmtId="0" fontId="0" fillId="0" borderId="8" xfId="0" applyBorder="1" applyAlignment="1">
      <alignment horizontal="left" vertical="top"/>
    </xf>
    <xf numFmtId="0" fontId="27" fillId="0" borderId="1" xfId="0" applyFont="1" applyBorder="1" applyAlignment="1">
      <alignment vertical="center"/>
    </xf>
    <xf numFmtId="0" fontId="4" fillId="0" borderId="8" xfId="4" applyBorder="1" applyAlignment="1">
      <alignment horizontal="left" vertical="top"/>
    </xf>
    <xf numFmtId="164" fontId="0" fillId="23" borderId="0" xfId="1" applyNumberFormat="1" applyFont="1" applyFill="1"/>
    <xf numFmtId="0" fontId="4" fillId="17" borderId="1" xfId="4" applyFill="1" applyBorder="1" applyAlignment="1">
      <alignment vertical="top"/>
    </xf>
    <xf numFmtId="0" fontId="4" fillId="0" borderId="8" xfId="0" applyFont="1" applyBorder="1" applyAlignment="1">
      <alignment horizontal="center" vertical="top"/>
    </xf>
    <xf numFmtId="0" fontId="4" fillId="0" borderId="5" xfId="4" applyBorder="1"/>
    <xf numFmtId="0" fontId="4" fillId="0" borderId="5" xfId="4" applyBorder="1" applyAlignment="1">
      <alignment horizontal="center"/>
    </xf>
    <xf numFmtId="0" fontId="4" fillId="0" borderId="5" xfId="4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10" fillId="28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1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164" fontId="0" fillId="2" borderId="1" xfId="1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center"/>
    </xf>
    <xf numFmtId="44" fontId="0" fillId="0" borderId="1" xfId="0" applyNumberForma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center" wrapText="1"/>
    </xf>
    <xf numFmtId="164" fontId="0" fillId="22" borderId="1" xfId="3" applyNumberFormat="1" applyFont="1" applyFill="1" applyBorder="1"/>
    <xf numFmtId="0" fontId="4" fillId="17" borderId="1" xfId="0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14" fontId="0" fillId="17" borderId="1" xfId="0" applyNumberFormat="1" applyFill="1" applyBorder="1" applyAlignment="1">
      <alignment horizontal="right" vertical="top"/>
    </xf>
    <xf numFmtId="0" fontId="4" fillId="17" borderId="1" xfId="0" applyFont="1" applyFill="1" applyBorder="1" applyAlignment="1">
      <alignment horizontal="center" vertical="top"/>
    </xf>
    <xf numFmtId="0" fontId="7" fillId="17" borderId="1" xfId="0" applyFont="1" applyFill="1" applyBorder="1" applyAlignment="1">
      <alignment horizontal="center" vertical="center"/>
    </xf>
    <xf numFmtId="3" fontId="4" fillId="17" borderId="1" xfId="0" applyNumberFormat="1" applyFont="1" applyFill="1" applyBorder="1" applyAlignment="1">
      <alignment vertical="top"/>
    </xf>
    <xf numFmtId="164" fontId="0" fillId="17" borderId="1" xfId="1" applyNumberFormat="1" applyFont="1" applyFill="1" applyBorder="1" applyAlignment="1">
      <alignment horizontal="right" vertical="top"/>
    </xf>
    <xf numFmtId="164" fontId="22" fillId="17" borderId="1" xfId="1" applyNumberFormat="1" applyFont="1" applyFill="1" applyBorder="1" applyAlignment="1">
      <alignment vertical="top"/>
    </xf>
    <xf numFmtId="164" fontId="4" fillId="17" borderId="1" xfId="1" applyNumberFormat="1" applyFont="1" applyFill="1" applyBorder="1" applyAlignment="1">
      <alignment vertical="center"/>
    </xf>
    <xf numFmtId="14" fontId="0" fillId="17" borderId="1" xfId="1" applyNumberFormat="1" applyFont="1" applyFill="1" applyBorder="1" applyAlignment="1">
      <alignment horizontal="left" vertical="center" wrapText="1"/>
    </xf>
    <xf numFmtId="14" fontId="0" fillId="17" borderId="1" xfId="0" applyNumberFormat="1" applyFill="1" applyBorder="1" applyAlignment="1">
      <alignment horizontal="left" vertical="center" wrapText="1"/>
    </xf>
    <xf numFmtId="0" fontId="6" fillId="0" borderId="1" xfId="0" applyFont="1" applyBorder="1" applyAlignment="1">
      <alignment vertical="top"/>
    </xf>
    <xf numFmtId="0" fontId="11" fillId="17" borderId="0" xfId="0" quotePrefix="1" applyFont="1" applyFill="1" applyAlignment="1">
      <alignment horizontal="center" vertical="top"/>
    </xf>
    <xf numFmtId="0" fontId="28" fillId="2" borderId="0" xfId="0" applyFont="1" applyFill="1" applyAlignment="1">
      <alignment horizontal="left" vertical="top"/>
    </xf>
    <xf numFmtId="0" fontId="29" fillId="5" borderId="2" xfId="0" applyFont="1" applyFill="1" applyBorder="1" applyAlignment="1">
      <alignment horizontal="left" vertical="top" wrapText="1"/>
    </xf>
    <xf numFmtId="0" fontId="30" fillId="12" borderId="4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vertical="top"/>
    </xf>
    <xf numFmtId="0" fontId="28" fillId="2" borderId="1" xfId="0" quotePrefix="1" applyFont="1" applyFill="1" applyBorder="1" applyAlignment="1">
      <alignment vertical="top"/>
    </xf>
    <xf numFmtId="0" fontId="30" fillId="12" borderId="1" xfId="0" applyFont="1" applyFill="1" applyBorder="1" applyAlignment="1">
      <alignment horizontal="left" vertical="center" wrapText="1"/>
    </xf>
    <xf numFmtId="0" fontId="28" fillId="17" borderId="1" xfId="0" quotePrefix="1" applyFont="1" applyFill="1" applyBorder="1" applyAlignment="1">
      <alignment vertical="top"/>
    </xf>
    <xf numFmtId="0" fontId="31" fillId="17" borderId="1" xfId="0" quotePrefix="1" applyFont="1" applyFill="1" applyBorder="1" applyAlignment="1">
      <alignment vertical="top"/>
    </xf>
    <xf numFmtId="0" fontId="28" fillId="0" borderId="1" xfId="0" applyFont="1" applyBorder="1" applyAlignment="1">
      <alignment vertical="top"/>
    </xf>
    <xf numFmtId="0" fontId="28" fillId="0" borderId="1" xfId="0" quotePrefix="1" applyFont="1" applyBorder="1" applyAlignment="1">
      <alignment vertical="top"/>
    </xf>
    <xf numFmtId="0" fontId="30" fillId="12" borderId="1" xfId="0" quotePrefix="1" applyFont="1" applyFill="1" applyBorder="1" applyAlignment="1">
      <alignment horizontal="left" vertical="center" wrapText="1"/>
    </xf>
    <xf numFmtId="0" fontId="28" fillId="0" borderId="5" xfId="0" quotePrefix="1" applyFont="1" applyBorder="1" applyAlignment="1">
      <alignment vertical="top"/>
    </xf>
    <xf numFmtId="0" fontId="28" fillId="0" borderId="0" xfId="0" applyFont="1" applyAlignment="1">
      <alignment horizontal="left" vertical="top"/>
    </xf>
    <xf numFmtId="0" fontId="32" fillId="2" borderId="0" xfId="0" applyFont="1" applyFill="1" applyAlignment="1">
      <alignment vertical="top"/>
    </xf>
    <xf numFmtId="165" fontId="33" fillId="2" borderId="0" xfId="0" applyNumberFormat="1" applyFont="1" applyFill="1" applyAlignment="1">
      <alignment vertical="top"/>
    </xf>
    <xf numFmtId="0" fontId="28" fillId="2" borderId="0" xfId="0" applyFont="1" applyFill="1" applyAlignment="1">
      <alignment vertical="top"/>
    </xf>
    <xf numFmtId="0" fontId="29" fillId="5" borderId="2" xfId="0" applyFont="1" applyFill="1" applyBorder="1" applyAlignment="1">
      <alignment horizontal="center" vertical="top" wrapText="1"/>
    </xf>
    <xf numFmtId="0" fontId="28" fillId="17" borderId="1" xfId="0" applyFont="1" applyFill="1" applyBorder="1" applyAlignment="1">
      <alignment vertical="top"/>
    </xf>
    <xf numFmtId="0" fontId="28" fillId="0" borderId="5" xfId="0" applyFont="1" applyBorder="1" applyAlignment="1">
      <alignment vertical="top"/>
    </xf>
    <xf numFmtId="0" fontId="28" fillId="0" borderId="0" xfId="0" applyFont="1" applyAlignment="1">
      <alignment vertical="top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vertical="top"/>
    </xf>
    <xf numFmtId="3" fontId="13" fillId="2" borderId="1" xfId="0" applyNumberFormat="1" applyFont="1" applyFill="1" applyBorder="1" applyAlignment="1">
      <alignment vertical="top"/>
    </xf>
    <xf numFmtId="14" fontId="13" fillId="2" borderId="1" xfId="0" applyNumberFormat="1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vertical="top"/>
    </xf>
    <xf numFmtId="0" fontId="0" fillId="2" borderId="1" xfId="0" applyFill="1" applyBorder="1" applyAlignment="1">
      <alignment horizontal="left" vertical="center"/>
    </xf>
    <xf numFmtId="0" fontId="4" fillId="2" borderId="1" xfId="0" applyFont="1" applyFill="1" applyBorder="1" applyAlignment="1">
      <alignment vertical="top" wrapText="1"/>
    </xf>
    <xf numFmtId="44" fontId="0" fillId="2" borderId="1" xfId="0" applyNumberFormat="1" applyFill="1" applyBorder="1" applyAlignment="1">
      <alignment horizontal="right" vertical="top"/>
    </xf>
    <xf numFmtId="14" fontId="4" fillId="2" borderId="1" xfId="0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1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vertical="top"/>
    </xf>
    <xf numFmtId="0" fontId="24" fillId="0" borderId="4" xfId="4" quotePrefix="1" applyFont="1" applyBorder="1" applyAlignment="1">
      <alignment horizontal="center"/>
    </xf>
    <xf numFmtId="0" fontId="24" fillId="0" borderId="1" xfId="4" quotePrefix="1" applyFont="1" applyBorder="1" applyAlignment="1">
      <alignment horizontal="center"/>
    </xf>
    <xf numFmtId="0" fontId="24" fillId="26" borderId="1" xfId="4" quotePrefix="1" applyFont="1" applyFill="1" applyBorder="1" applyAlignment="1">
      <alignment horizontal="center"/>
    </xf>
    <xf numFmtId="0" fontId="26" fillId="27" borderId="1" xfId="4" quotePrefix="1" applyFont="1" applyFill="1" applyBorder="1" applyAlignment="1">
      <alignment horizontal="center"/>
    </xf>
    <xf numFmtId="0" fontId="24" fillId="27" borderId="1" xfId="4" quotePrefix="1" applyFont="1" applyFill="1" applyBorder="1" applyAlignment="1">
      <alignment horizontal="center"/>
    </xf>
    <xf numFmtId="14" fontId="0" fillId="0" borderId="3" xfId="1" applyNumberFormat="1" applyFont="1" applyBorder="1" applyAlignment="1">
      <alignment horizontal="left" vertical="center" wrapText="1"/>
    </xf>
    <xf numFmtId="14" fontId="0" fillId="17" borderId="3" xfId="0" applyNumberFormat="1" applyFill="1" applyBorder="1" applyAlignment="1">
      <alignment horizontal="right" vertical="top"/>
    </xf>
    <xf numFmtId="0" fontId="4" fillId="0" borderId="5" xfId="4" quotePrefix="1" applyBorder="1" applyAlignment="1">
      <alignment horizontal="center"/>
    </xf>
    <xf numFmtId="0" fontId="0" fillId="0" borderId="3" xfId="0" quotePrefix="1" applyFill="1" applyBorder="1" applyAlignment="1">
      <alignment horizontal="center" vertical="top"/>
    </xf>
    <xf numFmtId="0" fontId="0" fillId="0" borderId="3" xfId="0" applyFill="1" applyBorder="1" applyAlignment="1">
      <alignment vertical="top"/>
    </xf>
  </cellXfs>
  <cellStyles count="5">
    <cellStyle name="Comma" xfId="1" builtinId="3"/>
    <cellStyle name="Comma [0] 2" xfId="2" xr:uid="{5D1A9A74-936D-4C2A-8058-C817B186B3D0}"/>
    <cellStyle name="Comma 2" xfId="3" xr:uid="{3E1B5F7A-1DA3-482C-B3F5-9ECC3DA7AEAC}"/>
    <cellStyle name="Normal" xfId="0" builtinId="0"/>
    <cellStyle name="Normal 2" xfId="4" xr:uid="{B7E1288D-EA3E-48CB-BFA3-33AF6A622AA8}"/>
  </cellStyles>
  <dxfs count="11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thiminhtam_duytangroup_com/Documents/01.%20MINH%20TAM/02.%20DT%20Recycle/12.%20D&#7918;%20LI&#7878;U%20K&#7870;%20TO&#193;N%20QU&#7842;N%20TR&#7882;/01.B&#193;O%20C&#193;O/15.%20CAPEX%20-%20TR&#218;C/Kh&#7845;u%20hao%20_%20T&#226;m%20-%20V2.xlsx" TargetMode="External"/><Relationship Id="rId1" Type="http://schemas.openxmlformats.org/officeDocument/2006/relationships/externalLinkPath" Target="Kh&#7845;u%20hao%20_%20T&#226;m%20-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trucntt_duytanrecycling_com/Documents/Desktop/TSCD-3112.XLSX" TargetMode="External"/><Relationship Id="rId2" Type="http://schemas.openxmlformats.org/officeDocument/2006/relationships/externalLinkPath" Target="https://dtg-my.sharepoint.com/personal/trucntt_duytanrecycling_com/Documents/Desktop/TSCD-3112.XLSX" TargetMode="External"/><Relationship Id="rId1" Type="http://schemas.openxmlformats.org/officeDocument/2006/relationships/externalLinkPath" Target="/personal/trucntt_duytanrecycling_com/Documents/Desktop/TSCD-3112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trucntt_duytanrecycling_com/Documents/=o=%20Capex/01.%20Capex%202022%20-%202025.xlsx" TargetMode="External"/><Relationship Id="rId2" Type="http://schemas.openxmlformats.org/officeDocument/2006/relationships/externalLinkPath" Target="https://dtg-my.sharepoint.com/personal/trucntt_duytanrecycling_com/Documents/=o=%20Capex/01.%20Capex%202022%20-%202025.xlsx" TargetMode="External"/><Relationship Id="rId1" Type="http://schemas.openxmlformats.org/officeDocument/2006/relationships/externalLinkPath" Target="/personal/trucntt_duytanrecycling_com/Documents/=o=%20Capex/01.%20Capex%202022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_Nguyên bản"/>
      <sheetName val="TH (make up"/>
      <sheetName val="TH_CC"/>
      <sheetName val="TH_CC (2)"/>
      <sheetName val="TH_CC (3)"/>
      <sheetName val="ACT. DEP"/>
      <sheetName val="Sheet1"/>
      <sheetName val="TNHH"/>
      <sheetName val="MMTB dùng chung"/>
      <sheetName val="MMTB phụ"/>
      <sheetName val="MMTB chính"/>
      <sheetName val="Nhà xưởng"/>
    </sheetNames>
    <sheetDataSet>
      <sheetData sheetId="0"/>
      <sheetData sheetId="1"/>
      <sheetData sheetId="2"/>
      <sheetData sheetId="3"/>
      <sheetData sheetId="4">
        <row r="6">
          <cell r="E6" t="str">
            <v>Mã tài sản chính</v>
          </cell>
        </row>
        <row r="7">
          <cell r="E7">
            <v>1</v>
          </cell>
        </row>
        <row r="8">
          <cell r="E8" t="str">
            <v>103000008</v>
          </cell>
        </row>
        <row r="9">
          <cell r="E9" t="str">
            <v>103000014</v>
          </cell>
        </row>
        <row r="10">
          <cell r="E10" t="str">
            <v>103000005</v>
          </cell>
        </row>
        <row r="11">
          <cell r="E11" t="str">
            <v>103000007</v>
          </cell>
        </row>
        <row r="12">
          <cell r="E12" t="str">
            <v>103000009</v>
          </cell>
        </row>
        <row r="13">
          <cell r="E13" t="str">
            <v>103000011</v>
          </cell>
        </row>
        <row r="14">
          <cell r="E14" t="str">
            <v>103000012</v>
          </cell>
        </row>
        <row r="15">
          <cell r="E15" t="str">
            <v>103000017</v>
          </cell>
        </row>
        <row r="16">
          <cell r="E16" t="str">
            <v>103000015</v>
          </cell>
        </row>
        <row r="17">
          <cell r="E17" t="str">
            <v>103000016</v>
          </cell>
        </row>
        <row r="18">
          <cell r="E18" t="str">
            <v>103000018</v>
          </cell>
        </row>
        <row r="19">
          <cell r="E19" t="str">
            <v>101000026</v>
          </cell>
        </row>
        <row r="20">
          <cell r="E20" t="str">
            <v>101000022</v>
          </cell>
        </row>
        <row r="21">
          <cell r="E21" t="str">
            <v>103000010</v>
          </cell>
        </row>
        <row r="22">
          <cell r="E22" t="str">
            <v>101000019</v>
          </cell>
        </row>
        <row r="23">
          <cell r="E23" t="str">
            <v>101000024</v>
          </cell>
        </row>
        <row r="24">
          <cell r="E24" t="str">
            <v>103000006</v>
          </cell>
        </row>
        <row r="25">
          <cell r="E25" t="str">
            <v>101000018</v>
          </cell>
        </row>
        <row r="26">
          <cell r="E26" t="str">
            <v>101000023</v>
          </cell>
        </row>
        <row r="27">
          <cell r="E27">
            <v>2</v>
          </cell>
        </row>
        <row r="28">
          <cell r="E28" t="str">
            <v>104000067</v>
          </cell>
        </row>
        <row r="29">
          <cell r="E29" t="str">
            <v>Tạo mới</v>
          </cell>
        </row>
        <row r="30">
          <cell r="E30" t="str">
            <v>TNHH-01</v>
          </cell>
        </row>
        <row r="31">
          <cell r="E31" t="str">
            <v>TNHH-24-01</v>
          </cell>
        </row>
        <row r="32">
          <cell r="E32" t="str">
            <v>104000071</v>
          </cell>
        </row>
        <row r="33">
          <cell r="E33" t="str">
            <v>104000069</v>
          </cell>
        </row>
        <row r="34">
          <cell r="E34" t="str">
            <v>TNHH-03</v>
          </cell>
        </row>
        <row r="35">
          <cell r="E35" t="str">
            <v>TNHH-09-01</v>
          </cell>
        </row>
        <row r="36">
          <cell r="E36" t="str">
            <v>104000070</v>
          </cell>
        </row>
        <row r="37">
          <cell r="E37" t="str">
            <v>104000064</v>
          </cell>
        </row>
        <row r="38">
          <cell r="E38" t="str">
            <v>TNHH-13</v>
          </cell>
        </row>
        <row r="39">
          <cell r="E39" t="str">
            <v>TNHH-14</v>
          </cell>
        </row>
        <row r="40">
          <cell r="E40" t="str">
            <v>104000116</v>
          </cell>
        </row>
        <row r="41">
          <cell r="E41" t="str">
            <v>104000117</v>
          </cell>
        </row>
        <row r="42">
          <cell r="E42" t="str">
            <v>104000128</v>
          </cell>
        </row>
        <row r="43">
          <cell r="E43" t="str">
            <v>104000129</v>
          </cell>
        </row>
        <row r="44">
          <cell r="E44" t="str">
            <v>TNHH-08</v>
          </cell>
        </row>
        <row r="45">
          <cell r="E45" t="str">
            <v>104000184</v>
          </cell>
        </row>
        <row r="46">
          <cell r="E46" t="str">
            <v>TNHH-09-02</v>
          </cell>
        </row>
        <row r="47">
          <cell r="E47" t="str">
            <v>TNHH-20</v>
          </cell>
        </row>
        <row r="48">
          <cell r="E48" t="str">
            <v>121000010</v>
          </cell>
        </row>
        <row r="49">
          <cell r="E49" t="str">
            <v>104000154</v>
          </cell>
        </row>
        <row r="50">
          <cell r="E50" t="str">
            <v>TNHH-04-02</v>
          </cell>
        </row>
        <row r="51">
          <cell r="E51" t="str">
            <v>104000126</v>
          </cell>
        </row>
        <row r="52">
          <cell r="E52" t="str">
            <v>104000136</v>
          </cell>
        </row>
        <row r="53">
          <cell r="E53" t="str">
            <v>104000183</v>
          </cell>
        </row>
        <row r="54">
          <cell r="E54" t="str">
            <v>TNHH-21</v>
          </cell>
        </row>
        <row r="55">
          <cell r="E55" t="str">
            <v>TNHH-24-02</v>
          </cell>
        </row>
        <row r="56">
          <cell r="E56" t="str">
            <v>TNHH-04-01</v>
          </cell>
        </row>
        <row r="57">
          <cell r="E57" t="str">
            <v>104000125</v>
          </cell>
        </row>
        <row r="58">
          <cell r="E58" t="str">
            <v>TNHH-40</v>
          </cell>
        </row>
        <row r="59">
          <cell r="E59" t="str">
            <v>TNHH-06</v>
          </cell>
        </row>
        <row r="60">
          <cell r="E60" t="str">
            <v>TNHH-05-01</v>
          </cell>
        </row>
        <row r="61">
          <cell r="E61" t="str">
            <v>TNHH-23-01</v>
          </cell>
        </row>
        <row r="62">
          <cell r="E62" t="str">
            <v>104000171</v>
          </cell>
        </row>
        <row r="63">
          <cell r="E63" t="str">
            <v>TNHH-05-02</v>
          </cell>
        </row>
        <row r="64">
          <cell r="E64" t="str">
            <v>TNHH-23-02</v>
          </cell>
        </row>
        <row r="65">
          <cell r="E65" t="str">
            <v>104000170</v>
          </cell>
        </row>
        <row r="66">
          <cell r="E66" t="str">
            <v>TNHH-35-01</v>
          </cell>
        </row>
        <row r="67">
          <cell r="E67" t="str">
            <v>TNHH-10</v>
          </cell>
        </row>
        <row r="68">
          <cell r="E68" t="str">
            <v>TNHH-15</v>
          </cell>
        </row>
        <row r="69">
          <cell r="E69" t="str">
            <v>TNHH-19</v>
          </cell>
        </row>
        <row r="70">
          <cell r="E70" t="str">
            <v>TNHH-34</v>
          </cell>
        </row>
        <row r="71">
          <cell r="E71" t="str">
            <v>104600091</v>
          </cell>
        </row>
        <row r="72">
          <cell r="E72" t="str">
            <v>TNHH-30</v>
          </cell>
        </row>
        <row r="73">
          <cell r="E73" t="str">
            <v>TNHH-31</v>
          </cell>
        </row>
        <row r="74">
          <cell r="E74" t="str">
            <v>TNHH-32</v>
          </cell>
        </row>
        <row r="75">
          <cell r="E75" t="str">
            <v>TNHH-33</v>
          </cell>
        </row>
        <row r="76">
          <cell r="E76" t="str">
            <v>104000140</v>
          </cell>
        </row>
        <row r="77">
          <cell r="E77" t="str">
            <v>104000160</v>
          </cell>
        </row>
        <row r="78">
          <cell r="E78" t="str">
            <v>TNHH-28</v>
          </cell>
        </row>
        <row r="79">
          <cell r="E79" t="str">
            <v>TNHH-29</v>
          </cell>
        </row>
        <row r="80">
          <cell r="E80" t="str">
            <v>104000159</v>
          </cell>
        </row>
        <row r="81">
          <cell r="E81" t="str">
            <v>TNHH-25</v>
          </cell>
        </row>
        <row r="82">
          <cell r="E82" t="str">
            <v>TNHH-26</v>
          </cell>
        </row>
        <row r="83">
          <cell r="E83" t="str">
            <v>TNHH-27</v>
          </cell>
        </row>
        <row r="84">
          <cell r="E84" t="str">
            <v>104000156</v>
          </cell>
        </row>
        <row r="85">
          <cell r="E85" t="str">
            <v>TNHH-09-03</v>
          </cell>
        </row>
        <row r="86">
          <cell r="E86" t="str">
            <v>TNHH-16</v>
          </cell>
        </row>
        <row r="87">
          <cell r="E87" t="str">
            <v>TNHH-17</v>
          </cell>
        </row>
        <row r="88">
          <cell r="E88" t="str">
            <v>104600136</v>
          </cell>
        </row>
        <row r="89">
          <cell r="E89" t="str">
            <v>Tạo mới</v>
          </cell>
        </row>
        <row r="90">
          <cell r="E90" t="str">
            <v>104600137</v>
          </cell>
        </row>
        <row r="91">
          <cell r="E91" t="str">
            <v>TNHH-35-02</v>
          </cell>
        </row>
        <row r="92">
          <cell r="E92" t="str">
            <v>TNHH-36</v>
          </cell>
        </row>
        <row r="93">
          <cell r="E93" t="str">
            <v>TNHH-37</v>
          </cell>
        </row>
        <row r="94">
          <cell r="E94" t="str">
            <v>TNHH-38</v>
          </cell>
        </row>
        <row r="95">
          <cell r="E95" t="str">
            <v>104000173</v>
          </cell>
        </row>
        <row r="96">
          <cell r="E96" t="str">
            <v>TNHH-39</v>
          </cell>
        </row>
        <row r="97">
          <cell r="E97" t="str">
            <v>TNHH-41</v>
          </cell>
        </row>
        <row r="98">
          <cell r="E98" t="str">
            <v>104600133</v>
          </cell>
        </row>
        <row r="99">
          <cell r="E99" t="str">
            <v>TNHH-42</v>
          </cell>
        </row>
        <row r="100">
          <cell r="E100" t="str">
            <v>121000008</v>
          </cell>
        </row>
        <row r="101">
          <cell r="E101"/>
        </row>
        <row r="102">
          <cell r="E102" t="str">
            <v>3</v>
          </cell>
        </row>
        <row r="103">
          <cell r="E103" t="str">
            <v>106000004</v>
          </cell>
        </row>
        <row r="104">
          <cell r="E104" t="str">
            <v>106000008</v>
          </cell>
        </row>
        <row r="105">
          <cell r="E105" t="str">
            <v>106000010</v>
          </cell>
        </row>
        <row r="106">
          <cell r="E106" t="str">
            <v>106000011</v>
          </cell>
        </row>
        <row r="107">
          <cell r="E107" t="str">
            <v>106000012</v>
          </cell>
        </row>
        <row r="108">
          <cell r="E108" t="str">
            <v>106000015</v>
          </cell>
        </row>
        <row r="109">
          <cell r="E109" t="str">
            <v>104600081</v>
          </cell>
        </row>
        <row r="110">
          <cell r="E110" t="str">
            <v>104600085</v>
          </cell>
        </row>
        <row r="111">
          <cell r="E111" t="str">
            <v>104600104</v>
          </cell>
        </row>
        <row r="112">
          <cell r="E112" t="str">
            <v>104600106</v>
          </cell>
        </row>
        <row r="113">
          <cell r="E113" t="str">
            <v>104600107</v>
          </cell>
        </row>
        <row r="114">
          <cell r="E114" t="str">
            <v>104600138</v>
          </cell>
        </row>
        <row r="115">
          <cell r="E115" t="str">
            <v>104600143</v>
          </cell>
        </row>
        <row r="116">
          <cell r="E116" t="str">
            <v>104600145</v>
          </cell>
        </row>
        <row r="117">
          <cell r="E117" t="str">
            <v>104000107</v>
          </cell>
        </row>
        <row r="118">
          <cell r="E118" t="str">
            <v>104000108</v>
          </cell>
        </row>
        <row r="119">
          <cell r="E119" t="str">
            <v>104000135</v>
          </cell>
        </row>
        <row r="120">
          <cell r="E120" t="str">
            <v>104000137</v>
          </cell>
        </row>
        <row r="121">
          <cell r="E121" t="str">
            <v>104000152</v>
          </cell>
        </row>
        <row r="122">
          <cell r="E122" t="str">
            <v>TNHH-43</v>
          </cell>
        </row>
        <row r="123">
          <cell r="E123" t="str">
            <v>104600040</v>
          </cell>
        </row>
        <row r="124">
          <cell r="E124" t="str">
            <v>104600049</v>
          </cell>
        </row>
        <row r="125">
          <cell r="E125" t="str">
            <v>104600053</v>
          </cell>
        </row>
        <row r="126">
          <cell r="E126" t="str">
            <v>104600055</v>
          </cell>
        </row>
        <row r="127">
          <cell r="E127" t="str">
            <v>104600068</v>
          </cell>
        </row>
        <row r="128">
          <cell r="E128" t="str">
            <v>104600070</v>
          </cell>
        </row>
        <row r="129">
          <cell r="E129" t="str">
            <v>104600072</v>
          </cell>
        </row>
        <row r="130">
          <cell r="E130" t="str">
            <v>104600074</v>
          </cell>
        </row>
        <row r="131">
          <cell r="E131" t="str">
            <v>104600075</v>
          </cell>
        </row>
        <row r="132">
          <cell r="E132" t="str">
            <v>104600078</v>
          </cell>
        </row>
        <row r="133">
          <cell r="E133" t="str">
            <v>104600083</v>
          </cell>
        </row>
        <row r="134">
          <cell r="E134" t="str">
            <v>104600089</v>
          </cell>
        </row>
        <row r="135">
          <cell r="E135" t="str">
            <v>104600090</v>
          </cell>
        </row>
        <row r="136">
          <cell r="E136" t="str">
            <v>104600094</v>
          </cell>
        </row>
        <row r="137">
          <cell r="E137" t="str">
            <v>104600105</v>
          </cell>
        </row>
        <row r="138">
          <cell r="E138" t="str">
            <v>104600108</v>
          </cell>
        </row>
        <row r="139">
          <cell r="E139" t="str">
            <v>104600123</v>
          </cell>
        </row>
        <row r="140">
          <cell r="E140" t="str">
            <v>121600007</v>
          </cell>
        </row>
        <row r="141">
          <cell r="E141" t="str">
            <v>121600010</v>
          </cell>
        </row>
        <row r="142">
          <cell r="E142" t="str">
            <v>121600011</v>
          </cell>
        </row>
        <row r="143">
          <cell r="E143" t="str">
            <v>104000075</v>
          </cell>
        </row>
        <row r="144">
          <cell r="E144" t="str">
            <v>104000086</v>
          </cell>
        </row>
        <row r="145">
          <cell r="E145" t="str">
            <v>104000087</v>
          </cell>
        </row>
        <row r="146">
          <cell r="E146" t="str">
            <v>104000089</v>
          </cell>
        </row>
        <row r="147">
          <cell r="E147" t="str">
            <v>104000103</v>
          </cell>
        </row>
        <row r="148">
          <cell r="E148" t="str">
            <v>104000104</v>
          </cell>
        </row>
        <row r="149">
          <cell r="E149" t="str">
            <v>104000132</v>
          </cell>
        </row>
        <row r="150">
          <cell r="E150" t="str">
            <v>104000143</v>
          </cell>
        </row>
        <row r="151">
          <cell r="E151" t="str">
            <v>104000158</v>
          </cell>
        </row>
        <row r="152">
          <cell r="E152" t="str">
            <v>104000163</v>
          </cell>
        </row>
        <row r="153">
          <cell r="E153" t="str">
            <v>121000004</v>
          </cell>
        </row>
        <row r="154">
          <cell r="E154" t="str">
            <v>121000005</v>
          </cell>
        </row>
        <row r="155">
          <cell r="E155" t="str">
            <v>121000007</v>
          </cell>
        </row>
        <row r="156">
          <cell r="E156" t="str">
            <v>106000013</v>
          </cell>
        </row>
        <row r="157">
          <cell r="E157" t="str">
            <v>TNHH-07</v>
          </cell>
        </row>
        <row r="158">
          <cell r="E158" t="str">
            <v>TNHH-11</v>
          </cell>
        </row>
        <row r="159">
          <cell r="E159" t="str">
            <v>TNHH-12</v>
          </cell>
        </row>
        <row r="160">
          <cell r="E160" t="str">
            <v>TNHH-22</v>
          </cell>
        </row>
        <row r="161">
          <cell r="E161" t="str">
            <v>TNHH-44</v>
          </cell>
        </row>
        <row r="162">
          <cell r="E162" t="str">
            <v>104000167</v>
          </cell>
        </row>
        <row r="163">
          <cell r="E163" t="str">
            <v>104600002</v>
          </cell>
        </row>
        <row r="164">
          <cell r="E164" t="str">
            <v>104600017</v>
          </cell>
        </row>
        <row r="165">
          <cell r="E165" t="str">
            <v>104600025</v>
          </cell>
        </row>
        <row r="166">
          <cell r="E166" t="str">
            <v>104600027</v>
          </cell>
        </row>
        <row r="167">
          <cell r="E167" t="str">
            <v>104600028</v>
          </cell>
        </row>
        <row r="168">
          <cell r="E168" t="str">
            <v>104600029</v>
          </cell>
        </row>
        <row r="169">
          <cell r="E169" t="str">
            <v>104600030</v>
          </cell>
        </row>
        <row r="170">
          <cell r="E170" t="str">
            <v>104600032</v>
          </cell>
        </row>
        <row r="171">
          <cell r="E171" t="str">
            <v>104600034</v>
          </cell>
        </row>
        <row r="172">
          <cell r="E172" t="str">
            <v>104600039</v>
          </cell>
        </row>
        <row r="173">
          <cell r="E173" t="str">
            <v>104600045</v>
          </cell>
        </row>
        <row r="174">
          <cell r="E174" t="str">
            <v>104600059</v>
          </cell>
        </row>
        <row r="175">
          <cell r="E175" t="str">
            <v>104600084</v>
          </cell>
        </row>
        <row r="176">
          <cell r="E176" t="str">
            <v>104600087</v>
          </cell>
        </row>
        <row r="177">
          <cell r="E177" t="str">
            <v>104600103</v>
          </cell>
        </row>
        <row r="178">
          <cell r="E178" t="str">
            <v>104600109</v>
          </cell>
        </row>
        <row r="179">
          <cell r="E179" t="str">
            <v>104600132</v>
          </cell>
        </row>
        <row r="180">
          <cell r="E180" t="str">
            <v>104600142</v>
          </cell>
        </row>
        <row r="181">
          <cell r="E181" t="str">
            <v>121600000</v>
          </cell>
        </row>
        <row r="182">
          <cell r="E182" t="str">
            <v>121600001</v>
          </cell>
        </row>
        <row r="183">
          <cell r="E183" t="str">
            <v>121600002</v>
          </cell>
        </row>
        <row r="184">
          <cell r="E184" t="str">
            <v>121600003</v>
          </cell>
        </row>
        <row r="185">
          <cell r="E185" t="str">
            <v>121600004</v>
          </cell>
        </row>
        <row r="186">
          <cell r="E186" t="str">
            <v>121600005</v>
          </cell>
        </row>
        <row r="187">
          <cell r="E187" t="str">
            <v>121600006</v>
          </cell>
        </row>
        <row r="188">
          <cell r="E188" t="str">
            <v>121600008</v>
          </cell>
        </row>
        <row r="189">
          <cell r="E189" t="str">
            <v>121600009</v>
          </cell>
        </row>
        <row r="190">
          <cell r="E190" t="str">
            <v>104000073</v>
          </cell>
        </row>
        <row r="191">
          <cell r="E191" t="str">
            <v>104000077</v>
          </cell>
        </row>
        <row r="192">
          <cell r="E192" t="str">
            <v>104000110</v>
          </cell>
        </row>
        <row r="193">
          <cell r="E193" t="str">
            <v>104000111</v>
          </cell>
        </row>
        <row r="194">
          <cell r="E194" t="str">
            <v>104000112</v>
          </cell>
        </row>
        <row r="195">
          <cell r="E195" t="str">
            <v>104000113</v>
          </cell>
        </row>
        <row r="196">
          <cell r="E196" t="str">
            <v>104000115</v>
          </cell>
        </row>
        <row r="197">
          <cell r="E197" t="str">
            <v>104000118</v>
          </cell>
        </row>
        <row r="198">
          <cell r="E198" t="str">
            <v>104000119</v>
          </cell>
        </row>
        <row r="199">
          <cell r="E199" t="str">
            <v>104000120</v>
          </cell>
        </row>
        <row r="200">
          <cell r="E200" t="str">
            <v>104000121</v>
          </cell>
        </row>
        <row r="201">
          <cell r="E201" t="str">
            <v>104000124</v>
          </cell>
        </row>
        <row r="202">
          <cell r="E202" t="str">
            <v>104000127</v>
          </cell>
        </row>
        <row r="203">
          <cell r="E203" t="str">
            <v>104000130</v>
          </cell>
        </row>
        <row r="204">
          <cell r="E204" t="str">
            <v>104000139</v>
          </cell>
        </row>
        <row r="205">
          <cell r="E205" t="str">
            <v>104000141</v>
          </cell>
        </row>
        <row r="206">
          <cell r="E206" t="str">
            <v>104000142</v>
          </cell>
        </row>
        <row r="207">
          <cell r="E207" t="str">
            <v>104000149</v>
          </cell>
        </row>
        <row r="208">
          <cell r="E208" t="str">
            <v>104000150</v>
          </cell>
        </row>
        <row r="209">
          <cell r="E209" t="str">
            <v>104000151</v>
          </cell>
        </row>
        <row r="210">
          <cell r="E210" t="str">
            <v xml:space="preserve"> </v>
          </cell>
        </row>
        <row r="211">
          <cell r="E211" t="str">
            <v>104000162</v>
          </cell>
        </row>
        <row r="212">
          <cell r="E212" t="str">
            <v>106000014</v>
          </cell>
        </row>
        <row r="213">
          <cell r="E213" t="str">
            <v>TNHH-02</v>
          </cell>
        </row>
        <row r="214">
          <cell r="E214" t="str">
            <v>TNHH-18</v>
          </cell>
        </row>
        <row r="215">
          <cell r="E215" t="str">
            <v>104600018</v>
          </cell>
        </row>
        <row r="216">
          <cell r="E216" t="str">
            <v>104600019</v>
          </cell>
        </row>
        <row r="217">
          <cell r="E217" t="str">
            <v>104600042</v>
          </cell>
        </row>
        <row r="218">
          <cell r="E218" t="str">
            <v>104600067</v>
          </cell>
        </row>
        <row r="219">
          <cell r="E219" t="str">
            <v>104600076</v>
          </cell>
        </row>
        <row r="220">
          <cell r="E220" t="str">
            <v>104600110</v>
          </cell>
        </row>
        <row r="221">
          <cell r="E221" t="str">
            <v>104600149</v>
          </cell>
        </row>
        <row r="222">
          <cell r="E222" t="str">
            <v>104600156</v>
          </cell>
        </row>
        <row r="223">
          <cell r="E223" t="str">
            <v>104000083</v>
          </cell>
        </row>
        <row r="224">
          <cell r="E224" t="str">
            <v>104000095</v>
          </cell>
        </row>
        <row r="225">
          <cell r="E225" t="str">
            <v>104000100</v>
          </cell>
        </row>
        <row r="226">
          <cell r="E226" t="str">
            <v>104600000</v>
          </cell>
        </row>
        <row r="227">
          <cell r="E227" t="str">
            <v>104600001</v>
          </cell>
        </row>
        <row r="228">
          <cell r="E228" t="str">
            <v>104600009</v>
          </cell>
        </row>
        <row r="229">
          <cell r="E229" t="str">
            <v>104600010</v>
          </cell>
        </row>
        <row r="230">
          <cell r="E230" t="str">
            <v>104600011</v>
          </cell>
        </row>
        <row r="231">
          <cell r="E231" t="str">
            <v>121000000</v>
          </cell>
        </row>
        <row r="232">
          <cell r="E232" t="str">
            <v>121000001</v>
          </cell>
        </row>
        <row r="233">
          <cell r="E233" t="str">
            <v>104600064</v>
          </cell>
        </row>
        <row r="234">
          <cell r="E234" t="str">
            <v>104600093</v>
          </cell>
        </row>
        <row r="235">
          <cell r="E235" t="str">
            <v>104600140</v>
          </cell>
        </row>
        <row r="236">
          <cell r="E236" t="str">
            <v>104600150</v>
          </cell>
        </row>
        <row r="237">
          <cell r="E237" t="str">
            <v>121600012</v>
          </cell>
        </row>
        <row r="238">
          <cell r="E238" t="str">
            <v>121600013</v>
          </cell>
        </row>
        <row r="239">
          <cell r="E239" t="str">
            <v>104600041</v>
          </cell>
        </row>
        <row r="240">
          <cell r="E240" t="str">
            <v>104600101</v>
          </cell>
        </row>
        <row r="241">
          <cell r="E241" t="str">
            <v>104000122</v>
          </cell>
        </row>
        <row r="242">
          <cell r="E242" t="str">
            <v>104000123</v>
          </cell>
        </row>
        <row r="243">
          <cell r="E243" t="str">
            <v>104000096</v>
          </cell>
        </row>
        <row r="244">
          <cell r="E244" t="str">
            <v>104000098</v>
          </cell>
        </row>
        <row r="245">
          <cell r="E245" t="str">
            <v>104000102</v>
          </cell>
        </row>
        <row r="246">
          <cell r="E246" t="str">
            <v>121000002</v>
          </cell>
        </row>
        <row r="247">
          <cell r="E247" t="str">
            <v>121000003</v>
          </cell>
        </row>
        <row r="248">
          <cell r="E248" t="str">
            <v>104600065</v>
          </cell>
        </row>
        <row r="249">
          <cell r="E249" t="str">
            <v>104600122</v>
          </cell>
        </row>
        <row r="250">
          <cell r="E250" t="str">
            <v>104600043</v>
          </cell>
        </row>
        <row r="251">
          <cell r="E251" t="str">
            <v>104600077</v>
          </cell>
        </row>
        <row r="252">
          <cell r="E252" t="str">
            <v>104600113</v>
          </cell>
        </row>
        <row r="253">
          <cell r="E253" t="str">
            <v>104600131</v>
          </cell>
        </row>
        <row r="254">
          <cell r="E254" t="str">
            <v>104000081</v>
          </cell>
        </row>
        <row r="255">
          <cell r="E255" t="str">
            <v>104600066</v>
          </cell>
        </row>
        <row r="256">
          <cell r="E256" t="str">
            <v>104600141</v>
          </cell>
        </row>
        <row r="257">
          <cell r="E257" t="str">
            <v>104600151</v>
          </cell>
        </row>
        <row r="258">
          <cell r="E258" t="str">
            <v>104000097</v>
          </cell>
        </row>
        <row r="259">
          <cell r="E259" t="str">
            <v>104600098</v>
          </cell>
        </row>
        <row r="260">
          <cell r="E260" t="str">
            <v>104600099</v>
          </cell>
        </row>
        <row r="261">
          <cell r="E261" t="str">
            <v>104600125</v>
          </cell>
        </row>
        <row r="262">
          <cell r="E262" t="str">
            <v>104600127</v>
          </cell>
        </row>
        <row r="263">
          <cell r="E263" t="str">
            <v>104600157</v>
          </cell>
        </row>
        <row r="264">
          <cell r="E264" t="str">
            <v>104600160</v>
          </cell>
        </row>
        <row r="265">
          <cell r="E265" t="str">
            <v>104600114</v>
          </cell>
        </row>
        <row r="266">
          <cell r="E266" t="str">
            <v>104600130</v>
          </cell>
        </row>
        <row r="267">
          <cell r="E267" t="str">
            <v>104600126</v>
          </cell>
        </row>
        <row r="268">
          <cell r="E268" t="str">
            <v>104600116</v>
          </cell>
        </row>
        <row r="269">
          <cell r="E269" t="str">
            <v>104600111</v>
          </cell>
        </row>
        <row r="270">
          <cell r="E270" t="str">
            <v>104600112</v>
          </cell>
        </row>
        <row r="271">
          <cell r="E271" t="str">
            <v>104600128</v>
          </cell>
        </row>
        <row r="272">
          <cell r="E272" t="str">
            <v>104600158</v>
          </cell>
        </row>
        <row r="273">
          <cell r="E273" t="str">
            <v>104600097</v>
          </cell>
        </row>
        <row r="274">
          <cell r="E274" t="str">
            <v>104600100</v>
          </cell>
        </row>
        <row r="275">
          <cell r="E275" t="str">
            <v>104600121</v>
          </cell>
        </row>
        <row r="276">
          <cell r="E276" t="str">
            <v>104000109</v>
          </cell>
        </row>
        <row r="277">
          <cell r="E277" t="str">
            <v>104600139</v>
          </cell>
        </row>
        <row r="278">
          <cell r="E278" t="str">
            <v>104600152</v>
          </cell>
        </row>
        <row r="279">
          <cell r="E279" t="str">
            <v>104000157</v>
          </cell>
        </row>
        <row r="280">
          <cell r="E280" t="str">
            <v>104600117</v>
          </cell>
        </row>
        <row r="281">
          <cell r="E281" t="str">
            <v>104000165</v>
          </cell>
        </row>
        <row r="282">
          <cell r="E282" t="str">
            <v>104000066</v>
          </cell>
        </row>
        <row r="283">
          <cell r="E283" t="str">
            <v>104600124</v>
          </cell>
        </row>
        <row r="284">
          <cell r="E284" t="str">
            <v>104000161</v>
          </cell>
        </row>
        <row r="285">
          <cell r="E285" t="str">
            <v>104600119</v>
          </cell>
        </row>
        <row r="286">
          <cell r="E286" t="str">
            <v>104600120</v>
          </cell>
        </row>
        <row r="287">
          <cell r="E287" t="str">
            <v>104000164</v>
          </cell>
        </row>
        <row r="288">
          <cell r="E288" t="str">
            <v>104000168</v>
          </cell>
        </row>
        <row r="289">
          <cell r="E289" t="str">
            <v>104000169</v>
          </cell>
        </row>
        <row r="290">
          <cell r="E290" t="str">
            <v>104600115</v>
          </cell>
        </row>
        <row r="291">
          <cell r="E291" t="str">
            <v>104600118</v>
          </cell>
        </row>
        <row r="292">
          <cell r="E292" t="str">
            <v>104600159</v>
          </cell>
        </row>
        <row r="293">
          <cell r="E293" t="str">
            <v>104000176</v>
          </cell>
        </row>
        <row r="294">
          <cell r="E294" t="str">
            <v>104000179</v>
          </cell>
        </row>
        <row r="295">
          <cell r="E295" t="str">
            <v>104000172</v>
          </cell>
        </row>
        <row r="296">
          <cell r="E296" t="str">
            <v>104000186</v>
          </cell>
        </row>
        <row r="297">
          <cell r="E297" t="str">
            <v>TNHH-45</v>
          </cell>
        </row>
        <row r="298">
          <cell r="E298" t="str">
            <v>TNHH-46</v>
          </cell>
        </row>
        <row r="299">
          <cell r="E299" t="str">
            <v>TNHH-47</v>
          </cell>
        </row>
        <row r="300">
          <cell r="E300" t="str">
            <v>104000114</v>
          </cell>
        </row>
        <row r="301">
          <cell r="E301" t="str">
            <v>104000138</v>
          </cell>
        </row>
        <row r="302">
          <cell r="E302" t="str">
            <v>121000009</v>
          </cell>
        </row>
        <row r="303">
          <cell r="E303" t="str">
            <v>104000145</v>
          </cell>
        </row>
        <row r="304">
          <cell r="E304"/>
        </row>
        <row r="305">
          <cell r="E305" t="str">
            <v>4</v>
          </cell>
        </row>
        <row r="306">
          <cell r="E306" t="str">
            <v>106000007</v>
          </cell>
        </row>
        <row r="307">
          <cell r="E307" t="str">
            <v>112000024</v>
          </cell>
        </row>
        <row r="308">
          <cell r="E308" t="str">
            <v>117000008</v>
          </cell>
        </row>
        <row r="309">
          <cell r="E309" t="str">
            <v>117000009</v>
          </cell>
        </row>
        <row r="310">
          <cell r="E310" t="str">
            <v>117000010</v>
          </cell>
        </row>
        <row r="311">
          <cell r="E311" t="str">
            <v>151000000</v>
          </cell>
        </row>
        <row r="312">
          <cell r="E312" t="str">
            <v>109000000</v>
          </cell>
        </row>
        <row r="313">
          <cell r="E313" t="str">
            <v>109000001</v>
          </cell>
        </row>
        <row r="314">
          <cell r="E314" t="str">
            <v>109000002</v>
          </cell>
        </row>
        <row r="315">
          <cell r="E315" t="str">
            <v>112000005</v>
          </cell>
        </row>
        <row r="316">
          <cell r="E316" t="str">
            <v>112000013</v>
          </cell>
        </row>
        <row r="317">
          <cell r="E317" t="str">
            <v>112000019</v>
          </cell>
        </row>
        <row r="318">
          <cell r="E318" t="str">
            <v>112000020</v>
          </cell>
        </row>
        <row r="319">
          <cell r="E319" t="str">
            <v>112000021</v>
          </cell>
        </row>
        <row r="320">
          <cell r="E320" t="str">
            <v>112000026</v>
          </cell>
        </row>
        <row r="321">
          <cell r="E321" t="str">
            <v>117000001</v>
          </cell>
        </row>
        <row r="322">
          <cell r="E322" t="str">
            <v>117000002</v>
          </cell>
        </row>
        <row r="323">
          <cell r="E323" t="str">
            <v>117000003</v>
          </cell>
        </row>
        <row r="324">
          <cell r="E324" t="str">
            <v>117000006</v>
          </cell>
        </row>
        <row r="325">
          <cell r="E325" t="str">
            <v>117000007</v>
          </cell>
        </row>
        <row r="326">
          <cell r="E326" t="str">
            <v>151000003</v>
          </cell>
        </row>
        <row r="327">
          <cell r="E327" t="str">
            <v>151000005</v>
          </cell>
        </row>
        <row r="328">
          <cell r="E328" t="str">
            <v>151000006</v>
          </cell>
        </row>
        <row r="329">
          <cell r="E329" t="str">
            <v>151000002</v>
          </cell>
        </row>
        <row r="330">
          <cell r="E330" t="str">
            <v>151000004</v>
          </cell>
        </row>
        <row r="331">
          <cell r="E331" t="str">
            <v>112000025</v>
          </cell>
        </row>
        <row r="332">
          <cell r="E332" t="str">
            <v>125000000</v>
          </cell>
        </row>
        <row r="333">
          <cell r="E333" t="str">
            <v>146000002</v>
          </cell>
        </row>
        <row r="334">
          <cell r="E334" t="str">
            <v>147000000</v>
          </cell>
        </row>
        <row r="335">
          <cell r="E335" t="str">
            <v>107000046</v>
          </cell>
        </row>
        <row r="336">
          <cell r="E336" t="str">
            <v>110000007</v>
          </cell>
        </row>
        <row r="337">
          <cell r="E337" t="str">
            <v>115000024</v>
          </cell>
        </row>
        <row r="338">
          <cell r="E338" t="str">
            <v>115000031</v>
          </cell>
        </row>
        <row r="339">
          <cell r="E339" t="str">
            <v>115000033</v>
          </cell>
        </row>
        <row r="340">
          <cell r="E340" t="str">
            <v>145000000</v>
          </cell>
        </row>
        <row r="341">
          <cell r="E341" t="str">
            <v>107000012</v>
          </cell>
        </row>
        <row r="342">
          <cell r="E342" t="str">
            <v>107000048</v>
          </cell>
        </row>
        <row r="343">
          <cell r="E343" t="str">
            <v>110000006</v>
          </cell>
        </row>
        <row r="344">
          <cell r="E344" t="str">
            <v>115000022</v>
          </cell>
        </row>
        <row r="345">
          <cell r="E345" t="str">
            <v>107000005</v>
          </cell>
        </row>
        <row r="346">
          <cell r="E346" t="str">
            <v>107000006</v>
          </cell>
        </row>
        <row r="347">
          <cell r="E347" t="str">
            <v>107000020</v>
          </cell>
        </row>
        <row r="348">
          <cell r="E348" t="str">
            <v>107000027</v>
          </cell>
        </row>
        <row r="349">
          <cell r="E349" t="str">
            <v>107000028</v>
          </cell>
        </row>
        <row r="350">
          <cell r="E350" t="str">
            <v>107000030</v>
          </cell>
        </row>
        <row r="351">
          <cell r="E351" t="str">
            <v>107000033</v>
          </cell>
        </row>
        <row r="352">
          <cell r="E352" t="str">
            <v>107000034</v>
          </cell>
        </row>
        <row r="353">
          <cell r="E353" t="str">
            <v>107000035</v>
          </cell>
        </row>
        <row r="354">
          <cell r="E354" t="str">
            <v>107000036</v>
          </cell>
        </row>
        <row r="355">
          <cell r="E355" t="str">
            <v>107000042</v>
          </cell>
        </row>
        <row r="356">
          <cell r="E356" t="str">
            <v>107000043</v>
          </cell>
        </row>
        <row r="357">
          <cell r="E357" t="str">
            <v>107000047</v>
          </cell>
        </row>
        <row r="358">
          <cell r="E358" t="str">
            <v>107000049</v>
          </cell>
        </row>
        <row r="359">
          <cell r="E359" t="str">
            <v>107000052</v>
          </cell>
        </row>
        <row r="360">
          <cell r="E360" t="str">
            <v>107000053</v>
          </cell>
        </row>
        <row r="361">
          <cell r="E361" t="str">
            <v>107000054</v>
          </cell>
        </row>
        <row r="362">
          <cell r="E362" t="str">
            <v>110000002</v>
          </cell>
        </row>
        <row r="363">
          <cell r="E363" t="str">
            <v>110000008</v>
          </cell>
        </row>
        <row r="364">
          <cell r="E364" t="str">
            <v>110000010</v>
          </cell>
        </row>
        <row r="365">
          <cell r="E365" t="str">
            <v>115000000</v>
          </cell>
        </row>
        <row r="366">
          <cell r="E366" t="str">
            <v>115000001</v>
          </cell>
        </row>
        <row r="367">
          <cell r="E367" t="str">
            <v>115000002</v>
          </cell>
        </row>
        <row r="368">
          <cell r="E368" t="str">
            <v>115000003</v>
          </cell>
        </row>
        <row r="369">
          <cell r="E369" t="str">
            <v>115000006</v>
          </cell>
        </row>
        <row r="370">
          <cell r="E370" t="str">
            <v>115000007</v>
          </cell>
        </row>
        <row r="371">
          <cell r="E371" t="str">
            <v>115000008</v>
          </cell>
        </row>
        <row r="372">
          <cell r="E372" t="str">
            <v>115000009</v>
          </cell>
        </row>
        <row r="373">
          <cell r="E373" t="str">
            <v>115000010</v>
          </cell>
        </row>
        <row r="374">
          <cell r="E374" t="str">
            <v>115000011</v>
          </cell>
        </row>
        <row r="375">
          <cell r="E375" t="str">
            <v>115000014</v>
          </cell>
        </row>
        <row r="376">
          <cell r="E376" t="str">
            <v>115000016</v>
          </cell>
        </row>
        <row r="377">
          <cell r="E377" t="str">
            <v>115000017</v>
          </cell>
        </row>
        <row r="378">
          <cell r="E378" t="str">
            <v>115000029</v>
          </cell>
        </row>
        <row r="379">
          <cell r="E379" t="str">
            <v>124000000</v>
          </cell>
        </row>
        <row r="380">
          <cell r="E380" t="str">
            <v>124000001</v>
          </cell>
        </row>
        <row r="381">
          <cell r="E381" t="str">
            <v>124000002</v>
          </cell>
        </row>
        <row r="382">
          <cell r="E382" t="str">
            <v>124000003</v>
          </cell>
        </row>
        <row r="383">
          <cell r="E383" t="str">
            <v>124000004</v>
          </cell>
        </row>
        <row r="384">
          <cell r="E384" t="str">
            <v>124000005</v>
          </cell>
        </row>
        <row r="385">
          <cell r="E385" t="str">
            <v>124000008</v>
          </cell>
        </row>
        <row r="386">
          <cell r="E386" t="str">
            <v>124000009</v>
          </cell>
        </row>
        <row r="387">
          <cell r="E387" t="str">
            <v>124000010</v>
          </cell>
        </row>
        <row r="388">
          <cell r="E388" t="str">
            <v>124000011</v>
          </cell>
        </row>
        <row r="389">
          <cell r="E389" t="str">
            <v>124000012</v>
          </cell>
        </row>
        <row r="390">
          <cell r="E390" t="str">
            <v>124000013</v>
          </cell>
        </row>
        <row r="391">
          <cell r="E391" t="str">
            <v>124000014</v>
          </cell>
        </row>
        <row r="392">
          <cell r="E392" t="str">
            <v>149000000</v>
          </cell>
        </row>
        <row r="393">
          <cell r="E393" t="str">
            <v>107000009</v>
          </cell>
        </row>
        <row r="394">
          <cell r="E394" t="str">
            <v>107000018</v>
          </cell>
        </row>
        <row r="395">
          <cell r="E395" t="str">
            <v>107000019</v>
          </cell>
        </row>
        <row r="396">
          <cell r="E396" t="str">
            <v>107000007</v>
          </cell>
        </row>
        <row r="397">
          <cell r="E397" t="str">
            <v>107000021</v>
          </cell>
        </row>
        <row r="398">
          <cell r="E398" t="str">
            <v>115000027</v>
          </cell>
        </row>
        <row r="399">
          <cell r="E399" t="str">
            <v>115000026</v>
          </cell>
        </row>
        <row r="400">
          <cell r="E400" t="str">
            <v>115000025</v>
          </cell>
        </row>
        <row r="401">
          <cell r="E401" t="str">
            <v>124000006</v>
          </cell>
        </row>
        <row r="402">
          <cell r="E402" t="str">
            <v>124000007</v>
          </cell>
        </row>
        <row r="403">
          <cell r="E403" t="str">
            <v>115000012</v>
          </cell>
        </row>
        <row r="404">
          <cell r="E404" t="str">
            <v>115000013</v>
          </cell>
        </row>
        <row r="405">
          <cell r="E405" t="str">
            <v>110000009</v>
          </cell>
        </row>
        <row r="406">
          <cell r="E406" t="str">
            <v>112000018</v>
          </cell>
        </row>
        <row r="407">
          <cell r="E407" t="str">
            <v>115000018</v>
          </cell>
        </row>
        <row r="408">
          <cell r="E408" t="str">
            <v>107000050</v>
          </cell>
        </row>
        <row r="409">
          <cell r="E409" t="str">
            <v>107000051</v>
          </cell>
        </row>
        <row r="410">
          <cell r="E410" t="str">
            <v>115000032</v>
          </cell>
        </row>
        <row r="411">
          <cell r="E411" t="str">
            <v>115000028</v>
          </cell>
        </row>
        <row r="412">
          <cell r="E412"/>
        </row>
        <row r="413">
          <cell r="E413"/>
        </row>
        <row r="414">
          <cell r="E414"/>
        </row>
        <row r="415">
          <cell r="E415"/>
        </row>
        <row r="416">
          <cell r="E416"/>
        </row>
        <row r="417">
          <cell r="E417"/>
        </row>
        <row r="418">
          <cell r="E418"/>
        </row>
        <row r="419">
          <cell r="E419"/>
        </row>
        <row r="420">
          <cell r="E420"/>
        </row>
        <row r="421">
          <cell r="E421"/>
        </row>
        <row r="422">
          <cell r="E422"/>
        </row>
        <row r="423">
          <cell r="E423"/>
        </row>
        <row r="424">
          <cell r="E424"/>
        </row>
        <row r="425">
          <cell r="E425"/>
        </row>
        <row r="426">
          <cell r="E426"/>
        </row>
        <row r="427">
          <cell r="E427"/>
        </row>
        <row r="428">
          <cell r="E428"/>
        </row>
        <row r="429">
          <cell r="E429"/>
        </row>
        <row r="430">
          <cell r="E430"/>
        </row>
        <row r="431">
          <cell r="E431"/>
        </row>
        <row r="432">
          <cell r="E432"/>
        </row>
        <row r="433">
          <cell r="E433"/>
        </row>
        <row r="434">
          <cell r="E434"/>
        </row>
        <row r="435">
          <cell r="E435"/>
        </row>
        <row r="436">
          <cell r="E436"/>
        </row>
        <row r="437">
          <cell r="E437"/>
        </row>
        <row r="438">
          <cell r="E438"/>
        </row>
        <row r="439">
          <cell r="E439"/>
        </row>
        <row r="440">
          <cell r="E440"/>
        </row>
        <row r="441">
          <cell r="E441"/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 t="str">
            <v>Mã tài sản</v>
          </cell>
          <cell r="J1" t="str">
            <v>Cost center</v>
          </cell>
        </row>
        <row r="2">
          <cell r="C2" t="str">
            <v>101000000</v>
          </cell>
          <cell r="J2" t="str">
            <v>1001602000</v>
          </cell>
        </row>
        <row r="3">
          <cell r="C3" t="str">
            <v>101000001</v>
          </cell>
          <cell r="J3" t="str">
            <v>1001602000</v>
          </cell>
        </row>
        <row r="4">
          <cell r="C4" t="str">
            <v>101000002</v>
          </cell>
          <cell r="J4" t="str">
            <v>1001602000</v>
          </cell>
        </row>
        <row r="5">
          <cell r="C5" t="str">
            <v>101000003</v>
          </cell>
          <cell r="J5" t="str">
            <v>1001601300</v>
          </cell>
        </row>
        <row r="6">
          <cell r="C6" t="str">
            <v>101000004</v>
          </cell>
          <cell r="J6" t="str">
            <v>1001601400</v>
          </cell>
        </row>
        <row r="7">
          <cell r="C7" t="str">
            <v>101000005</v>
          </cell>
          <cell r="J7" t="str">
            <v>1001604000</v>
          </cell>
        </row>
        <row r="8">
          <cell r="C8" t="str">
            <v>101000006</v>
          </cell>
          <cell r="J8" t="str">
            <v>1001602000</v>
          </cell>
        </row>
        <row r="9">
          <cell r="C9" t="str">
            <v>101000007</v>
          </cell>
          <cell r="J9" t="str">
            <v>1001604000</v>
          </cell>
        </row>
        <row r="10">
          <cell r="C10" t="str">
            <v>101000008</v>
          </cell>
          <cell r="J10" t="str">
            <v>1001602000</v>
          </cell>
        </row>
        <row r="11">
          <cell r="C11" t="str">
            <v>101000009</v>
          </cell>
          <cell r="J11" t="str">
            <v>1001602000</v>
          </cell>
        </row>
        <row r="12">
          <cell r="C12" t="str">
            <v>101000010</v>
          </cell>
          <cell r="J12" t="str">
            <v>1001602000</v>
          </cell>
        </row>
        <row r="13">
          <cell r="C13" t="str">
            <v>101000011</v>
          </cell>
          <cell r="J13" t="str">
            <v>1001605000</v>
          </cell>
        </row>
        <row r="14">
          <cell r="C14" t="str">
            <v>101000012</v>
          </cell>
          <cell r="J14" t="str">
            <v>1001603000</v>
          </cell>
        </row>
        <row r="15">
          <cell r="C15" t="str">
            <v>101000013</v>
          </cell>
          <cell r="J15" t="str">
            <v>1001606000</v>
          </cell>
        </row>
        <row r="16">
          <cell r="C16" t="str">
            <v>101000014</v>
          </cell>
          <cell r="J16" t="str">
            <v>1001602000</v>
          </cell>
        </row>
        <row r="17">
          <cell r="C17" t="str">
            <v>101000015</v>
          </cell>
          <cell r="J17" t="str">
            <v>1001602000</v>
          </cell>
        </row>
        <row r="18">
          <cell r="C18" t="str">
            <v>101000016</v>
          </cell>
          <cell r="J18" t="str">
            <v>1001602000</v>
          </cell>
        </row>
        <row r="19">
          <cell r="C19" t="str">
            <v>101000017</v>
          </cell>
          <cell r="J19" t="str">
            <v>1001602000</v>
          </cell>
        </row>
        <row r="20">
          <cell r="C20" t="str">
            <v>101000018</v>
          </cell>
          <cell r="J20" t="str">
            <v>1001602000</v>
          </cell>
        </row>
        <row r="21">
          <cell r="C21" t="str">
            <v>101000019</v>
          </cell>
          <cell r="J21" t="str">
            <v>1001601300</v>
          </cell>
        </row>
        <row r="22">
          <cell r="C22" t="str">
            <v>101000020</v>
          </cell>
          <cell r="J22" t="str">
            <v>1001602000</v>
          </cell>
        </row>
        <row r="23">
          <cell r="C23" t="str">
            <v>101000021</v>
          </cell>
          <cell r="J23" t="str">
            <v>1001601200</v>
          </cell>
        </row>
        <row r="24">
          <cell r="C24" t="str">
            <v>101000022</v>
          </cell>
          <cell r="J24" t="str">
            <v>1001601400</v>
          </cell>
        </row>
        <row r="25">
          <cell r="C25" t="str">
            <v>101000023</v>
          </cell>
          <cell r="J25" t="str">
            <v>1001602000</v>
          </cell>
        </row>
        <row r="26">
          <cell r="C26" t="str">
            <v>101000024</v>
          </cell>
          <cell r="J26" t="str">
            <v>1001601300</v>
          </cell>
        </row>
        <row r="27">
          <cell r="C27" t="str">
            <v>101000025</v>
          </cell>
          <cell r="J27" t="str">
            <v>1001602137</v>
          </cell>
        </row>
        <row r="28">
          <cell r="C28" t="str">
            <v>101000026</v>
          </cell>
          <cell r="J28" t="str">
            <v>1001607000</v>
          </cell>
        </row>
        <row r="29">
          <cell r="C29" t="str">
            <v>101000027</v>
          </cell>
          <cell r="J29" t="str">
            <v>1001602104</v>
          </cell>
        </row>
        <row r="30">
          <cell r="C30" t="str">
            <v>101000028</v>
          </cell>
          <cell r="J30" t="str">
            <v>1001601300</v>
          </cell>
        </row>
        <row r="31">
          <cell r="C31" t="str">
            <v>101000029</v>
          </cell>
          <cell r="J31" t="str">
            <v>1001601300</v>
          </cell>
        </row>
        <row r="32">
          <cell r="C32" t="str">
            <v>103000000</v>
          </cell>
          <cell r="J32" t="str">
            <v>1001202000</v>
          </cell>
        </row>
        <row r="33">
          <cell r="C33" t="str">
            <v>103000001</v>
          </cell>
          <cell r="J33" t="str">
            <v>1001202000</v>
          </cell>
        </row>
        <row r="34">
          <cell r="C34" t="str">
            <v>103000002</v>
          </cell>
          <cell r="J34" t="str">
            <v>1001202000</v>
          </cell>
        </row>
        <row r="35">
          <cell r="C35" t="str">
            <v>103000003</v>
          </cell>
          <cell r="J35" t="str">
            <v>1001202000</v>
          </cell>
        </row>
        <row r="36">
          <cell r="C36" t="str">
            <v>103000004</v>
          </cell>
          <cell r="J36" t="str">
            <v>1001202000</v>
          </cell>
        </row>
        <row r="37">
          <cell r="C37" t="str">
            <v>103000005</v>
          </cell>
          <cell r="J37" t="str">
            <v>1001202000</v>
          </cell>
        </row>
        <row r="38">
          <cell r="C38" t="str">
            <v>103000006</v>
          </cell>
          <cell r="J38" t="str">
            <v>1001601300</v>
          </cell>
        </row>
        <row r="39">
          <cell r="C39" t="str">
            <v>103000007</v>
          </cell>
          <cell r="J39" t="str">
            <v>1001202000</v>
          </cell>
        </row>
        <row r="40">
          <cell r="C40" t="str">
            <v>103000008</v>
          </cell>
          <cell r="J40" t="str">
            <v>1001102000</v>
          </cell>
        </row>
        <row r="41">
          <cell r="C41" t="str">
            <v>103000009</v>
          </cell>
          <cell r="J41" t="str">
            <v>1001202000</v>
          </cell>
        </row>
        <row r="42">
          <cell r="C42" t="str">
            <v>103000010</v>
          </cell>
          <cell r="J42" t="str">
            <v>1001202000</v>
          </cell>
        </row>
        <row r="43">
          <cell r="C43" t="str">
            <v>103000011</v>
          </cell>
          <cell r="J43" t="str">
            <v>1001202000</v>
          </cell>
        </row>
        <row r="44">
          <cell r="C44" t="str">
            <v>103000012</v>
          </cell>
          <cell r="J44" t="str">
            <v>1001202000</v>
          </cell>
        </row>
        <row r="45">
          <cell r="C45" t="str">
            <v>103000013</v>
          </cell>
          <cell r="J45" t="str">
            <v>1001202000</v>
          </cell>
        </row>
        <row r="46">
          <cell r="C46" t="str">
            <v>103000014</v>
          </cell>
          <cell r="J46" t="str">
            <v>1001102000</v>
          </cell>
        </row>
        <row r="47">
          <cell r="C47" t="str">
            <v>103000015</v>
          </cell>
          <cell r="J47" t="str">
            <v>1001203000</v>
          </cell>
        </row>
        <row r="48">
          <cell r="C48" t="str">
            <v>103000016</v>
          </cell>
          <cell r="J48" t="str">
            <v>1001203000</v>
          </cell>
        </row>
        <row r="49">
          <cell r="C49" t="str">
            <v>103000017</v>
          </cell>
          <cell r="J49" t="str">
            <v>1001202000</v>
          </cell>
        </row>
        <row r="50">
          <cell r="C50" t="str">
            <v>103000018</v>
          </cell>
          <cell r="J50" t="str">
            <v>1001203000</v>
          </cell>
        </row>
        <row r="51">
          <cell r="C51" t="str">
            <v>104000000</v>
          </cell>
          <cell r="J51" t="str">
            <v>1001602000</v>
          </cell>
        </row>
        <row r="52">
          <cell r="C52" t="str">
            <v>104000001</v>
          </cell>
          <cell r="J52" t="str">
            <v>1001602000</v>
          </cell>
        </row>
        <row r="53">
          <cell r="C53" t="str">
            <v>104000002</v>
          </cell>
          <cell r="J53" t="str">
            <v>1001602000</v>
          </cell>
        </row>
        <row r="54">
          <cell r="C54" t="str">
            <v>104000003</v>
          </cell>
          <cell r="J54" t="str">
            <v>1001602000</v>
          </cell>
        </row>
        <row r="55">
          <cell r="C55" t="str">
            <v>104000004</v>
          </cell>
          <cell r="J55" t="str">
            <v>1001602000</v>
          </cell>
        </row>
        <row r="56">
          <cell r="C56" t="str">
            <v>104000005</v>
          </cell>
          <cell r="J56" t="str">
            <v>1001602000</v>
          </cell>
        </row>
        <row r="57">
          <cell r="C57" t="str">
            <v>104000006</v>
          </cell>
          <cell r="J57" t="str">
            <v>1001602000</v>
          </cell>
        </row>
        <row r="58">
          <cell r="C58" t="str">
            <v>104000007</v>
          </cell>
          <cell r="J58" t="str">
            <v>1001602000</v>
          </cell>
        </row>
        <row r="59">
          <cell r="C59" t="str">
            <v>104000008</v>
          </cell>
          <cell r="J59" t="str">
            <v>1001602000</v>
          </cell>
        </row>
        <row r="60">
          <cell r="C60" t="str">
            <v>104000009</v>
          </cell>
          <cell r="J60" t="str">
            <v>1001602000</v>
          </cell>
        </row>
        <row r="61">
          <cell r="C61" t="str">
            <v>104000010</v>
          </cell>
          <cell r="J61" t="str">
            <v>1001602000</v>
          </cell>
        </row>
        <row r="62">
          <cell r="C62" t="str">
            <v>104000011</v>
          </cell>
          <cell r="J62" t="str">
            <v>1001602000</v>
          </cell>
        </row>
        <row r="63">
          <cell r="C63" t="str">
            <v>104000012</v>
          </cell>
          <cell r="J63" t="str">
            <v>1001602000</v>
          </cell>
        </row>
        <row r="64">
          <cell r="C64" t="str">
            <v>104000013</v>
          </cell>
          <cell r="J64" t="str">
            <v>1001602000</v>
          </cell>
        </row>
        <row r="65">
          <cell r="C65" t="str">
            <v>104000014</v>
          </cell>
          <cell r="J65" t="str">
            <v>1001602000</v>
          </cell>
        </row>
        <row r="66">
          <cell r="C66" t="str">
            <v>104000015</v>
          </cell>
          <cell r="J66" t="str">
            <v>1001602000</v>
          </cell>
        </row>
        <row r="67">
          <cell r="C67" t="str">
            <v>104000016</v>
          </cell>
          <cell r="J67" t="str">
            <v>1001602000</v>
          </cell>
        </row>
        <row r="68">
          <cell r="C68" t="str">
            <v>104000017</v>
          </cell>
          <cell r="J68" t="str">
            <v>1001602000</v>
          </cell>
        </row>
        <row r="69">
          <cell r="C69" t="str">
            <v>104000018</v>
          </cell>
          <cell r="J69" t="str">
            <v>1001602000</v>
          </cell>
        </row>
        <row r="70">
          <cell r="C70" t="str">
            <v>104000019</v>
          </cell>
          <cell r="J70" t="str">
            <v>1001602000</v>
          </cell>
        </row>
        <row r="71">
          <cell r="C71" t="str">
            <v>104000020</v>
          </cell>
          <cell r="J71" t="str">
            <v>1001602000</v>
          </cell>
        </row>
        <row r="72">
          <cell r="C72" t="str">
            <v>104000021</v>
          </cell>
          <cell r="J72" t="str">
            <v>1001602000</v>
          </cell>
        </row>
        <row r="73">
          <cell r="C73" t="str">
            <v>104000022</v>
          </cell>
          <cell r="J73" t="str">
            <v>1001602000</v>
          </cell>
        </row>
        <row r="74">
          <cell r="C74" t="str">
            <v>104000023</v>
          </cell>
          <cell r="J74" t="str">
            <v>1001602000</v>
          </cell>
        </row>
        <row r="75">
          <cell r="C75" t="str">
            <v>104000024</v>
          </cell>
          <cell r="J75" t="str">
            <v>1001602000</v>
          </cell>
        </row>
        <row r="76">
          <cell r="C76" t="str">
            <v>104000025</v>
          </cell>
          <cell r="J76" t="str">
            <v>1001602000</v>
          </cell>
        </row>
        <row r="77">
          <cell r="C77" t="str">
            <v>104000026</v>
          </cell>
          <cell r="J77" t="str">
            <v>1001602000</v>
          </cell>
        </row>
        <row r="78">
          <cell r="C78" t="str">
            <v>104000027</v>
          </cell>
          <cell r="J78" t="str">
            <v>1001602000</v>
          </cell>
        </row>
        <row r="79">
          <cell r="C79" t="str">
            <v>104000028</v>
          </cell>
          <cell r="J79" t="str">
            <v>1001602000</v>
          </cell>
        </row>
        <row r="80">
          <cell r="C80" t="str">
            <v>104000029</v>
          </cell>
          <cell r="J80" t="str">
            <v>1001602000</v>
          </cell>
        </row>
        <row r="81">
          <cell r="C81" t="str">
            <v>104000030</v>
          </cell>
          <cell r="J81" t="str">
            <v>1001602000</v>
          </cell>
        </row>
        <row r="82">
          <cell r="C82" t="str">
            <v>104000031</v>
          </cell>
          <cell r="J82" t="str">
            <v>1001602000</v>
          </cell>
        </row>
        <row r="83">
          <cell r="C83" t="str">
            <v>104000032</v>
          </cell>
          <cell r="J83" t="str">
            <v>1001602000</v>
          </cell>
        </row>
        <row r="84">
          <cell r="C84" t="str">
            <v>104000033</v>
          </cell>
          <cell r="J84" t="str">
            <v>1001602000</v>
          </cell>
        </row>
        <row r="85">
          <cell r="C85" t="str">
            <v>104000034</v>
          </cell>
          <cell r="J85" t="str">
            <v>1001602000</v>
          </cell>
        </row>
        <row r="86">
          <cell r="C86" t="str">
            <v>104000035</v>
          </cell>
          <cell r="J86" t="str">
            <v>1001602000</v>
          </cell>
        </row>
        <row r="87">
          <cell r="C87" t="str">
            <v>104000036</v>
          </cell>
          <cell r="J87" t="str">
            <v>1001602000</v>
          </cell>
        </row>
        <row r="88">
          <cell r="C88" t="str">
            <v>104000037</v>
          </cell>
          <cell r="J88" t="str">
            <v>1001602000</v>
          </cell>
        </row>
        <row r="89">
          <cell r="C89" t="str">
            <v>104000038</v>
          </cell>
          <cell r="J89" t="str">
            <v>1001602000</v>
          </cell>
        </row>
        <row r="90">
          <cell r="C90" t="str">
            <v>104000039</v>
          </cell>
          <cell r="J90" t="str">
            <v>1001602000</v>
          </cell>
        </row>
        <row r="91">
          <cell r="C91" t="str">
            <v>104000040</v>
          </cell>
          <cell r="J91" t="str">
            <v>1001602000</v>
          </cell>
        </row>
        <row r="92">
          <cell r="C92" t="str">
            <v>104000041</v>
          </cell>
          <cell r="J92" t="str">
            <v>1001602000</v>
          </cell>
        </row>
        <row r="93">
          <cell r="C93" t="str">
            <v>104000042</v>
          </cell>
          <cell r="J93" t="str">
            <v>1001602000</v>
          </cell>
        </row>
        <row r="94">
          <cell r="C94" t="str">
            <v>104000043</v>
          </cell>
          <cell r="J94" t="str">
            <v>1001602000</v>
          </cell>
        </row>
        <row r="95">
          <cell r="C95" t="str">
            <v>104000044</v>
          </cell>
          <cell r="J95" t="str">
            <v>1001602000</v>
          </cell>
        </row>
        <row r="96">
          <cell r="C96" t="str">
            <v>104000045</v>
          </cell>
          <cell r="J96" t="str">
            <v>1001602000</v>
          </cell>
        </row>
        <row r="97">
          <cell r="C97" t="str">
            <v>104000046</v>
          </cell>
          <cell r="J97" t="str">
            <v>1001602000</v>
          </cell>
        </row>
        <row r="98">
          <cell r="C98" t="str">
            <v>104000047</v>
          </cell>
          <cell r="J98" t="str">
            <v>1001602000</v>
          </cell>
        </row>
        <row r="99">
          <cell r="C99" t="str">
            <v>104000048</v>
          </cell>
          <cell r="J99" t="str">
            <v>1001602000</v>
          </cell>
        </row>
        <row r="100">
          <cell r="C100" t="str">
            <v>104000049</v>
          </cell>
          <cell r="J100" t="str">
            <v>1001602000</v>
          </cell>
        </row>
        <row r="101">
          <cell r="C101" t="str">
            <v>104000050</v>
          </cell>
          <cell r="J101" t="str">
            <v>1001602000</v>
          </cell>
        </row>
        <row r="102">
          <cell r="C102" t="str">
            <v>104000051</v>
          </cell>
          <cell r="J102" t="str">
            <v>1001602000</v>
          </cell>
        </row>
        <row r="103">
          <cell r="C103" t="str">
            <v>104000052</v>
          </cell>
          <cell r="J103" t="str">
            <v>1001602000</v>
          </cell>
        </row>
        <row r="104">
          <cell r="C104" t="str">
            <v>104000053</v>
          </cell>
          <cell r="J104" t="str">
            <v>1001602000</v>
          </cell>
        </row>
        <row r="105">
          <cell r="C105" t="str">
            <v>104000054</v>
          </cell>
          <cell r="J105" t="str">
            <v>1001602000</v>
          </cell>
        </row>
        <row r="106">
          <cell r="C106" t="str">
            <v>104000055</v>
          </cell>
          <cell r="J106" t="str">
            <v>1001602000</v>
          </cell>
        </row>
        <row r="107">
          <cell r="C107" t="str">
            <v>104000056</v>
          </cell>
          <cell r="J107" t="str">
            <v>1001602000</v>
          </cell>
        </row>
        <row r="108">
          <cell r="C108" t="str">
            <v>104000057</v>
          </cell>
          <cell r="J108" t="str">
            <v>1001602000</v>
          </cell>
        </row>
        <row r="109">
          <cell r="C109" t="str">
            <v>104000058</v>
          </cell>
          <cell r="J109" t="str">
            <v>1001602000</v>
          </cell>
        </row>
        <row r="110">
          <cell r="C110" t="str">
            <v>104000059</v>
          </cell>
          <cell r="J110" t="str">
            <v>1001602000</v>
          </cell>
        </row>
        <row r="111">
          <cell r="C111" t="str">
            <v>104000060</v>
          </cell>
          <cell r="J111" t="str">
            <v>1001602000</v>
          </cell>
        </row>
        <row r="112">
          <cell r="C112" t="str">
            <v>104000061</v>
          </cell>
          <cell r="J112" t="str">
            <v>1001602000</v>
          </cell>
        </row>
        <row r="113">
          <cell r="C113" t="str">
            <v>104000062</v>
          </cell>
          <cell r="J113" t="str">
            <v>1001602102</v>
          </cell>
        </row>
        <row r="114">
          <cell r="C114" t="str">
            <v>104000063</v>
          </cell>
          <cell r="J114" t="str">
            <v>1001602102</v>
          </cell>
        </row>
        <row r="115">
          <cell r="C115" t="str">
            <v>104000064</v>
          </cell>
          <cell r="J115" t="str">
            <v>1001602106</v>
          </cell>
        </row>
        <row r="116">
          <cell r="C116" t="str">
            <v>104000065</v>
          </cell>
          <cell r="J116" t="str">
            <v>1001602107</v>
          </cell>
        </row>
        <row r="117">
          <cell r="C117" t="str">
            <v>104000066</v>
          </cell>
          <cell r="J117" t="str">
            <v>1001602116</v>
          </cell>
        </row>
        <row r="118">
          <cell r="C118" t="str">
            <v>104000067</v>
          </cell>
          <cell r="J118" t="str">
            <v>1001602101</v>
          </cell>
        </row>
        <row r="119">
          <cell r="C119" t="str">
            <v>104000068</v>
          </cell>
          <cell r="J119" t="str">
            <v>1001602101</v>
          </cell>
        </row>
        <row r="120">
          <cell r="C120" t="str">
            <v>104000069</v>
          </cell>
          <cell r="J120" t="str">
            <v>1001602104</v>
          </cell>
        </row>
        <row r="121">
          <cell r="C121" t="str">
            <v>104000070</v>
          </cell>
          <cell r="J121" t="str">
            <v>1001602105</v>
          </cell>
        </row>
        <row r="122">
          <cell r="C122" t="str">
            <v>104000071</v>
          </cell>
          <cell r="J122" t="str">
            <v>1001602103</v>
          </cell>
        </row>
        <row r="123">
          <cell r="C123" t="str">
            <v>104000072</v>
          </cell>
          <cell r="J123" t="str">
            <v>1001602108</v>
          </cell>
        </row>
        <row r="124">
          <cell r="C124" t="str">
            <v>104000073</v>
          </cell>
          <cell r="J124" t="str">
            <v>1001602000</v>
          </cell>
        </row>
        <row r="125">
          <cell r="C125" t="str">
            <v>104000074</v>
          </cell>
          <cell r="J125" t="str">
            <v>1001601400</v>
          </cell>
        </row>
        <row r="126">
          <cell r="C126" t="str">
            <v>104000075</v>
          </cell>
          <cell r="J126" t="str">
            <v>1001601400</v>
          </cell>
        </row>
        <row r="127">
          <cell r="C127" t="str">
            <v>104000076</v>
          </cell>
          <cell r="J127" t="str">
            <v>1001601400</v>
          </cell>
        </row>
        <row r="128">
          <cell r="C128" t="str">
            <v>104000077</v>
          </cell>
          <cell r="J128" t="str">
            <v>1001602000</v>
          </cell>
        </row>
        <row r="129">
          <cell r="C129" t="str">
            <v>104000078</v>
          </cell>
          <cell r="J129" t="str">
            <v>1001602000</v>
          </cell>
        </row>
        <row r="130">
          <cell r="C130" t="str">
            <v>104000079</v>
          </cell>
          <cell r="J130" t="str">
            <v>1001601400</v>
          </cell>
        </row>
        <row r="131">
          <cell r="C131" t="str">
            <v>104000080</v>
          </cell>
          <cell r="J131" t="str">
            <v>1001601400</v>
          </cell>
        </row>
        <row r="132">
          <cell r="C132" t="str">
            <v>104000081</v>
          </cell>
          <cell r="J132" t="str">
            <v>1001602111</v>
          </cell>
        </row>
        <row r="133">
          <cell r="C133" t="str">
            <v>104000082</v>
          </cell>
          <cell r="J133" t="str">
            <v>1001602000</v>
          </cell>
        </row>
        <row r="134">
          <cell r="C134" t="str">
            <v>104000083</v>
          </cell>
          <cell r="J134" t="str">
            <v>1001602101</v>
          </cell>
        </row>
        <row r="135">
          <cell r="C135" t="str">
            <v>104000084</v>
          </cell>
          <cell r="J135" t="str">
            <v>1001602110</v>
          </cell>
        </row>
        <row r="136">
          <cell r="C136" t="str">
            <v>104000085</v>
          </cell>
          <cell r="J136" t="str">
            <v>1001601400</v>
          </cell>
        </row>
        <row r="137">
          <cell r="C137" t="str">
            <v>104000086</v>
          </cell>
          <cell r="J137" t="str">
            <v>1001601400</v>
          </cell>
        </row>
        <row r="138">
          <cell r="C138" t="str">
            <v>104000087</v>
          </cell>
          <cell r="J138" t="str">
            <v>1001601400</v>
          </cell>
        </row>
        <row r="139">
          <cell r="C139" t="str">
            <v>104000088</v>
          </cell>
          <cell r="J139" t="str">
            <v>1001601400</v>
          </cell>
        </row>
        <row r="140">
          <cell r="C140" t="str">
            <v>104000089</v>
          </cell>
          <cell r="J140" t="str">
            <v>1001601400</v>
          </cell>
        </row>
        <row r="141">
          <cell r="C141" t="str">
            <v>104000090</v>
          </cell>
          <cell r="J141" t="str">
            <v>1001202000</v>
          </cell>
        </row>
        <row r="142">
          <cell r="C142" t="str">
            <v>104000091</v>
          </cell>
          <cell r="J142" t="str">
            <v>1001202000</v>
          </cell>
        </row>
        <row r="143">
          <cell r="C143" t="str">
            <v>104000092</v>
          </cell>
          <cell r="J143" t="str">
            <v>1001605000</v>
          </cell>
        </row>
        <row r="144">
          <cell r="C144" t="str">
            <v>104000093</v>
          </cell>
          <cell r="J144" t="str">
            <v>1001605000</v>
          </cell>
        </row>
        <row r="145">
          <cell r="C145" t="str">
            <v>104000094</v>
          </cell>
          <cell r="J145" t="str">
            <v>1001602113</v>
          </cell>
        </row>
        <row r="146">
          <cell r="C146" t="str">
            <v>104000095</v>
          </cell>
          <cell r="J146" t="str">
            <v>1001602101</v>
          </cell>
        </row>
        <row r="147">
          <cell r="C147" t="str">
            <v>104000096</v>
          </cell>
          <cell r="J147" t="str">
            <v>1001602107</v>
          </cell>
        </row>
        <row r="148">
          <cell r="C148" t="str">
            <v>104000097</v>
          </cell>
          <cell r="J148" t="str">
            <v>1001602112</v>
          </cell>
        </row>
        <row r="149">
          <cell r="C149" t="str">
            <v>104000098</v>
          </cell>
          <cell r="J149" t="str">
            <v>1001602107</v>
          </cell>
        </row>
        <row r="150">
          <cell r="C150" t="str">
            <v>104000099</v>
          </cell>
          <cell r="J150" t="str">
            <v>1001602000</v>
          </cell>
        </row>
        <row r="151">
          <cell r="C151" t="str">
            <v>104000100</v>
          </cell>
          <cell r="J151" t="str">
            <v>1001602101</v>
          </cell>
        </row>
        <row r="152">
          <cell r="C152" t="str">
            <v>104000101</v>
          </cell>
          <cell r="J152" t="str">
            <v>1001601300</v>
          </cell>
        </row>
        <row r="153">
          <cell r="C153" t="str">
            <v>104000102</v>
          </cell>
          <cell r="J153" t="str">
            <v>1001602107</v>
          </cell>
        </row>
        <row r="154">
          <cell r="C154" t="str">
            <v>104000103</v>
          </cell>
          <cell r="J154" t="str">
            <v>1001601400</v>
          </cell>
        </row>
        <row r="155">
          <cell r="C155" t="str">
            <v>104000104</v>
          </cell>
          <cell r="J155" t="str">
            <v>1001601400</v>
          </cell>
        </row>
        <row r="156">
          <cell r="C156" t="str">
            <v>104000105</v>
          </cell>
          <cell r="J156" t="str">
            <v>1001601400</v>
          </cell>
        </row>
        <row r="157">
          <cell r="C157" t="str">
            <v>104000106</v>
          </cell>
          <cell r="J157" t="str">
            <v>1001601300</v>
          </cell>
        </row>
        <row r="158">
          <cell r="C158" t="str">
            <v>104000107</v>
          </cell>
          <cell r="J158" t="str">
            <v>1001601300</v>
          </cell>
        </row>
        <row r="159">
          <cell r="C159" t="str">
            <v>104000108</v>
          </cell>
          <cell r="J159" t="str">
            <v>1001601300</v>
          </cell>
        </row>
        <row r="160">
          <cell r="C160" t="str">
            <v>104000109</v>
          </cell>
          <cell r="J160" t="str">
            <v>1001602127</v>
          </cell>
        </row>
        <row r="161">
          <cell r="C161" t="str">
            <v>104000110</v>
          </cell>
          <cell r="J161" t="str">
            <v>1001602000</v>
          </cell>
        </row>
        <row r="162">
          <cell r="C162" t="str">
            <v>104000111</v>
          </cell>
          <cell r="J162" t="str">
            <v>1001602000</v>
          </cell>
        </row>
        <row r="163">
          <cell r="C163" t="str">
            <v>104000112</v>
          </cell>
          <cell r="J163" t="str">
            <v>1001602000</v>
          </cell>
        </row>
        <row r="164">
          <cell r="C164" t="str">
            <v>104000113</v>
          </cell>
          <cell r="J164" t="str">
            <v>1001602000</v>
          </cell>
        </row>
        <row r="165">
          <cell r="C165" t="str">
            <v>104000114</v>
          </cell>
          <cell r="J165" t="str">
            <v>1001605000</v>
          </cell>
        </row>
        <row r="166">
          <cell r="C166" t="str">
            <v>104000115</v>
          </cell>
          <cell r="J166" t="str">
            <v>1001602000</v>
          </cell>
        </row>
        <row r="167">
          <cell r="C167" t="str">
            <v>104000116</v>
          </cell>
          <cell r="J167" t="str">
            <v>1001602000</v>
          </cell>
        </row>
        <row r="168">
          <cell r="C168" t="str">
            <v>104000117</v>
          </cell>
          <cell r="J168" t="str">
            <v>1001602000</v>
          </cell>
        </row>
        <row r="169">
          <cell r="C169" t="str">
            <v>104000118</v>
          </cell>
          <cell r="J169" t="str">
            <v>1001602000</v>
          </cell>
        </row>
        <row r="170">
          <cell r="C170" t="str">
            <v>104000119</v>
          </cell>
          <cell r="J170" t="str">
            <v>1001602000</v>
          </cell>
        </row>
        <row r="171">
          <cell r="C171" t="str">
            <v>104000120</v>
          </cell>
          <cell r="J171" t="str">
            <v>1001602000</v>
          </cell>
        </row>
        <row r="172">
          <cell r="C172" t="str">
            <v>104000121</v>
          </cell>
          <cell r="J172" t="str">
            <v>1001602000</v>
          </cell>
        </row>
        <row r="173">
          <cell r="C173" t="str">
            <v>104000122</v>
          </cell>
          <cell r="J173" t="str">
            <v>1001602106</v>
          </cell>
        </row>
        <row r="174">
          <cell r="C174" t="str">
            <v>104000123</v>
          </cell>
          <cell r="J174" t="str">
            <v>1001602106</v>
          </cell>
        </row>
        <row r="175">
          <cell r="C175" t="str">
            <v>104000124</v>
          </cell>
          <cell r="J175" t="str">
            <v>1001602000</v>
          </cell>
        </row>
        <row r="176">
          <cell r="C176" t="str">
            <v>104000125</v>
          </cell>
          <cell r="J176" t="str">
            <v>1001602000</v>
          </cell>
        </row>
        <row r="177">
          <cell r="C177" t="str">
            <v>104000126</v>
          </cell>
          <cell r="J177" t="str">
            <v>1001602000</v>
          </cell>
        </row>
        <row r="178">
          <cell r="C178" t="str">
            <v>104000127</v>
          </cell>
          <cell r="J178" t="str">
            <v>1001602000</v>
          </cell>
        </row>
        <row r="179">
          <cell r="C179" t="str">
            <v>104000128</v>
          </cell>
          <cell r="J179" t="str">
            <v>1001602000</v>
          </cell>
        </row>
        <row r="180">
          <cell r="C180" t="str">
            <v>104000129</v>
          </cell>
          <cell r="J180" t="str">
            <v>1001602000</v>
          </cell>
        </row>
        <row r="181">
          <cell r="C181" t="str">
            <v>104000130</v>
          </cell>
          <cell r="J181" t="str">
            <v>1001602000</v>
          </cell>
        </row>
        <row r="182">
          <cell r="C182" t="str">
            <v>104000131</v>
          </cell>
          <cell r="J182" t="str">
            <v>1001602000</v>
          </cell>
        </row>
        <row r="183">
          <cell r="C183" t="str">
            <v>104000132</v>
          </cell>
          <cell r="J183" t="str">
            <v>1001601400</v>
          </cell>
        </row>
        <row r="184">
          <cell r="C184" t="str">
            <v>104000133</v>
          </cell>
          <cell r="J184" t="str">
            <v>1001602000</v>
          </cell>
        </row>
        <row r="185">
          <cell r="C185" t="str">
            <v>104000134</v>
          </cell>
          <cell r="J185" t="str">
            <v>1001605000</v>
          </cell>
        </row>
        <row r="186">
          <cell r="C186" t="str">
            <v>104000135</v>
          </cell>
          <cell r="J186" t="str">
            <v>1001601300</v>
          </cell>
        </row>
        <row r="187">
          <cell r="C187" t="str">
            <v>104000136</v>
          </cell>
          <cell r="J187" t="str">
            <v>1001602114</v>
          </cell>
        </row>
        <row r="188">
          <cell r="C188" t="str">
            <v>104000137</v>
          </cell>
          <cell r="J188" t="str">
            <v>1001601300</v>
          </cell>
        </row>
        <row r="189">
          <cell r="C189" t="str">
            <v>104000138</v>
          </cell>
          <cell r="J189" t="str">
            <v>1001605000</v>
          </cell>
        </row>
        <row r="190">
          <cell r="C190" t="str">
            <v>104000139</v>
          </cell>
          <cell r="J190" t="str">
            <v>1001602000</v>
          </cell>
        </row>
        <row r="191">
          <cell r="C191" t="str">
            <v>104000140</v>
          </cell>
          <cell r="J191" t="str">
            <v>1001602123</v>
          </cell>
        </row>
        <row r="192">
          <cell r="C192" t="str">
            <v>104000141</v>
          </cell>
          <cell r="J192" t="str">
            <v>1001602000</v>
          </cell>
        </row>
        <row r="193">
          <cell r="C193" t="str">
            <v>104000142</v>
          </cell>
          <cell r="J193" t="str">
            <v>1001602000</v>
          </cell>
        </row>
        <row r="194">
          <cell r="C194" t="str">
            <v>104000143</v>
          </cell>
          <cell r="J194" t="str">
            <v>1001601400</v>
          </cell>
        </row>
        <row r="195">
          <cell r="C195" t="str">
            <v>104000144</v>
          </cell>
          <cell r="J195" t="str">
            <v>1001606000</v>
          </cell>
        </row>
        <row r="196">
          <cell r="C196" t="str">
            <v>104000145</v>
          </cell>
          <cell r="J196" t="str">
            <v>1001606000</v>
          </cell>
        </row>
        <row r="197">
          <cell r="C197" t="str">
            <v>104000146</v>
          </cell>
          <cell r="J197" t="str">
            <v>1001606000</v>
          </cell>
        </row>
        <row r="198">
          <cell r="C198" t="str">
            <v>104000147</v>
          </cell>
          <cell r="J198" t="str">
            <v>1001602000</v>
          </cell>
        </row>
        <row r="199">
          <cell r="C199" t="str">
            <v>104000148</v>
          </cell>
          <cell r="J199" t="str">
            <v>1001602000</v>
          </cell>
        </row>
        <row r="200">
          <cell r="C200" t="str">
            <v>104000149</v>
          </cell>
          <cell r="J200" t="str">
            <v>1001602000</v>
          </cell>
        </row>
        <row r="201">
          <cell r="C201" t="str">
            <v>104000150</v>
          </cell>
          <cell r="J201" t="str">
            <v>1001602000</v>
          </cell>
        </row>
        <row r="202">
          <cell r="C202" t="str">
            <v>104000151</v>
          </cell>
          <cell r="J202" t="str">
            <v>1001602000</v>
          </cell>
        </row>
        <row r="203">
          <cell r="C203" t="str">
            <v>104000152</v>
          </cell>
          <cell r="J203" t="str">
            <v>1001601300</v>
          </cell>
        </row>
        <row r="204">
          <cell r="C204" t="str">
            <v>104000153</v>
          </cell>
          <cell r="J204" t="str">
            <v>1001602000</v>
          </cell>
        </row>
        <row r="205">
          <cell r="C205" t="str">
            <v>104000154</v>
          </cell>
          <cell r="J205" t="str">
            <v>1001605000</v>
          </cell>
        </row>
        <row r="206">
          <cell r="C206" t="str">
            <v>104000155</v>
          </cell>
          <cell r="J206" t="str">
            <v>1001602101</v>
          </cell>
        </row>
        <row r="207">
          <cell r="C207" t="str">
            <v>104000156</v>
          </cell>
          <cell r="J207" t="str">
            <v>1001602127</v>
          </cell>
        </row>
        <row r="208">
          <cell r="C208" t="str">
            <v>104000157</v>
          </cell>
          <cell r="J208" t="str">
            <v>1001602131</v>
          </cell>
        </row>
        <row r="209">
          <cell r="C209" t="str">
            <v>104000158</v>
          </cell>
          <cell r="J209" t="str">
            <v>1001601400</v>
          </cell>
        </row>
        <row r="210">
          <cell r="C210" t="str">
            <v>104000159</v>
          </cell>
          <cell r="J210" t="str">
            <v>1001602124</v>
          </cell>
        </row>
        <row r="211">
          <cell r="C211" t="str">
            <v>104000160</v>
          </cell>
          <cell r="J211" t="str">
            <v>1001602123</v>
          </cell>
        </row>
        <row r="212">
          <cell r="C212" t="str">
            <v>104000161</v>
          </cell>
          <cell r="J212" t="str">
            <v>1001602139</v>
          </cell>
        </row>
        <row r="213">
          <cell r="C213" t="str">
            <v>104000162</v>
          </cell>
          <cell r="J213" t="str">
            <v>1001602000</v>
          </cell>
        </row>
        <row r="214">
          <cell r="C214" t="str">
            <v>104000163</v>
          </cell>
          <cell r="J214" t="str">
            <v>1001601400</v>
          </cell>
        </row>
        <row r="215">
          <cell r="C215" t="str">
            <v>104000164</v>
          </cell>
          <cell r="J215" t="str">
            <v>1001602143</v>
          </cell>
        </row>
        <row r="216">
          <cell r="C216" t="str">
            <v>104000165</v>
          </cell>
          <cell r="J216" t="str">
            <v>1001602137</v>
          </cell>
        </row>
        <row r="217">
          <cell r="C217" t="str">
            <v>104000166</v>
          </cell>
          <cell r="J217" t="str">
            <v>1001601300</v>
          </cell>
        </row>
        <row r="218">
          <cell r="C218" t="str">
            <v>104000167</v>
          </cell>
          <cell r="J218" t="str">
            <v>1001601500</v>
          </cell>
        </row>
        <row r="219">
          <cell r="C219" t="str">
            <v>104000168</v>
          </cell>
          <cell r="J219" t="str">
            <v>1001602143</v>
          </cell>
        </row>
        <row r="220">
          <cell r="C220" t="str">
            <v>104000169</v>
          </cell>
          <cell r="J220" t="str">
            <v>1001602143</v>
          </cell>
        </row>
        <row r="221">
          <cell r="C221" t="str">
            <v>104000170</v>
          </cell>
          <cell r="J221" t="str">
            <v>1001602121</v>
          </cell>
        </row>
        <row r="222">
          <cell r="C222" t="str">
            <v>104000171</v>
          </cell>
          <cell r="J222" t="str">
            <v>1001602120</v>
          </cell>
        </row>
        <row r="223">
          <cell r="C223" t="str">
            <v>104000172</v>
          </cell>
          <cell r="J223" t="str">
            <v>1001602145</v>
          </cell>
        </row>
        <row r="224">
          <cell r="C224" t="str">
            <v>104000173</v>
          </cell>
          <cell r="J224" t="str">
            <v>1001602144</v>
          </cell>
        </row>
        <row r="225">
          <cell r="C225" t="str">
            <v>104000174</v>
          </cell>
          <cell r="J225" t="str">
            <v>1001602101</v>
          </cell>
        </row>
        <row r="226">
          <cell r="C226" t="str">
            <v>104000175</v>
          </cell>
          <cell r="J226" t="str">
            <v>1001602144</v>
          </cell>
        </row>
        <row r="227">
          <cell r="C227" t="str">
            <v>104000176</v>
          </cell>
          <cell r="J227" t="str">
            <v>1001602144</v>
          </cell>
        </row>
        <row r="228">
          <cell r="C228" t="str">
            <v>104000177</v>
          </cell>
          <cell r="J228" t="str">
            <v>1001602101</v>
          </cell>
        </row>
        <row r="229">
          <cell r="C229" t="str">
            <v>104000178</v>
          </cell>
          <cell r="J229" t="str">
            <v>1001602101</v>
          </cell>
        </row>
        <row r="230">
          <cell r="C230" t="str">
            <v>104000179</v>
          </cell>
          <cell r="J230" t="str">
            <v>1001602144</v>
          </cell>
        </row>
        <row r="231">
          <cell r="C231" t="str">
            <v>104000180</v>
          </cell>
          <cell r="J231" t="str">
            <v>1001602111</v>
          </cell>
        </row>
        <row r="232">
          <cell r="C232" t="str">
            <v>104000181</v>
          </cell>
          <cell r="J232" t="str">
            <v>1001602115</v>
          </cell>
        </row>
        <row r="233">
          <cell r="C233" t="str">
            <v>104000182</v>
          </cell>
          <cell r="J233" t="str">
            <v>1001602120</v>
          </cell>
        </row>
        <row r="234">
          <cell r="C234" t="str">
            <v>104000183</v>
          </cell>
          <cell r="J234" t="str">
            <v>1001602114</v>
          </cell>
        </row>
        <row r="235">
          <cell r="C235" t="str">
            <v>104000184</v>
          </cell>
          <cell r="J235" t="str">
            <v>1001602109</v>
          </cell>
        </row>
        <row r="236">
          <cell r="C236" t="str">
            <v>104000185</v>
          </cell>
          <cell r="J236" t="str">
            <v>1001601400</v>
          </cell>
        </row>
        <row r="237">
          <cell r="C237" t="str">
            <v>104000186</v>
          </cell>
          <cell r="J237" t="str">
            <v>1001602147</v>
          </cell>
        </row>
        <row r="238">
          <cell r="C238" t="str">
            <v>104000187</v>
          </cell>
          <cell r="J238" t="str">
            <v>1001602101</v>
          </cell>
        </row>
        <row r="239">
          <cell r="C239" t="str">
            <v>104600000</v>
          </cell>
          <cell r="J239" t="str">
            <v>1001602102</v>
          </cell>
        </row>
        <row r="240">
          <cell r="C240" t="str">
            <v>104600001</v>
          </cell>
          <cell r="J240" t="str">
            <v>1001602102</v>
          </cell>
        </row>
        <row r="241">
          <cell r="C241" t="str">
            <v>104600002</v>
          </cell>
          <cell r="J241" t="str">
            <v>1001602000</v>
          </cell>
        </row>
        <row r="242">
          <cell r="C242" t="str">
            <v>104600003</v>
          </cell>
          <cell r="J242" t="str">
            <v>1001602000</v>
          </cell>
        </row>
        <row r="243">
          <cell r="C243" t="str">
            <v>104600004</v>
          </cell>
          <cell r="J243" t="str">
            <v>1001602000</v>
          </cell>
        </row>
        <row r="244">
          <cell r="C244" t="str">
            <v>104600005</v>
          </cell>
          <cell r="J244" t="str">
            <v>1001602000</v>
          </cell>
        </row>
        <row r="245">
          <cell r="C245" t="str">
            <v>104600006</v>
          </cell>
          <cell r="J245" t="str">
            <v>1001602000</v>
          </cell>
        </row>
        <row r="246">
          <cell r="C246" t="str">
            <v>104600007</v>
          </cell>
          <cell r="J246" t="str">
            <v>1001602000</v>
          </cell>
        </row>
        <row r="247">
          <cell r="C247" t="str">
            <v>104600008</v>
          </cell>
          <cell r="J247" t="str">
            <v>1001602102</v>
          </cell>
        </row>
        <row r="248">
          <cell r="C248" t="str">
            <v>104600009</v>
          </cell>
          <cell r="J248" t="str">
            <v>1001602102</v>
          </cell>
        </row>
        <row r="249">
          <cell r="C249" t="str">
            <v>104600010</v>
          </cell>
          <cell r="J249" t="str">
            <v>1001602102</v>
          </cell>
        </row>
        <row r="250">
          <cell r="C250" t="str">
            <v>104600011</v>
          </cell>
          <cell r="J250" t="str">
            <v>1001602102</v>
          </cell>
        </row>
        <row r="251">
          <cell r="C251" t="str">
            <v>104600012</v>
          </cell>
          <cell r="J251" t="str">
            <v>1001602101</v>
          </cell>
        </row>
        <row r="252">
          <cell r="C252" t="str">
            <v>104600013</v>
          </cell>
          <cell r="J252" t="str">
            <v>1001602000</v>
          </cell>
        </row>
        <row r="253">
          <cell r="C253" t="str">
            <v>104600014</v>
          </cell>
          <cell r="J253" t="str">
            <v>1001602101</v>
          </cell>
        </row>
        <row r="254">
          <cell r="C254" t="str">
            <v>104600015</v>
          </cell>
          <cell r="J254" t="str">
            <v>1001602000</v>
          </cell>
        </row>
        <row r="255">
          <cell r="C255" t="str">
            <v>104600016</v>
          </cell>
          <cell r="J255" t="str">
            <v>1001602000</v>
          </cell>
        </row>
        <row r="256">
          <cell r="C256" t="str">
            <v>104600017</v>
          </cell>
          <cell r="J256" t="str">
            <v>1001602000</v>
          </cell>
        </row>
        <row r="257">
          <cell r="C257" t="str">
            <v>104600018</v>
          </cell>
          <cell r="J257" t="str">
            <v>1001602101</v>
          </cell>
        </row>
        <row r="258">
          <cell r="C258" t="str">
            <v>104600019</v>
          </cell>
          <cell r="J258" t="str">
            <v>1001602101</v>
          </cell>
        </row>
        <row r="259">
          <cell r="C259" t="str">
            <v>104600020</v>
          </cell>
          <cell r="J259" t="str">
            <v>1001602000</v>
          </cell>
        </row>
        <row r="260">
          <cell r="C260" t="str">
            <v>104600021</v>
          </cell>
          <cell r="J260" t="str">
            <v>1001602000</v>
          </cell>
        </row>
        <row r="261">
          <cell r="C261" t="str">
            <v>104600022</v>
          </cell>
          <cell r="J261" t="str">
            <v>1001602000</v>
          </cell>
        </row>
        <row r="262">
          <cell r="C262" t="str">
            <v>104600023</v>
          </cell>
          <cell r="J262" t="str">
            <v>1001602000</v>
          </cell>
        </row>
        <row r="263">
          <cell r="C263" t="str">
            <v>104600024</v>
          </cell>
          <cell r="J263" t="str">
            <v>1001602000</v>
          </cell>
        </row>
        <row r="264">
          <cell r="C264" t="str">
            <v>104600025</v>
          </cell>
          <cell r="J264" t="str">
            <v>1001602000</v>
          </cell>
        </row>
        <row r="265">
          <cell r="C265" t="str">
            <v>104600026</v>
          </cell>
          <cell r="J265" t="str">
            <v>1001602000</v>
          </cell>
        </row>
        <row r="266">
          <cell r="C266" t="str">
            <v>104600027</v>
          </cell>
          <cell r="J266" t="str">
            <v>1001602000</v>
          </cell>
        </row>
        <row r="267">
          <cell r="C267" t="str">
            <v>104600028</v>
          </cell>
          <cell r="J267" t="str">
            <v>1001602000</v>
          </cell>
        </row>
        <row r="268">
          <cell r="C268" t="str">
            <v>104600029</v>
          </cell>
          <cell r="J268" t="str">
            <v>1001602000</v>
          </cell>
        </row>
        <row r="269">
          <cell r="C269" t="str">
            <v>104600030</v>
          </cell>
          <cell r="J269" t="str">
            <v>1001602000</v>
          </cell>
        </row>
        <row r="270">
          <cell r="C270" t="str">
            <v>104600031</v>
          </cell>
          <cell r="J270" t="str">
            <v>1001602000</v>
          </cell>
        </row>
        <row r="271">
          <cell r="C271" t="str">
            <v>104600032</v>
          </cell>
          <cell r="J271" t="str">
            <v>1001602000</v>
          </cell>
        </row>
        <row r="272">
          <cell r="C272" t="str">
            <v>104600033</v>
          </cell>
          <cell r="J272" t="str">
            <v>1001602101</v>
          </cell>
        </row>
        <row r="273">
          <cell r="C273" t="str">
            <v>104600034</v>
          </cell>
          <cell r="J273" t="str">
            <v>1001602000</v>
          </cell>
        </row>
        <row r="274">
          <cell r="C274" t="str">
            <v>104600035</v>
          </cell>
          <cell r="J274" t="str">
            <v>1001602000</v>
          </cell>
        </row>
        <row r="275">
          <cell r="C275" t="str">
            <v>104600036</v>
          </cell>
          <cell r="J275" t="str">
            <v>1001602101</v>
          </cell>
        </row>
        <row r="276">
          <cell r="C276" t="str">
            <v>104600037</v>
          </cell>
          <cell r="J276" t="str">
            <v>1001602000</v>
          </cell>
        </row>
        <row r="277">
          <cell r="C277" t="str">
            <v>104600038</v>
          </cell>
          <cell r="J277" t="str">
            <v>1001602000</v>
          </cell>
        </row>
        <row r="278">
          <cell r="C278" t="str">
            <v>104600039</v>
          </cell>
          <cell r="J278" t="str">
            <v>1001602000</v>
          </cell>
        </row>
        <row r="279">
          <cell r="C279" t="str">
            <v>104600040</v>
          </cell>
          <cell r="J279" t="str">
            <v>1001601400</v>
          </cell>
        </row>
        <row r="280">
          <cell r="C280" t="str">
            <v>104600041</v>
          </cell>
          <cell r="J280" t="str">
            <v>1001602106</v>
          </cell>
        </row>
        <row r="281">
          <cell r="C281" t="str">
            <v>104600042</v>
          </cell>
          <cell r="J281" t="str">
            <v>1001602101</v>
          </cell>
        </row>
        <row r="282">
          <cell r="C282" t="str">
            <v>104600043</v>
          </cell>
          <cell r="J282" t="str">
            <v>1001602111</v>
          </cell>
        </row>
        <row r="283">
          <cell r="C283" t="str">
            <v>104600044</v>
          </cell>
          <cell r="J283" t="str">
            <v>1001602106</v>
          </cell>
        </row>
        <row r="284">
          <cell r="C284" t="str">
            <v>104600045</v>
          </cell>
          <cell r="J284" t="str">
            <v>1001602000</v>
          </cell>
        </row>
        <row r="285">
          <cell r="C285" t="str">
            <v>104600046</v>
          </cell>
          <cell r="J285" t="str">
            <v>1001602111</v>
          </cell>
        </row>
        <row r="286">
          <cell r="C286" t="str">
            <v>104600047</v>
          </cell>
          <cell r="J286" t="str">
            <v>1001602000</v>
          </cell>
        </row>
        <row r="287">
          <cell r="C287" t="str">
            <v>104600048</v>
          </cell>
          <cell r="J287" t="str">
            <v>1001604000</v>
          </cell>
        </row>
        <row r="288">
          <cell r="C288" t="str">
            <v>104600049</v>
          </cell>
          <cell r="J288" t="str">
            <v>1001601400</v>
          </cell>
        </row>
        <row r="289">
          <cell r="C289" t="str">
            <v>104600050</v>
          </cell>
          <cell r="J289" t="str">
            <v>1001601400</v>
          </cell>
        </row>
        <row r="290">
          <cell r="C290" t="str">
            <v>104600051</v>
          </cell>
          <cell r="J290" t="str">
            <v>1001602000</v>
          </cell>
        </row>
        <row r="291">
          <cell r="C291" t="str">
            <v>104600052</v>
          </cell>
          <cell r="J291" t="str">
            <v>1001602000</v>
          </cell>
        </row>
        <row r="292">
          <cell r="C292" t="str">
            <v>104600053</v>
          </cell>
          <cell r="J292" t="str">
            <v>1001601400</v>
          </cell>
        </row>
        <row r="293">
          <cell r="C293" t="str">
            <v>104600054</v>
          </cell>
          <cell r="J293" t="str">
            <v>1001601400</v>
          </cell>
        </row>
        <row r="294">
          <cell r="C294" t="str">
            <v>104600055</v>
          </cell>
          <cell r="J294" t="str">
            <v>1001601400</v>
          </cell>
        </row>
        <row r="295">
          <cell r="C295" t="str">
            <v>104600056</v>
          </cell>
          <cell r="J295" t="str">
            <v>1001602111</v>
          </cell>
        </row>
        <row r="296">
          <cell r="C296" t="str">
            <v>104600057</v>
          </cell>
          <cell r="J296" t="str">
            <v>1001602000</v>
          </cell>
        </row>
        <row r="297">
          <cell r="C297" t="str">
            <v>104600058</v>
          </cell>
          <cell r="J297" t="str">
            <v>1001602000</v>
          </cell>
        </row>
        <row r="298">
          <cell r="C298" t="str">
            <v>104600059</v>
          </cell>
          <cell r="J298" t="str">
            <v>1001602000</v>
          </cell>
        </row>
        <row r="299">
          <cell r="C299" t="str">
            <v>104600060</v>
          </cell>
          <cell r="J299" t="str">
            <v>1001601400</v>
          </cell>
        </row>
        <row r="300">
          <cell r="C300" t="str">
            <v>104600061</v>
          </cell>
          <cell r="J300" t="str">
            <v>1001601400</v>
          </cell>
        </row>
        <row r="301">
          <cell r="C301" t="str">
            <v>104600062</v>
          </cell>
          <cell r="J301" t="str">
            <v>1001605000</v>
          </cell>
        </row>
        <row r="302">
          <cell r="C302" t="str">
            <v>104600063</v>
          </cell>
          <cell r="J302" t="str">
            <v>1001603000</v>
          </cell>
        </row>
        <row r="303">
          <cell r="C303" t="str">
            <v>104600064</v>
          </cell>
          <cell r="J303" t="str">
            <v>1001602103</v>
          </cell>
        </row>
        <row r="304">
          <cell r="C304" t="str">
            <v>104600065</v>
          </cell>
          <cell r="J304" t="str">
            <v>1001602109</v>
          </cell>
        </row>
        <row r="305">
          <cell r="C305" t="str">
            <v>104600066</v>
          </cell>
          <cell r="J305" t="str">
            <v>1001602112</v>
          </cell>
        </row>
        <row r="306">
          <cell r="C306" t="str">
            <v>104600067</v>
          </cell>
          <cell r="J306" t="str">
            <v>1001602101</v>
          </cell>
        </row>
        <row r="307">
          <cell r="C307" t="str">
            <v>104600068</v>
          </cell>
          <cell r="J307" t="str">
            <v>1001601400</v>
          </cell>
        </row>
        <row r="308">
          <cell r="C308" t="str">
            <v>104600069</v>
          </cell>
          <cell r="J308" t="str">
            <v>1001602000</v>
          </cell>
        </row>
        <row r="309">
          <cell r="C309" t="str">
            <v>104600070</v>
          </cell>
          <cell r="J309" t="str">
            <v>1001601400</v>
          </cell>
        </row>
        <row r="310">
          <cell r="C310" t="str">
            <v>104600071</v>
          </cell>
          <cell r="J310" t="str">
            <v>1001601400</v>
          </cell>
        </row>
        <row r="311">
          <cell r="C311" t="str">
            <v>104600072</v>
          </cell>
          <cell r="J311" t="str">
            <v>1001601400</v>
          </cell>
        </row>
        <row r="312">
          <cell r="C312" t="str">
            <v>104600073</v>
          </cell>
          <cell r="J312" t="str">
            <v>1001601400</v>
          </cell>
        </row>
        <row r="313">
          <cell r="C313" t="str">
            <v>104600074</v>
          </cell>
          <cell r="J313" t="str">
            <v>1001601400</v>
          </cell>
        </row>
        <row r="314">
          <cell r="C314" t="str">
            <v>104600075</v>
          </cell>
          <cell r="J314" t="str">
            <v>1001601400</v>
          </cell>
        </row>
        <row r="315">
          <cell r="C315" t="str">
            <v>104600076</v>
          </cell>
          <cell r="J315" t="str">
            <v>1001602101</v>
          </cell>
        </row>
        <row r="316">
          <cell r="C316" t="str">
            <v>104600077</v>
          </cell>
          <cell r="J316" t="str">
            <v>1001602111</v>
          </cell>
        </row>
        <row r="317">
          <cell r="C317" t="str">
            <v>104600078</v>
          </cell>
          <cell r="J317" t="str">
            <v>1001601400</v>
          </cell>
        </row>
        <row r="318">
          <cell r="C318" t="str">
            <v>104600079</v>
          </cell>
          <cell r="J318" t="str">
            <v>1001602104</v>
          </cell>
        </row>
        <row r="319">
          <cell r="C319" t="str">
            <v>104600080</v>
          </cell>
          <cell r="J319" t="str">
            <v>1001602104</v>
          </cell>
        </row>
        <row r="320">
          <cell r="C320" t="str">
            <v>104600081</v>
          </cell>
          <cell r="J320" t="str">
            <v>1001601300</v>
          </cell>
        </row>
        <row r="321">
          <cell r="C321" t="str">
            <v>104600082</v>
          </cell>
          <cell r="J321" t="str">
            <v>1001602000</v>
          </cell>
        </row>
        <row r="322">
          <cell r="C322" t="str">
            <v>104600083</v>
          </cell>
          <cell r="J322" t="str">
            <v>1001601400</v>
          </cell>
        </row>
        <row r="323">
          <cell r="C323" t="str">
            <v>104600084</v>
          </cell>
          <cell r="J323" t="str">
            <v>1001602000</v>
          </cell>
        </row>
        <row r="324">
          <cell r="C324" t="str">
            <v>104600085</v>
          </cell>
          <cell r="J324" t="str">
            <v>1001601300</v>
          </cell>
        </row>
        <row r="325">
          <cell r="C325" t="str">
            <v>104600086</v>
          </cell>
          <cell r="J325" t="str">
            <v>1001601400</v>
          </cell>
        </row>
        <row r="326">
          <cell r="C326" t="str">
            <v>104600087</v>
          </cell>
          <cell r="J326" t="str">
            <v>1001602000</v>
          </cell>
        </row>
        <row r="327">
          <cell r="C327" t="str">
            <v>104600088</v>
          </cell>
          <cell r="J327" t="str">
            <v>1001602000</v>
          </cell>
        </row>
        <row r="328">
          <cell r="C328" t="str">
            <v>104600089</v>
          </cell>
          <cell r="J328" t="str">
            <v>1001601400</v>
          </cell>
        </row>
        <row r="329">
          <cell r="C329" t="str">
            <v>104600090</v>
          </cell>
          <cell r="J329" t="str">
            <v>1001601400</v>
          </cell>
        </row>
        <row r="330">
          <cell r="C330" t="str">
            <v>104600091</v>
          </cell>
          <cell r="J330" t="str">
            <v>1001605000</v>
          </cell>
        </row>
        <row r="331">
          <cell r="C331" t="str">
            <v>104600092</v>
          </cell>
          <cell r="J331" t="str">
            <v>1001602000</v>
          </cell>
        </row>
        <row r="332">
          <cell r="C332" t="str">
            <v>104600093</v>
          </cell>
          <cell r="J332" t="str">
            <v>1001602104</v>
          </cell>
        </row>
        <row r="333">
          <cell r="C333" t="str">
            <v>104600094</v>
          </cell>
          <cell r="J333" t="str">
            <v>1001601400</v>
          </cell>
        </row>
        <row r="334">
          <cell r="C334" t="str">
            <v>104600095</v>
          </cell>
          <cell r="J334" t="str">
            <v>1001602000</v>
          </cell>
        </row>
        <row r="335">
          <cell r="C335" t="str">
            <v>104600096</v>
          </cell>
          <cell r="J335" t="str">
            <v>1001601400</v>
          </cell>
        </row>
        <row r="336">
          <cell r="C336" t="str">
            <v>104600097</v>
          </cell>
          <cell r="J336" t="str">
            <v>1001602122</v>
          </cell>
        </row>
        <row r="337">
          <cell r="C337" t="str">
            <v>104600098</v>
          </cell>
          <cell r="J337" t="str">
            <v>1001602113</v>
          </cell>
        </row>
        <row r="338">
          <cell r="C338" t="str">
            <v>104600099</v>
          </cell>
          <cell r="J338" t="str">
            <v>1001602113</v>
          </cell>
        </row>
        <row r="339">
          <cell r="C339" t="str">
            <v>104600100</v>
          </cell>
          <cell r="J339" t="str">
            <v>1001602122</v>
          </cell>
        </row>
        <row r="340">
          <cell r="C340" t="str">
            <v>104600101</v>
          </cell>
          <cell r="J340" t="str">
            <v>1001602106</v>
          </cell>
        </row>
        <row r="341">
          <cell r="C341" t="str">
            <v>104600102</v>
          </cell>
          <cell r="J341" t="str">
            <v>1001602000</v>
          </cell>
        </row>
        <row r="342">
          <cell r="C342" t="str">
            <v>104600103</v>
          </cell>
          <cell r="J342" t="str">
            <v>1001602000</v>
          </cell>
        </row>
        <row r="343">
          <cell r="C343" t="str">
            <v>104600104</v>
          </cell>
          <cell r="J343" t="str">
            <v>1001601300</v>
          </cell>
        </row>
        <row r="344">
          <cell r="C344" t="str">
            <v>104600105</v>
          </cell>
          <cell r="J344" t="str">
            <v>1001601400</v>
          </cell>
        </row>
        <row r="345">
          <cell r="C345" t="str">
            <v>104600106</v>
          </cell>
          <cell r="J345" t="str">
            <v>1001601300</v>
          </cell>
        </row>
        <row r="346">
          <cell r="C346" t="str">
            <v>104600107</v>
          </cell>
          <cell r="J346" t="str">
            <v>1001601300</v>
          </cell>
        </row>
        <row r="347">
          <cell r="C347" t="str">
            <v>104600108</v>
          </cell>
          <cell r="J347" t="str">
            <v>1001601400</v>
          </cell>
        </row>
        <row r="348">
          <cell r="C348" t="str">
            <v>104600109</v>
          </cell>
          <cell r="J348" t="str">
            <v>1001602000</v>
          </cell>
        </row>
        <row r="349">
          <cell r="C349" t="str">
            <v>104600110</v>
          </cell>
          <cell r="J349" t="str">
            <v>1001602101</v>
          </cell>
        </row>
        <row r="350">
          <cell r="C350" t="str">
            <v>104600111</v>
          </cell>
          <cell r="J350" t="str">
            <v>1001602121</v>
          </cell>
        </row>
        <row r="351">
          <cell r="C351" t="str">
            <v>104600112</v>
          </cell>
          <cell r="J351" t="str">
            <v>1001602121</v>
          </cell>
        </row>
        <row r="352">
          <cell r="C352" t="str">
            <v>104600113</v>
          </cell>
          <cell r="J352" t="str">
            <v>1001602111</v>
          </cell>
        </row>
        <row r="353">
          <cell r="C353" t="str">
            <v>104600114</v>
          </cell>
          <cell r="J353" t="str">
            <v>1001602115</v>
          </cell>
        </row>
        <row r="354">
          <cell r="C354" t="str">
            <v>104600115</v>
          </cell>
          <cell r="J354" t="str">
            <v>1001602144</v>
          </cell>
        </row>
        <row r="355">
          <cell r="C355" t="str">
            <v>104600116</v>
          </cell>
          <cell r="J355" t="str">
            <v>1001602120</v>
          </cell>
        </row>
        <row r="356">
          <cell r="C356" t="str">
            <v>104600117</v>
          </cell>
          <cell r="J356" t="str">
            <v>1001602137</v>
          </cell>
        </row>
        <row r="357">
          <cell r="C357" t="str">
            <v>104600118</v>
          </cell>
          <cell r="J357" t="str">
            <v>1001602144</v>
          </cell>
        </row>
        <row r="358">
          <cell r="C358" t="str">
            <v>104600119</v>
          </cell>
          <cell r="J358" t="str">
            <v>1001602140</v>
          </cell>
        </row>
        <row r="359">
          <cell r="C359" t="str">
            <v>104600120</v>
          </cell>
          <cell r="J359" t="str">
            <v>1001602143</v>
          </cell>
        </row>
        <row r="360">
          <cell r="C360" t="str">
            <v>104600121</v>
          </cell>
          <cell r="J360" t="str">
            <v>1001602124</v>
          </cell>
        </row>
        <row r="361">
          <cell r="C361" t="str">
            <v>104600122</v>
          </cell>
          <cell r="J361" t="str">
            <v>1001602109</v>
          </cell>
        </row>
        <row r="362">
          <cell r="C362" t="str">
            <v>104600123</v>
          </cell>
          <cell r="J362" t="str">
            <v>1001601400</v>
          </cell>
        </row>
        <row r="363">
          <cell r="C363" t="str">
            <v>104600124</v>
          </cell>
          <cell r="J363" t="str">
            <v>1001602139</v>
          </cell>
        </row>
        <row r="364">
          <cell r="C364" t="str">
            <v>104600125</v>
          </cell>
          <cell r="J364" t="str">
            <v>1001602113</v>
          </cell>
        </row>
        <row r="365">
          <cell r="C365" t="str">
            <v>104600126</v>
          </cell>
          <cell r="J365" t="str">
            <v>1001602117</v>
          </cell>
        </row>
        <row r="366">
          <cell r="C366" t="str">
            <v>104600127</v>
          </cell>
          <cell r="J366" t="str">
            <v>1001602114</v>
          </cell>
        </row>
        <row r="367">
          <cell r="C367" t="str">
            <v>104600128</v>
          </cell>
          <cell r="J367" t="str">
            <v>1001602121</v>
          </cell>
        </row>
        <row r="368">
          <cell r="C368" t="str">
            <v>104600129</v>
          </cell>
          <cell r="J368" t="str">
            <v>1001601300</v>
          </cell>
        </row>
        <row r="369">
          <cell r="C369" t="str">
            <v>104600130</v>
          </cell>
          <cell r="J369" t="str">
            <v>1001602115</v>
          </cell>
        </row>
        <row r="370">
          <cell r="C370" t="str">
            <v>104600131</v>
          </cell>
          <cell r="J370" t="str">
            <v>1001602111</v>
          </cell>
        </row>
        <row r="371">
          <cell r="C371" t="str">
            <v>104600132</v>
          </cell>
          <cell r="J371" t="str">
            <v>1001602000</v>
          </cell>
        </row>
        <row r="372">
          <cell r="C372" t="str">
            <v>104600133</v>
          </cell>
          <cell r="J372" t="str">
            <v>1001601500</v>
          </cell>
        </row>
        <row r="373">
          <cell r="C373" t="str">
            <v>104600134</v>
          </cell>
          <cell r="J373" t="str">
            <v>1001601500</v>
          </cell>
        </row>
        <row r="374">
          <cell r="C374" t="str">
            <v>104600135</v>
          </cell>
          <cell r="J374" t="str">
            <v>1001602000</v>
          </cell>
        </row>
        <row r="375">
          <cell r="C375" t="str">
            <v>104600136</v>
          </cell>
          <cell r="J375" t="str">
            <v>1001602129</v>
          </cell>
        </row>
        <row r="376">
          <cell r="C376" t="str">
            <v>104600137</v>
          </cell>
          <cell r="J376" t="str">
            <v>1001602130</v>
          </cell>
        </row>
        <row r="377">
          <cell r="C377" t="str">
            <v>104600138</v>
          </cell>
          <cell r="J377" t="str">
            <v>1001601300</v>
          </cell>
        </row>
        <row r="378">
          <cell r="C378" t="str">
            <v>104600139</v>
          </cell>
          <cell r="J378" t="str">
            <v>1001602129</v>
          </cell>
        </row>
        <row r="379">
          <cell r="C379" t="str">
            <v>104600140</v>
          </cell>
          <cell r="J379" t="str">
            <v>1001602104</v>
          </cell>
        </row>
        <row r="380">
          <cell r="C380" t="str">
            <v>104600141</v>
          </cell>
          <cell r="J380" t="str">
            <v>1001602112</v>
          </cell>
        </row>
        <row r="381">
          <cell r="C381" t="str">
            <v>104600142</v>
          </cell>
          <cell r="J381" t="str">
            <v>1001602000</v>
          </cell>
        </row>
        <row r="382">
          <cell r="C382" t="str">
            <v>104600143</v>
          </cell>
          <cell r="J382" t="str">
            <v>1001601300</v>
          </cell>
        </row>
        <row r="383">
          <cell r="C383" t="str">
            <v>104600144</v>
          </cell>
          <cell r="J383" t="str">
            <v>1001602147</v>
          </cell>
        </row>
        <row r="384">
          <cell r="C384" t="str">
            <v>104600145</v>
          </cell>
          <cell r="J384" t="str">
            <v>1001601300</v>
          </cell>
        </row>
        <row r="385">
          <cell r="C385" t="str">
            <v>104600146</v>
          </cell>
          <cell r="J385" t="str">
            <v>1001601300</v>
          </cell>
        </row>
        <row r="386">
          <cell r="C386" t="str">
            <v>104600147</v>
          </cell>
          <cell r="J386" t="str">
            <v>1001601300</v>
          </cell>
        </row>
        <row r="387">
          <cell r="C387" t="str">
            <v>104600148</v>
          </cell>
          <cell r="J387" t="str">
            <v>1001602104</v>
          </cell>
        </row>
        <row r="388">
          <cell r="C388" t="str">
            <v>104600149</v>
          </cell>
          <cell r="J388" t="str">
            <v>1001602101</v>
          </cell>
        </row>
        <row r="389">
          <cell r="C389" t="str">
            <v>104600150</v>
          </cell>
          <cell r="J389" t="str">
            <v>1001602104</v>
          </cell>
        </row>
        <row r="390">
          <cell r="C390" t="str">
            <v>104600151</v>
          </cell>
          <cell r="J390" t="str">
            <v>1001602112</v>
          </cell>
        </row>
        <row r="391">
          <cell r="C391" t="str">
            <v>104600152</v>
          </cell>
          <cell r="J391" t="str">
            <v>1001602129</v>
          </cell>
        </row>
        <row r="392">
          <cell r="C392" t="str">
            <v>104600153</v>
          </cell>
          <cell r="J392" t="str">
            <v>1001602104</v>
          </cell>
        </row>
        <row r="393">
          <cell r="C393" t="str">
            <v>104600154</v>
          </cell>
          <cell r="J393" t="str">
            <v>1001602112</v>
          </cell>
        </row>
        <row r="394">
          <cell r="C394" t="str">
            <v>104600155</v>
          </cell>
          <cell r="J394" t="str">
            <v>1001602129</v>
          </cell>
        </row>
        <row r="395">
          <cell r="C395" t="str">
            <v>104600156</v>
          </cell>
          <cell r="J395" t="str">
            <v>1001602101</v>
          </cell>
        </row>
        <row r="396">
          <cell r="C396" t="str">
            <v>104600157</v>
          </cell>
          <cell r="J396" t="str">
            <v>1001602114</v>
          </cell>
        </row>
        <row r="397">
          <cell r="C397" t="str">
            <v>104600158</v>
          </cell>
          <cell r="J397" t="str">
            <v>1001602121</v>
          </cell>
        </row>
        <row r="398">
          <cell r="C398" t="str">
            <v>104600159</v>
          </cell>
          <cell r="J398" t="str">
            <v>1001602144</v>
          </cell>
        </row>
        <row r="399">
          <cell r="C399" t="str">
            <v>104600160</v>
          </cell>
          <cell r="J399" t="str">
            <v>1001602114</v>
          </cell>
        </row>
        <row r="400">
          <cell r="C400" t="str">
            <v>104600161</v>
          </cell>
          <cell r="J400" t="str">
            <v>1001602000</v>
          </cell>
        </row>
        <row r="401">
          <cell r="C401" t="str">
            <v>106000000</v>
          </cell>
          <cell r="J401" t="str">
            <v>1001202000</v>
          </cell>
        </row>
        <row r="402">
          <cell r="C402" t="str">
            <v>106000001</v>
          </cell>
          <cell r="J402" t="str">
            <v>1001202000</v>
          </cell>
        </row>
        <row r="403">
          <cell r="C403" t="str">
            <v>106000002</v>
          </cell>
          <cell r="J403" t="str">
            <v>1001202000</v>
          </cell>
        </row>
        <row r="404">
          <cell r="C404" t="str">
            <v>106000003</v>
          </cell>
          <cell r="J404" t="str">
            <v>1001202000</v>
          </cell>
        </row>
        <row r="405">
          <cell r="C405" t="str">
            <v>106000004</v>
          </cell>
          <cell r="J405" t="str">
            <v>1001202000</v>
          </cell>
        </row>
        <row r="406">
          <cell r="C406" t="str">
            <v>106000005</v>
          </cell>
          <cell r="J406" t="str">
            <v>1001202000</v>
          </cell>
        </row>
        <row r="407">
          <cell r="C407" t="str">
            <v>106000006</v>
          </cell>
          <cell r="J407" t="str">
            <v>1001202000</v>
          </cell>
        </row>
        <row r="408">
          <cell r="C408" t="str">
            <v>106000007</v>
          </cell>
          <cell r="J408" t="str">
            <v>1001102000</v>
          </cell>
        </row>
        <row r="409">
          <cell r="C409" t="str">
            <v>106000008</v>
          </cell>
          <cell r="J409" t="str">
            <v>1001202000</v>
          </cell>
        </row>
        <row r="410">
          <cell r="C410" t="str">
            <v>106000009</v>
          </cell>
          <cell r="J410" t="str">
            <v>1001202000</v>
          </cell>
        </row>
        <row r="411">
          <cell r="C411" t="str">
            <v>106000010</v>
          </cell>
          <cell r="J411" t="str">
            <v>1001202000</v>
          </cell>
        </row>
        <row r="412">
          <cell r="C412" t="str">
            <v>106000011</v>
          </cell>
          <cell r="J412" t="str">
            <v>1001202000</v>
          </cell>
        </row>
        <row r="413">
          <cell r="C413" t="str">
            <v>106000012</v>
          </cell>
          <cell r="J413" t="str">
            <v>1001202000</v>
          </cell>
        </row>
        <row r="414">
          <cell r="C414" t="str">
            <v>106000013</v>
          </cell>
          <cell r="J414" t="str">
            <v>1001601400</v>
          </cell>
        </row>
        <row r="415">
          <cell r="C415" t="str">
            <v>106000014</v>
          </cell>
          <cell r="J415" t="str">
            <v>1001602000</v>
          </cell>
        </row>
        <row r="416">
          <cell r="C416" t="str">
            <v>106000015</v>
          </cell>
          <cell r="J416" t="str">
            <v>1001204000</v>
          </cell>
        </row>
        <row r="417">
          <cell r="C417" t="str">
            <v>107000000</v>
          </cell>
          <cell r="J417" t="str">
            <v>1001602000</v>
          </cell>
        </row>
        <row r="418">
          <cell r="C418" t="str">
            <v>107000001</v>
          </cell>
          <cell r="J418" t="str">
            <v>1001602000</v>
          </cell>
        </row>
        <row r="419">
          <cell r="C419" t="str">
            <v>107000002</v>
          </cell>
          <cell r="J419" t="str">
            <v>1001602000</v>
          </cell>
        </row>
        <row r="420">
          <cell r="C420" t="str">
            <v>107000003</v>
          </cell>
          <cell r="J420" t="str">
            <v>1001602000</v>
          </cell>
        </row>
        <row r="421">
          <cell r="C421" t="str">
            <v>107000004</v>
          </cell>
          <cell r="J421" t="str">
            <v>1001602000</v>
          </cell>
        </row>
        <row r="422">
          <cell r="C422" t="str">
            <v>107000005</v>
          </cell>
          <cell r="J422" t="str">
            <v>1001602000</v>
          </cell>
        </row>
        <row r="423">
          <cell r="C423" t="str">
            <v>107000006</v>
          </cell>
          <cell r="J423" t="str">
            <v>1001602000</v>
          </cell>
        </row>
        <row r="424">
          <cell r="C424" t="str">
            <v>107000007</v>
          </cell>
          <cell r="J424" t="str">
            <v>1001602103</v>
          </cell>
        </row>
        <row r="425">
          <cell r="C425" t="str">
            <v>107000008</v>
          </cell>
          <cell r="J425" t="str">
            <v>1001602000</v>
          </cell>
        </row>
        <row r="426">
          <cell r="C426" t="str">
            <v>107000009</v>
          </cell>
          <cell r="J426" t="str">
            <v>1001602101</v>
          </cell>
        </row>
        <row r="427">
          <cell r="C427" t="str">
            <v>107000010</v>
          </cell>
          <cell r="J427" t="str">
            <v>1001602000</v>
          </cell>
        </row>
        <row r="428">
          <cell r="C428" t="str">
            <v>107000011</v>
          </cell>
          <cell r="J428" t="str">
            <v>1001602101</v>
          </cell>
        </row>
        <row r="429">
          <cell r="C429" t="str">
            <v>107000012</v>
          </cell>
          <cell r="J429" t="str">
            <v>1001601400</v>
          </cell>
        </row>
        <row r="430">
          <cell r="C430" t="str">
            <v>107000013</v>
          </cell>
          <cell r="J430" t="str">
            <v>1001602000</v>
          </cell>
        </row>
        <row r="431">
          <cell r="C431" t="str">
            <v>107000014</v>
          </cell>
          <cell r="J431" t="str">
            <v>1001602000</v>
          </cell>
        </row>
        <row r="432">
          <cell r="C432" t="str">
            <v>107000015</v>
          </cell>
          <cell r="J432" t="str">
            <v>1001602000</v>
          </cell>
        </row>
        <row r="433">
          <cell r="C433" t="str">
            <v>107000016</v>
          </cell>
          <cell r="J433" t="str">
            <v>1001602000</v>
          </cell>
        </row>
        <row r="434">
          <cell r="C434" t="str">
            <v>107000017</v>
          </cell>
          <cell r="J434" t="str">
            <v>1001602000</v>
          </cell>
        </row>
        <row r="435">
          <cell r="C435" t="str">
            <v>107000018</v>
          </cell>
          <cell r="J435" t="str">
            <v>1001602101</v>
          </cell>
        </row>
        <row r="436">
          <cell r="C436" t="str">
            <v>107000019</v>
          </cell>
          <cell r="J436" t="str">
            <v>1001602101</v>
          </cell>
        </row>
        <row r="437">
          <cell r="C437" t="str">
            <v>107000020</v>
          </cell>
          <cell r="J437" t="str">
            <v>1001602000</v>
          </cell>
        </row>
        <row r="438">
          <cell r="C438" t="str">
            <v>107000021</v>
          </cell>
          <cell r="J438" t="str">
            <v>1001602111</v>
          </cell>
        </row>
        <row r="439">
          <cell r="C439" t="str">
            <v>107000022</v>
          </cell>
          <cell r="J439" t="str">
            <v>1001602000</v>
          </cell>
        </row>
        <row r="440">
          <cell r="C440" t="str">
            <v>107000023</v>
          </cell>
          <cell r="J440" t="str">
            <v>1001603000</v>
          </cell>
        </row>
        <row r="441">
          <cell r="C441" t="str">
            <v>107000024</v>
          </cell>
          <cell r="J441" t="str">
            <v>1001603000</v>
          </cell>
        </row>
        <row r="442">
          <cell r="C442" t="str">
            <v>107000025</v>
          </cell>
          <cell r="J442" t="str">
            <v>1001602000</v>
          </cell>
        </row>
        <row r="443">
          <cell r="C443" t="str">
            <v>107000026</v>
          </cell>
          <cell r="J443" t="str">
            <v>1001602000</v>
          </cell>
        </row>
        <row r="444">
          <cell r="C444" t="str">
            <v>107000027</v>
          </cell>
          <cell r="J444" t="str">
            <v>1001602000</v>
          </cell>
        </row>
        <row r="445">
          <cell r="C445" t="str">
            <v>107000028</v>
          </cell>
          <cell r="J445" t="str">
            <v>1001602000</v>
          </cell>
        </row>
        <row r="446">
          <cell r="C446" t="str">
            <v>107000029</v>
          </cell>
          <cell r="J446" t="str">
            <v>1001602000</v>
          </cell>
        </row>
        <row r="447">
          <cell r="C447" t="str">
            <v>107000030</v>
          </cell>
          <cell r="J447" t="str">
            <v>1001602000</v>
          </cell>
        </row>
        <row r="448">
          <cell r="C448" t="str">
            <v>107000031</v>
          </cell>
          <cell r="J448" t="str">
            <v>1001602000</v>
          </cell>
        </row>
        <row r="449">
          <cell r="C449" t="str">
            <v>107000032</v>
          </cell>
          <cell r="J449" t="str">
            <v>1001602000</v>
          </cell>
        </row>
        <row r="450">
          <cell r="C450" t="str">
            <v>107000033</v>
          </cell>
          <cell r="J450" t="str">
            <v>1001602000</v>
          </cell>
        </row>
        <row r="451">
          <cell r="C451" t="str">
            <v>107000034</v>
          </cell>
          <cell r="J451" t="str">
            <v>1001602000</v>
          </cell>
        </row>
        <row r="452">
          <cell r="C452" t="str">
            <v>107000035</v>
          </cell>
          <cell r="J452" t="str">
            <v>1001602000</v>
          </cell>
        </row>
        <row r="453">
          <cell r="C453" t="str">
            <v>107000036</v>
          </cell>
          <cell r="J453" t="str">
            <v>1001602000</v>
          </cell>
        </row>
        <row r="454">
          <cell r="C454" t="str">
            <v>107000037</v>
          </cell>
          <cell r="J454" t="str">
            <v>1001602000</v>
          </cell>
        </row>
        <row r="455">
          <cell r="C455" t="str">
            <v>107000038</v>
          </cell>
          <cell r="J455" t="str">
            <v>1001602000</v>
          </cell>
        </row>
        <row r="456">
          <cell r="C456" t="str">
            <v>107000039</v>
          </cell>
          <cell r="J456" t="str">
            <v>1001602000</v>
          </cell>
        </row>
        <row r="457">
          <cell r="C457" t="str">
            <v>107000040</v>
          </cell>
          <cell r="J457" t="str">
            <v>1001602000</v>
          </cell>
        </row>
        <row r="458">
          <cell r="C458" t="str">
            <v>107000041</v>
          </cell>
          <cell r="J458" t="str">
            <v>1001607000</v>
          </cell>
        </row>
        <row r="459">
          <cell r="C459" t="str">
            <v>107000042</v>
          </cell>
          <cell r="J459" t="str">
            <v>1001602000</v>
          </cell>
        </row>
        <row r="460">
          <cell r="C460" t="str">
            <v>107000043</v>
          </cell>
          <cell r="J460" t="str">
            <v>1001602000</v>
          </cell>
        </row>
        <row r="461">
          <cell r="C461" t="str">
            <v>107000044</v>
          </cell>
          <cell r="J461" t="str">
            <v>1001602000</v>
          </cell>
        </row>
        <row r="462">
          <cell r="C462" t="str">
            <v>107000045</v>
          </cell>
          <cell r="J462" t="str">
            <v>1001602000</v>
          </cell>
        </row>
        <row r="463">
          <cell r="C463" t="str">
            <v>107000046</v>
          </cell>
          <cell r="J463" t="str">
            <v>1001601300</v>
          </cell>
        </row>
        <row r="464">
          <cell r="C464" t="str">
            <v>107000047</v>
          </cell>
          <cell r="J464" t="str">
            <v>1001602000</v>
          </cell>
        </row>
        <row r="465">
          <cell r="C465" t="str">
            <v>107000048</v>
          </cell>
          <cell r="J465" t="str">
            <v>1001601400</v>
          </cell>
        </row>
        <row r="466">
          <cell r="C466" t="str">
            <v>107000049</v>
          </cell>
          <cell r="J466" t="str">
            <v>1001602000</v>
          </cell>
        </row>
        <row r="467">
          <cell r="C467" t="str">
            <v>107000050</v>
          </cell>
          <cell r="J467" t="str">
            <v>1001606000</v>
          </cell>
        </row>
        <row r="468">
          <cell r="C468" t="str">
            <v>107000051</v>
          </cell>
          <cell r="J468" t="str">
            <v>1001606000</v>
          </cell>
        </row>
        <row r="469">
          <cell r="C469" t="str">
            <v>107000052</v>
          </cell>
          <cell r="J469" t="str">
            <v>1001602000</v>
          </cell>
        </row>
        <row r="470">
          <cell r="C470" t="str">
            <v>107000053</v>
          </cell>
          <cell r="J470" t="str">
            <v>1001602000</v>
          </cell>
        </row>
        <row r="471">
          <cell r="C471" t="str">
            <v>107000054</v>
          </cell>
          <cell r="J471" t="str">
            <v>1001602000</v>
          </cell>
        </row>
        <row r="472">
          <cell r="C472" t="str">
            <v>108000000</v>
          </cell>
          <cell r="J472" t="str">
            <v>1001400000</v>
          </cell>
        </row>
        <row r="473">
          <cell r="C473" t="str">
            <v>108000001</v>
          </cell>
          <cell r="J473" t="str">
            <v>1001603000</v>
          </cell>
        </row>
        <row r="474">
          <cell r="C474" t="str">
            <v>109000000</v>
          </cell>
          <cell r="J474" t="str">
            <v>1001202000</v>
          </cell>
        </row>
        <row r="475">
          <cell r="C475" t="str">
            <v>109000001</v>
          </cell>
          <cell r="J475" t="str">
            <v>1001202000</v>
          </cell>
        </row>
        <row r="476">
          <cell r="C476" t="str">
            <v>109000002</v>
          </cell>
          <cell r="J476" t="str">
            <v>1001202000</v>
          </cell>
        </row>
        <row r="477">
          <cell r="C477" t="str">
            <v>109000003</v>
          </cell>
          <cell r="J477" t="str">
            <v>1001101000</v>
          </cell>
        </row>
        <row r="478">
          <cell r="C478" t="str">
            <v>109000004</v>
          </cell>
          <cell r="J478" t="str">
            <v>1001101000</v>
          </cell>
        </row>
        <row r="479">
          <cell r="C479" t="str">
            <v>109000005</v>
          </cell>
          <cell r="J479" t="str">
            <v>1001404000</v>
          </cell>
        </row>
        <row r="480">
          <cell r="C480" t="str">
            <v>109000006</v>
          </cell>
          <cell r="J480" t="str">
            <v>1001404000</v>
          </cell>
        </row>
        <row r="481">
          <cell r="C481" t="str">
            <v>109000007</v>
          </cell>
          <cell r="J481" t="str">
            <v>1001404000</v>
          </cell>
        </row>
        <row r="482">
          <cell r="C482" t="str">
            <v>110000000</v>
          </cell>
          <cell r="J482" t="str">
            <v>1001602000</v>
          </cell>
        </row>
        <row r="483">
          <cell r="C483" t="str">
            <v>110000001</v>
          </cell>
          <cell r="J483" t="str">
            <v>1001602000</v>
          </cell>
        </row>
        <row r="484">
          <cell r="C484" t="str">
            <v>110000002</v>
          </cell>
          <cell r="J484" t="str">
            <v>1001602000</v>
          </cell>
        </row>
        <row r="485">
          <cell r="C485" t="str">
            <v>110000003</v>
          </cell>
          <cell r="J485" t="str">
            <v>1001602000</v>
          </cell>
        </row>
        <row r="486">
          <cell r="C486" t="str">
            <v>110000004</v>
          </cell>
          <cell r="J486" t="str">
            <v>1001601400</v>
          </cell>
        </row>
        <row r="487">
          <cell r="C487" t="str">
            <v>110000005</v>
          </cell>
          <cell r="J487" t="str">
            <v>1001604000</v>
          </cell>
        </row>
        <row r="488">
          <cell r="C488" t="str">
            <v>110000006</v>
          </cell>
          <cell r="J488" t="str">
            <v>1001601400</v>
          </cell>
        </row>
        <row r="489">
          <cell r="C489" t="str">
            <v>110000007</v>
          </cell>
          <cell r="J489" t="str">
            <v>1001601300</v>
          </cell>
        </row>
        <row r="490">
          <cell r="C490" t="str">
            <v>110000008</v>
          </cell>
          <cell r="J490" t="str">
            <v>1001602000</v>
          </cell>
        </row>
        <row r="491">
          <cell r="C491" t="str">
            <v>110000009</v>
          </cell>
          <cell r="J491" t="str">
            <v>1001605000</v>
          </cell>
        </row>
        <row r="492">
          <cell r="C492" t="str">
            <v>110000010</v>
          </cell>
          <cell r="J492" t="str">
            <v>1001602000</v>
          </cell>
        </row>
        <row r="493">
          <cell r="C493" t="str">
            <v>110000011</v>
          </cell>
          <cell r="J493" t="str">
            <v>1001607000</v>
          </cell>
        </row>
        <row r="494">
          <cell r="C494" t="str">
            <v>112000000</v>
          </cell>
          <cell r="J494" t="str">
            <v>1001202000</v>
          </cell>
        </row>
        <row r="495">
          <cell r="C495" t="str">
            <v>112000001</v>
          </cell>
          <cell r="J495" t="str">
            <v>1001202000</v>
          </cell>
        </row>
        <row r="496">
          <cell r="C496" t="str">
            <v>112000002</v>
          </cell>
          <cell r="J496" t="str">
            <v>1001404000</v>
          </cell>
        </row>
        <row r="497">
          <cell r="C497" t="str">
            <v>112000003</v>
          </cell>
          <cell r="J497" t="str">
            <v>1001202000</v>
          </cell>
        </row>
        <row r="498">
          <cell r="C498" t="str">
            <v>112000004</v>
          </cell>
          <cell r="J498" t="str">
            <v>1001202000</v>
          </cell>
        </row>
        <row r="499">
          <cell r="C499" t="str">
            <v>112000005</v>
          </cell>
          <cell r="J499" t="str">
            <v>1001202000</v>
          </cell>
        </row>
        <row r="500">
          <cell r="C500" t="str">
            <v>112000006</v>
          </cell>
          <cell r="J500" t="str">
            <v>1001101000</v>
          </cell>
        </row>
        <row r="501">
          <cell r="C501" t="str">
            <v>112000007</v>
          </cell>
          <cell r="J501" t="str">
            <v>1001202000</v>
          </cell>
        </row>
        <row r="502">
          <cell r="C502" t="str">
            <v>112000008</v>
          </cell>
          <cell r="J502" t="str">
            <v>1001602000</v>
          </cell>
        </row>
        <row r="503">
          <cell r="C503" t="str">
            <v>112000009</v>
          </cell>
          <cell r="J503" t="str">
            <v>1001202000</v>
          </cell>
        </row>
        <row r="504">
          <cell r="C504" t="str">
            <v>112000010</v>
          </cell>
          <cell r="J504" t="str">
            <v>1001202000</v>
          </cell>
        </row>
        <row r="505">
          <cell r="C505" t="str">
            <v>112000011</v>
          </cell>
          <cell r="J505" t="str">
            <v>1001202000</v>
          </cell>
        </row>
        <row r="506">
          <cell r="C506" t="str">
            <v>112000012</v>
          </cell>
          <cell r="J506" t="str">
            <v>1001202000</v>
          </cell>
        </row>
        <row r="507">
          <cell r="C507" t="str">
            <v>112000013</v>
          </cell>
          <cell r="J507" t="str">
            <v>1001202000</v>
          </cell>
        </row>
        <row r="508">
          <cell r="C508" t="str">
            <v>112000014</v>
          </cell>
          <cell r="J508" t="str">
            <v>1001202000</v>
          </cell>
        </row>
        <row r="509">
          <cell r="C509" t="str">
            <v>112000015</v>
          </cell>
          <cell r="J509" t="str">
            <v>1001101000</v>
          </cell>
        </row>
        <row r="510">
          <cell r="C510" t="str">
            <v>112000016</v>
          </cell>
          <cell r="J510" t="str">
            <v>1001101000</v>
          </cell>
        </row>
        <row r="511">
          <cell r="C511" t="str">
            <v>112000017</v>
          </cell>
          <cell r="J511" t="str">
            <v>1001202000</v>
          </cell>
        </row>
        <row r="512">
          <cell r="C512" t="str">
            <v>112000018</v>
          </cell>
          <cell r="J512" t="str">
            <v>1001605000</v>
          </cell>
        </row>
        <row r="513">
          <cell r="C513" t="str">
            <v>112000019</v>
          </cell>
          <cell r="J513" t="str">
            <v>1001202000</v>
          </cell>
        </row>
        <row r="514">
          <cell r="C514" t="str">
            <v>112000020</v>
          </cell>
          <cell r="J514" t="str">
            <v>1001202000</v>
          </cell>
        </row>
        <row r="515">
          <cell r="C515" t="str">
            <v>112000021</v>
          </cell>
          <cell r="J515" t="str">
            <v>1001202000</v>
          </cell>
        </row>
        <row r="516">
          <cell r="C516" t="str">
            <v>112000022</v>
          </cell>
          <cell r="J516" t="str">
            <v>1001404000</v>
          </cell>
        </row>
        <row r="517">
          <cell r="C517" t="str">
            <v>112000023</v>
          </cell>
          <cell r="J517" t="str">
            <v>1001202000</v>
          </cell>
        </row>
        <row r="518">
          <cell r="C518" t="str">
            <v>112000024</v>
          </cell>
          <cell r="J518" t="str">
            <v>1001101000</v>
          </cell>
        </row>
        <row r="519">
          <cell r="C519" t="str">
            <v>112000025</v>
          </cell>
          <cell r="J519" t="str">
            <v>1001204000</v>
          </cell>
        </row>
        <row r="520">
          <cell r="C520" t="str">
            <v>112000026</v>
          </cell>
          <cell r="J520" t="str">
            <v>1001202000</v>
          </cell>
        </row>
        <row r="521">
          <cell r="C521" t="str">
            <v>112000027</v>
          </cell>
          <cell r="J521" t="str">
            <v>1001203000</v>
          </cell>
        </row>
        <row r="522">
          <cell r="C522" t="str">
            <v>113000000</v>
          </cell>
          <cell r="J522" t="str">
            <v>1001202000</v>
          </cell>
        </row>
        <row r="523">
          <cell r="C523" t="str">
            <v>113000001</v>
          </cell>
          <cell r="J523" t="str">
            <v>1001202000</v>
          </cell>
        </row>
        <row r="524">
          <cell r="C524" t="str">
            <v>113000002</v>
          </cell>
          <cell r="J524" t="str">
            <v>1001202000</v>
          </cell>
        </row>
        <row r="525">
          <cell r="C525" t="str">
            <v>115000000</v>
          </cell>
          <cell r="J525" t="str">
            <v>1001602000</v>
          </cell>
        </row>
        <row r="526">
          <cell r="C526" t="str">
            <v>115000001</v>
          </cell>
          <cell r="J526" t="str">
            <v>1001602000</v>
          </cell>
        </row>
        <row r="527">
          <cell r="C527" t="str">
            <v>115000002</v>
          </cell>
          <cell r="J527" t="str">
            <v>1001602000</v>
          </cell>
        </row>
        <row r="528">
          <cell r="C528" t="str">
            <v>115000003</v>
          </cell>
          <cell r="J528" t="str">
            <v>1001602000</v>
          </cell>
        </row>
        <row r="529">
          <cell r="C529" t="str">
            <v>115000004</v>
          </cell>
          <cell r="J529" t="str">
            <v>1001602000</v>
          </cell>
        </row>
        <row r="530">
          <cell r="C530" t="str">
            <v>115000005</v>
          </cell>
          <cell r="J530" t="str">
            <v>1001202000</v>
          </cell>
        </row>
        <row r="531">
          <cell r="C531" t="str">
            <v>115000006</v>
          </cell>
          <cell r="J531" t="str">
            <v>1001602000</v>
          </cell>
        </row>
        <row r="532">
          <cell r="C532" t="str">
            <v>115000007</v>
          </cell>
          <cell r="J532" t="str">
            <v>1001602000</v>
          </cell>
        </row>
        <row r="533">
          <cell r="C533" t="str">
            <v>115000008</v>
          </cell>
          <cell r="J533" t="str">
            <v>1001602000</v>
          </cell>
        </row>
        <row r="534">
          <cell r="C534" t="str">
            <v>115000009</v>
          </cell>
          <cell r="J534" t="str">
            <v>1001602000</v>
          </cell>
        </row>
        <row r="535">
          <cell r="C535" t="str">
            <v>115000010</v>
          </cell>
          <cell r="J535" t="str">
            <v>1001602000</v>
          </cell>
        </row>
        <row r="536">
          <cell r="C536" t="str">
            <v>115000011</v>
          </cell>
          <cell r="J536" t="str">
            <v>1001602000</v>
          </cell>
        </row>
        <row r="537">
          <cell r="C537" t="str">
            <v>115000012</v>
          </cell>
          <cell r="J537" t="str">
            <v>1001604000</v>
          </cell>
        </row>
        <row r="538">
          <cell r="C538" t="str">
            <v>115000013</v>
          </cell>
          <cell r="J538" t="str">
            <v>1001604000</v>
          </cell>
        </row>
        <row r="539">
          <cell r="C539" t="str">
            <v>115000014</v>
          </cell>
          <cell r="J539" t="str">
            <v>1001602000</v>
          </cell>
        </row>
        <row r="540">
          <cell r="C540" t="str">
            <v>115000015</v>
          </cell>
          <cell r="J540" t="str">
            <v>1001606000</v>
          </cell>
        </row>
        <row r="541">
          <cell r="C541" t="str">
            <v>115000016</v>
          </cell>
          <cell r="J541" t="str">
            <v>1001602000</v>
          </cell>
        </row>
        <row r="542">
          <cell r="C542" t="str">
            <v>115000017</v>
          </cell>
          <cell r="J542" t="str">
            <v>1001602000</v>
          </cell>
        </row>
        <row r="543">
          <cell r="C543" t="str">
            <v>115000018</v>
          </cell>
          <cell r="J543" t="str">
            <v>1001605000</v>
          </cell>
        </row>
        <row r="544">
          <cell r="C544" t="str">
            <v>115000019</v>
          </cell>
          <cell r="J544" t="str">
            <v>1001602107</v>
          </cell>
        </row>
        <row r="545">
          <cell r="C545" t="str">
            <v>115000020</v>
          </cell>
          <cell r="J545" t="str">
            <v>1001602118</v>
          </cell>
        </row>
        <row r="546">
          <cell r="C546" t="str">
            <v>115000021</v>
          </cell>
          <cell r="J546" t="str">
            <v>1001602117</v>
          </cell>
        </row>
        <row r="547">
          <cell r="C547" t="str">
            <v>115000022</v>
          </cell>
          <cell r="J547" t="str">
            <v>1001601400</v>
          </cell>
        </row>
        <row r="548">
          <cell r="C548" t="str">
            <v>115000023</v>
          </cell>
          <cell r="J548" t="str">
            <v>1001601400</v>
          </cell>
        </row>
        <row r="549">
          <cell r="C549" t="str">
            <v>115000024</v>
          </cell>
          <cell r="J549" t="str">
            <v>1001601300</v>
          </cell>
        </row>
        <row r="550">
          <cell r="C550" t="str">
            <v>115000025</v>
          </cell>
          <cell r="J550" t="str">
            <v>1001602122</v>
          </cell>
        </row>
        <row r="551">
          <cell r="C551" t="str">
            <v>115000026</v>
          </cell>
          <cell r="J551" t="str">
            <v>1001602117</v>
          </cell>
        </row>
        <row r="552">
          <cell r="C552" t="str">
            <v>115000027</v>
          </cell>
          <cell r="J552" t="str">
            <v>1001602114</v>
          </cell>
        </row>
        <row r="553">
          <cell r="C553" t="str">
            <v>115000028</v>
          </cell>
          <cell r="J553" t="str">
            <v>1001607000</v>
          </cell>
        </row>
        <row r="554">
          <cell r="C554" t="str">
            <v>115000029</v>
          </cell>
          <cell r="J554" t="str">
            <v>1001602000</v>
          </cell>
        </row>
        <row r="555">
          <cell r="C555" t="str">
            <v>115000030</v>
          </cell>
          <cell r="J555" t="str">
            <v>1001607000</v>
          </cell>
        </row>
        <row r="556">
          <cell r="C556" t="str">
            <v>115000031</v>
          </cell>
          <cell r="J556" t="str">
            <v>1001601300</v>
          </cell>
        </row>
        <row r="557">
          <cell r="C557" t="str">
            <v>115000032</v>
          </cell>
          <cell r="J557" t="str">
            <v>1001606000</v>
          </cell>
        </row>
        <row r="558">
          <cell r="C558" t="str">
            <v>115000033</v>
          </cell>
          <cell r="J558" t="str">
            <v>1001601300</v>
          </cell>
        </row>
        <row r="559">
          <cell r="C559" t="str">
            <v>115000034</v>
          </cell>
          <cell r="J559" t="str">
            <v>1001602000</v>
          </cell>
        </row>
        <row r="560">
          <cell r="C560" t="str">
            <v>115000035</v>
          </cell>
          <cell r="J560" t="str">
            <v>1001602000</v>
          </cell>
        </row>
        <row r="561">
          <cell r="C561" t="str">
            <v>117000000</v>
          </cell>
          <cell r="J561" t="str">
            <v>1001202000</v>
          </cell>
        </row>
        <row r="562">
          <cell r="C562" t="str">
            <v>117000001</v>
          </cell>
          <cell r="J562" t="str">
            <v>1001202000</v>
          </cell>
        </row>
        <row r="563">
          <cell r="C563" t="str">
            <v>117000002</v>
          </cell>
          <cell r="J563" t="str">
            <v>1001202000</v>
          </cell>
        </row>
        <row r="564">
          <cell r="C564" t="str">
            <v>117000003</v>
          </cell>
          <cell r="J564" t="str">
            <v>1001202000</v>
          </cell>
        </row>
        <row r="565">
          <cell r="C565" t="str">
            <v>117000004</v>
          </cell>
          <cell r="J565" t="str">
            <v>1001202000</v>
          </cell>
        </row>
        <row r="566">
          <cell r="C566" t="str">
            <v>117000005</v>
          </cell>
          <cell r="J566" t="str">
            <v>1001202000</v>
          </cell>
        </row>
        <row r="567">
          <cell r="C567" t="str">
            <v>117000006</v>
          </cell>
          <cell r="J567" t="str">
            <v>1001202000</v>
          </cell>
        </row>
        <row r="568">
          <cell r="C568" t="str">
            <v>117000007</v>
          </cell>
          <cell r="J568" t="str">
            <v>1001202000</v>
          </cell>
        </row>
        <row r="569">
          <cell r="C569" t="str">
            <v>117000008</v>
          </cell>
          <cell r="J569" t="str">
            <v>1001101000</v>
          </cell>
        </row>
        <row r="570">
          <cell r="C570" t="str">
            <v>117000009</v>
          </cell>
          <cell r="J570" t="str">
            <v>1001101000</v>
          </cell>
        </row>
        <row r="571">
          <cell r="C571" t="str">
            <v>117000010</v>
          </cell>
          <cell r="J571" t="str">
            <v>1001101000</v>
          </cell>
        </row>
        <row r="572">
          <cell r="C572" t="str">
            <v>117000011</v>
          </cell>
          <cell r="J572" t="str">
            <v>1001202000</v>
          </cell>
        </row>
        <row r="573">
          <cell r="C573" t="str">
            <v>121000000</v>
          </cell>
          <cell r="J573" t="str">
            <v>1001602102</v>
          </cell>
        </row>
        <row r="574">
          <cell r="C574" t="str">
            <v>121000001</v>
          </cell>
          <cell r="J574" t="str">
            <v>1001602102</v>
          </cell>
        </row>
        <row r="575">
          <cell r="C575" t="str">
            <v>121000002</v>
          </cell>
          <cell r="J575" t="str">
            <v>1001602107</v>
          </cell>
        </row>
        <row r="576">
          <cell r="C576" t="str">
            <v>121000003</v>
          </cell>
          <cell r="J576" t="str">
            <v>1001602108</v>
          </cell>
        </row>
        <row r="577">
          <cell r="C577" t="str">
            <v>121000004</v>
          </cell>
          <cell r="J577" t="str">
            <v>1001601400</v>
          </cell>
        </row>
        <row r="578">
          <cell r="C578" t="str">
            <v>121000005</v>
          </cell>
          <cell r="J578" t="str">
            <v>1001601400</v>
          </cell>
        </row>
        <row r="579">
          <cell r="C579" t="str">
            <v>121000006</v>
          </cell>
          <cell r="J579" t="str">
            <v>1001601400</v>
          </cell>
        </row>
        <row r="580">
          <cell r="C580" t="str">
            <v>121000007</v>
          </cell>
          <cell r="J580" t="str">
            <v>1001601400</v>
          </cell>
        </row>
        <row r="581">
          <cell r="C581" t="str">
            <v>121000008</v>
          </cell>
          <cell r="J581" t="str">
            <v>1001602110</v>
          </cell>
        </row>
        <row r="582">
          <cell r="C582" t="str">
            <v>121000009</v>
          </cell>
          <cell r="J582" t="str">
            <v>1001605000</v>
          </cell>
        </row>
        <row r="583">
          <cell r="C583" t="str">
            <v>121000010</v>
          </cell>
          <cell r="J583" t="str">
            <v>1001602113</v>
          </cell>
        </row>
        <row r="584">
          <cell r="C584" t="str">
            <v>121600000</v>
          </cell>
          <cell r="J584" t="str">
            <v>1001602000</v>
          </cell>
        </row>
        <row r="585">
          <cell r="C585" t="str">
            <v>121600001</v>
          </cell>
          <cell r="J585" t="str">
            <v>1001602000</v>
          </cell>
        </row>
        <row r="586">
          <cell r="C586" t="str">
            <v>121600002</v>
          </cell>
          <cell r="J586" t="str">
            <v>1001602000</v>
          </cell>
        </row>
        <row r="587">
          <cell r="C587" t="str">
            <v>121600003</v>
          </cell>
          <cell r="J587" t="str">
            <v>1001602000</v>
          </cell>
        </row>
        <row r="588">
          <cell r="C588" t="str">
            <v>121600004</v>
          </cell>
          <cell r="J588" t="str">
            <v>1001602000</v>
          </cell>
        </row>
        <row r="589">
          <cell r="C589" t="str">
            <v>121600005</v>
          </cell>
          <cell r="J589" t="str">
            <v>1001602000</v>
          </cell>
        </row>
        <row r="590">
          <cell r="C590" t="str">
            <v>121600006</v>
          </cell>
          <cell r="J590" t="str">
            <v>1001602000</v>
          </cell>
        </row>
        <row r="591">
          <cell r="C591" t="str">
            <v>121600007</v>
          </cell>
          <cell r="J591" t="str">
            <v>1001601400</v>
          </cell>
        </row>
        <row r="592">
          <cell r="C592" t="str">
            <v>121600008</v>
          </cell>
          <cell r="J592" t="str">
            <v>1001602000</v>
          </cell>
        </row>
        <row r="593">
          <cell r="C593" t="str">
            <v>121600009</v>
          </cell>
          <cell r="J593" t="str">
            <v>1001602000</v>
          </cell>
        </row>
        <row r="594">
          <cell r="C594" t="str">
            <v>121600010</v>
          </cell>
          <cell r="J594" t="str">
            <v>1001601400</v>
          </cell>
        </row>
        <row r="595">
          <cell r="C595" t="str">
            <v>121600011</v>
          </cell>
          <cell r="J595" t="str">
            <v>1001601400</v>
          </cell>
        </row>
        <row r="596">
          <cell r="C596" t="str">
            <v>121600012</v>
          </cell>
          <cell r="J596" t="str">
            <v>1001602104</v>
          </cell>
        </row>
        <row r="597">
          <cell r="C597" t="str">
            <v>121600013</v>
          </cell>
          <cell r="J597" t="str">
            <v>1001602104</v>
          </cell>
        </row>
        <row r="598">
          <cell r="C598" t="str">
            <v>123000000</v>
          </cell>
          <cell r="J598" t="str">
            <v>1001203000</v>
          </cell>
        </row>
        <row r="599">
          <cell r="C599" t="str">
            <v>124000000</v>
          </cell>
          <cell r="J599" t="str">
            <v>1001602000</v>
          </cell>
        </row>
        <row r="600">
          <cell r="C600" t="str">
            <v>124000001</v>
          </cell>
          <cell r="J600" t="str">
            <v>1001602000</v>
          </cell>
        </row>
        <row r="601">
          <cell r="C601" t="str">
            <v>124000002</v>
          </cell>
          <cell r="J601" t="str">
            <v>1001602000</v>
          </cell>
        </row>
        <row r="602">
          <cell r="C602" t="str">
            <v>124000003</v>
          </cell>
          <cell r="J602" t="str">
            <v>1001602000</v>
          </cell>
        </row>
        <row r="603">
          <cell r="C603" t="str">
            <v>124000004</v>
          </cell>
          <cell r="J603" t="str">
            <v>1001602000</v>
          </cell>
        </row>
        <row r="604">
          <cell r="C604" t="str">
            <v>124000005</v>
          </cell>
          <cell r="J604" t="str">
            <v>1001602000</v>
          </cell>
        </row>
        <row r="605">
          <cell r="C605" t="str">
            <v>124000006</v>
          </cell>
          <cell r="J605" t="str">
            <v>1001603000</v>
          </cell>
        </row>
        <row r="606">
          <cell r="C606" t="str">
            <v>124000007</v>
          </cell>
          <cell r="J606" t="str">
            <v>1001603000</v>
          </cell>
        </row>
        <row r="607">
          <cell r="C607" t="str">
            <v>124000008</v>
          </cell>
          <cell r="J607" t="str">
            <v>1001602000</v>
          </cell>
        </row>
        <row r="608">
          <cell r="C608" t="str">
            <v>124000009</v>
          </cell>
          <cell r="J608" t="str">
            <v>1001602000</v>
          </cell>
        </row>
        <row r="609">
          <cell r="C609" t="str">
            <v>124000010</v>
          </cell>
          <cell r="J609" t="str">
            <v>1001602000</v>
          </cell>
        </row>
        <row r="610">
          <cell r="C610" t="str">
            <v>124000011</v>
          </cell>
          <cell r="J610" t="str">
            <v>1001602000</v>
          </cell>
        </row>
        <row r="611">
          <cell r="C611" t="str">
            <v>124000012</v>
          </cell>
          <cell r="J611" t="str">
            <v>1001602000</v>
          </cell>
        </row>
        <row r="612">
          <cell r="C612" t="str">
            <v>124000013</v>
          </cell>
          <cell r="J612" t="str">
            <v>1001602000</v>
          </cell>
        </row>
        <row r="613">
          <cell r="C613" t="str">
            <v>124000014</v>
          </cell>
          <cell r="J613" t="str">
            <v>1001602000</v>
          </cell>
        </row>
        <row r="614">
          <cell r="C614" t="str">
            <v>124000015</v>
          </cell>
          <cell r="J614" t="str">
            <v>1001602000</v>
          </cell>
        </row>
        <row r="615">
          <cell r="C615" t="str">
            <v>125000000</v>
          </cell>
          <cell r="J615" t="str">
            <v>1001400000</v>
          </cell>
        </row>
        <row r="616">
          <cell r="C616" t="str">
            <v>138000000</v>
          </cell>
          <cell r="J616" t="str">
            <v>1001602000</v>
          </cell>
        </row>
        <row r="617">
          <cell r="C617" t="str">
            <v>145000000</v>
          </cell>
          <cell r="J617" t="str">
            <v>1001601300</v>
          </cell>
        </row>
        <row r="618">
          <cell r="C618" t="str">
            <v>145000001</v>
          </cell>
          <cell r="J618" t="str">
            <v>1001601300</v>
          </cell>
        </row>
        <row r="619">
          <cell r="C619" t="str">
            <v>146000000</v>
          </cell>
          <cell r="J619" t="str">
            <v>1001203000</v>
          </cell>
        </row>
        <row r="620">
          <cell r="C620" t="str">
            <v>146000001</v>
          </cell>
          <cell r="J620" t="str">
            <v>1001202000</v>
          </cell>
        </row>
        <row r="621">
          <cell r="C621" t="str">
            <v>146000002</v>
          </cell>
          <cell r="J621" t="str">
            <v>1001400000</v>
          </cell>
        </row>
        <row r="622">
          <cell r="C622" t="str">
            <v>147000000</v>
          </cell>
          <cell r="J622" t="str">
            <v>1001404000</v>
          </cell>
        </row>
        <row r="623">
          <cell r="C623" t="str">
            <v>149000000</v>
          </cell>
          <cell r="J623" t="str">
            <v>1001602000</v>
          </cell>
        </row>
        <row r="624">
          <cell r="C624" t="str">
            <v>149000001</v>
          </cell>
          <cell r="J624" t="str">
            <v>1001601300</v>
          </cell>
        </row>
        <row r="625">
          <cell r="C625" t="str">
            <v>150000000</v>
          </cell>
          <cell r="J625" t="str">
            <v>1001400000</v>
          </cell>
        </row>
        <row r="626">
          <cell r="C626" t="str">
            <v>151000000</v>
          </cell>
          <cell r="J626" t="str">
            <v>1001101000</v>
          </cell>
        </row>
        <row r="627">
          <cell r="C627" t="str">
            <v>151000001</v>
          </cell>
          <cell r="J627" t="str">
            <v>1001202000</v>
          </cell>
        </row>
        <row r="628">
          <cell r="C628" t="str">
            <v>151000002</v>
          </cell>
          <cell r="J628" t="str">
            <v>1001203000</v>
          </cell>
        </row>
        <row r="629">
          <cell r="C629" t="str">
            <v>151000003</v>
          </cell>
          <cell r="J629" t="str">
            <v>1001202000</v>
          </cell>
        </row>
        <row r="630">
          <cell r="C630" t="str">
            <v>151000004</v>
          </cell>
          <cell r="J630" t="str">
            <v>1001203000</v>
          </cell>
        </row>
        <row r="631">
          <cell r="C631" t="str">
            <v>151000005</v>
          </cell>
          <cell r="J631" t="str">
            <v>1001202000</v>
          </cell>
        </row>
        <row r="632">
          <cell r="C632" t="str">
            <v>151000006</v>
          </cell>
          <cell r="J632" t="str">
            <v>1001202000</v>
          </cell>
        </row>
        <row r="633">
          <cell r="C633" t="str">
            <v>153000000</v>
          </cell>
          <cell r="J633" t="str">
            <v>1001602000</v>
          </cell>
        </row>
        <row r="634">
          <cell r="C634" t="str">
            <v>153000001</v>
          </cell>
          <cell r="J634" t="str">
            <v>1001602000</v>
          </cell>
        </row>
        <row r="635">
          <cell r="C635" t="str">
            <v>153000002</v>
          </cell>
          <cell r="J635" t="str">
            <v>1001602000</v>
          </cell>
        </row>
        <row r="636">
          <cell r="C636" t="str">
            <v>153000003</v>
          </cell>
          <cell r="J636" t="str">
            <v>1001602000</v>
          </cell>
        </row>
        <row r="637">
          <cell r="C637" t="str">
            <v>153000004</v>
          </cell>
          <cell r="J637" t="str">
            <v>1001602000</v>
          </cell>
        </row>
        <row r="638">
          <cell r="C638" t="str">
            <v>153000005</v>
          </cell>
          <cell r="J638" t="str">
            <v>1001602000</v>
          </cell>
        </row>
        <row r="639">
          <cell r="C639" t="str">
            <v>153000006</v>
          </cell>
          <cell r="J639" t="str">
            <v>1001602000</v>
          </cell>
        </row>
        <row r="640">
          <cell r="C640" t="str">
            <v>153000007</v>
          </cell>
          <cell r="J640" t="str">
            <v>1001602000</v>
          </cell>
        </row>
        <row r="641">
          <cell r="C641" t="str">
            <v>153000008</v>
          </cell>
          <cell r="J641" t="str">
            <v>1001602000</v>
          </cell>
        </row>
        <row r="642">
          <cell r="C642" t="str">
            <v>153000009</v>
          </cell>
          <cell r="J642" t="str">
            <v>1001602000</v>
          </cell>
        </row>
        <row r="643">
          <cell r="C643" t="str">
            <v>153000010</v>
          </cell>
          <cell r="J643" t="str">
            <v>1001602000</v>
          </cell>
        </row>
        <row r="644">
          <cell r="C644" t="str">
            <v>153000011</v>
          </cell>
          <cell r="J644" t="str">
            <v>1001602000</v>
          </cell>
        </row>
        <row r="645">
          <cell r="C645" t="str">
            <v>153000012</v>
          </cell>
          <cell r="J645" t="str">
            <v>1001602000</v>
          </cell>
        </row>
        <row r="646">
          <cell r="C646" t="str">
            <v>153000013</v>
          </cell>
          <cell r="J646" t="str">
            <v>1001602000</v>
          </cell>
        </row>
        <row r="647">
          <cell r="C647" t="str">
            <v>153000014</v>
          </cell>
          <cell r="J647" t="str">
            <v>1001602000</v>
          </cell>
        </row>
        <row r="648">
          <cell r="C648" t="str">
            <v>153000015</v>
          </cell>
          <cell r="J648" t="str">
            <v>1001602000</v>
          </cell>
        </row>
        <row r="649">
          <cell r="C649" t="str">
            <v>153000016</v>
          </cell>
          <cell r="J649" t="str">
            <v>1001602000</v>
          </cell>
        </row>
        <row r="650">
          <cell r="C650" t="str">
            <v>153000017</v>
          </cell>
          <cell r="J650" t="str">
            <v>1001602000</v>
          </cell>
        </row>
        <row r="651">
          <cell r="C651" t="str">
            <v>153000018</v>
          </cell>
          <cell r="J651" t="str">
            <v>1001602000</v>
          </cell>
        </row>
        <row r="652">
          <cell r="C652" t="str">
            <v>153000019</v>
          </cell>
          <cell r="J652" t="str">
            <v>1001602000</v>
          </cell>
        </row>
        <row r="653">
          <cell r="C653" t="str">
            <v>153000020</v>
          </cell>
          <cell r="J653" t="str">
            <v>1001602000</v>
          </cell>
        </row>
        <row r="654">
          <cell r="C654" t="str">
            <v>153000021</v>
          </cell>
          <cell r="J654" t="str">
            <v>1001602000</v>
          </cell>
        </row>
        <row r="655">
          <cell r="C655" t="str">
            <v>153000022</v>
          </cell>
          <cell r="J655" t="str">
            <v>1001602000</v>
          </cell>
        </row>
        <row r="656">
          <cell r="C656" t="str">
            <v>153000023</v>
          </cell>
          <cell r="J656" t="str">
            <v>1001602000</v>
          </cell>
        </row>
        <row r="657">
          <cell r="C657" t="str">
            <v>153000024</v>
          </cell>
          <cell r="J657" t="str">
            <v>1001602000</v>
          </cell>
        </row>
        <row r="658">
          <cell r="C658" t="str">
            <v>153000025</v>
          </cell>
          <cell r="J658" t="str">
            <v>1001602000</v>
          </cell>
        </row>
        <row r="659">
          <cell r="C659" t="str">
            <v>153000026</v>
          </cell>
          <cell r="J659" t="str">
            <v>1001602000</v>
          </cell>
        </row>
        <row r="660">
          <cell r="C660" t="str">
            <v>153000027</v>
          </cell>
          <cell r="J660" t="str">
            <v>1001602000</v>
          </cell>
        </row>
        <row r="661">
          <cell r="C661" t="str">
            <v>153000028</v>
          </cell>
          <cell r="J661" t="str">
            <v>1001602000</v>
          </cell>
        </row>
        <row r="662">
          <cell r="C662" t="str">
            <v>153000029</v>
          </cell>
          <cell r="J662" t="str">
            <v>1001602000</v>
          </cell>
        </row>
        <row r="663">
          <cell r="C663" t="str">
            <v>153000030</v>
          </cell>
          <cell r="J663" t="str">
            <v>1001602000</v>
          </cell>
        </row>
        <row r="664">
          <cell r="C664" t="str">
            <v>153000031</v>
          </cell>
          <cell r="J664" t="str">
            <v>1001602000</v>
          </cell>
        </row>
        <row r="665">
          <cell r="C665" t="str">
            <v>153000032</v>
          </cell>
          <cell r="J665" t="str">
            <v>1001602000</v>
          </cell>
        </row>
        <row r="666">
          <cell r="C666" t="str">
            <v>153000033</v>
          </cell>
          <cell r="J666" t="str">
            <v>1001602000</v>
          </cell>
        </row>
        <row r="667">
          <cell r="C667" t="str">
            <v>153000034</v>
          </cell>
          <cell r="J667" t="str">
            <v>1001602000</v>
          </cell>
        </row>
        <row r="668">
          <cell r="C668" t="str">
            <v>153000035</v>
          </cell>
          <cell r="J668" t="str">
            <v>1001602000</v>
          </cell>
        </row>
        <row r="669">
          <cell r="C669" t="str">
            <v>153000036</v>
          </cell>
          <cell r="J669" t="str">
            <v>1001602000</v>
          </cell>
        </row>
        <row r="670">
          <cell r="C670" t="str">
            <v>153000037</v>
          </cell>
          <cell r="J670" t="str">
            <v>1001602000</v>
          </cell>
        </row>
        <row r="671">
          <cell r="C671" t="str">
            <v>153000038</v>
          </cell>
          <cell r="J671" t="str">
            <v>1001602000</v>
          </cell>
        </row>
        <row r="672">
          <cell r="C672" t="str">
            <v>153000039</v>
          </cell>
          <cell r="J672" t="str">
            <v>1001602000</v>
          </cell>
        </row>
        <row r="673">
          <cell r="C673" t="str">
            <v>153000040</v>
          </cell>
          <cell r="J673" t="str">
            <v>1001602000</v>
          </cell>
        </row>
        <row r="674">
          <cell r="C674" t="str">
            <v>153000041</v>
          </cell>
          <cell r="J674" t="str">
            <v>1001602000</v>
          </cell>
        </row>
        <row r="675">
          <cell r="C675" t="str">
            <v>153000042</v>
          </cell>
          <cell r="J675" t="str">
            <v>1001602000</v>
          </cell>
        </row>
        <row r="676">
          <cell r="C676" t="str">
            <v>153000043</v>
          </cell>
          <cell r="J676" t="str">
            <v>1001602101</v>
          </cell>
        </row>
        <row r="677">
          <cell r="C677" t="str">
            <v>153000044</v>
          </cell>
          <cell r="J677" t="str">
            <v>1001602101</v>
          </cell>
        </row>
        <row r="678">
          <cell r="C678" t="str">
            <v>153000045</v>
          </cell>
          <cell r="J678" t="str">
            <v>1001602000</v>
          </cell>
        </row>
        <row r="679">
          <cell r="C679" t="str">
            <v>153000046</v>
          </cell>
          <cell r="J679" t="str">
            <v>1001602107</v>
          </cell>
        </row>
        <row r="680">
          <cell r="C680" t="str">
            <v>153000047</v>
          </cell>
          <cell r="J680" t="str">
            <v>1001601300</v>
          </cell>
        </row>
        <row r="681">
          <cell r="C681" t="str">
            <v>153000048</v>
          </cell>
          <cell r="J681" t="str">
            <v>1001601300</v>
          </cell>
        </row>
        <row r="682">
          <cell r="C682" t="str">
            <v>153000049</v>
          </cell>
          <cell r="J682" t="str">
            <v>1001602101</v>
          </cell>
        </row>
        <row r="683">
          <cell r="C683" t="str">
            <v>153000050</v>
          </cell>
          <cell r="J683" t="str">
            <v>1001602107</v>
          </cell>
        </row>
        <row r="684">
          <cell r="C684" t="str">
            <v>153000051</v>
          </cell>
          <cell r="J684" t="str">
            <v>1001602101</v>
          </cell>
        </row>
        <row r="685">
          <cell r="C685" t="str">
            <v>153000052</v>
          </cell>
          <cell r="J685" t="str">
            <v>1001601300</v>
          </cell>
        </row>
        <row r="686">
          <cell r="C686" t="str">
            <v>153000053</v>
          </cell>
          <cell r="J686" t="str">
            <v>1001601300</v>
          </cell>
        </row>
        <row r="687">
          <cell r="C687" t="str">
            <v>153000054</v>
          </cell>
          <cell r="J687" t="str">
            <v>1001602000</v>
          </cell>
        </row>
        <row r="688">
          <cell r="C688" t="str">
            <v>153000055</v>
          </cell>
          <cell r="J688" t="str">
            <v>1001602000</v>
          </cell>
        </row>
        <row r="689">
          <cell r="C689" t="str">
            <v>153000056</v>
          </cell>
          <cell r="J689" t="str">
            <v>1001602000</v>
          </cell>
        </row>
        <row r="690">
          <cell r="C690" t="str">
            <v>153000057</v>
          </cell>
          <cell r="J690" t="str">
            <v>1001601300</v>
          </cell>
        </row>
        <row r="691">
          <cell r="C691" t="str">
            <v>153000058</v>
          </cell>
          <cell r="J691" t="str">
            <v>1001601300</v>
          </cell>
        </row>
        <row r="692">
          <cell r="C692" t="str">
            <v>153000059</v>
          </cell>
          <cell r="J692" t="str">
            <v>1001602000</v>
          </cell>
        </row>
        <row r="693">
          <cell r="C693" t="str">
            <v>153000060</v>
          </cell>
          <cell r="J693" t="str">
            <v>1001602000</v>
          </cell>
        </row>
        <row r="694">
          <cell r="C694" t="str">
            <v>153000061</v>
          </cell>
          <cell r="J694" t="str">
            <v>1001602000</v>
          </cell>
        </row>
        <row r="695">
          <cell r="C695" t="str">
            <v>153000062</v>
          </cell>
          <cell r="J695" t="str">
            <v>1001601400</v>
          </cell>
        </row>
        <row r="696">
          <cell r="C696" t="str">
            <v>153000063</v>
          </cell>
          <cell r="J696" t="str">
            <v>1001601400</v>
          </cell>
        </row>
        <row r="697">
          <cell r="C697" t="str">
            <v>153000064</v>
          </cell>
          <cell r="J697" t="str">
            <v>1001601400</v>
          </cell>
        </row>
        <row r="698">
          <cell r="C698" t="str">
            <v>153000065</v>
          </cell>
          <cell r="J698" t="str">
            <v>1001602000</v>
          </cell>
        </row>
        <row r="699">
          <cell r="C699" t="str">
            <v>153000066</v>
          </cell>
          <cell r="J699" t="str">
            <v>1001602000</v>
          </cell>
        </row>
        <row r="700">
          <cell r="C700" t="str">
            <v>153000067</v>
          </cell>
          <cell r="J700" t="str">
            <v>1001601400</v>
          </cell>
        </row>
        <row r="701">
          <cell r="C701" t="str">
            <v>153000068</v>
          </cell>
          <cell r="J701" t="str">
            <v>1001602103</v>
          </cell>
        </row>
        <row r="702">
          <cell r="C702" t="str">
            <v>153000069</v>
          </cell>
          <cell r="J702" t="str">
            <v>1001602000</v>
          </cell>
        </row>
        <row r="703">
          <cell r="C703" t="str">
            <v>153000070</v>
          </cell>
          <cell r="J703" t="str">
            <v>1001602000</v>
          </cell>
        </row>
        <row r="704">
          <cell r="C704" t="str">
            <v>153000071</v>
          </cell>
          <cell r="J704" t="str">
            <v>1001601400</v>
          </cell>
        </row>
        <row r="705">
          <cell r="C705" t="str">
            <v>153000072</v>
          </cell>
          <cell r="J705" t="str">
            <v>1001601400</v>
          </cell>
        </row>
        <row r="706">
          <cell r="C706" t="str">
            <v>153000073</v>
          </cell>
          <cell r="J706" t="str">
            <v>1001601300</v>
          </cell>
        </row>
        <row r="707">
          <cell r="C707" t="str">
            <v>153000074</v>
          </cell>
          <cell r="J707" t="str">
            <v>1001601300</v>
          </cell>
        </row>
        <row r="708">
          <cell r="C708" t="str">
            <v>153000075</v>
          </cell>
          <cell r="J708" t="str">
            <v>1001602000</v>
          </cell>
        </row>
        <row r="709">
          <cell r="C709" t="str">
            <v>153000076</v>
          </cell>
          <cell r="J709" t="str">
            <v>1001602000</v>
          </cell>
        </row>
        <row r="710">
          <cell r="C710" t="str">
            <v>153000077</v>
          </cell>
          <cell r="J710" t="str">
            <v>1001602000</v>
          </cell>
        </row>
        <row r="711">
          <cell r="C711" t="str">
            <v>153000078</v>
          </cell>
          <cell r="J711" t="str">
            <v>1001601300</v>
          </cell>
        </row>
        <row r="712">
          <cell r="C712" t="str">
            <v>153000079</v>
          </cell>
          <cell r="J712" t="str">
            <v>1001601400</v>
          </cell>
        </row>
        <row r="713">
          <cell r="C713" t="str">
            <v>153000080</v>
          </cell>
          <cell r="J713" t="str">
            <v>1001601300</v>
          </cell>
        </row>
        <row r="714">
          <cell r="C714" t="str">
            <v>153000081</v>
          </cell>
          <cell r="J714" t="str">
            <v>1001602000</v>
          </cell>
        </row>
        <row r="715">
          <cell r="C715" t="str">
            <v>153000082</v>
          </cell>
          <cell r="J715" t="str">
            <v>1001601400</v>
          </cell>
        </row>
        <row r="716">
          <cell r="C716" t="str">
            <v>153000083</v>
          </cell>
          <cell r="J716" t="str">
            <v>1001602000</v>
          </cell>
        </row>
        <row r="717">
          <cell r="C717" t="str">
            <v>153000084</v>
          </cell>
          <cell r="J717" t="str">
            <v>1001601400</v>
          </cell>
        </row>
        <row r="718">
          <cell r="C718" t="str">
            <v>153000085</v>
          </cell>
          <cell r="J718" t="str">
            <v>1001602000</v>
          </cell>
        </row>
        <row r="719">
          <cell r="C719" t="str">
            <v>153000086</v>
          </cell>
          <cell r="J719" t="str">
            <v>1001602000</v>
          </cell>
        </row>
        <row r="720">
          <cell r="C720" t="str">
            <v>153000087</v>
          </cell>
          <cell r="J720" t="str">
            <v>1001602000</v>
          </cell>
        </row>
        <row r="721">
          <cell r="C721" t="str">
            <v>153000088</v>
          </cell>
          <cell r="J721" t="str">
            <v>1001602000</v>
          </cell>
        </row>
        <row r="722">
          <cell r="C722" t="str">
            <v>153000089</v>
          </cell>
          <cell r="J722" t="str">
            <v>1001602000</v>
          </cell>
        </row>
        <row r="723">
          <cell r="C723" t="str">
            <v>153000090</v>
          </cell>
          <cell r="J723" t="str">
            <v>1001602000</v>
          </cell>
        </row>
        <row r="724">
          <cell r="C724" t="str">
            <v>153000091</v>
          </cell>
          <cell r="J724" t="str">
            <v>1001602000</v>
          </cell>
        </row>
        <row r="725">
          <cell r="C725" t="str">
            <v>153000092</v>
          </cell>
          <cell r="J725" t="str">
            <v>1001602000</v>
          </cell>
        </row>
        <row r="726">
          <cell r="C726" t="str">
            <v>153000093</v>
          </cell>
          <cell r="J726" t="str">
            <v>1001602000</v>
          </cell>
        </row>
        <row r="727">
          <cell r="C727" t="str">
            <v>153000094</v>
          </cell>
          <cell r="J727" t="str">
            <v>1001602000</v>
          </cell>
        </row>
        <row r="728">
          <cell r="C728" t="str">
            <v>153000095</v>
          </cell>
          <cell r="J728" t="str">
            <v>1001602000</v>
          </cell>
        </row>
        <row r="729">
          <cell r="C729" t="str">
            <v>153000096</v>
          </cell>
          <cell r="J729" t="str">
            <v>1001601400</v>
          </cell>
        </row>
        <row r="730">
          <cell r="C730" t="str">
            <v>153000097</v>
          </cell>
          <cell r="J730" t="str">
            <v>1001601400</v>
          </cell>
        </row>
        <row r="731">
          <cell r="C731" t="str">
            <v>153000098</v>
          </cell>
          <cell r="J731" t="str">
            <v>1001601400</v>
          </cell>
        </row>
        <row r="732">
          <cell r="C732" t="str">
            <v>153000099</v>
          </cell>
          <cell r="J732" t="str">
            <v>1001601400</v>
          </cell>
        </row>
        <row r="733">
          <cell r="C733" t="str">
            <v>153000100</v>
          </cell>
          <cell r="J733" t="str">
            <v>1001602000</v>
          </cell>
        </row>
        <row r="734">
          <cell r="C734" t="str">
            <v>153000101</v>
          </cell>
          <cell r="J734" t="str">
            <v>1001602000</v>
          </cell>
        </row>
        <row r="735">
          <cell r="C735" t="str">
            <v>153000102</v>
          </cell>
          <cell r="J735" t="str">
            <v>1001602000</v>
          </cell>
        </row>
        <row r="736">
          <cell r="C736" t="str">
            <v>153000103</v>
          </cell>
          <cell r="J736" t="str">
            <v>1001602000</v>
          </cell>
        </row>
        <row r="737">
          <cell r="C737" t="str">
            <v>153000104</v>
          </cell>
          <cell r="J737" t="str">
            <v>1001602000</v>
          </cell>
        </row>
        <row r="738">
          <cell r="C738" t="str">
            <v>153000105</v>
          </cell>
          <cell r="J738" t="str">
            <v>1001602000</v>
          </cell>
        </row>
        <row r="739">
          <cell r="C739" t="str">
            <v>153000106</v>
          </cell>
          <cell r="J739" t="str">
            <v>1001602000</v>
          </cell>
        </row>
        <row r="740">
          <cell r="C740" t="str">
            <v>153000107</v>
          </cell>
          <cell r="J740" t="str">
            <v>1001602000</v>
          </cell>
        </row>
        <row r="741">
          <cell r="C741" t="str">
            <v>153000108</v>
          </cell>
          <cell r="J741" t="str">
            <v>1001602000</v>
          </cell>
        </row>
        <row r="742">
          <cell r="C742" t="str">
            <v>153000109</v>
          </cell>
          <cell r="J742" t="str">
            <v>1001602000</v>
          </cell>
        </row>
        <row r="743">
          <cell r="C743" t="str">
            <v>153000110</v>
          </cell>
          <cell r="J743" t="str">
            <v>1001602000</v>
          </cell>
        </row>
        <row r="744">
          <cell r="C744" t="str">
            <v>153000111</v>
          </cell>
          <cell r="J744" t="str">
            <v>1001601400</v>
          </cell>
        </row>
        <row r="745">
          <cell r="C745" t="str">
            <v>153000112</v>
          </cell>
          <cell r="J745" t="str">
            <v>1001601400</v>
          </cell>
        </row>
        <row r="746">
          <cell r="C746" t="str">
            <v>153000113</v>
          </cell>
          <cell r="J746" t="str">
            <v>1001601400</v>
          </cell>
        </row>
        <row r="747">
          <cell r="C747" t="str">
            <v>153000114</v>
          </cell>
          <cell r="J747" t="str">
            <v>1001601400</v>
          </cell>
        </row>
        <row r="748">
          <cell r="C748" t="str">
            <v>153000115</v>
          </cell>
          <cell r="J748" t="str">
            <v>1001601400</v>
          </cell>
        </row>
        <row r="749">
          <cell r="C749" t="str">
            <v>153000116</v>
          </cell>
          <cell r="J749" t="str">
            <v>1001606000</v>
          </cell>
        </row>
        <row r="750">
          <cell r="C750" t="str">
            <v>153000117</v>
          </cell>
          <cell r="J750" t="str">
            <v>1001601400</v>
          </cell>
        </row>
        <row r="751">
          <cell r="C751" t="str">
            <v>153000118</v>
          </cell>
          <cell r="J751" t="str">
            <v>1001602000</v>
          </cell>
        </row>
        <row r="752">
          <cell r="C752" t="str">
            <v>153000119</v>
          </cell>
          <cell r="J752" t="str">
            <v>1001606000</v>
          </cell>
        </row>
        <row r="753">
          <cell r="C753" t="str">
            <v>153000120</v>
          </cell>
          <cell r="J753" t="str">
            <v>1001601500</v>
          </cell>
        </row>
        <row r="754">
          <cell r="C754" t="str">
            <v>153000121</v>
          </cell>
          <cell r="J754" t="str">
            <v>1001601500</v>
          </cell>
        </row>
        <row r="755">
          <cell r="C755" t="str">
            <v>153000122</v>
          </cell>
          <cell r="J755" t="str">
            <v>1001404000</v>
          </cell>
        </row>
        <row r="756">
          <cell r="C756" t="str">
            <v>153000123</v>
          </cell>
          <cell r="J756" t="str">
            <v>1001404000</v>
          </cell>
        </row>
        <row r="757">
          <cell r="C757" t="str">
            <v>153000124</v>
          </cell>
          <cell r="J757" t="str">
            <v>1001404000</v>
          </cell>
        </row>
        <row r="758">
          <cell r="C758" t="str">
            <v>153000125</v>
          </cell>
          <cell r="J758" t="str">
            <v>1001404000</v>
          </cell>
        </row>
        <row r="759">
          <cell r="C759" t="str">
            <v>153000126</v>
          </cell>
          <cell r="J759" t="str">
            <v>1001602117</v>
          </cell>
        </row>
        <row r="760">
          <cell r="C760" t="str">
            <v>153000127</v>
          </cell>
          <cell r="J760" t="str">
            <v>1001602113</v>
          </cell>
        </row>
        <row r="761">
          <cell r="C761" t="str">
            <v>153000128</v>
          </cell>
          <cell r="J761" t="str">
            <v>1001602111</v>
          </cell>
        </row>
        <row r="762">
          <cell r="C762" t="str">
            <v>153000129</v>
          </cell>
          <cell r="J762" t="str">
            <v>1001602101</v>
          </cell>
        </row>
        <row r="763">
          <cell r="C763" t="str">
            <v>153000130</v>
          </cell>
          <cell r="J763" t="str">
            <v>1001601400</v>
          </cell>
        </row>
        <row r="764">
          <cell r="C764" t="str">
            <v>153000131</v>
          </cell>
          <cell r="J764" t="str">
            <v>1001601300</v>
          </cell>
        </row>
        <row r="765">
          <cell r="C765" t="str">
            <v>153000132</v>
          </cell>
          <cell r="J765" t="str">
            <v>1001601400</v>
          </cell>
        </row>
        <row r="766">
          <cell r="C766" t="str">
            <v>153000133</v>
          </cell>
          <cell r="J766" t="str">
            <v>1001601400</v>
          </cell>
        </row>
        <row r="767">
          <cell r="C767" t="str">
            <v>153000134</v>
          </cell>
          <cell r="J767" t="str">
            <v>1001601300</v>
          </cell>
        </row>
        <row r="768">
          <cell r="C768" t="str">
            <v>153000135</v>
          </cell>
          <cell r="J768" t="str">
            <v>1001601400</v>
          </cell>
        </row>
        <row r="769">
          <cell r="C769" t="str">
            <v>153000136</v>
          </cell>
          <cell r="J769" t="str">
            <v>1001601400</v>
          </cell>
        </row>
        <row r="770">
          <cell r="C770" t="str">
            <v>153000137</v>
          </cell>
          <cell r="J770" t="str">
            <v>1001601400</v>
          </cell>
        </row>
        <row r="771">
          <cell r="C771" t="str">
            <v>153000138</v>
          </cell>
          <cell r="J771" t="str">
            <v>1001601400</v>
          </cell>
        </row>
        <row r="772">
          <cell r="C772" t="str">
            <v>153000139</v>
          </cell>
          <cell r="J772" t="str">
            <v>1001601400</v>
          </cell>
        </row>
        <row r="773">
          <cell r="C773" t="str">
            <v>153000140</v>
          </cell>
          <cell r="J773" t="str">
            <v>1001601400</v>
          </cell>
        </row>
        <row r="774">
          <cell r="C774" t="str">
            <v>153000141</v>
          </cell>
          <cell r="J774" t="str">
            <v>1001607000</v>
          </cell>
        </row>
        <row r="775">
          <cell r="C775" t="str">
            <v>153000142</v>
          </cell>
          <cell r="J775" t="str">
            <v>1001607000</v>
          </cell>
        </row>
        <row r="776">
          <cell r="C776" t="str">
            <v>153000143</v>
          </cell>
          <cell r="J776" t="str">
            <v>1001607000</v>
          </cell>
        </row>
        <row r="777">
          <cell r="C777" t="str">
            <v>153000144</v>
          </cell>
          <cell r="J777" t="str">
            <v>1001606000</v>
          </cell>
        </row>
        <row r="778">
          <cell r="C778" t="str">
            <v>153000145</v>
          </cell>
          <cell r="J778" t="str">
            <v>1001602000</v>
          </cell>
        </row>
        <row r="779">
          <cell r="C779" t="str">
            <v>153000146</v>
          </cell>
          <cell r="J779" t="str">
            <v>1001602000</v>
          </cell>
        </row>
        <row r="780">
          <cell r="C780" t="str">
            <v>153000147</v>
          </cell>
          <cell r="J780" t="str">
            <v>1001601400</v>
          </cell>
        </row>
        <row r="781">
          <cell r="C781" t="str">
            <v>153000148</v>
          </cell>
          <cell r="J781" t="str">
            <v>1001601500</v>
          </cell>
        </row>
        <row r="782">
          <cell r="C782" t="str">
            <v>153000149</v>
          </cell>
          <cell r="J782" t="str">
            <v>1001601300</v>
          </cell>
        </row>
        <row r="783">
          <cell r="C783" t="str">
            <v>153000150</v>
          </cell>
          <cell r="J783" t="str">
            <v>1001601300</v>
          </cell>
        </row>
        <row r="784">
          <cell r="C784" t="str">
            <v>153000151</v>
          </cell>
          <cell r="J784" t="str">
            <v>1001601300</v>
          </cell>
        </row>
        <row r="785">
          <cell r="C785" t="str">
            <v>153000152</v>
          </cell>
          <cell r="J785" t="str">
            <v>1001601300</v>
          </cell>
        </row>
        <row r="786">
          <cell r="C786" t="str">
            <v>153000153</v>
          </cell>
          <cell r="J786" t="str">
            <v>1001601300</v>
          </cell>
        </row>
        <row r="787">
          <cell r="C787" t="str">
            <v>153000154</v>
          </cell>
          <cell r="J787" t="str">
            <v>1001601300</v>
          </cell>
        </row>
        <row r="788">
          <cell r="C788" t="str">
            <v>153000155</v>
          </cell>
          <cell r="J788" t="str">
            <v>1001601400</v>
          </cell>
        </row>
        <row r="789">
          <cell r="C789" t="str">
            <v>153000156</v>
          </cell>
          <cell r="J789" t="str">
            <v>1001607000</v>
          </cell>
        </row>
        <row r="790">
          <cell r="C790" t="str">
            <v>154000000</v>
          </cell>
          <cell r="J790" t="str">
            <v>1001400000</v>
          </cell>
        </row>
        <row r="791">
          <cell r="C791" t="str">
            <v>154000001</v>
          </cell>
          <cell r="J791" t="str">
            <v>1001400000</v>
          </cell>
        </row>
        <row r="792">
          <cell r="C792" t="str">
            <v>154000002</v>
          </cell>
          <cell r="J792" t="str">
            <v>1001400000</v>
          </cell>
        </row>
        <row r="793">
          <cell r="C793" t="str">
            <v>154000003</v>
          </cell>
          <cell r="J793" t="str">
            <v>1001400000</v>
          </cell>
        </row>
        <row r="794">
          <cell r="C794" t="str">
            <v>154000004</v>
          </cell>
          <cell r="J794" t="str">
            <v>1001400000</v>
          </cell>
        </row>
        <row r="795">
          <cell r="C795" t="str">
            <v>154000005</v>
          </cell>
          <cell r="J795" t="str">
            <v>1001400000</v>
          </cell>
        </row>
        <row r="796">
          <cell r="C796" t="str">
            <v>154000006</v>
          </cell>
          <cell r="J796" t="str">
            <v>1001400000</v>
          </cell>
        </row>
        <row r="797">
          <cell r="C797" t="str">
            <v>155000000</v>
          </cell>
          <cell r="J797" t="str">
            <v>1001202000</v>
          </cell>
        </row>
        <row r="798">
          <cell r="C798" t="str">
            <v>155000001</v>
          </cell>
          <cell r="J798" t="str">
            <v>1001202000</v>
          </cell>
        </row>
        <row r="799">
          <cell r="C799" t="str">
            <v>155000002</v>
          </cell>
          <cell r="J799" t="str">
            <v>1001202000</v>
          </cell>
        </row>
        <row r="800">
          <cell r="C800" t="str">
            <v>155000003</v>
          </cell>
          <cell r="J800" t="str">
            <v>1001202000</v>
          </cell>
        </row>
        <row r="801">
          <cell r="C801" t="str">
            <v>155000004</v>
          </cell>
          <cell r="J801" t="str">
            <v>1001202000</v>
          </cell>
        </row>
        <row r="802">
          <cell r="C802" t="str">
            <v>155000005</v>
          </cell>
          <cell r="J802" t="str">
            <v>1001202000</v>
          </cell>
        </row>
        <row r="803">
          <cell r="C803" t="str">
            <v>155000006</v>
          </cell>
          <cell r="J803" t="str">
            <v>1001202000</v>
          </cell>
        </row>
        <row r="804">
          <cell r="C804" t="str">
            <v>155000007</v>
          </cell>
          <cell r="J804" t="str">
            <v>1001202000</v>
          </cell>
        </row>
        <row r="805">
          <cell r="C805" t="str">
            <v>155000008</v>
          </cell>
          <cell r="J805" t="str">
            <v>1001202000</v>
          </cell>
        </row>
        <row r="806">
          <cell r="C806" t="str">
            <v>155000009</v>
          </cell>
          <cell r="J806" t="str">
            <v>1001202000</v>
          </cell>
        </row>
        <row r="807">
          <cell r="C807" t="str">
            <v>155000010</v>
          </cell>
          <cell r="J807" t="str">
            <v>1001202000</v>
          </cell>
        </row>
        <row r="808">
          <cell r="C808" t="str">
            <v>155000011</v>
          </cell>
          <cell r="J808" t="str">
            <v>1001202000</v>
          </cell>
        </row>
        <row r="809">
          <cell r="C809" t="str">
            <v>155000012</v>
          </cell>
          <cell r="J809" t="str">
            <v>1001202000</v>
          </cell>
        </row>
        <row r="810">
          <cell r="C810" t="str">
            <v>155000013</v>
          </cell>
          <cell r="J810" t="str">
            <v>1001202000</v>
          </cell>
        </row>
        <row r="811">
          <cell r="C811" t="str">
            <v>155000014</v>
          </cell>
          <cell r="J811" t="str">
            <v>1001202000</v>
          </cell>
        </row>
        <row r="812">
          <cell r="C812" t="str">
            <v>155000015</v>
          </cell>
          <cell r="J812" t="str">
            <v>1001202000</v>
          </cell>
        </row>
        <row r="813">
          <cell r="C813" t="str">
            <v>155000016</v>
          </cell>
          <cell r="J813" t="str">
            <v>1001602000</v>
          </cell>
        </row>
        <row r="814">
          <cell r="C814" t="str">
            <v>155000017</v>
          </cell>
          <cell r="J814" t="str">
            <v>1001202000</v>
          </cell>
        </row>
        <row r="815">
          <cell r="C815" t="str">
            <v>155000018</v>
          </cell>
          <cell r="J815" t="str">
            <v>1001202000</v>
          </cell>
        </row>
        <row r="816">
          <cell r="C816" t="str">
            <v>155000019</v>
          </cell>
          <cell r="J816" t="str">
            <v>1001202000</v>
          </cell>
        </row>
        <row r="817">
          <cell r="C817" t="str">
            <v>155000020</v>
          </cell>
          <cell r="J817" t="str">
            <v>1001202000</v>
          </cell>
        </row>
        <row r="818">
          <cell r="C818" t="str">
            <v>155000021</v>
          </cell>
          <cell r="J818" t="str">
            <v>1001202000</v>
          </cell>
        </row>
        <row r="819">
          <cell r="C819" t="str">
            <v>155000022</v>
          </cell>
          <cell r="J819" t="str">
            <v>1001202000</v>
          </cell>
        </row>
        <row r="820">
          <cell r="C820" t="str">
            <v>155000023</v>
          </cell>
          <cell r="J820" t="str">
            <v>1001202000</v>
          </cell>
        </row>
        <row r="821">
          <cell r="C821" t="str">
            <v>155000024</v>
          </cell>
          <cell r="J821" t="str">
            <v>1001202000</v>
          </cell>
        </row>
        <row r="822">
          <cell r="C822" t="str">
            <v>155000025</v>
          </cell>
          <cell r="J822" t="str">
            <v>1001202000</v>
          </cell>
        </row>
        <row r="823">
          <cell r="C823" t="str">
            <v>155000026</v>
          </cell>
          <cell r="J823" t="str">
            <v>1001202000</v>
          </cell>
        </row>
        <row r="824">
          <cell r="C824" t="str">
            <v>155000027</v>
          </cell>
          <cell r="J824" t="str">
            <v>1001202000</v>
          </cell>
        </row>
        <row r="825">
          <cell r="C825" t="str">
            <v>155000028</v>
          </cell>
          <cell r="J825" t="str">
            <v>1001202000</v>
          </cell>
        </row>
        <row r="826">
          <cell r="C826" t="str">
            <v>155000029</v>
          </cell>
          <cell r="J826" t="str">
            <v>1001202000</v>
          </cell>
        </row>
        <row r="827">
          <cell r="C827" t="str">
            <v>155000030</v>
          </cell>
          <cell r="J827" t="str">
            <v>1001202000</v>
          </cell>
        </row>
        <row r="828">
          <cell r="C828" t="str">
            <v>155000031</v>
          </cell>
          <cell r="J828" t="str">
            <v>1001202000</v>
          </cell>
        </row>
        <row r="829">
          <cell r="C829" t="str">
            <v>155000032</v>
          </cell>
          <cell r="J829" t="str">
            <v>1001202000</v>
          </cell>
        </row>
        <row r="830">
          <cell r="C830" t="str">
            <v>155000033</v>
          </cell>
          <cell r="J830" t="str">
            <v>1001202000</v>
          </cell>
        </row>
        <row r="831">
          <cell r="C831" t="str">
            <v>155000034</v>
          </cell>
          <cell r="J831" t="str">
            <v>1001202000</v>
          </cell>
        </row>
        <row r="832">
          <cell r="C832" t="str">
            <v>155000035</v>
          </cell>
          <cell r="J832" t="str">
            <v>1001202000</v>
          </cell>
        </row>
        <row r="833">
          <cell r="C833" t="str">
            <v>155000036</v>
          </cell>
          <cell r="J833" t="str">
            <v>1001202000</v>
          </cell>
        </row>
        <row r="834">
          <cell r="C834" t="str">
            <v>155000037</v>
          </cell>
          <cell r="J834" t="str">
            <v>1001202000</v>
          </cell>
        </row>
        <row r="835">
          <cell r="C835" t="str">
            <v>155000038</v>
          </cell>
          <cell r="J835" t="str">
            <v>1001202000</v>
          </cell>
        </row>
        <row r="836">
          <cell r="C836" t="str">
            <v>155000039</v>
          </cell>
          <cell r="J836" t="str">
            <v>1001202000</v>
          </cell>
        </row>
        <row r="837">
          <cell r="C837" t="str">
            <v>155000040</v>
          </cell>
          <cell r="J837" t="str">
            <v>1001202000</v>
          </cell>
        </row>
        <row r="838">
          <cell r="C838" t="str">
            <v>155000041</v>
          </cell>
          <cell r="J838" t="str">
            <v>1001202000</v>
          </cell>
        </row>
        <row r="839">
          <cell r="C839" t="str">
            <v>155000042</v>
          </cell>
          <cell r="J839" t="str">
            <v>1001202000</v>
          </cell>
        </row>
        <row r="840">
          <cell r="C840" t="str">
            <v>155000043</v>
          </cell>
          <cell r="J840" t="str">
            <v>1001202000</v>
          </cell>
        </row>
        <row r="841">
          <cell r="C841" t="str">
            <v>155000044</v>
          </cell>
          <cell r="J841" t="str">
            <v>1001202000</v>
          </cell>
        </row>
        <row r="842">
          <cell r="C842" t="str">
            <v>155000045</v>
          </cell>
          <cell r="J842" t="str">
            <v>1001201000</v>
          </cell>
        </row>
        <row r="843">
          <cell r="C843" t="str">
            <v>155000046</v>
          </cell>
          <cell r="J843" t="str">
            <v>1001202000</v>
          </cell>
        </row>
        <row r="844">
          <cell r="C844" t="str">
            <v>155000047</v>
          </cell>
          <cell r="J844" t="str">
            <v>1001202000</v>
          </cell>
        </row>
        <row r="845">
          <cell r="C845" t="str">
            <v>155000048</v>
          </cell>
          <cell r="J845" t="str">
            <v>1001202000</v>
          </cell>
        </row>
        <row r="846">
          <cell r="C846" t="str">
            <v>155000049</v>
          </cell>
          <cell r="J846" t="str">
            <v>1001202000</v>
          </cell>
        </row>
        <row r="847">
          <cell r="C847" t="str">
            <v>155000050</v>
          </cell>
          <cell r="J847" t="str">
            <v>1001202000</v>
          </cell>
        </row>
        <row r="848">
          <cell r="C848" t="str">
            <v>155000051</v>
          </cell>
          <cell r="J848" t="str">
            <v>1001202000</v>
          </cell>
        </row>
        <row r="849">
          <cell r="C849" t="str">
            <v>155000052</v>
          </cell>
          <cell r="J849" t="str">
            <v>1001202000</v>
          </cell>
        </row>
        <row r="850">
          <cell r="C850" t="str">
            <v>155000053</v>
          </cell>
          <cell r="J850" t="str">
            <v>1001202000</v>
          </cell>
        </row>
        <row r="851">
          <cell r="C851" t="str">
            <v>155000054</v>
          </cell>
          <cell r="J851" t="str">
            <v>1001202000</v>
          </cell>
        </row>
        <row r="852">
          <cell r="C852" t="str">
            <v>155000055</v>
          </cell>
          <cell r="J852" t="str">
            <v>1001202000</v>
          </cell>
        </row>
        <row r="853">
          <cell r="C853" t="str">
            <v>155000056</v>
          </cell>
          <cell r="J853" t="str">
            <v>1001202000</v>
          </cell>
        </row>
        <row r="854">
          <cell r="C854" t="str">
            <v>155000057</v>
          </cell>
          <cell r="J854" t="str">
            <v>1001202000</v>
          </cell>
        </row>
        <row r="855">
          <cell r="C855" t="str">
            <v>155000058</v>
          </cell>
          <cell r="J855" t="str">
            <v>1001202000</v>
          </cell>
        </row>
        <row r="856">
          <cell r="C856" t="str">
            <v>155000059</v>
          </cell>
          <cell r="J856" t="str">
            <v>1001202000</v>
          </cell>
        </row>
        <row r="857">
          <cell r="C857" t="str">
            <v>155000060</v>
          </cell>
          <cell r="J857" t="str">
            <v>1001202000</v>
          </cell>
        </row>
        <row r="858">
          <cell r="C858" t="str">
            <v>155000061</v>
          </cell>
          <cell r="J858" t="str">
            <v>1001602000</v>
          </cell>
        </row>
        <row r="859">
          <cell r="C859" t="str">
            <v>155000062</v>
          </cell>
          <cell r="J859" t="str">
            <v>1001203000</v>
          </cell>
        </row>
        <row r="860">
          <cell r="C860" t="str">
            <v>155000063</v>
          </cell>
          <cell r="J860" t="str">
            <v>1001202000</v>
          </cell>
        </row>
        <row r="861">
          <cell r="C861" t="str">
            <v>155000064</v>
          </cell>
          <cell r="J861" t="str">
            <v>1001202000</v>
          </cell>
        </row>
        <row r="862">
          <cell r="C862" t="str">
            <v>155000065</v>
          </cell>
          <cell r="J862" t="str">
            <v>1001202000</v>
          </cell>
        </row>
        <row r="863">
          <cell r="C863" t="str">
            <v>155000066</v>
          </cell>
          <cell r="J863" t="str">
            <v>1001202000</v>
          </cell>
        </row>
        <row r="864">
          <cell r="C864" t="str">
            <v>155000067</v>
          </cell>
          <cell r="J864" t="str">
            <v>1001202000</v>
          </cell>
        </row>
        <row r="865">
          <cell r="C865" t="str">
            <v>155000068</v>
          </cell>
          <cell r="J865" t="str">
            <v>1001202000</v>
          </cell>
        </row>
        <row r="866">
          <cell r="C866" t="str">
            <v>155000069</v>
          </cell>
          <cell r="J866" t="str">
            <v>1001202000</v>
          </cell>
        </row>
        <row r="867">
          <cell r="C867" t="str">
            <v>155000070</v>
          </cell>
          <cell r="J867" t="str">
            <v>1001202000</v>
          </cell>
        </row>
        <row r="868">
          <cell r="C868" t="str">
            <v>155000071</v>
          </cell>
          <cell r="J868" t="str">
            <v>1001202000</v>
          </cell>
        </row>
        <row r="869">
          <cell r="C869" t="str">
            <v>155000072</v>
          </cell>
          <cell r="J869" t="str">
            <v>1001202000</v>
          </cell>
        </row>
        <row r="870">
          <cell r="C870" t="str">
            <v>155000073</v>
          </cell>
          <cell r="J870" t="str">
            <v>1001202000</v>
          </cell>
        </row>
        <row r="871">
          <cell r="C871" t="str">
            <v>155000074</v>
          </cell>
          <cell r="J871" t="str">
            <v>1001203000</v>
          </cell>
        </row>
        <row r="872">
          <cell r="C872" t="str">
            <v>155000075</v>
          </cell>
          <cell r="J872" t="str">
            <v>1001202000</v>
          </cell>
        </row>
        <row r="873">
          <cell r="C873" t="str">
            <v>155000076</v>
          </cell>
          <cell r="J873" t="str">
            <v>1001202000</v>
          </cell>
        </row>
        <row r="874">
          <cell r="C874" t="str">
            <v>155000077</v>
          </cell>
          <cell r="J874" t="str">
            <v>1001202000</v>
          </cell>
        </row>
        <row r="875">
          <cell r="C875" t="str">
            <v>155000078</v>
          </cell>
          <cell r="J875" t="str">
            <v>1001202000</v>
          </cell>
        </row>
        <row r="876">
          <cell r="C876" t="str">
            <v>155000079</v>
          </cell>
          <cell r="J876" t="str">
            <v>1001202000</v>
          </cell>
        </row>
        <row r="877">
          <cell r="C877" t="str">
            <v>155000080</v>
          </cell>
          <cell r="J877" t="str">
            <v>1001202000</v>
          </cell>
        </row>
        <row r="878">
          <cell r="C878" t="str">
            <v>155000081</v>
          </cell>
          <cell r="J878" t="str">
            <v>1001202000</v>
          </cell>
        </row>
        <row r="879">
          <cell r="C879" t="str">
            <v>155000082</v>
          </cell>
          <cell r="J879" t="str">
            <v>1001202000</v>
          </cell>
        </row>
        <row r="880">
          <cell r="C880" t="str">
            <v>155000083</v>
          </cell>
          <cell r="J880" t="str">
            <v>1001400000</v>
          </cell>
        </row>
        <row r="881">
          <cell r="C881" t="str">
            <v>155000084</v>
          </cell>
          <cell r="J881" t="str">
            <v>1001400000</v>
          </cell>
        </row>
        <row r="882">
          <cell r="C882" t="str">
            <v>155000085</v>
          </cell>
          <cell r="J882" t="str">
            <v>1001400000</v>
          </cell>
        </row>
        <row r="883">
          <cell r="C883" t="str">
            <v>155000086</v>
          </cell>
          <cell r="J883" t="str">
            <v>1001201000</v>
          </cell>
        </row>
        <row r="884">
          <cell r="C884" t="str">
            <v>155000087</v>
          </cell>
          <cell r="J884" t="str">
            <v>1001202000</v>
          </cell>
        </row>
        <row r="885">
          <cell r="C885" t="str">
            <v>155000088</v>
          </cell>
          <cell r="J885" t="str">
            <v>1001203000</v>
          </cell>
        </row>
        <row r="886">
          <cell r="C886" t="str">
            <v>155000089</v>
          </cell>
          <cell r="J886" t="str">
            <v>1001202000</v>
          </cell>
        </row>
        <row r="887">
          <cell r="C887" t="str">
            <v>155000090</v>
          </cell>
          <cell r="J887" t="str">
            <v>1001202000</v>
          </cell>
        </row>
        <row r="888">
          <cell r="C888" t="str">
            <v>155000091</v>
          </cell>
          <cell r="J888" t="str">
            <v>1001400000</v>
          </cell>
        </row>
        <row r="889">
          <cell r="C889" t="str">
            <v>155000092</v>
          </cell>
          <cell r="J889" t="str">
            <v>1001400000</v>
          </cell>
        </row>
        <row r="890">
          <cell r="C890" t="str">
            <v>155000093</v>
          </cell>
          <cell r="J890" t="str">
            <v>1001202000</v>
          </cell>
        </row>
        <row r="891">
          <cell r="C891" t="str">
            <v>155000094</v>
          </cell>
          <cell r="J891" t="str">
            <v>1001404000</v>
          </cell>
        </row>
        <row r="892">
          <cell r="C892" t="str">
            <v>155000095</v>
          </cell>
          <cell r="J892" t="str">
            <v>1001404000</v>
          </cell>
        </row>
        <row r="893">
          <cell r="C893" t="str">
            <v>155000096</v>
          </cell>
          <cell r="J893" t="str">
            <v>1001202000</v>
          </cell>
        </row>
        <row r="894">
          <cell r="C894" t="str">
            <v>155000097</v>
          </cell>
          <cell r="J894" t="str">
            <v>1001202000</v>
          </cell>
        </row>
        <row r="895">
          <cell r="C895" t="str">
            <v>155000098</v>
          </cell>
          <cell r="J895" t="str">
            <v>1001101000</v>
          </cell>
        </row>
        <row r="896">
          <cell r="C896" t="str">
            <v>155000099</v>
          </cell>
          <cell r="J896" t="str">
            <v>1001202000</v>
          </cell>
        </row>
        <row r="897">
          <cell r="C897" t="str">
            <v>155000100</v>
          </cell>
          <cell r="J897" t="str">
            <v>1001202000</v>
          </cell>
        </row>
        <row r="898">
          <cell r="C898" t="str">
            <v>155000101</v>
          </cell>
          <cell r="J898" t="str">
            <v>1001202000</v>
          </cell>
        </row>
        <row r="899">
          <cell r="C899" t="str">
            <v>155000102</v>
          </cell>
          <cell r="J899" t="str">
            <v>1001202000</v>
          </cell>
        </row>
        <row r="900">
          <cell r="C900" t="str">
            <v>155000103</v>
          </cell>
          <cell r="J900" t="str">
            <v>1001202000</v>
          </cell>
        </row>
        <row r="901">
          <cell r="C901" t="str">
            <v>155000104</v>
          </cell>
          <cell r="J901" t="str">
            <v>1001202000</v>
          </cell>
        </row>
        <row r="902">
          <cell r="C902" t="str">
            <v>155000105</v>
          </cell>
          <cell r="J902" t="str">
            <v>1001202000</v>
          </cell>
        </row>
        <row r="903">
          <cell r="C903" t="str">
            <v>155000106</v>
          </cell>
          <cell r="J903" t="str">
            <v>1001202000</v>
          </cell>
        </row>
        <row r="904">
          <cell r="C904" t="str">
            <v>155000107</v>
          </cell>
          <cell r="J904" t="str">
            <v>1001202000</v>
          </cell>
        </row>
        <row r="905">
          <cell r="C905" t="str">
            <v>155000108</v>
          </cell>
          <cell r="J905" t="str">
            <v>1001202000</v>
          </cell>
        </row>
        <row r="906">
          <cell r="C906" t="str">
            <v>155000109</v>
          </cell>
          <cell r="J906" t="str">
            <v>1001202000</v>
          </cell>
        </row>
        <row r="907">
          <cell r="C907" t="str">
            <v>155000110</v>
          </cell>
          <cell r="J907" t="str">
            <v>1001202000</v>
          </cell>
        </row>
        <row r="908">
          <cell r="C908" t="str">
            <v>155000111</v>
          </cell>
          <cell r="J908" t="str">
            <v>1001202000</v>
          </cell>
        </row>
        <row r="909">
          <cell r="C909" t="str">
            <v>155000112</v>
          </cell>
          <cell r="J909" t="str">
            <v>1001202000</v>
          </cell>
        </row>
        <row r="910">
          <cell r="C910" t="str">
            <v>155000113</v>
          </cell>
          <cell r="J910" t="str">
            <v>1001202000</v>
          </cell>
        </row>
        <row r="911">
          <cell r="C911" t="str">
            <v>155000114</v>
          </cell>
          <cell r="J911" t="str">
            <v>1001202000</v>
          </cell>
        </row>
        <row r="912">
          <cell r="C912" t="str">
            <v>155000115</v>
          </cell>
          <cell r="J912" t="str">
            <v>1001202000</v>
          </cell>
        </row>
        <row r="913">
          <cell r="C913" t="str">
            <v>155000116</v>
          </cell>
          <cell r="J913" t="str">
            <v>1001202000</v>
          </cell>
        </row>
        <row r="914">
          <cell r="C914" t="str">
            <v>155000117</v>
          </cell>
          <cell r="J914" t="str">
            <v>1001202000</v>
          </cell>
        </row>
        <row r="915">
          <cell r="C915" t="str">
            <v>155000118</v>
          </cell>
          <cell r="J915" t="str">
            <v>1001202000</v>
          </cell>
        </row>
        <row r="916">
          <cell r="C916" t="str">
            <v>155000119</v>
          </cell>
          <cell r="J916" t="str">
            <v>1001202000</v>
          </cell>
        </row>
        <row r="917">
          <cell r="C917" t="str">
            <v>155000120</v>
          </cell>
          <cell r="J917" t="str">
            <v>1001202000</v>
          </cell>
        </row>
        <row r="918">
          <cell r="C918" t="str">
            <v>155000121</v>
          </cell>
          <cell r="J918" t="str">
            <v>1001202000</v>
          </cell>
        </row>
        <row r="919">
          <cell r="C919" t="str">
            <v>155000122</v>
          </cell>
          <cell r="J919" t="str">
            <v>1001202000</v>
          </cell>
        </row>
        <row r="920">
          <cell r="C920" t="str">
            <v>155000123</v>
          </cell>
          <cell r="J920" t="str">
            <v>1001202000</v>
          </cell>
        </row>
        <row r="921">
          <cell r="C921" t="str">
            <v>155000124</v>
          </cell>
          <cell r="J921" t="str">
            <v>1001202000</v>
          </cell>
        </row>
        <row r="922">
          <cell r="C922" t="str">
            <v>155000125</v>
          </cell>
          <cell r="J922" t="str">
            <v>1001202000</v>
          </cell>
        </row>
        <row r="923">
          <cell r="C923" t="str">
            <v>155000126</v>
          </cell>
          <cell r="J923" t="str">
            <v>1001601400</v>
          </cell>
        </row>
        <row r="924">
          <cell r="C924" t="str">
            <v>155000127</v>
          </cell>
          <cell r="J924" t="str">
            <v>1001601400</v>
          </cell>
        </row>
        <row r="925">
          <cell r="C925" t="str">
            <v>155000128</v>
          </cell>
          <cell r="J925" t="str">
            <v>1001202000</v>
          </cell>
        </row>
        <row r="926">
          <cell r="C926" t="str">
            <v>155000129</v>
          </cell>
          <cell r="J926" t="str">
            <v>1001202000</v>
          </cell>
        </row>
        <row r="927">
          <cell r="C927" t="str">
            <v>155000130</v>
          </cell>
          <cell r="J927" t="str">
            <v>1001202000</v>
          </cell>
        </row>
        <row r="928">
          <cell r="C928" t="str">
            <v>155000131</v>
          </cell>
          <cell r="J928" t="str">
            <v>1001202000</v>
          </cell>
        </row>
        <row r="929">
          <cell r="C929" t="str">
            <v>155000132</v>
          </cell>
          <cell r="J929" t="str">
            <v>1001202000</v>
          </cell>
        </row>
        <row r="930">
          <cell r="C930" t="str">
            <v>155000133</v>
          </cell>
          <cell r="J930" t="str">
            <v>1001202000</v>
          </cell>
        </row>
        <row r="931">
          <cell r="C931" t="str">
            <v>155000134</v>
          </cell>
          <cell r="J931" t="str">
            <v>1001202000</v>
          </cell>
        </row>
        <row r="932">
          <cell r="C932" t="str">
            <v>155000135</v>
          </cell>
          <cell r="J932" t="str">
            <v>1001202000</v>
          </cell>
        </row>
        <row r="933">
          <cell r="C933" t="str">
            <v>155000136</v>
          </cell>
          <cell r="J933" t="str">
            <v>1001203000</v>
          </cell>
        </row>
        <row r="934">
          <cell r="C934" t="str">
            <v>155000137</v>
          </cell>
          <cell r="J934" t="str">
            <v>1001202000</v>
          </cell>
        </row>
        <row r="935">
          <cell r="C935" t="str">
            <v>155000138</v>
          </cell>
          <cell r="J935" t="str">
            <v>1001202000</v>
          </cell>
        </row>
        <row r="936">
          <cell r="C936" t="str">
            <v>155000139</v>
          </cell>
          <cell r="J936" t="str">
            <v>1001202000</v>
          </cell>
        </row>
        <row r="937">
          <cell r="C937" t="str">
            <v>155000140</v>
          </cell>
          <cell r="J937" t="str">
            <v>1001202000</v>
          </cell>
        </row>
        <row r="938">
          <cell r="C938" t="str">
            <v>155000141</v>
          </cell>
          <cell r="J938" t="str">
            <v>1001202000</v>
          </cell>
        </row>
        <row r="939">
          <cell r="C939" t="str">
            <v>155000142</v>
          </cell>
          <cell r="J939" t="str">
            <v>1001202000</v>
          </cell>
        </row>
        <row r="940">
          <cell r="C940" t="str">
            <v>155000143</v>
          </cell>
          <cell r="J940" t="str">
            <v>1001202000</v>
          </cell>
        </row>
        <row r="941">
          <cell r="C941" t="str">
            <v>155000144</v>
          </cell>
          <cell r="J941" t="str">
            <v>1001202000</v>
          </cell>
        </row>
        <row r="942">
          <cell r="C942" t="str">
            <v>155000145</v>
          </cell>
          <cell r="J942" t="str">
            <v>1001202000</v>
          </cell>
        </row>
        <row r="943">
          <cell r="C943" t="str">
            <v>155000146</v>
          </cell>
          <cell r="J943" t="str">
            <v>1001202000</v>
          </cell>
        </row>
        <row r="944">
          <cell r="C944" t="str">
            <v>155000147</v>
          </cell>
          <cell r="J944" t="str">
            <v>1001202000</v>
          </cell>
        </row>
        <row r="945">
          <cell r="C945" t="str">
            <v>155000148</v>
          </cell>
          <cell r="J945" t="str">
            <v>1001202000</v>
          </cell>
        </row>
        <row r="946">
          <cell r="C946" t="str">
            <v>155000149</v>
          </cell>
          <cell r="J946" t="str">
            <v>1001202000</v>
          </cell>
        </row>
        <row r="947">
          <cell r="C947" t="str">
            <v>155000150</v>
          </cell>
          <cell r="J947" t="str">
            <v>1001202000</v>
          </cell>
        </row>
        <row r="948">
          <cell r="C948" t="str">
            <v>155000151</v>
          </cell>
          <cell r="J948" t="str">
            <v>1001202000</v>
          </cell>
        </row>
        <row r="949">
          <cell r="C949" t="str">
            <v>155000152</v>
          </cell>
          <cell r="J949" t="str">
            <v>1001202000</v>
          </cell>
        </row>
        <row r="950">
          <cell r="C950" t="str">
            <v>155000153</v>
          </cell>
          <cell r="J950" t="str">
            <v>1001202000</v>
          </cell>
        </row>
        <row r="951">
          <cell r="C951" t="str">
            <v>155000154</v>
          </cell>
          <cell r="J951" t="str">
            <v>1001202000</v>
          </cell>
        </row>
        <row r="952">
          <cell r="C952" t="str">
            <v>155000155</v>
          </cell>
          <cell r="J952" t="str">
            <v>1001404000</v>
          </cell>
        </row>
        <row r="953">
          <cell r="C953" t="str">
            <v>155000156</v>
          </cell>
          <cell r="J953" t="str">
            <v>1001404000</v>
          </cell>
        </row>
        <row r="954">
          <cell r="C954" t="str">
            <v>155000157</v>
          </cell>
          <cell r="J954" t="str">
            <v>1001202000</v>
          </cell>
        </row>
        <row r="955">
          <cell r="C955" t="str">
            <v>155000158</v>
          </cell>
          <cell r="J955" t="str">
            <v>1001202000</v>
          </cell>
        </row>
        <row r="956">
          <cell r="C956" t="str">
            <v>155000159</v>
          </cell>
          <cell r="J956" t="str">
            <v>1001203000</v>
          </cell>
        </row>
        <row r="957">
          <cell r="C957" t="str">
            <v>155000160</v>
          </cell>
          <cell r="J957" t="str">
            <v>1001202000</v>
          </cell>
        </row>
        <row r="958">
          <cell r="C958" t="str">
            <v>155000161</v>
          </cell>
          <cell r="J958" t="str">
            <v>1001202000</v>
          </cell>
        </row>
        <row r="959">
          <cell r="C959" t="str">
            <v>155000162</v>
          </cell>
          <cell r="J959" t="str">
            <v>1001202000</v>
          </cell>
        </row>
        <row r="960">
          <cell r="C960" t="str">
            <v>155000163</v>
          </cell>
          <cell r="J960" t="str">
            <v>1001202000</v>
          </cell>
        </row>
        <row r="961">
          <cell r="C961" t="str">
            <v>155000164</v>
          </cell>
          <cell r="J961" t="str">
            <v>1001202000</v>
          </cell>
        </row>
        <row r="962">
          <cell r="C962" t="str">
            <v>155000165</v>
          </cell>
          <cell r="J962" t="str">
            <v>1001202000</v>
          </cell>
        </row>
        <row r="963">
          <cell r="C963" t="str">
            <v>155000166</v>
          </cell>
          <cell r="J963" t="str">
            <v>1001202000</v>
          </cell>
        </row>
        <row r="964">
          <cell r="C964" t="str">
            <v>155000167</v>
          </cell>
          <cell r="J964" t="str">
            <v>1001202000</v>
          </cell>
        </row>
        <row r="965">
          <cell r="C965" t="str">
            <v>155000168</v>
          </cell>
          <cell r="J965" t="str">
            <v>1001202000</v>
          </cell>
        </row>
        <row r="966">
          <cell r="C966" t="str">
            <v>155000169</v>
          </cell>
          <cell r="J966" t="str">
            <v>1001202000</v>
          </cell>
        </row>
        <row r="967">
          <cell r="C967" t="str">
            <v>155000170</v>
          </cell>
          <cell r="J967" t="str">
            <v>1001202000</v>
          </cell>
        </row>
        <row r="968">
          <cell r="C968" t="str">
            <v>155000171</v>
          </cell>
          <cell r="J968" t="str">
            <v>1001202000</v>
          </cell>
        </row>
        <row r="969">
          <cell r="C969" t="str">
            <v>155000172</v>
          </cell>
          <cell r="J969" t="str">
            <v>1001202000</v>
          </cell>
        </row>
        <row r="970">
          <cell r="C970" t="str">
            <v>155000173</v>
          </cell>
          <cell r="J970" t="str">
            <v>1001202000</v>
          </cell>
        </row>
        <row r="971">
          <cell r="C971" t="str">
            <v>155000174</v>
          </cell>
          <cell r="J971" t="str">
            <v>1001202000</v>
          </cell>
        </row>
        <row r="972">
          <cell r="C972" t="str">
            <v>155000175</v>
          </cell>
          <cell r="J972" t="str">
            <v>1001202000</v>
          </cell>
        </row>
        <row r="973">
          <cell r="C973" t="str">
            <v>155000176</v>
          </cell>
          <cell r="J973" t="str">
            <v>1001202000</v>
          </cell>
        </row>
        <row r="974">
          <cell r="C974" t="str">
            <v>155000177</v>
          </cell>
          <cell r="J974" t="str">
            <v>1001202000</v>
          </cell>
        </row>
        <row r="975">
          <cell r="C975" t="str">
            <v>155000178</v>
          </cell>
          <cell r="J975" t="str">
            <v>1001202000</v>
          </cell>
        </row>
        <row r="976">
          <cell r="C976" t="str">
            <v>155000179</v>
          </cell>
          <cell r="J976" t="str">
            <v>1001202000</v>
          </cell>
        </row>
        <row r="977">
          <cell r="C977" t="str">
            <v>155000180</v>
          </cell>
          <cell r="J977" t="str">
            <v>1001202000</v>
          </cell>
        </row>
        <row r="978">
          <cell r="C978" t="str">
            <v>155000181</v>
          </cell>
          <cell r="J978" t="str">
            <v>1001202000</v>
          </cell>
        </row>
        <row r="979">
          <cell r="C979" t="str">
            <v>155000182</v>
          </cell>
          <cell r="J979" t="str">
            <v>1001202000</v>
          </cell>
        </row>
        <row r="980">
          <cell r="C980" t="str">
            <v>155000183</v>
          </cell>
          <cell r="J980" t="str">
            <v>1001202000</v>
          </cell>
        </row>
        <row r="981">
          <cell r="C981" t="str">
            <v>155000184</v>
          </cell>
          <cell r="J981" t="str">
            <v>1001202000</v>
          </cell>
        </row>
        <row r="982">
          <cell r="C982" t="str">
            <v>155000185</v>
          </cell>
          <cell r="J982" t="str">
            <v>1001202000</v>
          </cell>
        </row>
        <row r="983">
          <cell r="C983" t="str">
            <v>155000186</v>
          </cell>
          <cell r="J983" t="str">
            <v>1001202000</v>
          </cell>
        </row>
        <row r="984">
          <cell r="C984" t="str">
            <v>155000187</v>
          </cell>
          <cell r="J984" t="str">
            <v>1001202000</v>
          </cell>
        </row>
        <row r="985">
          <cell r="C985" t="str">
            <v>155000188</v>
          </cell>
          <cell r="J985" t="str">
            <v>1001202000</v>
          </cell>
        </row>
        <row r="986">
          <cell r="C986" t="str">
            <v>155000189</v>
          </cell>
          <cell r="J986" t="str">
            <v>1001202000</v>
          </cell>
        </row>
        <row r="987">
          <cell r="C987" t="str">
            <v>155000190</v>
          </cell>
          <cell r="J987" t="str">
            <v>1001202000</v>
          </cell>
        </row>
        <row r="988">
          <cell r="C988" t="str">
            <v>155000191</v>
          </cell>
          <cell r="J988" t="str">
            <v>1001202000</v>
          </cell>
        </row>
        <row r="989">
          <cell r="C989" t="str">
            <v>155000192</v>
          </cell>
          <cell r="J989" t="str">
            <v>1001202000</v>
          </cell>
        </row>
        <row r="990">
          <cell r="C990" t="str">
            <v>155000193</v>
          </cell>
          <cell r="J990" t="str">
            <v>1001202000</v>
          </cell>
        </row>
        <row r="991">
          <cell r="C991" t="str">
            <v>155000194</v>
          </cell>
          <cell r="J991" t="str">
            <v>1001202000</v>
          </cell>
        </row>
        <row r="992">
          <cell r="C992" t="str">
            <v>155000195</v>
          </cell>
          <cell r="J992" t="str">
            <v>1001601400</v>
          </cell>
        </row>
        <row r="993">
          <cell r="C993" t="str">
            <v>155000196</v>
          </cell>
          <cell r="J993" t="str">
            <v>1001202000</v>
          </cell>
        </row>
        <row r="994">
          <cell r="C994" t="str">
            <v>155000197</v>
          </cell>
          <cell r="J994" t="str">
            <v>1001202000</v>
          </cell>
        </row>
        <row r="995">
          <cell r="C995" t="str">
            <v>155000198</v>
          </cell>
          <cell r="J995" t="str">
            <v>1001202000</v>
          </cell>
        </row>
        <row r="996">
          <cell r="C996" t="str">
            <v>155000199</v>
          </cell>
          <cell r="J996" t="str">
            <v>1001202000</v>
          </cell>
        </row>
        <row r="997">
          <cell r="C997" t="str">
            <v>155000200</v>
          </cell>
          <cell r="J997" t="str">
            <v>1001202000</v>
          </cell>
        </row>
        <row r="998">
          <cell r="C998" t="str">
            <v>155000201</v>
          </cell>
          <cell r="J998" t="str">
            <v>1001202000</v>
          </cell>
        </row>
        <row r="999">
          <cell r="C999" t="str">
            <v>155000202</v>
          </cell>
          <cell r="J999" t="str">
            <v>1001202000</v>
          </cell>
        </row>
        <row r="1000">
          <cell r="C1000" t="str">
            <v>155000203</v>
          </cell>
          <cell r="J1000" t="str">
            <v>1001202000</v>
          </cell>
        </row>
        <row r="1001">
          <cell r="C1001" t="str">
            <v>155000204</v>
          </cell>
          <cell r="J1001" t="str">
            <v>1001202000</v>
          </cell>
        </row>
        <row r="1002">
          <cell r="C1002" t="str">
            <v>155000205</v>
          </cell>
          <cell r="J1002" t="str">
            <v>1001202000</v>
          </cell>
        </row>
        <row r="1003">
          <cell r="C1003" t="str">
            <v>155000206</v>
          </cell>
          <cell r="J1003" t="str">
            <v>1001202000</v>
          </cell>
        </row>
        <row r="1004">
          <cell r="C1004" t="str">
            <v>155000207</v>
          </cell>
          <cell r="J1004" t="str">
            <v>1001202000</v>
          </cell>
        </row>
        <row r="1005">
          <cell r="C1005" t="str">
            <v>155000208</v>
          </cell>
          <cell r="J1005" t="str">
            <v>1001202000</v>
          </cell>
        </row>
        <row r="1006">
          <cell r="C1006" t="str">
            <v>155000209</v>
          </cell>
          <cell r="J1006" t="str">
            <v>1001202000</v>
          </cell>
        </row>
        <row r="1007">
          <cell r="C1007" t="str">
            <v>155000210</v>
          </cell>
          <cell r="J1007" t="str">
            <v>1001202000</v>
          </cell>
        </row>
        <row r="1008">
          <cell r="C1008" t="str">
            <v>155000211</v>
          </cell>
          <cell r="J1008" t="str">
            <v>1001202000</v>
          </cell>
        </row>
        <row r="1009">
          <cell r="C1009" t="str">
            <v>155000212</v>
          </cell>
          <cell r="J1009" t="str">
            <v>1001202000</v>
          </cell>
        </row>
        <row r="1010">
          <cell r="C1010" t="str">
            <v>155000213</v>
          </cell>
          <cell r="J1010" t="str">
            <v>1001202000</v>
          </cell>
        </row>
        <row r="1011">
          <cell r="C1011" t="str">
            <v>155000214</v>
          </cell>
          <cell r="J1011" t="str">
            <v>1001202000</v>
          </cell>
        </row>
        <row r="1012">
          <cell r="C1012" t="str">
            <v>155000215</v>
          </cell>
          <cell r="J1012" t="str">
            <v>1001202000</v>
          </cell>
        </row>
        <row r="1013">
          <cell r="C1013" t="str">
            <v>155000216</v>
          </cell>
          <cell r="J1013" t="str">
            <v>1001202000</v>
          </cell>
        </row>
        <row r="1014">
          <cell r="C1014" t="str">
            <v>155000217</v>
          </cell>
          <cell r="J1014" t="str">
            <v>1001202000</v>
          </cell>
        </row>
        <row r="1015">
          <cell r="C1015" t="str">
            <v>155000218</v>
          </cell>
          <cell r="J1015" t="str">
            <v>1001202000</v>
          </cell>
        </row>
        <row r="1016">
          <cell r="C1016" t="str">
            <v>155000219</v>
          </cell>
          <cell r="J1016" t="str">
            <v>1001202000</v>
          </cell>
        </row>
        <row r="1017">
          <cell r="C1017" t="str">
            <v>155000220</v>
          </cell>
          <cell r="J1017" t="str">
            <v>1001202000</v>
          </cell>
        </row>
        <row r="1018">
          <cell r="C1018" t="str">
            <v>155000221</v>
          </cell>
          <cell r="J1018" t="str">
            <v>1001202000</v>
          </cell>
        </row>
        <row r="1019">
          <cell r="C1019" t="str">
            <v>155000222</v>
          </cell>
          <cell r="J1019" t="str">
            <v>1001202000</v>
          </cell>
        </row>
        <row r="1020">
          <cell r="C1020" t="str">
            <v>155000223</v>
          </cell>
          <cell r="J1020" t="str">
            <v>1001202000</v>
          </cell>
        </row>
        <row r="1021">
          <cell r="C1021" t="str">
            <v>155000224</v>
          </cell>
          <cell r="J1021" t="str">
            <v>1001202000</v>
          </cell>
        </row>
        <row r="1022">
          <cell r="C1022" t="str">
            <v>155000225</v>
          </cell>
          <cell r="J1022" t="str">
            <v>1001202000</v>
          </cell>
        </row>
        <row r="1023">
          <cell r="C1023" t="str">
            <v>155000226</v>
          </cell>
          <cell r="J1023" t="str">
            <v>1001202000</v>
          </cell>
        </row>
        <row r="1024">
          <cell r="C1024" t="str">
            <v>155000227</v>
          </cell>
          <cell r="J1024" t="str">
            <v>1001202000</v>
          </cell>
        </row>
        <row r="1025">
          <cell r="C1025" t="str">
            <v>155000228</v>
          </cell>
          <cell r="J1025" t="str">
            <v>1001202000</v>
          </cell>
        </row>
        <row r="1026">
          <cell r="C1026" t="str">
            <v>155000229</v>
          </cell>
          <cell r="J1026" t="str">
            <v>1001202000</v>
          </cell>
        </row>
        <row r="1027">
          <cell r="C1027" t="str">
            <v>155000230</v>
          </cell>
          <cell r="J1027" t="str">
            <v>1001203000</v>
          </cell>
        </row>
        <row r="1028">
          <cell r="C1028" t="str">
            <v>155000231</v>
          </cell>
          <cell r="J1028" t="str">
            <v>1001203000</v>
          </cell>
        </row>
        <row r="1029">
          <cell r="C1029" t="str">
            <v>155000232</v>
          </cell>
          <cell r="J1029" t="str">
            <v>1001203000</v>
          </cell>
        </row>
        <row r="1030">
          <cell r="C1030" t="str">
            <v>155000233</v>
          </cell>
          <cell r="J1030" t="str">
            <v>1001202000</v>
          </cell>
        </row>
        <row r="1031">
          <cell r="C1031" t="str">
            <v>155000234</v>
          </cell>
          <cell r="J1031" t="str">
            <v>1001202000</v>
          </cell>
        </row>
        <row r="1032">
          <cell r="C1032" t="str">
            <v>155000235</v>
          </cell>
          <cell r="J1032" t="str">
            <v>1001202000</v>
          </cell>
        </row>
        <row r="1033">
          <cell r="C1033" t="str">
            <v>155000236</v>
          </cell>
          <cell r="J1033" t="str">
            <v>1001202000</v>
          </cell>
        </row>
        <row r="1034">
          <cell r="C1034" t="str">
            <v>155000237</v>
          </cell>
          <cell r="J1034" t="str">
            <v>1001202000</v>
          </cell>
        </row>
        <row r="1035">
          <cell r="C1035" t="str">
            <v>155000238</v>
          </cell>
          <cell r="J1035" t="str">
            <v>1001202000</v>
          </cell>
        </row>
        <row r="1036">
          <cell r="C1036" t="str">
            <v>155000239</v>
          </cell>
          <cell r="J1036" t="str">
            <v>1001202000</v>
          </cell>
        </row>
        <row r="1037">
          <cell r="C1037" t="str">
            <v>155000240</v>
          </cell>
          <cell r="J1037" t="str">
            <v>1001202000</v>
          </cell>
        </row>
        <row r="1038">
          <cell r="C1038" t="str">
            <v>155000241</v>
          </cell>
          <cell r="J1038" t="str">
            <v>1001405000</v>
          </cell>
        </row>
        <row r="1039">
          <cell r="C1039" t="str">
            <v>155000242</v>
          </cell>
          <cell r="J1039" t="str">
            <v>1001405000</v>
          </cell>
        </row>
        <row r="1040">
          <cell r="C1040" t="str">
            <v>155000243</v>
          </cell>
          <cell r="J1040" t="str">
            <v>1001405000</v>
          </cell>
        </row>
        <row r="1041">
          <cell r="C1041" t="str">
            <v>155000244</v>
          </cell>
          <cell r="J1041" t="str">
            <v>1001405000</v>
          </cell>
        </row>
        <row r="1042">
          <cell r="C1042" t="str">
            <v>155000245</v>
          </cell>
          <cell r="J1042" t="str">
            <v>1001202000</v>
          </cell>
        </row>
        <row r="1043">
          <cell r="C1043" t="str">
            <v>155000246</v>
          </cell>
          <cell r="J1043" t="str">
            <v>1001202000</v>
          </cell>
        </row>
        <row r="1044">
          <cell r="C1044" t="str">
            <v>155000247</v>
          </cell>
          <cell r="J1044" t="str">
            <v>1001202000</v>
          </cell>
        </row>
        <row r="1045">
          <cell r="C1045" t="str">
            <v>155000248</v>
          </cell>
          <cell r="J1045" t="str">
            <v>1001203000</v>
          </cell>
        </row>
        <row r="1046">
          <cell r="C1046" t="str">
            <v>155000249</v>
          </cell>
          <cell r="J1046" t="str">
            <v>1001601300</v>
          </cell>
        </row>
        <row r="1047">
          <cell r="C1047" t="str">
            <v>155000250</v>
          </cell>
          <cell r="J1047" t="str">
            <v>1001404000</v>
          </cell>
        </row>
        <row r="1048">
          <cell r="C1048" t="str">
            <v>155000251</v>
          </cell>
          <cell r="J1048" t="str">
            <v>1001404000</v>
          </cell>
        </row>
        <row r="1049">
          <cell r="C1049" t="str">
            <v>155000252</v>
          </cell>
          <cell r="J1049" t="str">
            <v>1001404000</v>
          </cell>
        </row>
        <row r="1050">
          <cell r="C1050" t="str">
            <v>155000253</v>
          </cell>
          <cell r="J1050" t="str">
            <v>1001404000</v>
          </cell>
        </row>
        <row r="1051">
          <cell r="C1051" t="str">
            <v>155000254</v>
          </cell>
          <cell r="J1051" t="str">
            <v>1001601400</v>
          </cell>
        </row>
        <row r="1052">
          <cell r="C1052" t="str">
            <v>155000255</v>
          </cell>
          <cell r="J1052" t="str">
            <v>1001601400</v>
          </cell>
        </row>
        <row r="1053">
          <cell r="C1053" t="str">
            <v>155000256</v>
          </cell>
          <cell r="J1053" t="str">
            <v>1001202000</v>
          </cell>
        </row>
        <row r="1054">
          <cell r="C1054" t="str">
            <v>155000257</v>
          </cell>
          <cell r="J1054" t="str">
            <v>1001203000</v>
          </cell>
        </row>
        <row r="1055">
          <cell r="C1055" t="str">
            <v>155000258</v>
          </cell>
          <cell r="J1055" t="str">
            <v>1001202000</v>
          </cell>
        </row>
        <row r="1056">
          <cell r="C1056" t="str">
            <v>155000259</v>
          </cell>
          <cell r="J1056" t="str">
            <v>1001202000</v>
          </cell>
        </row>
        <row r="1057">
          <cell r="C1057" t="str">
            <v>155000260</v>
          </cell>
          <cell r="J1057" t="str">
            <v>1001202000</v>
          </cell>
        </row>
        <row r="1058">
          <cell r="C1058" t="str">
            <v>155000261</v>
          </cell>
          <cell r="J1058" t="str">
            <v>1001202000</v>
          </cell>
        </row>
        <row r="1059">
          <cell r="C1059" t="str">
            <v>155000262</v>
          </cell>
          <cell r="J1059" t="str">
            <v>1001202000</v>
          </cell>
        </row>
        <row r="1060">
          <cell r="C1060" t="str">
            <v>155000263</v>
          </cell>
          <cell r="J1060" t="str">
            <v>1001202000</v>
          </cell>
        </row>
        <row r="1061">
          <cell r="C1061" t="str">
            <v>155000264</v>
          </cell>
          <cell r="J1061" t="str">
            <v>1001202000</v>
          </cell>
        </row>
        <row r="1062">
          <cell r="C1062" t="str">
            <v>155000265</v>
          </cell>
          <cell r="J1062" t="str">
            <v>1001202000</v>
          </cell>
        </row>
        <row r="1063">
          <cell r="C1063" t="str">
            <v>155000266</v>
          </cell>
          <cell r="J1063" t="str">
            <v>1001202000</v>
          </cell>
        </row>
        <row r="1064">
          <cell r="C1064" t="str">
            <v>155000267</v>
          </cell>
          <cell r="J1064" t="str">
            <v>1001202000</v>
          </cell>
        </row>
        <row r="1065">
          <cell r="C1065" t="str">
            <v>155000268</v>
          </cell>
          <cell r="J1065" t="str">
            <v>1001202000</v>
          </cell>
        </row>
        <row r="1066">
          <cell r="C1066" t="str">
            <v>155000269</v>
          </cell>
          <cell r="J1066" t="str">
            <v>1001101000</v>
          </cell>
        </row>
        <row r="1067">
          <cell r="C1067" t="str">
            <v>155000270</v>
          </cell>
          <cell r="J1067" t="str">
            <v>1001202000</v>
          </cell>
        </row>
        <row r="1068">
          <cell r="C1068" t="str">
            <v>155000271</v>
          </cell>
          <cell r="J1068" t="str">
            <v>1001202000</v>
          </cell>
        </row>
        <row r="1069">
          <cell r="C1069" t="str">
            <v>155000272</v>
          </cell>
          <cell r="J1069" t="str">
            <v>1001202000</v>
          </cell>
        </row>
        <row r="1070">
          <cell r="C1070" t="str">
            <v>155000273</v>
          </cell>
          <cell r="J1070" t="str">
            <v>1001202000</v>
          </cell>
        </row>
        <row r="1071">
          <cell r="C1071" t="str">
            <v>155000274</v>
          </cell>
          <cell r="J1071" t="str">
            <v>1001202000</v>
          </cell>
        </row>
        <row r="1072">
          <cell r="C1072" t="str">
            <v>155000275</v>
          </cell>
          <cell r="J1072" t="str">
            <v>1001201000</v>
          </cell>
        </row>
        <row r="1073">
          <cell r="C1073" t="str">
            <v>155000276</v>
          </cell>
          <cell r="J1073" t="str">
            <v>1001202000</v>
          </cell>
        </row>
        <row r="1074">
          <cell r="C1074" t="str">
            <v>155000277</v>
          </cell>
          <cell r="J1074" t="str">
            <v>1001202000</v>
          </cell>
        </row>
        <row r="1075">
          <cell r="C1075" t="str">
            <v>155000278</v>
          </cell>
          <cell r="J1075" t="str">
            <v>1001202000</v>
          </cell>
        </row>
        <row r="1076">
          <cell r="C1076" t="str">
            <v>155000279</v>
          </cell>
          <cell r="J1076" t="str">
            <v>1001202000</v>
          </cell>
        </row>
        <row r="1077">
          <cell r="C1077" t="str">
            <v>155000280</v>
          </cell>
          <cell r="J1077" t="str">
            <v>1001202000</v>
          </cell>
        </row>
        <row r="1078">
          <cell r="C1078" t="str">
            <v>155000281</v>
          </cell>
          <cell r="J1078" t="str">
            <v>1001202000</v>
          </cell>
        </row>
        <row r="1079">
          <cell r="C1079" t="str">
            <v>155000282</v>
          </cell>
          <cell r="J1079" t="str">
            <v>1001202000</v>
          </cell>
        </row>
        <row r="1080">
          <cell r="C1080" t="str">
            <v>155000283</v>
          </cell>
          <cell r="J1080" t="str">
            <v>1001202000</v>
          </cell>
        </row>
        <row r="1081">
          <cell r="C1081" t="str">
            <v>155000284</v>
          </cell>
          <cell r="J1081" t="str">
            <v>1001202000</v>
          </cell>
        </row>
        <row r="1082">
          <cell r="C1082" t="str">
            <v>155000285</v>
          </cell>
          <cell r="J1082" t="str">
            <v>1001202000</v>
          </cell>
        </row>
        <row r="1083">
          <cell r="C1083" t="str">
            <v>155000286</v>
          </cell>
          <cell r="J1083" t="str">
            <v>1001202000</v>
          </cell>
        </row>
        <row r="1084">
          <cell r="C1084" t="str">
            <v>155000287</v>
          </cell>
          <cell r="J1084" t="str">
            <v>1001101000</v>
          </cell>
        </row>
        <row r="1085">
          <cell r="C1085" t="str">
            <v>155000288</v>
          </cell>
          <cell r="J1085" t="str">
            <v>1001203000</v>
          </cell>
        </row>
        <row r="1086">
          <cell r="C1086" t="str">
            <v>155000289</v>
          </cell>
          <cell r="J1086" t="str">
            <v>1001203000</v>
          </cell>
        </row>
        <row r="1087">
          <cell r="C1087" t="str">
            <v>155000290</v>
          </cell>
          <cell r="J1087" t="str">
            <v>1001203000</v>
          </cell>
        </row>
        <row r="1088">
          <cell r="C1088" t="str">
            <v>155000291</v>
          </cell>
          <cell r="J1088" t="str">
            <v>1001203000</v>
          </cell>
        </row>
        <row r="1089">
          <cell r="C1089" t="str">
            <v>155000292</v>
          </cell>
          <cell r="J1089" t="str">
            <v>1001404000</v>
          </cell>
        </row>
        <row r="1090">
          <cell r="C1090" t="str">
            <v>155000293</v>
          </cell>
          <cell r="J1090" t="str">
            <v>1001404000</v>
          </cell>
        </row>
        <row r="1091">
          <cell r="C1091" t="str">
            <v>155000294</v>
          </cell>
          <cell r="J1091" t="str">
            <v>1001404000</v>
          </cell>
        </row>
        <row r="1092">
          <cell r="C1092" t="str">
            <v>155000295</v>
          </cell>
          <cell r="J1092" t="str">
            <v>1001202000</v>
          </cell>
        </row>
        <row r="1093">
          <cell r="C1093" t="str">
            <v>155000296</v>
          </cell>
          <cell r="J1093" t="str">
            <v>1001101000</v>
          </cell>
        </row>
        <row r="1094">
          <cell r="C1094" t="str">
            <v>155000297</v>
          </cell>
          <cell r="J1094" t="str">
            <v>1001101000</v>
          </cell>
        </row>
        <row r="1095">
          <cell r="C1095" t="str">
            <v>155000298</v>
          </cell>
          <cell r="J1095" t="str">
            <v>1001101000</v>
          </cell>
        </row>
        <row r="1096">
          <cell r="C1096" t="str">
            <v>155000299</v>
          </cell>
          <cell r="J1096" t="str">
            <v>1001101000</v>
          </cell>
        </row>
        <row r="1097">
          <cell r="C1097" t="str">
            <v>155000300</v>
          </cell>
          <cell r="J1097" t="str">
            <v>1001202000</v>
          </cell>
        </row>
        <row r="1098">
          <cell r="C1098" t="str">
            <v>155000301</v>
          </cell>
          <cell r="J1098" t="str">
            <v>1001202000</v>
          </cell>
        </row>
        <row r="1099">
          <cell r="C1099" t="str">
            <v>155000302</v>
          </cell>
          <cell r="J1099" t="str">
            <v>1001202000</v>
          </cell>
        </row>
        <row r="1100">
          <cell r="C1100" t="str">
            <v>155000303</v>
          </cell>
          <cell r="J1100" t="str">
            <v>1001202000</v>
          </cell>
        </row>
        <row r="1101">
          <cell r="C1101" t="str">
            <v>155000304</v>
          </cell>
          <cell r="J1101" t="str">
            <v>1001202000</v>
          </cell>
        </row>
        <row r="1102">
          <cell r="C1102" t="str">
            <v>155000305</v>
          </cell>
          <cell r="J1102" t="str">
            <v>1001202000</v>
          </cell>
        </row>
        <row r="1103">
          <cell r="C1103" t="str">
            <v>155000306</v>
          </cell>
          <cell r="J1103" t="str">
            <v>1001202000</v>
          </cell>
        </row>
        <row r="1104">
          <cell r="C1104" t="str">
            <v>155000307</v>
          </cell>
          <cell r="J1104" t="str">
            <v>1001202000</v>
          </cell>
        </row>
        <row r="1105">
          <cell r="C1105" t="str">
            <v>155000308</v>
          </cell>
          <cell r="J1105" t="str">
            <v>1001202000</v>
          </cell>
        </row>
        <row r="1106">
          <cell r="C1106" t="str">
            <v>155000309</v>
          </cell>
          <cell r="J1106" t="str">
            <v>1001202000</v>
          </cell>
        </row>
        <row r="1107">
          <cell r="C1107" t="str">
            <v>155000310</v>
          </cell>
          <cell r="J1107" t="str">
            <v>1001202000</v>
          </cell>
        </row>
        <row r="1108">
          <cell r="C1108" t="str">
            <v>155000311</v>
          </cell>
          <cell r="J1108" t="str">
            <v>1001202000</v>
          </cell>
        </row>
        <row r="1109">
          <cell r="C1109" t="str">
            <v>155000312</v>
          </cell>
          <cell r="J1109" t="str">
            <v>1001202000</v>
          </cell>
        </row>
        <row r="1110">
          <cell r="C1110" t="str">
            <v>155000313</v>
          </cell>
          <cell r="J1110" t="str">
            <v>1001202000</v>
          </cell>
        </row>
        <row r="1111">
          <cell r="C1111" t="str">
            <v>155000314</v>
          </cell>
          <cell r="J1111" t="str">
            <v>1001201000</v>
          </cell>
        </row>
        <row r="1112">
          <cell r="C1112" t="str">
            <v>155000315</v>
          </cell>
          <cell r="J1112" t="str">
            <v>1001404000</v>
          </cell>
        </row>
        <row r="1113">
          <cell r="C1113" t="str">
            <v>155000316</v>
          </cell>
          <cell r="J1113" t="str">
            <v>1001202000</v>
          </cell>
        </row>
        <row r="1114">
          <cell r="C1114" t="str">
            <v>155000317</v>
          </cell>
          <cell r="J1114" t="str">
            <v>1001202000</v>
          </cell>
        </row>
        <row r="1115">
          <cell r="C1115" t="str">
            <v>155000318</v>
          </cell>
          <cell r="J1115" t="str">
            <v>1001202000</v>
          </cell>
        </row>
        <row r="1116">
          <cell r="C1116" t="str">
            <v>155000319</v>
          </cell>
          <cell r="J1116" t="str">
            <v>1001204000</v>
          </cell>
        </row>
        <row r="1117">
          <cell r="C1117" t="str">
            <v>155000320</v>
          </cell>
          <cell r="J1117" t="str">
            <v>1001202000</v>
          </cell>
        </row>
        <row r="1118">
          <cell r="C1118" t="str">
            <v>155000321</v>
          </cell>
          <cell r="J1118" t="str">
            <v>1001202000</v>
          </cell>
        </row>
        <row r="1119">
          <cell r="C1119" t="str">
            <v>155000322</v>
          </cell>
          <cell r="J1119" t="str">
            <v>1001404000</v>
          </cell>
        </row>
        <row r="1120">
          <cell r="C1120" t="str">
            <v>155000323</v>
          </cell>
          <cell r="J1120" t="str">
            <v>1001404000</v>
          </cell>
        </row>
        <row r="1121">
          <cell r="C1121" t="str">
            <v>155000324</v>
          </cell>
          <cell r="J1121" t="str">
            <v>1001404000</v>
          </cell>
        </row>
        <row r="1122">
          <cell r="C1122" t="str">
            <v>155000325</v>
          </cell>
          <cell r="J1122" t="str">
            <v>1001405000</v>
          </cell>
        </row>
        <row r="1123">
          <cell r="C1123" t="str">
            <v>155000326</v>
          </cell>
          <cell r="J1123" t="str">
            <v>1001404000</v>
          </cell>
        </row>
        <row r="1124">
          <cell r="C1124" t="str">
            <v>155000327</v>
          </cell>
          <cell r="J1124" t="str">
            <v>1001202000</v>
          </cell>
        </row>
        <row r="1125">
          <cell r="C1125" t="str">
            <v>155000328</v>
          </cell>
          <cell r="J1125" t="str">
            <v>1001202000</v>
          </cell>
        </row>
        <row r="1126">
          <cell r="C1126" t="str">
            <v>155000329</v>
          </cell>
          <cell r="J1126" t="str">
            <v>1001202000</v>
          </cell>
        </row>
        <row r="1127">
          <cell r="C1127" t="str">
            <v>155000330</v>
          </cell>
          <cell r="J1127" t="str">
            <v>1001202000</v>
          </cell>
        </row>
        <row r="1128">
          <cell r="C1128" t="str">
            <v>155000331</v>
          </cell>
          <cell r="J1128" t="str">
            <v>1001202000</v>
          </cell>
        </row>
        <row r="1129">
          <cell r="C1129" t="str">
            <v>155000332</v>
          </cell>
          <cell r="J1129" t="str">
            <v>1001202000</v>
          </cell>
        </row>
        <row r="1130">
          <cell r="C1130" t="str">
            <v>155000333</v>
          </cell>
          <cell r="J1130" t="str">
            <v>1001202000</v>
          </cell>
        </row>
        <row r="1131">
          <cell r="C1131" t="str">
            <v>155000334</v>
          </cell>
          <cell r="J1131" t="str">
            <v>1001202000</v>
          </cell>
        </row>
        <row r="1132">
          <cell r="C1132" t="str">
            <v>155000335</v>
          </cell>
          <cell r="J1132" t="str">
            <v>1001202000</v>
          </cell>
        </row>
        <row r="1133">
          <cell r="C1133" t="str">
            <v>155000336</v>
          </cell>
          <cell r="J1133" t="str">
            <v>1001202000</v>
          </cell>
        </row>
        <row r="1134">
          <cell r="C1134" t="str">
            <v>155000337</v>
          </cell>
          <cell r="J1134" t="str">
            <v>1001202000</v>
          </cell>
        </row>
        <row r="1135">
          <cell r="C1135" t="str">
            <v>155000338</v>
          </cell>
          <cell r="J1135" t="str">
            <v>1001101000</v>
          </cell>
        </row>
        <row r="1136">
          <cell r="C1136" t="str">
            <v>155000339</v>
          </cell>
          <cell r="J1136" t="str">
            <v>1001202000</v>
          </cell>
        </row>
        <row r="1137">
          <cell r="C1137" t="str">
            <v>155000340</v>
          </cell>
          <cell r="J1137" t="str">
            <v>1001404000</v>
          </cell>
        </row>
        <row r="1138">
          <cell r="C1138" t="str">
            <v>155000341</v>
          </cell>
          <cell r="J1138" t="str">
            <v>1001202000</v>
          </cell>
        </row>
        <row r="1139">
          <cell r="C1139" t="str">
            <v>155000342</v>
          </cell>
          <cell r="J1139" t="str">
            <v>1001202000</v>
          </cell>
        </row>
        <row r="1140">
          <cell r="C1140" t="str">
            <v>155000343</v>
          </cell>
          <cell r="J1140" t="str">
            <v>1001202000</v>
          </cell>
        </row>
        <row r="1141">
          <cell r="C1141" t="str">
            <v>155000344</v>
          </cell>
          <cell r="J1141" t="str">
            <v>1001202000</v>
          </cell>
        </row>
        <row r="1142">
          <cell r="C1142" t="str">
            <v>155000345</v>
          </cell>
          <cell r="J1142" t="str">
            <v>1001202000</v>
          </cell>
        </row>
        <row r="1143">
          <cell r="C1143" t="str">
            <v>155000346</v>
          </cell>
          <cell r="J1143" t="str">
            <v>1001202000</v>
          </cell>
        </row>
        <row r="1144">
          <cell r="C1144" t="str">
            <v>155000347</v>
          </cell>
          <cell r="J1144" t="str">
            <v>1001202000</v>
          </cell>
        </row>
        <row r="1145">
          <cell r="C1145" t="str">
            <v>155000348</v>
          </cell>
          <cell r="J1145" t="str">
            <v>1001202000</v>
          </cell>
        </row>
        <row r="1146">
          <cell r="C1146" t="str">
            <v>155000349</v>
          </cell>
          <cell r="J1146" t="str">
            <v>1001202000</v>
          </cell>
        </row>
        <row r="1147">
          <cell r="C1147" t="str">
            <v>155000350</v>
          </cell>
          <cell r="J1147" t="str">
            <v>1001404000</v>
          </cell>
        </row>
        <row r="1148">
          <cell r="C1148" t="str">
            <v>155000351</v>
          </cell>
          <cell r="J1148" t="str">
            <v>1001404000</v>
          </cell>
        </row>
        <row r="1149">
          <cell r="C1149" t="str">
            <v>155000352</v>
          </cell>
          <cell r="J1149" t="str">
            <v>1001404000</v>
          </cell>
        </row>
        <row r="1150">
          <cell r="C1150" t="str">
            <v>155000353</v>
          </cell>
          <cell r="J1150" t="str">
            <v>1001101000</v>
          </cell>
        </row>
        <row r="1151">
          <cell r="C1151" t="str">
            <v>156000000</v>
          </cell>
          <cell r="J1151" t="str">
            <v>1001601400</v>
          </cell>
        </row>
        <row r="1152">
          <cell r="C1152" t="str">
            <v>156000001</v>
          </cell>
          <cell r="J1152" t="str">
            <v>1001601400</v>
          </cell>
        </row>
        <row r="1153">
          <cell r="C1153" t="str">
            <v>157000000</v>
          </cell>
          <cell r="J1153" t="str">
            <v>1001601300</v>
          </cell>
        </row>
        <row r="1154">
          <cell r="C1154" t="str">
            <v>158000000</v>
          </cell>
          <cell r="J1154" t="str">
            <v>1001602000</v>
          </cell>
        </row>
        <row r="1155">
          <cell r="C1155" t="str">
            <v>158000001</v>
          </cell>
          <cell r="J1155" t="str">
            <v>1001601300</v>
          </cell>
        </row>
        <row r="1156">
          <cell r="C1156" t="str">
            <v>158000002</v>
          </cell>
          <cell r="J1156" t="str">
            <v>1001602000</v>
          </cell>
        </row>
        <row r="1157">
          <cell r="C1157" t="str">
            <v>158000003</v>
          </cell>
          <cell r="J1157" t="str">
            <v>1001602000</v>
          </cell>
        </row>
        <row r="1158">
          <cell r="C1158" t="str">
            <v>158000004</v>
          </cell>
          <cell r="J1158" t="str">
            <v>1001602105</v>
          </cell>
        </row>
        <row r="1159">
          <cell r="C1159" t="str">
            <v>158000005</v>
          </cell>
          <cell r="J1159" t="str">
            <v>1001602000</v>
          </cell>
        </row>
        <row r="1160">
          <cell r="C1160" t="str">
            <v>158000006</v>
          </cell>
          <cell r="J1160" t="str">
            <v>1001602110</v>
          </cell>
        </row>
        <row r="1161">
          <cell r="C1161" t="str">
            <v>158000007</v>
          </cell>
          <cell r="J1161" t="str">
            <v>1001602000</v>
          </cell>
        </row>
        <row r="1162">
          <cell r="C1162" t="str">
            <v>158000008</v>
          </cell>
          <cell r="J1162" t="str">
            <v>1001602000</v>
          </cell>
        </row>
        <row r="1163">
          <cell r="C1163" t="str">
            <v>158000009</v>
          </cell>
          <cell r="J1163" t="str">
            <v>1001601300</v>
          </cell>
        </row>
        <row r="1164">
          <cell r="C1164" t="str">
            <v>158000010</v>
          </cell>
          <cell r="J1164" t="str">
            <v>1001601300</v>
          </cell>
        </row>
        <row r="1165">
          <cell r="C1165" t="str">
            <v>158000011</v>
          </cell>
          <cell r="J1165" t="str">
            <v>1001602000</v>
          </cell>
        </row>
        <row r="1166">
          <cell r="C1166" t="str">
            <v>158000012</v>
          </cell>
          <cell r="J1166" t="str">
            <v>1001605000</v>
          </cell>
        </row>
        <row r="1167">
          <cell r="C1167" t="str">
            <v>158000013</v>
          </cell>
          <cell r="J1167" t="str">
            <v>1001202000</v>
          </cell>
        </row>
        <row r="1168">
          <cell r="C1168" t="str">
            <v>158000014</v>
          </cell>
          <cell r="J1168" t="str">
            <v>1001602000</v>
          </cell>
        </row>
        <row r="1169">
          <cell r="C1169" t="str">
            <v>158000015</v>
          </cell>
          <cell r="J1169" t="str">
            <v>1001601400</v>
          </cell>
        </row>
        <row r="1170">
          <cell r="C1170" t="str">
            <v>158000016</v>
          </cell>
          <cell r="J1170" t="str">
            <v>1001602000</v>
          </cell>
        </row>
        <row r="1171">
          <cell r="C1171" t="str">
            <v>158000017</v>
          </cell>
          <cell r="J1171" t="str">
            <v>1001602000</v>
          </cell>
        </row>
        <row r="1172">
          <cell r="C1172" t="str">
            <v>158000018</v>
          </cell>
          <cell r="J1172" t="str">
            <v>1001602000</v>
          </cell>
        </row>
        <row r="1173">
          <cell r="C1173" t="str">
            <v>158000019</v>
          </cell>
          <cell r="J1173" t="str">
            <v>1001602000</v>
          </cell>
        </row>
        <row r="1174">
          <cell r="C1174" t="str">
            <v>158000020</v>
          </cell>
          <cell r="J1174" t="str">
            <v>1001602000</v>
          </cell>
        </row>
        <row r="1175">
          <cell r="C1175" t="str">
            <v>158000021</v>
          </cell>
          <cell r="J1175" t="str">
            <v>1001604000</v>
          </cell>
        </row>
        <row r="1176">
          <cell r="C1176" t="str">
            <v>158000022</v>
          </cell>
          <cell r="J1176" t="str">
            <v>1001602000</v>
          </cell>
        </row>
        <row r="1177">
          <cell r="C1177" t="str">
            <v>158000023</v>
          </cell>
          <cell r="J1177" t="str">
            <v>1001602000</v>
          </cell>
        </row>
        <row r="1178">
          <cell r="C1178" t="str">
            <v>158000024</v>
          </cell>
          <cell r="J1178" t="str">
            <v>1001602000</v>
          </cell>
        </row>
        <row r="1179">
          <cell r="C1179" t="str">
            <v>158000025</v>
          </cell>
          <cell r="J1179" t="str">
            <v>1001602000</v>
          </cell>
        </row>
        <row r="1180">
          <cell r="C1180" t="str">
            <v>158000026</v>
          </cell>
          <cell r="J1180" t="str">
            <v>1001602000</v>
          </cell>
        </row>
        <row r="1181">
          <cell r="C1181" t="str">
            <v>158000027</v>
          </cell>
          <cell r="J1181" t="str">
            <v>1001602000</v>
          </cell>
        </row>
        <row r="1182">
          <cell r="C1182" t="str">
            <v>158000028</v>
          </cell>
          <cell r="J1182" t="str">
            <v>1001605000</v>
          </cell>
        </row>
        <row r="1183">
          <cell r="C1183" t="str">
            <v>158000029</v>
          </cell>
          <cell r="J1183" t="str">
            <v>1001602000</v>
          </cell>
        </row>
        <row r="1184">
          <cell r="C1184" t="str">
            <v>158000030</v>
          </cell>
          <cell r="J1184" t="str">
            <v>1001602000</v>
          </cell>
        </row>
        <row r="1185">
          <cell r="C1185" t="str">
            <v>158000031</v>
          </cell>
          <cell r="J1185" t="str">
            <v>1001602000</v>
          </cell>
        </row>
        <row r="1186">
          <cell r="C1186" t="str">
            <v>158000032</v>
          </cell>
          <cell r="J1186" t="str">
            <v>1001602000</v>
          </cell>
        </row>
        <row r="1187">
          <cell r="C1187" t="str">
            <v>158000033</v>
          </cell>
          <cell r="J1187" t="str">
            <v>1001602000</v>
          </cell>
        </row>
        <row r="1188">
          <cell r="C1188" t="str">
            <v>158000034</v>
          </cell>
          <cell r="J1188" t="str">
            <v>1001602000</v>
          </cell>
        </row>
        <row r="1189">
          <cell r="C1189" t="str">
            <v>158000035</v>
          </cell>
          <cell r="J1189" t="str">
            <v>1001601300</v>
          </cell>
        </row>
        <row r="1190">
          <cell r="C1190" t="str">
            <v>158000036</v>
          </cell>
          <cell r="J1190" t="str">
            <v>1001602000</v>
          </cell>
        </row>
        <row r="1191">
          <cell r="C1191" t="str">
            <v>158000037</v>
          </cell>
          <cell r="J1191" t="str">
            <v>1001202000</v>
          </cell>
        </row>
        <row r="1192">
          <cell r="C1192" t="str">
            <v>158000038</v>
          </cell>
          <cell r="J1192" t="str">
            <v>1001601400</v>
          </cell>
        </row>
        <row r="1193">
          <cell r="C1193" t="str">
            <v>158000039</v>
          </cell>
          <cell r="J1193" t="str">
            <v>1001202000</v>
          </cell>
        </row>
        <row r="1194">
          <cell r="C1194" t="str">
            <v>158000040</v>
          </cell>
          <cell r="J1194" t="str">
            <v>1001202000</v>
          </cell>
        </row>
        <row r="1195">
          <cell r="C1195" t="str">
            <v>158000041</v>
          </cell>
          <cell r="J1195" t="str">
            <v>1001602000</v>
          </cell>
        </row>
        <row r="1196">
          <cell r="C1196" t="str">
            <v>158000042</v>
          </cell>
          <cell r="J1196" t="str">
            <v>1001602000</v>
          </cell>
        </row>
        <row r="1197">
          <cell r="C1197" t="str">
            <v>158000043</v>
          </cell>
          <cell r="J1197" t="str">
            <v>1001601400</v>
          </cell>
        </row>
        <row r="1198">
          <cell r="C1198" t="str">
            <v>158000044</v>
          </cell>
          <cell r="J1198" t="str">
            <v>1001602104</v>
          </cell>
        </row>
        <row r="1199">
          <cell r="C1199" t="str">
            <v>158000045</v>
          </cell>
          <cell r="J1199" t="str">
            <v>1001202000</v>
          </cell>
        </row>
        <row r="1200">
          <cell r="C1200" t="str">
            <v>158000046</v>
          </cell>
          <cell r="J1200" t="str">
            <v>1001202000</v>
          </cell>
        </row>
        <row r="1201">
          <cell r="C1201" t="str">
            <v>158000047</v>
          </cell>
          <cell r="J1201" t="str">
            <v>1001602111</v>
          </cell>
        </row>
        <row r="1202">
          <cell r="C1202" t="str">
            <v>158000048</v>
          </cell>
          <cell r="J1202" t="str">
            <v>1001605000</v>
          </cell>
        </row>
        <row r="1203">
          <cell r="C1203" t="str">
            <v>158000049</v>
          </cell>
          <cell r="J1203" t="str">
            <v>1001601400</v>
          </cell>
        </row>
        <row r="1204">
          <cell r="C1204" t="str">
            <v>158000050</v>
          </cell>
          <cell r="J1204" t="str">
            <v>1001602000</v>
          </cell>
        </row>
        <row r="1205">
          <cell r="C1205" t="str">
            <v>158000051</v>
          </cell>
          <cell r="J1205" t="str">
            <v>1001602000</v>
          </cell>
        </row>
        <row r="1206">
          <cell r="C1206" t="str">
            <v>158000052</v>
          </cell>
          <cell r="J1206" t="str">
            <v>1001605000</v>
          </cell>
        </row>
        <row r="1207">
          <cell r="C1207" t="str">
            <v>158000053</v>
          </cell>
          <cell r="J1207" t="str">
            <v>1001602000</v>
          </cell>
        </row>
        <row r="1208">
          <cell r="C1208" t="str">
            <v>158000054</v>
          </cell>
          <cell r="J1208" t="str">
            <v>1001202000</v>
          </cell>
        </row>
        <row r="1209">
          <cell r="C1209" t="str">
            <v>158000055</v>
          </cell>
          <cell r="J1209" t="str">
            <v>1001602000</v>
          </cell>
        </row>
        <row r="1210">
          <cell r="C1210" t="str">
            <v>158000056</v>
          </cell>
          <cell r="J1210" t="str">
            <v>1001602000</v>
          </cell>
        </row>
        <row r="1211">
          <cell r="C1211" t="str">
            <v>158000057</v>
          </cell>
          <cell r="J1211" t="str">
            <v>1001602000</v>
          </cell>
        </row>
        <row r="1212">
          <cell r="C1212" t="str">
            <v>158000058</v>
          </cell>
          <cell r="J1212" t="str">
            <v>1001602000</v>
          </cell>
        </row>
        <row r="1213">
          <cell r="C1213" t="str">
            <v>158000059</v>
          </cell>
          <cell r="J1213" t="str">
            <v>1001602000</v>
          </cell>
        </row>
        <row r="1214">
          <cell r="C1214" t="str">
            <v>158000060</v>
          </cell>
          <cell r="J1214" t="str">
            <v>1001602000</v>
          </cell>
        </row>
        <row r="1215">
          <cell r="C1215" t="str">
            <v>158000061</v>
          </cell>
          <cell r="J1215" t="str">
            <v>1001602000</v>
          </cell>
        </row>
        <row r="1216">
          <cell r="C1216" t="str">
            <v>158000062</v>
          </cell>
          <cell r="J1216" t="str">
            <v>1001602000</v>
          </cell>
        </row>
        <row r="1217">
          <cell r="C1217" t="str">
            <v>158000063</v>
          </cell>
          <cell r="J1217" t="str">
            <v>1001602000</v>
          </cell>
        </row>
        <row r="1218">
          <cell r="C1218" t="str">
            <v>158000064</v>
          </cell>
          <cell r="J1218" t="str">
            <v>1001602107</v>
          </cell>
        </row>
        <row r="1219">
          <cell r="C1219" t="str">
            <v>158000065</v>
          </cell>
          <cell r="J1219" t="str">
            <v>1001602000</v>
          </cell>
        </row>
        <row r="1220">
          <cell r="C1220" t="str">
            <v>158000066</v>
          </cell>
          <cell r="J1220" t="str">
            <v>1001602000</v>
          </cell>
        </row>
        <row r="1221">
          <cell r="C1221" t="str">
            <v>158000067</v>
          </cell>
          <cell r="J1221" t="str">
            <v>1001601300</v>
          </cell>
        </row>
        <row r="1222">
          <cell r="C1222" t="str">
            <v>158000068</v>
          </cell>
          <cell r="J1222" t="str">
            <v>1001601300</v>
          </cell>
        </row>
        <row r="1223">
          <cell r="C1223" t="str">
            <v>158000069</v>
          </cell>
          <cell r="J1223" t="str">
            <v>1001601300</v>
          </cell>
        </row>
        <row r="1224">
          <cell r="C1224" t="str">
            <v>158000070</v>
          </cell>
          <cell r="J1224" t="str">
            <v>1001202000</v>
          </cell>
        </row>
        <row r="1225">
          <cell r="C1225" t="str">
            <v>158000071</v>
          </cell>
          <cell r="J1225" t="str">
            <v>1001601300</v>
          </cell>
        </row>
        <row r="1226">
          <cell r="C1226" t="str">
            <v>158000072</v>
          </cell>
          <cell r="J1226" t="str">
            <v>1001601300</v>
          </cell>
        </row>
        <row r="1227">
          <cell r="C1227" t="str">
            <v>158000073</v>
          </cell>
          <cell r="J1227" t="str">
            <v>1001601300</v>
          </cell>
        </row>
        <row r="1228">
          <cell r="C1228" t="str">
            <v>158000074</v>
          </cell>
          <cell r="J1228" t="str">
            <v>1001601300</v>
          </cell>
        </row>
        <row r="1229">
          <cell r="C1229" t="str">
            <v>158000075</v>
          </cell>
          <cell r="J1229" t="str">
            <v>1001602118</v>
          </cell>
        </row>
        <row r="1230">
          <cell r="C1230" t="str">
            <v>158000076</v>
          </cell>
          <cell r="J1230" t="str">
            <v>1001202000</v>
          </cell>
        </row>
        <row r="1231">
          <cell r="C1231" t="str">
            <v>158000077</v>
          </cell>
          <cell r="J1231" t="str">
            <v>1001601300</v>
          </cell>
        </row>
        <row r="1232">
          <cell r="C1232" t="str">
            <v>158000078</v>
          </cell>
          <cell r="J1232" t="str">
            <v>1001602000</v>
          </cell>
        </row>
        <row r="1233">
          <cell r="C1233" t="str">
            <v>158000079</v>
          </cell>
          <cell r="J1233" t="str">
            <v>1001602116</v>
          </cell>
        </row>
        <row r="1234">
          <cell r="C1234" t="str">
            <v>158000080</v>
          </cell>
          <cell r="J1234" t="str">
            <v>1001601300</v>
          </cell>
        </row>
        <row r="1235">
          <cell r="C1235" t="str">
            <v>158000081</v>
          </cell>
          <cell r="J1235" t="str">
            <v>1001202000</v>
          </cell>
        </row>
        <row r="1236">
          <cell r="C1236" t="str">
            <v>158000082</v>
          </cell>
          <cell r="J1236" t="str">
            <v>1001601300</v>
          </cell>
        </row>
        <row r="1237">
          <cell r="C1237" t="str">
            <v>158000083</v>
          </cell>
          <cell r="J1237" t="str">
            <v>1001601300</v>
          </cell>
        </row>
        <row r="1238">
          <cell r="C1238" t="str">
            <v>158000084</v>
          </cell>
          <cell r="J1238" t="str">
            <v>1001605000</v>
          </cell>
        </row>
        <row r="1239">
          <cell r="C1239" t="str">
            <v>158000085</v>
          </cell>
          <cell r="J1239" t="str">
            <v>1001202000</v>
          </cell>
        </row>
        <row r="1240">
          <cell r="C1240" t="str">
            <v>158000086</v>
          </cell>
          <cell r="J1240" t="str">
            <v>1001605000</v>
          </cell>
        </row>
        <row r="1241">
          <cell r="C1241" t="str">
            <v>158000087</v>
          </cell>
          <cell r="J1241" t="str">
            <v>1001605000</v>
          </cell>
        </row>
        <row r="1242">
          <cell r="C1242" t="str">
            <v>158000088</v>
          </cell>
          <cell r="J1242" t="str">
            <v>1001605000</v>
          </cell>
        </row>
        <row r="1243">
          <cell r="C1243" t="str">
            <v>158000089</v>
          </cell>
          <cell r="J1243" t="str">
            <v>1001605000</v>
          </cell>
        </row>
        <row r="1244">
          <cell r="C1244" t="str">
            <v>158000090</v>
          </cell>
          <cell r="J1244" t="str">
            <v>1001605000</v>
          </cell>
        </row>
        <row r="1245">
          <cell r="C1245" t="str">
            <v>158000091</v>
          </cell>
          <cell r="J1245" t="str">
            <v>1001602000</v>
          </cell>
        </row>
        <row r="1246">
          <cell r="C1246" t="str">
            <v>158000092</v>
          </cell>
          <cell r="J1246" t="str">
            <v>1001602000</v>
          </cell>
        </row>
        <row r="1247">
          <cell r="C1247" t="str">
            <v>158000093</v>
          </cell>
          <cell r="J1247" t="str">
            <v>1001604000</v>
          </cell>
        </row>
        <row r="1248">
          <cell r="C1248" t="str">
            <v>158000094</v>
          </cell>
          <cell r="J1248" t="str">
            <v>1001602000</v>
          </cell>
        </row>
        <row r="1249">
          <cell r="C1249" t="str">
            <v>158000095</v>
          </cell>
          <cell r="J1249" t="str">
            <v>1001602000</v>
          </cell>
        </row>
        <row r="1250">
          <cell r="C1250" t="str">
            <v>158000096</v>
          </cell>
          <cell r="J1250" t="str">
            <v>1001602000</v>
          </cell>
        </row>
        <row r="1251">
          <cell r="C1251" t="str">
            <v>158000097</v>
          </cell>
          <cell r="J1251" t="str">
            <v>1001601300</v>
          </cell>
        </row>
        <row r="1252">
          <cell r="C1252" t="str">
            <v>158000098</v>
          </cell>
          <cell r="J1252" t="str">
            <v>1001601300</v>
          </cell>
        </row>
        <row r="1253">
          <cell r="C1253" t="str">
            <v>158000099</v>
          </cell>
          <cell r="J1253" t="str">
            <v>1001601300</v>
          </cell>
        </row>
        <row r="1254">
          <cell r="C1254" t="str">
            <v>158000100</v>
          </cell>
          <cell r="J1254" t="str">
            <v>1001601300</v>
          </cell>
        </row>
        <row r="1255">
          <cell r="C1255" t="str">
            <v>158000101</v>
          </cell>
          <cell r="J1255" t="str">
            <v>1001602000</v>
          </cell>
        </row>
        <row r="1256">
          <cell r="C1256" t="str">
            <v>158000102</v>
          </cell>
          <cell r="J1256" t="str">
            <v>1001602000</v>
          </cell>
        </row>
        <row r="1257">
          <cell r="C1257" t="str">
            <v>158000103</v>
          </cell>
          <cell r="J1257" t="str">
            <v>1001601200</v>
          </cell>
        </row>
        <row r="1258">
          <cell r="C1258" t="str">
            <v>158000104</v>
          </cell>
          <cell r="J1258" t="str">
            <v>1001601400</v>
          </cell>
        </row>
        <row r="1259">
          <cell r="C1259" t="str">
            <v>158000105</v>
          </cell>
          <cell r="J1259" t="str">
            <v>1001601400</v>
          </cell>
        </row>
        <row r="1260">
          <cell r="C1260" t="str">
            <v>158000106</v>
          </cell>
          <cell r="J1260" t="str">
            <v>1001601400</v>
          </cell>
        </row>
        <row r="1261">
          <cell r="C1261" t="str">
            <v>158000107</v>
          </cell>
          <cell r="J1261" t="str">
            <v>1001601400</v>
          </cell>
        </row>
        <row r="1262">
          <cell r="C1262" t="str">
            <v>158000108</v>
          </cell>
          <cell r="J1262" t="str">
            <v>1001602000</v>
          </cell>
        </row>
        <row r="1263">
          <cell r="C1263" t="str">
            <v>158000109</v>
          </cell>
          <cell r="J1263" t="str">
            <v>1001605000</v>
          </cell>
        </row>
        <row r="1264">
          <cell r="C1264" t="str">
            <v>158000110</v>
          </cell>
          <cell r="J1264" t="str">
            <v>1001601300</v>
          </cell>
        </row>
        <row r="1265">
          <cell r="C1265" t="str">
            <v>158000111</v>
          </cell>
          <cell r="J1265" t="str">
            <v>1001602000</v>
          </cell>
        </row>
        <row r="1266">
          <cell r="C1266" t="str">
            <v>158000112</v>
          </cell>
          <cell r="J1266" t="str">
            <v>1001202000</v>
          </cell>
        </row>
        <row r="1267">
          <cell r="C1267" t="str">
            <v>158000113</v>
          </cell>
          <cell r="J1267" t="str">
            <v>1001602120</v>
          </cell>
        </row>
        <row r="1268">
          <cell r="C1268" t="str">
            <v>158000114</v>
          </cell>
          <cell r="J1268" t="str">
            <v>1001602000</v>
          </cell>
        </row>
        <row r="1269">
          <cell r="C1269" t="str">
            <v>158000115</v>
          </cell>
          <cell r="J1269" t="str">
            <v>1001601300</v>
          </cell>
        </row>
        <row r="1270">
          <cell r="C1270" t="str">
            <v>158000116</v>
          </cell>
          <cell r="J1270" t="str">
            <v>1001601400</v>
          </cell>
        </row>
        <row r="1271">
          <cell r="C1271" t="str">
            <v>158000117</v>
          </cell>
          <cell r="J1271" t="str">
            <v>1001602127</v>
          </cell>
        </row>
        <row r="1272">
          <cell r="C1272" t="str">
            <v>158000118</v>
          </cell>
          <cell r="J1272" t="str">
            <v>1001601300</v>
          </cell>
        </row>
        <row r="1273">
          <cell r="C1273" t="str">
            <v>158000119</v>
          </cell>
          <cell r="J1273" t="str">
            <v>1001601300</v>
          </cell>
        </row>
        <row r="1274">
          <cell r="C1274" t="str">
            <v>158000120</v>
          </cell>
          <cell r="J1274" t="str">
            <v>1001601200</v>
          </cell>
        </row>
        <row r="1275">
          <cell r="C1275" t="str">
            <v>158000121</v>
          </cell>
          <cell r="J1275" t="str">
            <v>1001601400</v>
          </cell>
        </row>
        <row r="1276">
          <cell r="C1276" t="str">
            <v>158000122</v>
          </cell>
          <cell r="J1276" t="str">
            <v>1001601200</v>
          </cell>
        </row>
        <row r="1277">
          <cell r="C1277" t="str">
            <v>158000123</v>
          </cell>
          <cell r="J1277" t="str">
            <v>1001601200</v>
          </cell>
        </row>
        <row r="1278">
          <cell r="C1278" t="str">
            <v>158000124</v>
          </cell>
          <cell r="J1278" t="str">
            <v>1001601200</v>
          </cell>
        </row>
        <row r="1279">
          <cell r="C1279" t="str">
            <v>158000125</v>
          </cell>
          <cell r="J1279" t="str">
            <v>1001604000</v>
          </cell>
        </row>
        <row r="1280">
          <cell r="C1280" t="str">
            <v>158000126</v>
          </cell>
          <cell r="J1280" t="str">
            <v>1001605000</v>
          </cell>
        </row>
        <row r="1281">
          <cell r="C1281" t="str">
            <v>158000127</v>
          </cell>
          <cell r="J1281" t="str">
            <v>1001602000</v>
          </cell>
        </row>
        <row r="1282">
          <cell r="C1282" t="str">
            <v>158000128</v>
          </cell>
          <cell r="J1282" t="str">
            <v>1001605000</v>
          </cell>
        </row>
        <row r="1283">
          <cell r="C1283" t="str">
            <v>158000129</v>
          </cell>
          <cell r="J1283" t="str">
            <v>1001602133</v>
          </cell>
        </row>
        <row r="1284">
          <cell r="C1284" t="str">
            <v>158000130</v>
          </cell>
          <cell r="J1284" t="str">
            <v>1001602000</v>
          </cell>
        </row>
        <row r="1285">
          <cell r="C1285" t="str">
            <v>158000131</v>
          </cell>
          <cell r="J1285" t="str">
            <v>1001602019</v>
          </cell>
        </row>
        <row r="1286">
          <cell r="C1286" t="str">
            <v>158000132</v>
          </cell>
          <cell r="J1286" t="str">
            <v>1001602000</v>
          </cell>
        </row>
        <row r="1287">
          <cell r="C1287" t="str">
            <v>158000133</v>
          </cell>
          <cell r="J1287" t="str">
            <v>1001602000</v>
          </cell>
        </row>
        <row r="1288">
          <cell r="C1288" t="str">
            <v>158000134</v>
          </cell>
          <cell r="J1288" t="str">
            <v>1001601300</v>
          </cell>
        </row>
        <row r="1289">
          <cell r="C1289" t="str">
            <v>158000135</v>
          </cell>
          <cell r="J1289" t="str">
            <v>1001602000</v>
          </cell>
        </row>
        <row r="1290">
          <cell r="C1290" t="str">
            <v>158000136</v>
          </cell>
          <cell r="J1290" t="str">
            <v>1001601300</v>
          </cell>
        </row>
        <row r="1291">
          <cell r="C1291" t="str">
            <v>158000137</v>
          </cell>
          <cell r="J1291" t="str">
            <v>1001601500</v>
          </cell>
        </row>
        <row r="1292">
          <cell r="C1292" t="str">
            <v>158000138</v>
          </cell>
          <cell r="J1292" t="str">
            <v>1001602000</v>
          </cell>
        </row>
        <row r="1293">
          <cell r="C1293" t="str">
            <v>158000139</v>
          </cell>
          <cell r="J1293" t="str">
            <v>1001602000</v>
          </cell>
        </row>
        <row r="1294">
          <cell r="C1294" t="str">
            <v>158000140</v>
          </cell>
          <cell r="J1294" t="str">
            <v>1001601300</v>
          </cell>
        </row>
        <row r="1295">
          <cell r="C1295" t="str">
            <v>158000141</v>
          </cell>
          <cell r="J1295" t="str">
            <v>1001602000</v>
          </cell>
        </row>
        <row r="1296">
          <cell r="C1296" t="str">
            <v>158000142</v>
          </cell>
          <cell r="J1296" t="str">
            <v>1001608000</v>
          </cell>
        </row>
        <row r="1297">
          <cell r="C1297" t="str">
            <v>158000143</v>
          </cell>
          <cell r="J1297" t="str">
            <v>1001202000</v>
          </cell>
        </row>
        <row r="1298">
          <cell r="C1298" t="str">
            <v>158000144</v>
          </cell>
          <cell r="J1298" t="str">
            <v>1001602000</v>
          </cell>
        </row>
        <row r="1299">
          <cell r="C1299" t="str">
            <v>158000145</v>
          </cell>
          <cell r="J1299" t="str">
            <v>1001601300</v>
          </cell>
        </row>
        <row r="1300">
          <cell r="C1300" t="str">
            <v>158000146</v>
          </cell>
          <cell r="J1300" t="str">
            <v>1001404000</v>
          </cell>
        </row>
        <row r="1301">
          <cell r="C1301" t="str">
            <v>158000147</v>
          </cell>
          <cell r="J1301" t="str">
            <v>1001601300</v>
          </cell>
        </row>
        <row r="1302">
          <cell r="C1302" t="str">
            <v>158000148</v>
          </cell>
          <cell r="J1302" t="str">
            <v>1001601300</v>
          </cell>
        </row>
        <row r="1303">
          <cell r="C1303" t="str">
            <v>158000149</v>
          </cell>
          <cell r="J1303" t="str">
            <v>1001601300</v>
          </cell>
        </row>
        <row r="1304">
          <cell r="C1304" t="str">
            <v>158000150</v>
          </cell>
          <cell r="J1304" t="str">
            <v>1001601300</v>
          </cell>
        </row>
        <row r="1305">
          <cell r="C1305" t="str">
            <v>158000151</v>
          </cell>
          <cell r="J1305" t="str">
            <v>1001601300</v>
          </cell>
        </row>
        <row r="1306">
          <cell r="C1306" t="str">
            <v>158000152</v>
          </cell>
          <cell r="J1306" t="str">
            <v>1001601300</v>
          </cell>
        </row>
        <row r="1307">
          <cell r="C1307" t="str">
            <v>158000153</v>
          </cell>
          <cell r="J1307" t="str">
            <v>1001601300</v>
          </cell>
        </row>
        <row r="1308">
          <cell r="C1308" t="str">
            <v>158000154</v>
          </cell>
          <cell r="J1308" t="str">
            <v>1001601300</v>
          </cell>
        </row>
        <row r="1309">
          <cell r="C1309" t="str">
            <v>158000155</v>
          </cell>
          <cell r="J1309" t="str">
            <v>1001601300</v>
          </cell>
        </row>
        <row r="1310">
          <cell r="C1310" t="str">
            <v>158000156</v>
          </cell>
          <cell r="J1310" t="str">
            <v>1001601300</v>
          </cell>
        </row>
        <row r="1311">
          <cell r="C1311" t="str">
            <v>158000157</v>
          </cell>
          <cell r="J1311" t="str">
            <v>1001601300</v>
          </cell>
        </row>
        <row r="1312">
          <cell r="C1312" t="str">
            <v>158000158</v>
          </cell>
          <cell r="J1312" t="str">
            <v>1001601300</v>
          </cell>
        </row>
        <row r="1313">
          <cell r="C1313" t="str">
            <v>158000159</v>
          </cell>
          <cell r="J1313" t="str">
            <v>1001601300</v>
          </cell>
        </row>
        <row r="1314">
          <cell r="C1314" t="str">
            <v>158000160</v>
          </cell>
          <cell r="J1314" t="str">
            <v>1001601300</v>
          </cell>
        </row>
        <row r="1315">
          <cell r="C1315" t="str">
            <v>158000161</v>
          </cell>
          <cell r="J1315" t="str">
            <v>1001601300</v>
          </cell>
        </row>
        <row r="1316">
          <cell r="C1316" t="str">
            <v>158000162</v>
          </cell>
          <cell r="J1316" t="str">
            <v>1001602000</v>
          </cell>
        </row>
        <row r="1317">
          <cell r="C1317" t="str">
            <v>158000163</v>
          </cell>
          <cell r="J1317" t="str">
            <v>1001601300</v>
          </cell>
        </row>
        <row r="1318">
          <cell r="C1318" t="str">
            <v>158000164</v>
          </cell>
          <cell r="J1318" t="str">
            <v>1001601300</v>
          </cell>
        </row>
        <row r="1319">
          <cell r="C1319" t="str">
            <v>158000165</v>
          </cell>
          <cell r="J1319" t="str">
            <v>1001601300</v>
          </cell>
        </row>
        <row r="1320">
          <cell r="C1320" t="str">
            <v>158000166</v>
          </cell>
          <cell r="J1320" t="str">
            <v>1001601500</v>
          </cell>
        </row>
        <row r="1321">
          <cell r="C1321" t="str">
            <v>158000167</v>
          </cell>
          <cell r="J1321" t="str">
            <v>1001601300</v>
          </cell>
        </row>
        <row r="1322">
          <cell r="C1322" t="str">
            <v>158000168</v>
          </cell>
          <cell r="J1322" t="str">
            <v>1001602000</v>
          </cell>
        </row>
        <row r="1323">
          <cell r="C1323" t="str">
            <v>158000169</v>
          </cell>
          <cell r="J1323" t="str">
            <v>1001602000</v>
          </cell>
        </row>
        <row r="1324">
          <cell r="C1324" t="str">
            <v>158000170</v>
          </cell>
          <cell r="J1324" t="str">
            <v>1001602000</v>
          </cell>
        </row>
        <row r="1325">
          <cell r="C1325" t="str">
            <v>158000171</v>
          </cell>
          <cell r="J1325" t="str">
            <v>1001602000</v>
          </cell>
        </row>
        <row r="1326">
          <cell r="C1326" t="str">
            <v>158000172</v>
          </cell>
          <cell r="J1326" t="str">
            <v>1001602111</v>
          </cell>
        </row>
        <row r="1327">
          <cell r="C1327" t="str">
            <v>158000173</v>
          </cell>
          <cell r="J1327" t="str">
            <v>1001602115</v>
          </cell>
        </row>
        <row r="1328">
          <cell r="C1328" t="str">
            <v>158000174</v>
          </cell>
          <cell r="J1328" t="str">
            <v>1001602121</v>
          </cell>
        </row>
        <row r="1329">
          <cell r="C1329" t="str">
            <v>158000175</v>
          </cell>
          <cell r="J1329" t="str">
            <v>1001602120</v>
          </cell>
        </row>
        <row r="1330">
          <cell r="C1330" t="str">
            <v>158000176</v>
          </cell>
          <cell r="J1330" t="str">
            <v>1001203000</v>
          </cell>
        </row>
        <row r="1331">
          <cell r="C1331" t="str">
            <v>158000177</v>
          </cell>
          <cell r="J1331" t="str">
            <v>1001601300</v>
          </cell>
        </row>
        <row r="1332">
          <cell r="C1332" t="str">
            <v>158000178</v>
          </cell>
          <cell r="J1332" t="str">
            <v>1001602114</v>
          </cell>
        </row>
        <row r="1333">
          <cell r="C1333" t="str">
            <v>158000179</v>
          </cell>
          <cell r="J1333" t="str">
            <v>1001400000</v>
          </cell>
        </row>
        <row r="1334">
          <cell r="C1334" t="str">
            <v>158000180</v>
          </cell>
          <cell r="J1334" t="str">
            <v>1001602101</v>
          </cell>
        </row>
        <row r="1335">
          <cell r="C1335" t="str">
            <v>158000181</v>
          </cell>
          <cell r="J1335" t="str">
            <v>1001602114</v>
          </cell>
        </row>
        <row r="1336">
          <cell r="C1336" t="str">
            <v>158000182</v>
          </cell>
          <cell r="J1336" t="str">
            <v>1001602121</v>
          </cell>
        </row>
        <row r="1337">
          <cell r="C1337" t="str">
            <v>158000183</v>
          </cell>
          <cell r="J1337" t="str">
            <v>1001602109</v>
          </cell>
        </row>
        <row r="1338">
          <cell r="C1338" t="str">
            <v>158000184</v>
          </cell>
          <cell r="J1338" t="str">
            <v>1001602120</v>
          </cell>
        </row>
        <row r="1339">
          <cell r="C1339" t="str">
            <v>158000185</v>
          </cell>
          <cell r="J1339" t="str">
            <v>1001602144</v>
          </cell>
        </row>
        <row r="1340">
          <cell r="C1340" t="str">
            <v>158000186</v>
          </cell>
          <cell r="J1340" t="str">
            <v>1001202000</v>
          </cell>
        </row>
        <row r="1341">
          <cell r="C1341" t="str">
            <v>158000187</v>
          </cell>
          <cell r="J1341" t="str">
            <v>1001607000</v>
          </cell>
        </row>
        <row r="1342">
          <cell r="C1342" t="str">
            <v>158000188</v>
          </cell>
          <cell r="J1342" t="str">
            <v>1001601300</v>
          </cell>
        </row>
        <row r="1343">
          <cell r="C1343" t="str">
            <v>158000189</v>
          </cell>
          <cell r="J1343" t="str">
            <v>1001602104</v>
          </cell>
        </row>
        <row r="1344">
          <cell r="C1344" t="str">
            <v>158000190</v>
          </cell>
          <cell r="J1344" t="str">
            <v>1001607000</v>
          </cell>
        </row>
        <row r="1345">
          <cell r="C1345" t="str">
            <v>158000191</v>
          </cell>
          <cell r="J1345" t="str">
            <v>1001101000</v>
          </cell>
        </row>
        <row r="1346">
          <cell r="C1346" t="str">
            <v>158000192</v>
          </cell>
          <cell r="J1346" t="str">
            <v>1001601300</v>
          </cell>
        </row>
        <row r="1347">
          <cell r="C1347" t="str">
            <v>158000193</v>
          </cell>
          <cell r="J1347" t="str">
            <v>1001602123</v>
          </cell>
        </row>
        <row r="1348">
          <cell r="C1348" t="str">
            <v>158000194</v>
          </cell>
          <cell r="J1348" t="str">
            <v>1001202000</v>
          </cell>
        </row>
        <row r="1349">
          <cell r="C1349" t="str">
            <v>158000195</v>
          </cell>
          <cell r="J1349" t="str">
            <v>1001601300</v>
          </cell>
        </row>
        <row r="1350">
          <cell r="C1350" t="str">
            <v>158000196</v>
          </cell>
          <cell r="J1350" t="str">
            <v>1001601300</v>
          </cell>
        </row>
        <row r="1351">
          <cell r="C1351" t="str">
            <v>158000197</v>
          </cell>
          <cell r="J1351" t="str">
            <v>1001602115</v>
          </cell>
        </row>
        <row r="1352">
          <cell r="C1352" t="str">
            <v>158000198</v>
          </cell>
          <cell r="J1352" t="str">
            <v>1001601300</v>
          </cell>
        </row>
        <row r="1353">
          <cell r="C1353" t="str">
            <v>158000199</v>
          </cell>
          <cell r="J1353" t="str">
            <v>1001601300</v>
          </cell>
        </row>
        <row r="1354">
          <cell r="C1354" t="str">
            <v>158000200</v>
          </cell>
          <cell r="J1354" t="str">
            <v>1001602117</v>
          </cell>
        </row>
        <row r="1355">
          <cell r="C1355" t="str">
            <v>158000201</v>
          </cell>
          <cell r="J1355" t="str">
            <v>1001602101</v>
          </cell>
        </row>
        <row r="1356">
          <cell r="C1356" t="str">
            <v>158000202</v>
          </cell>
          <cell r="J1356" t="str">
            <v>1001602114</v>
          </cell>
        </row>
        <row r="1357">
          <cell r="C1357" t="str">
            <v>158000203</v>
          </cell>
          <cell r="J1357" t="str">
            <v>1001602144</v>
          </cell>
        </row>
        <row r="1358">
          <cell r="C1358" t="str">
            <v>158000204</v>
          </cell>
          <cell r="J1358" t="str">
            <v>1001300000</v>
          </cell>
        </row>
        <row r="1359">
          <cell r="C1359" t="str">
            <v>158000205</v>
          </cell>
          <cell r="J1359" t="str">
            <v>1001602000</v>
          </cell>
        </row>
        <row r="1360">
          <cell r="C1360" t="str">
            <v>158000206</v>
          </cell>
          <cell r="J1360" t="str">
            <v>1001404000</v>
          </cell>
        </row>
        <row r="1361">
          <cell r="C1361" t="str">
            <v>158000207</v>
          </cell>
          <cell r="J1361" t="str">
            <v>1001202000</v>
          </cell>
        </row>
        <row r="1362">
          <cell r="C1362" t="str">
            <v>158000208</v>
          </cell>
          <cell r="J1362" t="str">
            <v>1001601300</v>
          </cell>
        </row>
        <row r="1363">
          <cell r="C1363" t="str">
            <v>158000209</v>
          </cell>
          <cell r="J1363" t="str">
            <v>1001602111</v>
          </cell>
        </row>
        <row r="1364">
          <cell r="C1364" t="str">
            <v>158000210</v>
          </cell>
          <cell r="J1364" t="str">
            <v>1001602120</v>
          </cell>
        </row>
        <row r="1365">
          <cell r="C1365" t="str">
            <v>158000211</v>
          </cell>
          <cell r="J1365" t="str">
            <v>1001602149</v>
          </cell>
        </row>
        <row r="1366">
          <cell r="C1366" t="str">
            <v>158000212</v>
          </cell>
          <cell r="J1366" t="str">
            <v>1001602112</v>
          </cell>
        </row>
        <row r="1367">
          <cell r="C1367" t="str">
            <v>158000213</v>
          </cell>
          <cell r="J1367" t="str">
            <v>1001602129</v>
          </cell>
        </row>
        <row r="1368">
          <cell r="C1368" t="str">
            <v>158000214</v>
          </cell>
          <cell r="J1368" t="str">
            <v>1001602104</v>
          </cell>
        </row>
        <row r="1369">
          <cell r="C1369" t="str">
            <v>158000215</v>
          </cell>
          <cell r="J1369" t="str">
            <v>1001602129</v>
          </cell>
        </row>
        <row r="1370">
          <cell r="C1370" t="str">
            <v>158000216</v>
          </cell>
          <cell r="J1370" t="str">
            <v>1001602129</v>
          </cell>
        </row>
        <row r="1371">
          <cell r="C1371" t="str">
            <v>158000217</v>
          </cell>
          <cell r="J1371" t="str">
            <v>1001602119</v>
          </cell>
        </row>
        <row r="1372">
          <cell r="C1372" t="str">
            <v>158000218</v>
          </cell>
          <cell r="J1372" t="str">
            <v>1001602137</v>
          </cell>
        </row>
        <row r="1373">
          <cell r="C1373" t="str">
            <v>158000219</v>
          </cell>
          <cell r="J1373" t="str">
            <v>1001602112</v>
          </cell>
        </row>
        <row r="1374">
          <cell r="C1374" t="str">
            <v>158000220</v>
          </cell>
          <cell r="J1374" t="str">
            <v>1001601300</v>
          </cell>
        </row>
        <row r="1375">
          <cell r="C1375" t="str">
            <v>158000221</v>
          </cell>
          <cell r="J1375" t="str">
            <v>1001601500</v>
          </cell>
        </row>
        <row r="1376">
          <cell r="C1376" t="str">
            <v>158000222</v>
          </cell>
          <cell r="J1376" t="str">
            <v>1001601300</v>
          </cell>
        </row>
        <row r="1377">
          <cell r="C1377" t="str">
            <v>158000223</v>
          </cell>
          <cell r="J1377" t="str">
            <v>1001202000</v>
          </cell>
        </row>
        <row r="1378">
          <cell r="C1378" t="str">
            <v>158000224</v>
          </cell>
          <cell r="J1378" t="str">
            <v>1001202000</v>
          </cell>
        </row>
        <row r="1379">
          <cell r="C1379" t="str">
            <v>158000225</v>
          </cell>
          <cell r="J1379" t="str">
            <v>1001601300</v>
          </cell>
        </row>
        <row r="1380">
          <cell r="C1380" t="str">
            <v>158000226</v>
          </cell>
          <cell r="J1380" t="str">
            <v>1001601300</v>
          </cell>
        </row>
        <row r="1381">
          <cell r="C1381" t="str">
            <v>158000227</v>
          </cell>
          <cell r="J1381" t="str">
            <v>1001602115</v>
          </cell>
        </row>
        <row r="1382">
          <cell r="C1382" t="str">
            <v>158000228</v>
          </cell>
          <cell r="J1382" t="str">
            <v>1001101000</v>
          </cell>
        </row>
        <row r="1383">
          <cell r="C1383" t="str">
            <v>158000229</v>
          </cell>
          <cell r="J1383" t="str">
            <v>1001602119</v>
          </cell>
        </row>
        <row r="1384">
          <cell r="C1384" t="str">
            <v>158000230</v>
          </cell>
          <cell r="J1384" t="str">
            <v>1001601300</v>
          </cell>
        </row>
        <row r="1385">
          <cell r="C1385" t="str">
            <v>158000231</v>
          </cell>
          <cell r="J1385" t="str">
            <v>1001601300</v>
          </cell>
        </row>
        <row r="1386">
          <cell r="C1386" t="str">
            <v>158000232</v>
          </cell>
          <cell r="J1386" t="str">
            <v>1001601300</v>
          </cell>
        </row>
        <row r="1387">
          <cell r="C1387" t="str">
            <v>158000233</v>
          </cell>
          <cell r="J1387" t="str">
            <v>1001602119</v>
          </cell>
        </row>
        <row r="1388">
          <cell r="C1388" t="str">
            <v>158000234</v>
          </cell>
          <cell r="J1388" t="str">
            <v>1001607000</v>
          </cell>
        </row>
        <row r="1389">
          <cell r="C1389" t="str">
            <v>158000235</v>
          </cell>
          <cell r="J1389" t="str">
            <v>1001606000</v>
          </cell>
        </row>
        <row r="1390">
          <cell r="C1390" t="str">
            <v>158000236</v>
          </cell>
          <cell r="J1390" t="str">
            <v>1001602000</v>
          </cell>
        </row>
        <row r="1391">
          <cell r="C1391" t="str">
            <v>159000000</v>
          </cell>
          <cell r="J1391" t="str">
            <v>1001602000</v>
          </cell>
        </row>
        <row r="1392">
          <cell r="C1392" t="str">
            <v>159000001</v>
          </cell>
          <cell r="J1392" t="str">
            <v>1001602000</v>
          </cell>
        </row>
        <row r="1393">
          <cell r="C1393" t="str">
            <v>159000002</v>
          </cell>
          <cell r="J1393" t="str">
            <v>1001602000</v>
          </cell>
        </row>
        <row r="1394">
          <cell r="C1394" t="str">
            <v>159000003</v>
          </cell>
          <cell r="J1394" t="str">
            <v>1001602000</v>
          </cell>
        </row>
        <row r="1395">
          <cell r="C1395" t="str">
            <v>159000004</v>
          </cell>
          <cell r="J1395" t="str">
            <v>1001602000</v>
          </cell>
        </row>
        <row r="1396">
          <cell r="C1396" t="str">
            <v>159000005</v>
          </cell>
          <cell r="J1396" t="str">
            <v>1001602000</v>
          </cell>
        </row>
        <row r="1397">
          <cell r="C1397" t="str">
            <v>159000006</v>
          </cell>
          <cell r="J1397" t="str">
            <v>1001602000</v>
          </cell>
        </row>
        <row r="1398">
          <cell r="C1398" t="str">
            <v>159000007</v>
          </cell>
          <cell r="J1398" t="str">
            <v>1001602000</v>
          </cell>
        </row>
        <row r="1399">
          <cell r="C1399" t="str">
            <v>159000008</v>
          </cell>
          <cell r="J1399" t="str">
            <v>1001602000</v>
          </cell>
        </row>
        <row r="1400">
          <cell r="C1400" t="str">
            <v>159000009</v>
          </cell>
          <cell r="J1400" t="str">
            <v>1001602000</v>
          </cell>
        </row>
        <row r="1401">
          <cell r="C1401" t="str">
            <v>159000010</v>
          </cell>
          <cell r="J1401" t="str">
            <v>1001602000</v>
          </cell>
        </row>
        <row r="1402">
          <cell r="C1402" t="str">
            <v>159000011</v>
          </cell>
          <cell r="J1402" t="str">
            <v>1001602000</v>
          </cell>
        </row>
        <row r="1403">
          <cell r="C1403" t="str">
            <v>159000012</v>
          </cell>
          <cell r="J1403" t="str">
            <v>1001602000</v>
          </cell>
        </row>
        <row r="1404">
          <cell r="C1404" t="str">
            <v>159000013</v>
          </cell>
          <cell r="J1404" t="str">
            <v>1001602000</v>
          </cell>
        </row>
        <row r="1405">
          <cell r="C1405" t="str">
            <v>159000014</v>
          </cell>
          <cell r="J1405" t="str">
            <v>1001602000</v>
          </cell>
        </row>
        <row r="1406">
          <cell r="C1406" t="str">
            <v>159000015</v>
          </cell>
          <cell r="J1406" t="str">
            <v>1001601100</v>
          </cell>
        </row>
        <row r="1407">
          <cell r="C1407" t="str">
            <v>159000016</v>
          </cell>
          <cell r="J1407" t="str">
            <v>1001601100</v>
          </cell>
        </row>
        <row r="1408">
          <cell r="C1408" t="str">
            <v>159000017</v>
          </cell>
          <cell r="J1408" t="str">
            <v>1001602000</v>
          </cell>
        </row>
        <row r="1409">
          <cell r="C1409" t="str">
            <v>159000018</v>
          </cell>
          <cell r="J1409" t="str">
            <v>1001602000</v>
          </cell>
        </row>
        <row r="1410">
          <cell r="C1410" t="str">
            <v>159000019</v>
          </cell>
          <cell r="J1410" t="str">
            <v>1001602000</v>
          </cell>
        </row>
        <row r="1411">
          <cell r="C1411" t="str">
            <v>159000020</v>
          </cell>
          <cell r="J1411" t="str">
            <v>1001602000</v>
          </cell>
        </row>
        <row r="1412">
          <cell r="C1412" t="str">
            <v>159000021</v>
          </cell>
          <cell r="J1412" t="str">
            <v>1001601100</v>
          </cell>
        </row>
        <row r="1413">
          <cell r="C1413" t="str">
            <v>159000022</v>
          </cell>
          <cell r="J1413" t="str">
            <v>1001602000</v>
          </cell>
        </row>
        <row r="1414">
          <cell r="C1414" t="str">
            <v>159000023</v>
          </cell>
          <cell r="J1414" t="str">
            <v>1001601300</v>
          </cell>
        </row>
        <row r="1415">
          <cell r="C1415" t="str">
            <v>159000024</v>
          </cell>
          <cell r="J1415" t="str">
            <v>1001601300</v>
          </cell>
        </row>
        <row r="1416">
          <cell r="C1416" t="str">
            <v>159000025</v>
          </cell>
          <cell r="J1416" t="str">
            <v>1001601300</v>
          </cell>
        </row>
        <row r="1417">
          <cell r="C1417" t="str">
            <v>159000026</v>
          </cell>
          <cell r="J1417" t="str">
            <v>1001601100</v>
          </cell>
        </row>
        <row r="1418">
          <cell r="C1418" t="str">
            <v>159000027</v>
          </cell>
          <cell r="J1418" t="str">
            <v>1001601100</v>
          </cell>
        </row>
        <row r="1419">
          <cell r="C1419" t="str">
            <v>159000028</v>
          </cell>
          <cell r="J1419" t="str">
            <v>1001202000</v>
          </cell>
        </row>
        <row r="1420">
          <cell r="C1420" t="str">
            <v>159000029</v>
          </cell>
          <cell r="J1420" t="str">
            <v>1001202000</v>
          </cell>
        </row>
        <row r="1421">
          <cell r="C1421" t="str">
            <v>159000030</v>
          </cell>
          <cell r="J1421" t="str">
            <v>1001202000</v>
          </cell>
        </row>
        <row r="1422">
          <cell r="C1422" t="str">
            <v>159000031</v>
          </cell>
          <cell r="J1422" t="str">
            <v>1001601100</v>
          </cell>
        </row>
        <row r="1423">
          <cell r="C1423" t="str">
            <v>159000032</v>
          </cell>
          <cell r="J1423" t="str">
            <v>1001601100</v>
          </cell>
        </row>
        <row r="1424">
          <cell r="C1424" t="str">
            <v>159000033</v>
          </cell>
          <cell r="J1424" t="str">
            <v>1001602000</v>
          </cell>
        </row>
        <row r="1425">
          <cell r="C1425" t="str">
            <v>159000034</v>
          </cell>
          <cell r="J1425" t="str">
            <v>1001202000</v>
          </cell>
        </row>
        <row r="1426">
          <cell r="C1426" t="str">
            <v>159000035</v>
          </cell>
          <cell r="J1426" t="str">
            <v>1001202000</v>
          </cell>
        </row>
        <row r="1427">
          <cell r="C1427" t="str">
            <v>159000036</v>
          </cell>
          <cell r="J1427" t="str">
            <v>1001602000</v>
          </cell>
        </row>
        <row r="1428">
          <cell r="C1428" t="str">
            <v>159000037</v>
          </cell>
          <cell r="J1428" t="str">
            <v>1001602000</v>
          </cell>
        </row>
        <row r="1429">
          <cell r="C1429" t="str">
            <v>159000038</v>
          </cell>
          <cell r="J1429" t="str">
            <v>1001602000</v>
          </cell>
        </row>
        <row r="1430">
          <cell r="C1430" t="str">
            <v>159000039</v>
          </cell>
          <cell r="J1430" t="str">
            <v>1001202000</v>
          </cell>
        </row>
        <row r="1431">
          <cell r="C1431" t="str">
            <v>159000040</v>
          </cell>
          <cell r="J1431" t="str">
            <v>1001602000</v>
          </cell>
        </row>
        <row r="1432">
          <cell r="C1432" t="str">
            <v>159000041</v>
          </cell>
          <cell r="J1432" t="str">
            <v>1001602000</v>
          </cell>
        </row>
        <row r="1433">
          <cell r="C1433" t="str">
            <v>159000042</v>
          </cell>
          <cell r="J1433" t="str">
            <v>1001202000</v>
          </cell>
        </row>
        <row r="1434">
          <cell r="C1434" t="str">
            <v>159000043</v>
          </cell>
          <cell r="J1434" t="str">
            <v>1001202000</v>
          </cell>
        </row>
        <row r="1435">
          <cell r="C1435" t="str">
            <v>159000044</v>
          </cell>
          <cell r="J1435" t="str">
            <v>1001602000</v>
          </cell>
        </row>
        <row r="1436">
          <cell r="C1436" t="str">
            <v>159000045</v>
          </cell>
          <cell r="J1436" t="str">
            <v>1001602000</v>
          </cell>
        </row>
        <row r="1437">
          <cell r="C1437" t="str">
            <v>159000046</v>
          </cell>
          <cell r="J1437" t="str">
            <v>1001602000</v>
          </cell>
        </row>
        <row r="1438">
          <cell r="C1438" t="str">
            <v>159000047</v>
          </cell>
          <cell r="J1438" t="str">
            <v>1001602000</v>
          </cell>
        </row>
        <row r="1439">
          <cell r="C1439" t="str">
            <v>159000048</v>
          </cell>
          <cell r="J1439" t="str">
            <v>1001602000</v>
          </cell>
        </row>
        <row r="1440">
          <cell r="C1440" t="str">
            <v>159000049</v>
          </cell>
          <cell r="J1440" t="str">
            <v>1001602000</v>
          </cell>
        </row>
        <row r="1441">
          <cell r="C1441" t="str">
            <v>159000050</v>
          </cell>
          <cell r="J1441" t="str">
            <v>1001602000</v>
          </cell>
        </row>
        <row r="1442">
          <cell r="C1442" t="str">
            <v>159000051</v>
          </cell>
          <cell r="J1442" t="str">
            <v>1001601300</v>
          </cell>
        </row>
        <row r="1443">
          <cell r="C1443" t="str">
            <v>159000052</v>
          </cell>
          <cell r="J1443" t="str">
            <v>1001601400</v>
          </cell>
        </row>
        <row r="1444">
          <cell r="C1444" t="str">
            <v>159000053</v>
          </cell>
          <cell r="J1444" t="str">
            <v>1001202000</v>
          </cell>
        </row>
        <row r="1445">
          <cell r="C1445" t="str">
            <v>159000054</v>
          </cell>
          <cell r="J1445" t="str">
            <v>1001602000</v>
          </cell>
        </row>
        <row r="1446">
          <cell r="C1446" t="str">
            <v>159000055</v>
          </cell>
          <cell r="J1446" t="str">
            <v>1001602000</v>
          </cell>
        </row>
        <row r="1447">
          <cell r="C1447" t="str">
            <v>159000056</v>
          </cell>
          <cell r="J1447" t="str">
            <v>1001602000</v>
          </cell>
        </row>
        <row r="1448">
          <cell r="C1448" t="str">
            <v>159000057</v>
          </cell>
          <cell r="J1448" t="str">
            <v>1001602000</v>
          </cell>
        </row>
        <row r="1449">
          <cell r="C1449" t="str">
            <v>159000058</v>
          </cell>
          <cell r="J1449" t="str">
            <v>1001202000</v>
          </cell>
        </row>
        <row r="1450">
          <cell r="C1450" t="str">
            <v>159000059</v>
          </cell>
          <cell r="J1450" t="str">
            <v>1001603000</v>
          </cell>
        </row>
        <row r="1451">
          <cell r="C1451" t="str">
            <v>159000060</v>
          </cell>
          <cell r="J1451" t="str">
            <v>1001602000</v>
          </cell>
        </row>
        <row r="1452">
          <cell r="C1452" t="str">
            <v>159000061</v>
          </cell>
          <cell r="J1452" t="str">
            <v>1001602000</v>
          </cell>
        </row>
        <row r="1453">
          <cell r="C1453" t="str">
            <v>159000062</v>
          </cell>
          <cell r="J1453" t="str">
            <v>1001602000</v>
          </cell>
        </row>
        <row r="1454">
          <cell r="C1454" t="str">
            <v>159000063</v>
          </cell>
          <cell r="J1454" t="str">
            <v>1001602101</v>
          </cell>
        </row>
        <row r="1455">
          <cell r="C1455" t="str">
            <v>159000064</v>
          </cell>
          <cell r="J1455" t="str">
            <v>1001602000</v>
          </cell>
        </row>
        <row r="1456">
          <cell r="C1456" t="str">
            <v>159000065</v>
          </cell>
          <cell r="J1456" t="str">
            <v>1001601400</v>
          </cell>
        </row>
        <row r="1457">
          <cell r="C1457" t="str">
            <v>159000066</v>
          </cell>
          <cell r="J1457" t="str">
            <v>1001602000</v>
          </cell>
        </row>
        <row r="1458">
          <cell r="C1458" t="str">
            <v>159000067</v>
          </cell>
          <cell r="J1458" t="str">
            <v>1001602000</v>
          </cell>
        </row>
        <row r="1459">
          <cell r="C1459" t="str">
            <v>159000068</v>
          </cell>
          <cell r="J1459" t="str">
            <v>1001602000</v>
          </cell>
        </row>
        <row r="1460">
          <cell r="C1460" t="str">
            <v>159000069</v>
          </cell>
          <cell r="J1460" t="str">
            <v>1001602000</v>
          </cell>
        </row>
        <row r="1461">
          <cell r="C1461" t="str">
            <v>159000070</v>
          </cell>
          <cell r="J1461" t="str">
            <v>1001102000</v>
          </cell>
        </row>
        <row r="1462">
          <cell r="C1462" t="str">
            <v>159000071</v>
          </cell>
          <cell r="J1462" t="str">
            <v>1001602118</v>
          </cell>
        </row>
        <row r="1463">
          <cell r="C1463" t="str">
            <v>159000072</v>
          </cell>
          <cell r="J1463" t="str">
            <v>1001602000</v>
          </cell>
        </row>
        <row r="1464">
          <cell r="C1464" t="str">
            <v>159000073</v>
          </cell>
          <cell r="J1464" t="str">
            <v>1001602000</v>
          </cell>
        </row>
        <row r="1465">
          <cell r="C1465" t="str">
            <v>159000074</v>
          </cell>
          <cell r="J1465" t="str">
            <v>1001102000</v>
          </cell>
        </row>
        <row r="1466">
          <cell r="C1466" t="str">
            <v>159000075</v>
          </cell>
          <cell r="J1466" t="str">
            <v>1001102000</v>
          </cell>
        </row>
        <row r="1467">
          <cell r="C1467" t="str">
            <v>159000076</v>
          </cell>
          <cell r="J1467" t="str">
            <v>1001202000</v>
          </cell>
        </row>
        <row r="1468">
          <cell r="C1468" t="str">
            <v>159000077</v>
          </cell>
          <cell r="J1468" t="str">
            <v>1001102000</v>
          </cell>
        </row>
        <row r="1469">
          <cell r="C1469" t="str">
            <v>159000078</v>
          </cell>
          <cell r="J1469" t="str">
            <v>1001101000</v>
          </cell>
        </row>
        <row r="1470">
          <cell r="C1470" t="str">
            <v>159000079</v>
          </cell>
          <cell r="J1470" t="str">
            <v>1001602000</v>
          </cell>
        </row>
        <row r="1471">
          <cell r="C1471" t="str">
            <v>159000080</v>
          </cell>
          <cell r="J1471" t="str">
            <v>1001602000</v>
          </cell>
        </row>
        <row r="1472">
          <cell r="C1472" t="str">
            <v>159000081</v>
          </cell>
          <cell r="J1472" t="str">
            <v>1001602000</v>
          </cell>
        </row>
        <row r="1473">
          <cell r="C1473" t="str">
            <v>159000082</v>
          </cell>
          <cell r="J1473" t="str">
            <v>1001203000</v>
          </cell>
        </row>
        <row r="1474">
          <cell r="C1474" t="str">
            <v>159000083</v>
          </cell>
          <cell r="J1474" t="str">
            <v>1001606000</v>
          </cell>
        </row>
        <row r="1475">
          <cell r="C1475" t="str">
            <v>159000084</v>
          </cell>
          <cell r="J1475" t="str">
            <v>1001601300</v>
          </cell>
        </row>
        <row r="1476">
          <cell r="C1476" t="str">
            <v>159000085</v>
          </cell>
          <cell r="J1476" t="str">
            <v>1001602000</v>
          </cell>
        </row>
        <row r="1477">
          <cell r="C1477" t="str">
            <v>159000086</v>
          </cell>
          <cell r="J1477" t="str">
            <v>1001602137</v>
          </cell>
        </row>
        <row r="1478">
          <cell r="C1478" t="str">
            <v>159000087</v>
          </cell>
          <cell r="J1478" t="str">
            <v>1001602000</v>
          </cell>
        </row>
        <row r="1479">
          <cell r="C1479" t="str">
            <v>159000088</v>
          </cell>
          <cell r="J1479" t="str">
            <v>1001601300</v>
          </cell>
        </row>
        <row r="1480">
          <cell r="C1480" t="str">
            <v>159000089</v>
          </cell>
          <cell r="J1480" t="str">
            <v>1001400000</v>
          </cell>
        </row>
        <row r="1481">
          <cell r="C1481" t="str">
            <v>159000090</v>
          </cell>
          <cell r="J1481" t="str">
            <v>1001300000</v>
          </cell>
        </row>
        <row r="1482">
          <cell r="C1482" t="str">
            <v>159000091</v>
          </cell>
          <cell r="J1482" t="str">
            <v>1001202000</v>
          </cell>
        </row>
        <row r="1483">
          <cell r="C1483" t="str">
            <v>159000092</v>
          </cell>
          <cell r="J1483" t="str">
            <v>1001607000</v>
          </cell>
        </row>
        <row r="1484">
          <cell r="C1484" t="str">
            <v>159000093</v>
          </cell>
          <cell r="J1484" t="str">
            <v>1001607000</v>
          </cell>
        </row>
        <row r="1485">
          <cell r="C1485" t="str">
            <v>159000094</v>
          </cell>
          <cell r="J1485" t="str">
            <v>1001203000</v>
          </cell>
        </row>
        <row r="1486">
          <cell r="C1486" t="str">
            <v>159000095</v>
          </cell>
          <cell r="J1486" t="str">
            <v>1001400000</v>
          </cell>
        </row>
        <row r="1487">
          <cell r="C1487" t="str">
            <v>159000096</v>
          </cell>
          <cell r="J1487" t="str">
            <v>1001203000</v>
          </cell>
        </row>
        <row r="1488">
          <cell r="C1488" t="str">
            <v>159000097</v>
          </cell>
          <cell r="J1488" t="str">
            <v>1001601300</v>
          </cell>
        </row>
        <row r="1489">
          <cell r="C1489" t="str">
            <v>159000098</v>
          </cell>
          <cell r="J1489" t="str">
            <v>1001203000</v>
          </cell>
        </row>
        <row r="1490">
          <cell r="C1490" t="str">
            <v>159000099</v>
          </cell>
          <cell r="J1490" t="str">
            <v>1001601300</v>
          </cell>
        </row>
        <row r="1491">
          <cell r="C1491" t="str">
            <v>159000100</v>
          </cell>
          <cell r="J1491" t="str">
            <v>1001607000</v>
          </cell>
        </row>
        <row r="1492">
          <cell r="C1492" t="str">
            <v>159000101</v>
          </cell>
          <cell r="J1492" t="str">
            <v>1001601300</v>
          </cell>
        </row>
        <row r="1493">
          <cell r="C1493" t="str">
            <v>159000102</v>
          </cell>
          <cell r="J1493" t="str">
            <v>1001101000</v>
          </cell>
        </row>
        <row r="1494">
          <cell r="C1494" t="str">
            <v>159000103</v>
          </cell>
          <cell r="J1494" t="str">
            <v>1001300000</v>
          </cell>
        </row>
        <row r="1495">
          <cell r="C1495" t="str">
            <v>159000104</v>
          </cell>
          <cell r="J1495" t="str">
            <v>1001602000</v>
          </cell>
        </row>
        <row r="1496">
          <cell r="C1496" t="str">
            <v>159000105</v>
          </cell>
          <cell r="J1496" t="str">
            <v>1001602000</v>
          </cell>
        </row>
        <row r="1497">
          <cell r="C1497" t="str">
            <v>159000106</v>
          </cell>
          <cell r="J1497" t="str">
            <v>1001602000</v>
          </cell>
        </row>
        <row r="1498">
          <cell r="C1498" t="str">
            <v>159000107</v>
          </cell>
          <cell r="J1498" t="str">
            <v>1001602000</v>
          </cell>
        </row>
        <row r="1499">
          <cell r="C1499" t="str">
            <v>159000108</v>
          </cell>
          <cell r="J1499" t="str">
            <v>1001601300</v>
          </cell>
        </row>
        <row r="1500">
          <cell r="C1500" t="str">
            <v>159000109</v>
          </cell>
          <cell r="J1500" t="str">
            <v>1001101000</v>
          </cell>
        </row>
        <row r="1501">
          <cell r="C1501" t="str">
            <v>159000110</v>
          </cell>
          <cell r="J1501" t="str">
            <v>1001101000</v>
          </cell>
        </row>
        <row r="1502">
          <cell r="C1502" t="str">
            <v>159000111</v>
          </cell>
          <cell r="J1502" t="str">
            <v>1001400000</v>
          </cell>
        </row>
        <row r="1503">
          <cell r="C1503" t="str">
            <v>159000112</v>
          </cell>
          <cell r="J1503" t="str">
            <v>1001300000</v>
          </cell>
        </row>
        <row r="1504">
          <cell r="C1504" t="str">
            <v>159000113</v>
          </cell>
          <cell r="J1504" t="str">
            <v>1001400000</v>
          </cell>
        </row>
        <row r="1505">
          <cell r="C1505" t="str">
            <v>159000114</v>
          </cell>
          <cell r="J1505" t="str">
            <v>1001300000</v>
          </cell>
        </row>
        <row r="1506">
          <cell r="C1506" t="str">
            <v>159000115</v>
          </cell>
          <cell r="J1506" t="str">
            <v>1001101000</v>
          </cell>
        </row>
        <row r="1507">
          <cell r="C1507" t="str">
            <v>159000116</v>
          </cell>
          <cell r="J1507" t="str">
            <v>1001601300</v>
          </cell>
        </row>
        <row r="1508">
          <cell r="C1508" t="str">
            <v>159000117</v>
          </cell>
          <cell r="J1508" t="str">
            <v>1001300000</v>
          </cell>
        </row>
        <row r="1509">
          <cell r="C1509" t="str">
            <v>159000118</v>
          </cell>
          <cell r="J1509" t="str">
            <v>1001400000</v>
          </cell>
        </row>
        <row r="1510">
          <cell r="C1510" t="str">
            <v>159000119</v>
          </cell>
          <cell r="J1510" t="str">
            <v>1001601400</v>
          </cell>
        </row>
        <row r="1511">
          <cell r="C1511" t="str">
            <v>159000120</v>
          </cell>
          <cell r="J1511" t="str">
            <v>1001103000</v>
          </cell>
        </row>
        <row r="1512">
          <cell r="C1512" t="str">
            <v>159000121</v>
          </cell>
          <cell r="J1512" t="str">
            <v>1001400000</v>
          </cell>
        </row>
        <row r="1513">
          <cell r="C1513" t="str">
            <v>159000122</v>
          </cell>
          <cell r="J1513" t="str">
            <v>1001404000</v>
          </cell>
        </row>
        <row r="1514">
          <cell r="C1514" t="str">
            <v>159000123</v>
          </cell>
          <cell r="J1514" t="str">
            <v>1001607000</v>
          </cell>
        </row>
        <row r="1515">
          <cell r="C1515" t="str">
            <v>159000124</v>
          </cell>
          <cell r="J1515" t="str">
            <v>1001101000</v>
          </cell>
        </row>
        <row r="1516">
          <cell r="C1516" t="str">
            <v>160000000</v>
          </cell>
          <cell r="J1516" t="str">
            <v>1001602000</v>
          </cell>
        </row>
        <row r="1517">
          <cell r="C1517" t="str">
            <v>160000001</v>
          </cell>
          <cell r="J1517" t="str">
            <v>1001602000</v>
          </cell>
        </row>
        <row r="1518">
          <cell r="C1518" t="str">
            <v>160000002</v>
          </cell>
          <cell r="J1518" t="str">
            <v>1001602000</v>
          </cell>
        </row>
        <row r="1519">
          <cell r="C1519" t="str">
            <v>160000003</v>
          </cell>
          <cell r="J1519" t="str">
            <v>1001602000</v>
          </cell>
        </row>
        <row r="1520">
          <cell r="C1520" t="str">
            <v>160000004</v>
          </cell>
          <cell r="J1520" t="str">
            <v>1001602000</v>
          </cell>
        </row>
        <row r="1521">
          <cell r="C1521" t="str">
            <v>160000005</v>
          </cell>
          <cell r="J1521" t="str">
            <v>1001602000</v>
          </cell>
        </row>
        <row r="1522">
          <cell r="C1522" t="str">
            <v>160000006</v>
          </cell>
          <cell r="J1522" t="str">
            <v>1001602000</v>
          </cell>
        </row>
        <row r="1523">
          <cell r="C1523" t="str">
            <v>160000007</v>
          </cell>
          <cell r="J1523" t="str">
            <v>1001602000</v>
          </cell>
        </row>
        <row r="1524">
          <cell r="C1524" t="str">
            <v>160000008</v>
          </cell>
          <cell r="J1524" t="str">
            <v>1001602000</v>
          </cell>
        </row>
        <row r="1525">
          <cell r="C1525" t="str">
            <v>160000009</v>
          </cell>
          <cell r="J1525" t="str">
            <v>1001602000</v>
          </cell>
        </row>
        <row r="1526">
          <cell r="C1526" t="str">
            <v>160000010</v>
          </cell>
          <cell r="J1526" t="str">
            <v>1001602000</v>
          </cell>
        </row>
        <row r="1527">
          <cell r="C1527" t="str">
            <v>160000011</v>
          </cell>
          <cell r="J1527" t="str">
            <v>1001602000</v>
          </cell>
        </row>
        <row r="1528">
          <cell r="C1528" t="str">
            <v>160000012</v>
          </cell>
          <cell r="J1528" t="str">
            <v>1001602000</v>
          </cell>
        </row>
        <row r="1529">
          <cell r="C1529" t="str">
            <v>160000013</v>
          </cell>
          <cell r="J1529" t="str">
            <v>1001602000</v>
          </cell>
        </row>
        <row r="1530">
          <cell r="C1530" t="str">
            <v>160000014</v>
          </cell>
          <cell r="J1530" t="str">
            <v>1001602000</v>
          </cell>
        </row>
        <row r="1531">
          <cell r="C1531" t="str">
            <v>160000015</v>
          </cell>
          <cell r="J1531" t="str">
            <v>1001602000</v>
          </cell>
        </row>
        <row r="1532">
          <cell r="C1532" t="str">
            <v>160000016</v>
          </cell>
          <cell r="J1532" t="str">
            <v>1001602000</v>
          </cell>
        </row>
        <row r="1533">
          <cell r="C1533" t="str">
            <v>160000017</v>
          </cell>
          <cell r="J1533" t="str">
            <v>1001602000</v>
          </cell>
        </row>
        <row r="1534">
          <cell r="C1534" t="str">
            <v>160000018</v>
          </cell>
          <cell r="J1534" t="str">
            <v>1001602120</v>
          </cell>
        </row>
        <row r="1535">
          <cell r="C1535" t="str">
            <v>160000019</v>
          </cell>
          <cell r="J1535" t="str">
            <v>1001606000</v>
          </cell>
        </row>
        <row r="1536">
          <cell r="C1536" t="str">
            <v>160000020</v>
          </cell>
          <cell r="J1536" t="str">
            <v>1001602118</v>
          </cell>
        </row>
        <row r="1537">
          <cell r="C1537"/>
          <cell r="J153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Capex"/>
      <sheetName val="Slide"/>
      <sheetName val="Capex TT 2025"/>
      <sheetName val="Capex TT 2024"/>
      <sheetName val="Capex TT 2023"/>
      <sheetName val="Capex TT 2022"/>
      <sheetName val="Capex TT 2021"/>
      <sheetName val=" 2021 Kim ANh"/>
      <sheetName val="Capex TT 2020"/>
      <sheetName val="2020 Kim ANh"/>
      <sheetName val="Nhà cửa vật kiến trúc (VNĐ)"/>
      <sheetName val="Thạnh Phát sở hữu"/>
      <sheetName val="TNHH sở hữu"/>
      <sheetName val="NHÁP 2023"/>
      <sheetName val="nháp 2022"/>
      <sheetName val="Nháp 2024"/>
    </sheetNames>
    <sheetDataSet>
      <sheetData sheetId="0"/>
      <sheetData sheetId="1"/>
      <sheetData sheetId="2">
        <row r="1">
          <cell r="F1"/>
        </row>
        <row r="2">
          <cell r="F2" t="str">
            <v>Tỷ giá:</v>
          </cell>
        </row>
        <row r="3">
          <cell r="F3">
            <v>48874633613</v>
          </cell>
        </row>
        <row r="4">
          <cell r="D4" t="str">
            <v>Mã TS</v>
          </cell>
          <cell r="F4" t="str">
            <v>số tiền VND</v>
          </cell>
        </row>
        <row r="5">
          <cell r="D5"/>
          <cell r="F5">
            <v>1261800495</v>
          </cell>
        </row>
        <row r="6">
          <cell r="D6" t="str">
            <v>103000016</v>
          </cell>
          <cell r="F6">
            <v>140570000</v>
          </cell>
        </row>
        <row r="7">
          <cell r="D7" t="str">
            <v>103000017</v>
          </cell>
          <cell r="F7">
            <v>72217040</v>
          </cell>
        </row>
        <row r="8">
          <cell r="D8" t="str">
            <v>104600117</v>
          </cell>
          <cell r="F8">
            <v>127088350</v>
          </cell>
        </row>
        <row r="9">
          <cell r="D9" t="str">
            <v>115000029</v>
          </cell>
          <cell r="F9">
            <v>90591075</v>
          </cell>
        </row>
        <row r="10">
          <cell r="D10" t="str">
            <v>103000018</v>
          </cell>
          <cell r="F10">
            <v>108193230</v>
          </cell>
        </row>
        <row r="11">
          <cell r="D11" t="str">
            <v>101000026</v>
          </cell>
          <cell r="F11">
            <v>723140800</v>
          </cell>
        </row>
        <row r="12">
          <cell r="D12"/>
          <cell r="F12"/>
        </row>
        <row r="13">
          <cell r="D13"/>
          <cell r="F13">
            <v>44469989570</v>
          </cell>
        </row>
        <row r="14">
          <cell r="D14" t="str">
            <v>104000158</v>
          </cell>
          <cell r="F14">
            <v>36200000</v>
          </cell>
        </row>
        <row r="15">
          <cell r="D15" t="str">
            <v>104600123</v>
          </cell>
          <cell r="F15">
            <v>185000000</v>
          </cell>
        </row>
        <row r="16">
          <cell r="D16" t="str">
            <v>104000173</v>
          </cell>
          <cell r="F16">
            <v>2745703965</v>
          </cell>
        </row>
        <row r="17">
          <cell r="D17" t="str">
            <v>104000176</v>
          </cell>
          <cell r="F17">
            <v>1300467332</v>
          </cell>
        </row>
        <row r="18">
          <cell r="D18" t="str">
            <v>104000179</v>
          </cell>
          <cell r="F18">
            <v>486411454</v>
          </cell>
        </row>
        <row r="19">
          <cell r="D19" t="str">
            <v>104000183</v>
          </cell>
          <cell r="F19">
            <v>432632369</v>
          </cell>
        </row>
        <row r="20">
          <cell r="D20" t="str">
            <v>104000184</v>
          </cell>
          <cell r="F20">
            <v>6670000000</v>
          </cell>
        </row>
        <row r="21">
          <cell r="D21" t="str">
            <v>104600106</v>
          </cell>
          <cell r="F21">
            <v>118000000</v>
          </cell>
        </row>
        <row r="22">
          <cell r="D22" t="str">
            <v>104600107</v>
          </cell>
          <cell r="F22">
            <v>118000000</v>
          </cell>
        </row>
        <row r="23">
          <cell r="D23" t="str">
            <v>104600110</v>
          </cell>
          <cell r="F23">
            <v>1590298692</v>
          </cell>
        </row>
        <row r="24">
          <cell r="D24" t="str">
            <v>104600111</v>
          </cell>
          <cell r="F24">
            <v>504861258</v>
          </cell>
        </row>
        <row r="25">
          <cell r="D25" t="str">
            <v>104600112</v>
          </cell>
          <cell r="F25">
            <v>500738186</v>
          </cell>
        </row>
        <row r="26">
          <cell r="D26" t="str">
            <v>104600113</v>
          </cell>
          <cell r="F26">
            <v>465893129</v>
          </cell>
        </row>
        <row r="27">
          <cell r="D27" t="str">
            <v>104600114</v>
          </cell>
          <cell r="F27">
            <v>449488186</v>
          </cell>
        </row>
        <row r="28">
          <cell r="D28" t="str">
            <v>104600115</v>
          </cell>
          <cell r="F28">
            <v>1060199128</v>
          </cell>
        </row>
        <row r="29">
          <cell r="D29" t="str">
            <v>104600116</v>
          </cell>
          <cell r="F29">
            <v>448738186</v>
          </cell>
        </row>
        <row r="30">
          <cell r="D30" t="str">
            <v>104600118</v>
          </cell>
          <cell r="F30">
            <v>280305107</v>
          </cell>
        </row>
        <row r="31">
          <cell r="D31" t="str">
            <v>104600119</v>
          </cell>
          <cell r="F31">
            <v>258604309</v>
          </cell>
        </row>
        <row r="32">
          <cell r="D32" t="str">
            <v>104600120</v>
          </cell>
          <cell r="F32">
            <v>258604309</v>
          </cell>
        </row>
        <row r="33">
          <cell r="D33" t="str">
            <v>104600121</v>
          </cell>
          <cell r="F33">
            <v>258604309</v>
          </cell>
        </row>
        <row r="34">
          <cell r="D34" t="str">
            <v>104600122</v>
          </cell>
          <cell r="F34">
            <v>258604309</v>
          </cell>
        </row>
        <row r="35">
          <cell r="D35" t="str">
            <v>104600124</v>
          </cell>
          <cell r="F35">
            <v>258957539</v>
          </cell>
        </row>
        <row r="36">
          <cell r="D36" t="str">
            <v>104600125</v>
          </cell>
          <cell r="F36">
            <v>129302154</v>
          </cell>
        </row>
        <row r="37">
          <cell r="D37" t="str">
            <v>104600126</v>
          </cell>
          <cell r="F37">
            <v>129302155</v>
          </cell>
        </row>
        <row r="38">
          <cell r="D38" t="str">
            <v>104600127</v>
          </cell>
          <cell r="F38">
            <v>258502218</v>
          </cell>
        </row>
        <row r="39">
          <cell r="D39" t="str">
            <v>104600128</v>
          </cell>
          <cell r="F39">
            <v>269684258</v>
          </cell>
        </row>
        <row r="40">
          <cell r="D40" t="str">
            <v>104600130</v>
          </cell>
          <cell r="F40">
            <v>204685486</v>
          </cell>
        </row>
        <row r="41">
          <cell r="D41" t="str">
            <v>104600131</v>
          </cell>
          <cell r="F41">
            <v>204685486</v>
          </cell>
        </row>
        <row r="42">
          <cell r="D42" t="str">
            <v>104600133</v>
          </cell>
          <cell r="F42">
            <v>995280138</v>
          </cell>
        </row>
        <row r="43">
          <cell r="D43" t="str">
            <v>104600136</v>
          </cell>
          <cell r="F43">
            <v>9194024100</v>
          </cell>
        </row>
        <row r="44">
          <cell r="D44" t="str">
            <v>104600137</v>
          </cell>
          <cell r="F44">
            <v>9194024100</v>
          </cell>
        </row>
        <row r="45">
          <cell r="D45" t="str">
            <v>104600138</v>
          </cell>
          <cell r="F45">
            <v>530000000</v>
          </cell>
        </row>
        <row r="46">
          <cell r="D46" t="str">
            <v>104600139</v>
          </cell>
          <cell r="F46">
            <v>536180944</v>
          </cell>
        </row>
        <row r="47">
          <cell r="D47" t="str">
            <v>104600140</v>
          </cell>
          <cell r="F47">
            <v>268085606</v>
          </cell>
        </row>
        <row r="48">
          <cell r="D48" t="str">
            <v>104600141</v>
          </cell>
          <cell r="F48">
            <v>268085606</v>
          </cell>
        </row>
        <row r="49">
          <cell r="D49" t="str">
            <v>104600142</v>
          </cell>
          <cell r="F49">
            <v>1030408748</v>
          </cell>
        </row>
        <row r="50">
          <cell r="D50" t="str">
            <v>112000025</v>
          </cell>
          <cell r="F50">
            <v>47500000</v>
          </cell>
        </row>
        <row r="51">
          <cell r="D51" t="str">
            <v>115000028</v>
          </cell>
          <cell r="F51">
            <v>30905000</v>
          </cell>
        </row>
        <row r="52">
          <cell r="D52" t="str">
            <v>110000010</v>
          </cell>
          <cell r="F52">
            <v>162458000</v>
          </cell>
        </row>
        <row r="53">
          <cell r="D53" t="str">
            <v>115000025</v>
          </cell>
          <cell r="F53">
            <v>34920000</v>
          </cell>
        </row>
        <row r="54">
          <cell r="D54" t="str">
            <v>115000026</v>
          </cell>
          <cell r="F54">
            <v>34920000</v>
          </cell>
        </row>
        <row r="55">
          <cell r="D55" t="str">
            <v>115000027</v>
          </cell>
          <cell r="F55">
            <v>34920000</v>
          </cell>
        </row>
        <row r="56">
          <cell r="D56" t="str">
            <v>112000026</v>
          </cell>
          <cell r="F56">
            <v>76531000</v>
          </cell>
        </row>
        <row r="57">
          <cell r="D57" t="str">
            <v>104600134</v>
          </cell>
          <cell r="F57">
            <v>30000000</v>
          </cell>
        </row>
        <row r="58">
          <cell r="D58" t="str">
            <v>104000186</v>
          </cell>
          <cell r="F58">
            <v>162982346</v>
          </cell>
        </row>
        <row r="59">
          <cell r="D59" t="str">
            <v>104600132</v>
          </cell>
          <cell r="F59">
            <v>81000000</v>
          </cell>
        </row>
        <row r="60">
          <cell r="D60" t="str">
            <v>104600143</v>
          </cell>
          <cell r="F60">
            <v>680000000</v>
          </cell>
        </row>
        <row r="61">
          <cell r="D61" t="str">
            <v>104600145</v>
          </cell>
          <cell r="F61">
            <v>1195290458</v>
          </cell>
        </row>
        <row r="62">
          <cell r="D62"/>
          <cell r="F62"/>
        </row>
        <row r="63">
          <cell r="D63"/>
          <cell r="F63"/>
        </row>
        <row r="64">
          <cell r="D64"/>
          <cell r="F64">
            <v>0</v>
          </cell>
        </row>
        <row r="65">
          <cell r="D65"/>
          <cell r="F65"/>
        </row>
        <row r="66">
          <cell r="D66"/>
          <cell r="F66"/>
        </row>
        <row r="67">
          <cell r="D67"/>
          <cell r="F67">
            <v>0</v>
          </cell>
        </row>
        <row r="68">
          <cell r="D68"/>
          <cell r="F68">
            <v>589564815</v>
          </cell>
        </row>
        <row r="69">
          <cell r="D69" t="str">
            <v>107000047</v>
          </cell>
          <cell r="F69">
            <v>290000000</v>
          </cell>
        </row>
        <row r="70">
          <cell r="D70" t="str">
            <v>107000048</v>
          </cell>
          <cell r="F70">
            <v>70750000</v>
          </cell>
        </row>
        <row r="71">
          <cell r="D71" t="str">
            <v>107000049</v>
          </cell>
          <cell r="F71">
            <v>37962963</v>
          </cell>
        </row>
        <row r="72">
          <cell r="D72" t="str">
            <v>107000050</v>
          </cell>
          <cell r="F72">
            <v>37962963</v>
          </cell>
        </row>
        <row r="73">
          <cell r="D73" t="str">
            <v>107000051</v>
          </cell>
          <cell r="F73">
            <v>37962963</v>
          </cell>
        </row>
        <row r="74">
          <cell r="D74" t="str">
            <v>107000052</v>
          </cell>
          <cell r="F74">
            <v>37962963</v>
          </cell>
        </row>
        <row r="75">
          <cell r="D75" t="str">
            <v>107000053</v>
          </cell>
          <cell r="F75">
            <v>37962963</v>
          </cell>
        </row>
        <row r="76">
          <cell r="D76" t="str">
            <v>107000054</v>
          </cell>
          <cell r="F76">
            <v>39000000</v>
          </cell>
        </row>
        <row r="77">
          <cell r="D77"/>
          <cell r="F77">
            <v>68076000</v>
          </cell>
        </row>
        <row r="78">
          <cell r="D78" t="str">
            <v>112000019</v>
          </cell>
          <cell r="F78">
            <v>34926000</v>
          </cell>
        </row>
        <row r="79">
          <cell r="D79" t="str">
            <v>112000024</v>
          </cell>
          <cell r="F79">
            <v>33150000</v>
          </cell>
        </row>
        <row r="80">
          <cell r="D80"/>
          <cell r="F80">
            <v>2485202733</v>
          </cell>
        </row>
        <row r="81">
          <cell r="D81" t="str">
            <v>147000000</v>
          </cell>
          <cell r="F81">
            <v>487610783</v>
          </cell>
        </row>
        <row r="82">
          <cell r="D82" t="str">
            <v>146000002</v>
          </cell>
          <cell r="F82">
            <v>1938493958</v>
          </cell>
        </row>
        <row r="83">
          <cell r="D83" t="str">
            <v>155000352</v>
          </cell>
          <cell r="F83">
            <v>59097992</v>
          </cell>
        </row>
        <row r="84">
          <cell r="D84"/>
          <cell r="F84"/>
        </row>
        <row r="85">
          <cell r="D85"/>
          <cell r="F85"/>
        </row>
        <row r="86">
          <cell r="D86"/>
          <cell r="F86"/>
        </row>
        <row r="87">
          <cell r="D87" t="str">
            <v>107000052</v>
          </cell>
          <cell r="F87">
            <v>37962963</v>
          </cell>
        </row>
        <row r="88">
          <cell r="D88" t="str">
            <v>107000053</v>
          </cell>
          <cell r="F88">
            <v>37962963</v>
          </cell>
        </row>
        <row r="89">
          <cell r="D89" t="str">
            <v>107000054</v>
          </cell>
          <cell r="F89">
            <v>39000000</v>
          </cell>
        </row>
        <row r="90">
          <cell r="F90">
            <v>68076000</v>
          </cell>
        </row>
        <row r="91">
          <cell r="D91" t="str">
            <v>112000019</v>
          </cell>
          <cell r="F91">
            <v>34926000</v>
          </cell>
        </row>
        <row r="92">
          <cell r="D92" t="str">
            <v>112000024</v>
          </cell>
          <cell r="F92">
            <v>33150000</v>
          </cell>
        </row>
        <row r="93">
          <cell r="F93">
            <v>2485202733</v>
          </cell>
        </row>
        <row r="94">
          <cell r="D94" t="str">
            <v>147000000</v>
          </cell>
          <cell r="F94">
            <v>487610783</v>
          </cell>
        </row>
        <row r="95">
          <cell r="D95" t="str">
            <v>146000002</v>
          </cell>
          <cell r="F95">
            <v>1938493958</v>
          </cell>
        </row>
        <row r="96">
          <cell r="D96" t="str">
            <v>155000352</v>
          </cell>
          <cell r="F96">
            <v>59097992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rúc, Nguyễn Thị Thanh" id="{8B6EBB49-36F9-4A7D-8CB5-9D7D7C6CD622}" userId="S::TrucNTT@duytanrecycling.com::d878bd75-adcf-441f-9323-5020c898ab5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úc, Nguyễn Thị Thanh" refreshedDate="45980.538206249999" createdVersion="8" refreshedVersion="8" minRefreshableVersion="3" recordCount="437" xr:uid="{4D3325AC-C6F6-40B2-BA8E-01F90A4DEC1F}">
  <cacheSource type="worksheet">
    <worksheetSource ref="E6:DN456" sheet="Report"/>
  </cacheSource>
  <cacheFields count="100">
    <cacheField name="Mã tài sản" numFmtId="0">
      <sharedItems containsMixedTypes="1" containsNumber="1" containsInteger="1" minValue="101000018" maxValue="107000021" count="437">
        <s v="138000000"/>
        <s v="107000000"/>
        <s v="153000005"/>
        <s v="106000001"/>
        <s v="104000062"/>
        <s v="107000001"/>
        <n v="104600000"/>
        <n v="104600001"/>
        <n v="104000063"/>
        <s v="153000022"/>
        <n v="104600002"/>
        <s v="104000064"/>
        <s v="155000011"/>
        <s v="104600003"/>
        <s v="104600004"/>
        <s v="104600005"/>
        <s v="104600006"/>
        <s v="104600007"/>
        <n v="104600008"/>
        <n v="104600009"/>
        <n v="104600010"/>
        <n v="104600011"/>
        <s v="107000002"/>
        <s v="115000000"/>
        <s v="115000001"/>
        <s v="155000025"/>
        <n v="104600012"/>
        <s v="101000000"/>
        <s v="104600013"/>
        <s v="106000002"/>
        <n v="104600014"/>
        <s v="153000033"/>
        <s v="115000002"/>
        <s v="109000000"/>
        <s v="107000003"/>
        <s v="112000001"/>
        <s v="104000066"/>
        <s v="104600015"/>
        <s v="104600016"/>
        <s v="117000000"/>
        <s v="104000065"/>
        <s v="104600017"/>
        <s v="107000005"/>
        <s v="104000068"/>
        <s v="104000067"/>
        <s v="104000069"/>
        <s v="104000070"/>
        <s v="104000071"/>
        <n v="104600018"/>
        <n v="104600019"/>
        <s v="101000001"/>
        <s v="101000002"/>
        <s v="103000000"/>
        <s v="103000001"/>
        <s v="103000002"/>
        <s v="104600020"/>
        <s v="104600021"/>
        <s v="104600022"/>
        <s v="104600026"/>
        <s v="106000003"/>
        <n v="104600027"/>
        <n v="104600028"/>
        <n v="104600029"/>
        <s v="104600023"/>
        <s v="104600024"/>
        <s v="104600025"/>
        <s v="104600030"/>
        <s v="104600031"/>
        <s v="104600032"/>
        <s v="106000004"/>
        <s v="149000000"/>
        <s v="151000000"/>
        <n v="104600033"/>
        <n v="104600034"/>
        <s v="107000006"/>
        <n v="107000007"/>
        <s v="110000002"/>
        <s v="104600038"/>
        <s v="104600035"/>
        <s v="115000003"/>
        <s v="104000072"/>
        <s v="110000003"/>
        <s v="107000010"/>
        <s v="104600039"/>
        <s v="113000000"/>
        <n v="104600036"/>
        <n v="104600042"/>
        <n v="104600043"/>
        <s v="155000042"/>
        <s v="104600040"/>
        <n v="104000073"/>
        <n v="107000018"/>
        <n v="107000019"/>
        <s v="153000048"/>
        <s v="107000012"/>
        <s v="155000049"/>
        <s v="155000056"/>
        <s v="108000000"/>
        <s v="104000080"/>
        <s v="104000079"/>
        <s v="155000063"/>
        <s v="155000069"/>
        <s v="107000016"/>
        <s v="146000001"/>
        <s v="107000017"/>
        <s v="104000074"/>
        <n v="104600041"/>
        <n v="104600044"/>
        <n v="107000021"/>
        <s v="155000088"/>
        <s v="104000078"/>
        <s v="155000081"/>
        <s v="112000003"/>
        <s v="112000004"/>
        <s v="104600045"/>
        <s v="104000081"/>
        <s v="112000005"/>
        <s v="115000004"/>
        <s v="104000082"/>
        <s v="112000006"/>
        <s v="107000020"/>
        <s v="104000077"/>
        <s v="107000022"/>
        <s v="104000083"/>
        <s v="110000005"/>
        <s v="112000007"/>
        <s v="101000003"/>
        <s v="101000004"/>
        <s v="112000010"/>
        <s v="104000084"/>
        <s v="101000005"/>
        <s v="101000006"/>
        <s v="104600048"/>
        <s v="106000007"/>
        <s v="155000101"/>
        <s v="155000108"/>
        <s v="151000001"/>
        <s v="151000002"/>
        <s v="151000003"/>
        <s v="151000004"/>
        <s v="101000007"/>
        <s v="112000011"/>
        <s v="104600049"/>
        <s v="101000008"/>
        <s v="101000009"/>
        <s v="104600051"/>
        <s v="104600052"/>
        <s v="155000114"/>
        <s v="107000023"/>
        <s v="101000010"/>
        <s v="103000003"/>
        <s v="104000086"/>
        <s v="104600055"/>
        <s v="107000024"/>
        <s v="153000079"/>
        <s v="104600053"/>
        <s v="104600057"/>
        <s v="101000011"/>
        <s v="107000027"/>
        <s v="107000028"/>
        <s v="107000025"/>
        <n v="104000092"/>
        <s v="104600058"/>
        <s v="113000001"/>
        <s v="113000002"/>
        <n v="104600064"/>
        <n v="104600065"/>
        <n v="104600066"/>
        <s v="104000075"/>
        <s v="104000076"/>
        <s v="104600060"/>
        <s v="104600061"/>
        <s v="104600074"/>
        <s v="155000122"/>
        <s v="104000094"/>
        <s v="104600059"/>
        <s v="104600054"/>
        <s v="101000012"/>
        <s v="101000013"/>
        <s v="101000014"/>
        <s v="101000015"/>
        <s v="101000016"/>
        <s v="104600062"/>
        <s v="104600063"/>
        <s v="107000032"/>
        <s v="103000004"/>
        <s v="104600070"/>
        <s v="104600071"/>
        <s v="104600072"/>
        <s v="104600073"/>
        <n v="104600067"/>
        <n v="104000095"/>
        <n v="104000096"/>
        <s v="104600069"/>
        <n v="104600076"/>
        <s v="107000026"/>
        <s v="107000030"/>
        <s v="104600068"/>
        <s v="104600081"/>
        <n v="104000097"/>
        <n v="104600077"/>
        <n v="104600079"/>
        <n v="104600080"/>
        <s v="104600078"/>
        <s v="104000087"/>
        <s v="103000005"/>
        <s v="117000001"/>
        <s v="104600082"/>
        <s v="104600083"/>
        <s v="104600084"/>
        <s v="106000008"/>
        <n v="107000009"/>
        <s v="104600050"/>
        <s v="107000029"/>
        <s v="107000031"/>
        <s v="104600087"/>
        <s v="107000013"/>
        <s v="109000001"/>
        <s v="109000002"/>
        <s v="112000012"/>
        <s v="112000013"/>
        <n v="104000100"/>
        <s v="104000099"/>
        <s v="104600085"/>
        <s v="117000002"/>
        <s v="104000098"/>
        <s v="107000038"/>
        <s v="104000102"/>
        <s v="155000128"/>
        <s v="104000107"/>
        <n v="104000108"/>
        <s v="107000033"/>
        <s v="104600075"/>
        <s v="107000034"/>
        <s v="117000003"/>
        <s v="117000005"/>
        <s v="107000035"/>
        <s v="107000036"/>
        <s v="104000103"/>
        <s v="104000105"/>
        <s v="117000006"/>
        <s v="104000111"/>
        <s v="104000109"/>
        <s v="104000113"/>
        <n v="104000110"/>
        <s v="104000114"/>
        <s v="155000157"/>
        <s v="145000000"/>
        <n v="104000118"/>
        <s v="104000089"/>
        <s v="112000018"/>
        <s v="104000121"/>
        <s v="155000153"/>
        <s v="115000006"/>
        <s v="115000008"/>
        <s v="115000009"/>
        <s v="104000116"/>
        <s v="104000117"/>
        <n v="104000112"/>
        <n v="104000115"/>
        <s v="115000007"/>
        <s v="104000119"/>
        <s v="106000010"/>
        <s v="106000011"/>
        <s v="104000104"/>
        <n v="104000120"/>
        <s v="117000007"/>
        <s v="104000125"/>
        <s v="104000126"/>
        <s v="115000010"/>
        <n v="104000122"/>
        <n v="104000123"/>
        <n v="104000127"/>
        <n v="104000124"/>
        <s v="106000012"/>
        <s v="104000128"/>
        <s v="104000130"/>
        <s v="104000132"/>
        <s v="153000095"/>
        <s v="103000007"/>
        <s v="155000170"/>
        <s v="104000135"/>
        <s v="103000006"/>
        <s v="104000140"/>
        <n v="104000136"/>
        <n v="104000138"/>
        <s v="104000137"/>
        <s v="104000139"/>
        <s v="110000006"/>
        <s v="107000039"/>
        <s v="101000019"/>
        <s v="103000008"/>
        <s v="103000009"/>
        <s v="103000010"/>
        <s v="103000011"/>
        <s v="103000012"/>
        <s v="104000129"/>
        <n v="101000018"/>
        <n v="104000141"/>
        <n v="104600093"/>
        <s v="104000142"/>
        <s v="104000152"/>
        <s v="115000011"/>
        <s v="115000012"/>
        <s v="115000013"/>
        <s v="115000014"/>
        <s v="101000022"/>
        <s v="115000016"/>
        <n v="104000150"/>
        <n v="104600091"/>
        <s v="104000149"/>
        <s v="104000151"/>
        <s v="104000153"/>
        <s v="117000008"/>
        <s v="117000009"/>
        <s v="117000010"/>
        <s v="151000005"/>
        <s v="107000040"/>
        <s v="115000017"/>
        <s v="103000014"/>
        <n v="104000154"/>
        <s v="115000018"/>
        <s v="107000044"/>
        <s v="107000045"/>
        <s v="104000143"/>
        <s v="107000042"/>
        <s v="107000043"/>
        <s v="104000145"/>
        <s v="153000117"/>
        <s v="104000156"/>
        <s v="104000157"/>
        <s v="104600094"/>
        <s v="106000013"/>
        <s v="104600103"/>
        <s v="104600089"/>
        <s v="104600090"/>
        <s v="104000159"/>
        <s v="104000160"/>
        <s v="104000161"/>
        <n v="104000162"/>
        <s v="110000007"/>
        <s v="103000015"/>
        <s v="104000164"/>
        <n v="104000165"/>
        <s v="104000167"/>
        <s v="112000020"/>
        <s v="107000046"/>
        <s v="153000130"/>
        <s v="110000008"/>
        <s v="115000022"/>
        <s v="101000023"/>
        <n v="104000170"/>
        <n v="104000171"/>
        <n v="104000172"/>
        <s v="104600104"/>
        <s v="112000021"/>
        <n v="104600097"/>
        <n v="104600098"/>
        <n v="104600099"/>
        <n v="104600100"/>
        <n v="104600101"/>
        <s v="115000024"/>
        <s v="104000168"/>
        <s v="104000169"/>
        <s v="104600105"/>
        <s v="151000006"/>
        <s v="101000024"/>
        <s v="104000158"/>
        <s v="104600108"/>
        <s v="104600109"/>
        <s v="110000009"/>
        <s v="103000016"/>
        <s v="104000173"/>
        <s v="104000179"/>
        <s v="104000183"/>
        <s v="104600110"/>
        <s v="104600111"/>
        <s v="104600112"/>
        <s v="104600113"/>
        <s v="104600114"/>
        <s v="104600117"/>
        <s v="104000176"/>
        <s v="104600115"/>
        <s v="104600116"/>
        <s v="104600106"/>
        <s v="104600107"/>
        <s v="112000019"/>
        <s v="107000047"/>
        <s v="107000049"/>
        <s v="104000184"/>
        <s v="104600118"/>
        <s v="104600119"/>
        <s v="104600120"/>
        <s v="104600121"/>
        <s v="104600122"/>
        <s v="104600123"/>
        <s v="147000000"/>
        <s v="107000050"/>
        <s v="107000051"/>
        <s v="115000028"/>
        <s v="104600124"/>
        <s v="104600125"/>
        <s v="104600126"/>
        <s v="104600127"/>
        <s v="103000017"/>
        <s v="107000048"/>
        <s v="107000052"/>
        <s v="107000053"/>
        <s v="107000054"/>
        <s v="104600128"/>
        <s v="104600130"/>
        <s v="104600131"/>
        <s v="110000010"/>
        <s v="104600133"/>
        <s v="112000024"/>
        <s v="104600136"/>
        <s v="104600137"/>
        <s v="104600138"/>
        <s v="104600139"/>
        <s v="104600140"/>
        <s v="104600141"/>
        <s v="104600142"/>
        <s v="112000025"/>
        <s v="115000029"/>
        <s v="115000025"/>
        <s v="115000026"/>
        <s v="115000027"/>
        <s v="103000018"/>
        <s v="112000026"/>
        <s v="146000002"/>
        <s v="104600134"/>
        <s v="101000026"/>
        <s v="104000186"/>
        <s v="104600143"/>
        <s v="104600132"/>
        <s v="104600145"/>
        <s v="155000352"/>
      </sharedItems>
    </cacheField>
    <cacheField name="Diễn giải tài sản 1" numFmtId="0">
      <sharedItems/>
    </cacheField>
    <cacheField name="Ngày ghi nhận TS" numFmtId="14">
      <sharedItems containsSemiMixedTypes="0" containsNonDate="0" containsDate="1" containsString="0" minDate="2010-04-27T00:00:00" maxDate="2025-11-01T00:00:00"/>
    </cacheField>
    <cacheField name="Ngày bắt đầu KH" numFmtId="14">
      <sharedItems containsSemiMixedTypes="0" containsNonDate="0" containsDate="1" containsString="0" minDate="2010-04-27T00:00:00" maxDate="2025-11-02T00:00:00"/>
    </cacheField>
    <cacheField name="T/G Khấu hao" numFmtId="0">
      <sharedItems containsMixedTypes="1" containsNumber="1" containsInteger="1" minValue="12" maxValue="576"/>
    </cacheField>
    <cacheField name="Cost center" numFmtId="0">
      <sharedItems containsMixedTypes="1" containsNumber="1" containsInteger="1" minValue="1001101000" maxValue="1001605000" count="58">
        <s v="1001602000"/>
        <s v="1001602102"/>
        <s v="1001602106"/>
        <s v="1001202000"/>
        <s v="1001602101"/>
        <s v="1001602116"/>
        <s v="1001602107"/>
        <s v="1001602104"/>
        <s v="1001602105"/>
        <s v="1001602103"/>
        <s v="1001101000"/>
        <s v="1001602108"/>
        <s v="1001602111"/>
        <s v="1001601400"/>
        <s v="1001601300"/>
        <s v="1001400000"/>
        <s v="1001203000"/>
        <s v="1001604000"/>
        <s v="1001602110"/>
        <n v="1001602000"/>
        <n v="1001202000"/>
        <n v="1001203000"/>
        <n v="1001603000"/>
        <n v="1001601400"/>
        <s v="1001605000"/>
        <s v="1001602109"/>
        <s v="1001602112"/>
        <s v="1001602113"/>
        <s v="1001603000"/>
        <s v="1001606000"/>
        <n v="1001601300"/>
        <n v="1001605000"/>
        <s v="1001102000"/>
        <n v="1001604000"/>
        <n v="1001101000"/>
        <s v="1001602127"/>
        <s v="1001602131"/>
        <s v="1001602124"/>
        <s v="1001602123"/>
        <s v="1001602139"/>
        <s v="1001602143"/>
        <s v="1001602137"/>
        <s v="1001601500"/>
        <s v="1001602121"/>
        <s v="1001602120"/>
        <s v="1001602145"/>
        <s v="1001602122"/>
        <s v="1001602144"/>
        <s v="1001602114"/>
        <s v="1001602115"/>
        <s v="1001602140"/>
        <s v="1001404000"/>
        <s v="1001607000"/>
        <s v="1001602117"/>
        <s v="1001602129"/>
        <s v="1001602130"/>
        <s v="1001204000"/>
        <s v="1001602147"/>
      </sharedItems>
    </cacheField>
    <cacheField name="Tên Xưởng" numFmtId="0">
      <sharedItems count="57">
        <s v="Xưởng sản xuất PET"/>
        <s v="Chuyền Tạo hạt rPET1"/>
        <s v="Băm chai PET-CR01"/>
        <s v="Hành chánh nhân sự"/>
        <s v="Chuyền rửa vảy PET-W"/>
        <s v="Máy trộn HDPE"/>
        <s v="Máy Tách màu Taiho+M"/>
        <s v="Chuyền Tạo hạt rPET2"/>
        <s v="Chuyền nâng IV hạt r"/>
        <s v="Tạo hạt rHDPE-01"/>
        <s v="Ban giám đốc"/>
        <s v="Máy trộn HN rPET"/>
        <s v="Chuyền băm chai PET"/>
        <s v="Kiểm soát chất lượng"/>
        <s v="Kỹ thuật"/>
        <s v="Kinh doanh"/>
        <s v="Kế toán"/>
        <s v="Khối SX - Xưởng 2"/>
        <s v="Tạo hạt rHDPE-03"/>
        <s v="Khối SX - Xưởng 1"/>
        <s v="Khối SX - Xưởng 4"/>
        <s v="Tạo hạt rHDPE-02"/>
        <s v="Chuyền Tạo hạt rPET3"/>
        <s v="Chuyền băm PETActive"/>
        <s v="Xưởng sản xuất HDPE"/>
        <s v="Ban dự án XDCB"/>
        <s v="Máy Tách Màu HD TAIH-03"/>
        <s v="Chuyền tách nhãn Lavie LABR-01"/>
        <s v="Chuyền tạo sơ sợi rPET YE I"/>
        <s v="Chuyền tạo hạt rPP hiệu YE I"/>
        <s v="Máy Trộn PET 10 Tấn MIX-06"/>
        <s v="Máy trộn PP/HD"/>
        <s v="Máy tách hạt Meyer"/>
        <s v="Nghiên Cứu &amp; PT"/>
        <s v="Chuyền rửa vảy PET 3"/>
        <s v="Máy Sàn rung PP"/>
        <s v="Chuyền băm rửa PP Moogetech"/>
        <s v="Máy tạo vảy - Carno"/>
        <s v="Chuyền Rửa Vảy PET BORE-R02"/>
        <s v="Chuyền máy tạo vảy PET CW+Tomra"/>
        <s v="Chuyền rửa vảy PET số 3 ( Boretech)"/>
        <s v="Chuyền băm chai PET số 2"/>
        <s v="Máy tách hạt Meyer - MEYE-01"/>
        <s v="Chuyền băm chai PET số 3 (Boretech)"/>
        <s v="Máy Trộn PET 10 Tấn MIX-07"/>
        <s v="Máy Trộn PP/HD 15 Tấn MIX-08"/>
        <s v="Máy NGR - HD02"/>
        <s v="Cung ứng"/>
        <s v="Kho"/>
        <s v="Chuyền băm chai PET Active"/>
        <s v="Máy Tách màu Taiho + chuyền rửa lạnh F4"/>
        <s v="Chuyền rửa vảy PET 2"/>
        <s v="Chuyền tạo hạt PET 3"/>
        <s v="Chuyền nâng IV số 2"/>
        <s v="Tổ 5S &amp; an toàn"/>
        <s v="Chuyền băm rửa PP"/>
        <s v="Máy Trộn PET MIX-09"/>
      </sharedItems>
    </cacheField>
    <cacheField name="Work center" numFmtId="0">
      <sharedItems containsBlank="1" containsMixedTypes="1" containsNumber="1" containsInteger="1" minValue="0" maxValue="0"/>
    </cacheField>
    <cacheField name="Nhóm TK" numFmtId="0">
      <sharedItems/>
    </cacheField>
    <cacheField name="Tài khoản KH" numFmtId="0">
      <sharedItems containsMixedTypes="1" containsNumber="1" containsInteger="1" minValue="6273001908" maxValue="6424001915"/>
    </cacheField>
    <cacheField name="Tài khoản KH KTQT xác định" numFmtId="0">
      <sharedItems containsBlank="1" containsMixedTypes="1" containsNumber="1" containsInteger="1" minValue="6273001906" maxValue="6424001915"/>
    </cacheField>
    <cacheField name="Nguyên giá đầu kỳ (ngoại tệ)" numFmtId="0">
      <sharedItems containsNonDate="0" containsString="0" containsBlank="1"/>
    </cacheField>
    <cacheField name="Loại ngoại tê" numFmtId="0">
      <sharedItems containsNonDate="0" containsString="0" containsBlank="1"/>
    </cacheField>
    <cacheField name="Nguyên giá đầu kỳ (VNĐ)" numFmtId="0">
      <sharedItems containsSemiMixedTypes="0" containsString="0" containsNumber="1" containsInteger="1" minValue="8144000" maxValue="46492741763"/>
    </cacheField>
    <cacheField name="Gía trị khấu hao 1 tháng" numFmtId="0">
      <sharedItems containsSemiMixedTypes="0" containsString="0" containsNumber="1" minValue="339333.33333333331" maxValue="387439514.69166666"/>
    </cacheField>
    <cacheField name="1" numFmtId="164">
      <sharedItems containsString="0" containsBlank="1" containsNumber="1" minValue="0" maxValue="41638572.727430552"/>
    </cacheField>
    <cacheField name="2" numFmtId="164">
      <sharedItems containsString="0" containsBlank="1" containsNumber="1" minValue="0" maxValue="41638572.727430552"/>
    </cacheField>
    <cacheField name="3" numFmtId="164">
      <sharedItems containsString="0" containsBlank="1" containsNumber="1" minValue="0" maxValue="41638572.727430552"/>
    </cacheField>
    <cacheField name="4" numFmtId="164">
      <sharedItems containsString="0" containsBlank="1" containsNumber="1" minValue="0" maxValue="41638572.727430552"/>
    </cacheField>
    <cacheField name="5" numFmtId="164">
      <sharedItems containsString="0" containsBlank="1" containsNumber="1" minValue="0" maxValue="41638572.727430552"/>
    </cacheField>
    <cacheField name="6" numFmtId="164">
      <sharedItems containsString="0" containsBlank="1" containsNumber="1" minValue="0" maxValue="41638572.727430552"/>
    </cacheField>
    <cacheField name="7" numFmtId="164">
      <sharedItems containsString="0" containsBlank="1" containsNumber="1" minValue="0" maxValue="41638572.727430552"/>
    </cacheField>
    <cacheField name="8" numFmtId="164">
      <sharedItems containsString="0" containsBlank="1" containsNumber="1" minValue="0" maxValue="41638572.727430552"/>
    </cacheField>
    <cacheField name="9" numFmtId="164">
      <sharedItems containsString="0" containsBlank="1" containsNumber="1" minValue="0" maxValue="41638572.727430552"/>
    </cacheField>
    <cacheField name="10" numFmtId="164">
      <sharedItems containsString="0" containsBlank="1" containsNumber="1" minValue="0" maxValue="41638572.727430552"/>
    </cacheField>
    <cacheField name="11" numFmtId="164">
      <sharedItems containsString="0" containsBlank="1" containsNumber="1" minValue="0" maxValue="41638572.727430552"/>
    </cacheField>
    <cacheField name="12" numFmtId="164">
      <sharedItems containsString="0" containsBlank="1" containsNumber="1" minValue="0" maxValue="41638572.727430552"/>
    </cacheField>
    <cacheField name="Số tiền khấu hao năm 2020" numFmtId="164">
      <sharedItems containsString="0" containsBlank="1" containsNumber="1" minValue="0" maxValue="499662872.72916675"/>
    </cacheField>
    <cacheField name="Giá trị còn lại năm 2020" numFmtId="164">
      <sharedItems containsString="0" containsBlank="1" containsNumber="1" minValue="0" maxValue="23484155018.270832"/>
    </cacheField>
    <cacheField name="13" numFmtId="164">
      <sharedItems containsString="0" containsBlank="1" containsNumber="1" minValue="0" maxValue="41638572.727430552"/>
    </cacheField>
    <cacheField name="22" numFmtId="164">
      <sharedItems containsString="0" containsBlank="1" containsNumber="1" minValue="0" maxValue="41638572.727430552"/>
    </cacheField>
    <cacheField name="32" numFmtId="164">
      <sharedItems containsString="0" containsBlank="1" containsNumber="1" minValue="0" maxValue="41638572.727430552"/>
    </cacheField>
    <cacheField name="42" numFmtId="164">
      <sharedItems containsString="0" containsBlank="1" containsNumber="1" minValue="0" maxValue="78961071.926666662"/>
    </cacheField>
    <cacheField name="52" numFmtId="164">
      <sharedItems containsString="0" containsBlank="1" containsNumber="1" minValue="0" maxValue="78961071.926666662"/>
    </cacheField>
    <cacheField name="62" numFmtId="164">
      <sharedItems containsString="0" containsBlank="1" containsNumber="1" minValue="0" maxValue="78961071.926666662"/>
    </cacheField>
    <cacheField name="72" numFmtId="164">
      <sharedItems containsString="0" containsBlank="1" containsNumber="1" minValue="0" maxValue="78961071.926666662"/>
    </cacheField>
    <cacheField name="82" numFmtId="164">
      <sharedItems containsString="0" containsBlank="1" containsNumber="1" minValue="0" maxValue="387439514.69166666"/>
    </cacheField>
    <cacheField name="92" numFmtId="164">
      <sharedItems containsString="0" containsBlank="1" containsNumber="1" minValue="0" maxValue="387439514.69166666"/>
    </cacheField>
    <cacheField name="102" numFmtId="164">
      <sharedItems containsString="0" containsBlank="1" containsNumber="1" minValue="0" maxValue="387439514.69166666"/>
    </cacheField>
    <cacheField name="112" numFmtId="164">
      <sharedItems containsString="0" containsBlank="1" containsNumber="1" minValue="0" maxValue="387439514.69166666"/>
    </cacheField>
    <cacheField name="122" numFmtId="164">
      <sharedItems containsString="0" containsBlank="1" containsNumber="1" minValue="0" maxValue="387439514.69166666"/>
    </cacheField>
    <cacheField name="Số tiền khấu hao năm 2021" numFmtId="164">
      <sharedItems containsString="0" containsBlank="1" containsNumber="1" minValue="0" maxValue="1937197573.4583333"/>
    </cacheField>
    <cacheField name="Giá trị còn lại năm 2021" numFmtId="164">
      <sharedItems containsString="0" containsBlank="1" containsNumber="1" minValue="0" maxValue="44555544189.541664"/>
    </cacheField>
    <cacheField name="14" numFmtId="164">
      <sharedItems containsString="0" containsBlank="1" containsNumber="1" minValue="0" maxValue="387439514.69166666"/>
    </cacheField>
    <cacheField name="23" numFmtId="164">
      <sharedItems containsString="0" containsBlank="1" containsNumber="1" minValue="0" maxValue="387439514.69166666"/>
    </cacheField>
    <cacheField name="33" numFmtId="164">
      <sharedItems containsString="0" containsBlank="1" containsNumber="1" minValue="0" maxValue="387439514.69166666"/>
    </cacheField>
    <cacheField name="43" numFmtId="164">
      <sharedItems containsString="0" containsBlank="1" containsNumber="1" minValue="0" maxValue="387439514.69166666"/>
    </cacheField>
    <cacheField name="53" numFmtId="164">
      <sharedItems containsString="0" containsBlank="1" containsNumber="1" minValue="0" maxValue="387439514.69166666"/>
    </cacheField>
    <cacheField name="63" numFmtId="164">
      <sharedItems containsString="0" containsBlank="1" containsNumber="1" minValue="0" maxValue="387439514.69166666"/>
    </cacheField>
    <cacheField name="73" numFmtId="164">
      <sharedItems containsString="0" containsBlank="1" containsNumber="1" minValue="0" maxValue="387439514.69166666"/>
    </cacheField>
    <cacheField name="83" numFmtId="164">
      <sharedItems containsString="0" containsBlank="1" containsNumber="1" minValue="0" maxValue="387439514.69166666"/>
    </cacheField>
    <cacheField name="93" numFmtId="164">
      <sharedItems containsString="0" containsBlank="1" containsNumber="1" minValue="0" maxValue="387439514.69166666"/>
    </cacheField>
    <cacheField name="103" numFmtId="164">
      <sharedItems containsString="0" containsBlank="1" containsNumber="1" minValue="0" maxValue="387439514.69166666"/>
    </cacheField>
    <cacheField name="113" numFmtId="164">
      <sharedItems containsString="0" containsBlank="1" containsNumber="1" minValue="0" maxValue="387439514.69166666"/>
    </cacheField>
    <cacheField name="123" numFmtId="164">
      <sharedItems containsString="0" containsBlank="1" containsNumber="1" minValue="0" maxValue="387439514.69166666"/>
    </cacheField>
    <cacheField name="Số tiền khấu hao năm 2022" numFmtId="164">
      <sharedItems containsString="0" containsBlank="1" containsNumber="1" minValue="0" maxValue="4649274176.3000002"/>
    </cacheField>
    <cacheField name="Giá trị còn lại năm 2022" numFmtId="164">
      <sharedItems containsString="0" containsBlank="1" containsNumber="1" minValue="0" maxValue="39906270013.241661"/>
    </cacheField>
    <cacheField name="15" numFmtId="164">
      <sharedItems containsString="0" containsBlank="1" containsNumber="1" minValue="0" maxValue="387439514.69166666"/>
    </cacheField>
    <cacheField name="24" numFmtId="164">
      <sharedItems containsString="0" containsBlank="1" containsNumber="1" minValue="0" maxValue="387439514.69166666"/>
    </cacheField>
    <cacheField name="34" numFmtId="164">
      <sharedItems containsString="0" containsBlank="1" containsNumber="1" minValue="0" maxValue="387439514.69166666"/>
    </cacheField>
    <cacheField name="44" numFmtId="164">
      <sharedItems containsString="0" containsBlank="1" containsNumber="1" minValue="0" maxValue="387439514.69166666"/>
    </cacheField>
    <cacheField name="54" numFmtId="164">
      <sharedItems containsString="0" containsBlank="1" containsNumber="1" minValue="0" maxValue="387439514.69166666"/>
    </cacheField>
    <cacheField name="64" numFmtId="164">
      <sharedItems containsString="0" containsBlank="1" containsNumber="1" minValue="0" maxValue="387439514.69166666"/>
    </cacheField>
    <cacheField name="74" numFmtId="164">
      <sharedItems containsString="0" containsBlank="1" containsNumber="1" minValue="0" maxValue="387439514.69166666"/>
    </cacheField>
    <cacheField name="84" numFmtId="164">
      <sharedItems containsString="0" containsBlank="1" containsNumber="1" minValue="0" maxValue="387439514.69166666"/>
    </cacheField>
    <cacheField name="94" numFmtId="164">
      <sharedItems containsString="0" containsBlank="1" containsNumber="1" minValue="0" maxValue="387439514.69166666"/>
    </cacheField>
    <cacheField name="104" numFmtId="164">
      <sharedItems containsString="0" containsBlank="1" containsNumber="1" minValue="0" maxValue="387439514.69166666"/>
    </cacheField>
    <cacheField name="114" numFmtId="164">
      <sharedItems containsString="0" containsBlank="1" containsNumber="1" minValue="0" maxValue="387439514.69166666"/>
    </cacheField>
    <cacheField name="124" numFmtId="164">
      <sharedItems containsString="0" containsBlank="1" containsNumber="1" minValue="0" maxValue="387439514.69166666"/>
    </cacheField>
    <cacheField name="Số tiền khấu hao năm 2023" numFmtId="164">
      <sharedItems containsString="0" containsBlank="1" containsNumber="1" minValue="0" maxValue="4649274176.3000002"/>
    </cacheField>
    <cacheField name="Giá trị còn lại năm 2023" numFmtId="164">
      <sharedItems containsString="0" containsBlank="1" containsNumber="1" minValue="0" maxValue="35256995836.941658"/>
    </cacheField>
    <cacheField name="16" numFmtId="164">
      <sharedItems containsString="0" containsBlank="1" containsNumber="1" minValue="0" maxValue="387439514.69166666"/>
    </cacheField>
    <cacheField name="25" numFmtId="164">
      <sharedItems containsString="0" containsBlank="1" containsNumber="1" minValue="0" maxValue="387439514.69166666"/>
    </cacheField>
    <cacheField name="35" numFmtId="164">
      <sharedItems containsString="0" containsBlank="1" containsNumber="1" minValue="0" maxValue="387439514.69166666"/>
    </cacheField>
    <cacheField name="45" numFmtId="164">
      <sharedItems containsString="0" containsBlank="1" containsNumber="1" minValue="0" maxValue="387439514.69166666"/>
    </cacheField>
    <cacheField name="55" numFmtId="164">
      <sharedItems containsString="0" containsBlank="1" containsNumber="1" minValue="0" maxValue="387439514.69166666"/>
    </cacheField>
    <cacheField name="65" numFmtId="164">
      <sharedItems containsString="0" containsBlank="1" containsNumber="1" minValue="0" maxValue="387439514.69166666"/>
    </cacheField>
    <cacheField name="75" numFmtId="164">
      <sharedItems containsString="0" containsBlank="1" containsNumber="1" minValue="0" maxValue="387439514.69166666"/>
    </cacheField>
    <cacheField name="85" numFmtId="164">
      <sharedItems containsString="0" containsBlank="1" containsNumber="1" minValue="0" maxValue="387439514.69166666"/>
    </cacheField>
    <cacheField name="95" numFmtId="164">
      <sharedItems containsString="0" containsBlank="1" containsNumber="1" minValue="0" maxValue="387439514.69166666"/>
    </cacheField>
    <cacheField name="105" numFmtId="164">
      <sharedItems containsString="0" containsBlank="1" containsNumber="1" minValue="0" maxValue="387439514.69166666"/>
    </cacheField>
    <cacheField name="115" numFmtId="164">
      <sharedItems containsString="0" containsBlank="1" containsNumber="1" minValue="0" maxValue="387439514.69166666"/>
    </cacheField>
    <cacheField name="125" numFmtId="164">
      <sharedItems containsString="0" containsBlank="1" containsNumber="1" minValue="0" maxValue="387439514.69166666"/>
    </cacheField>
    <cacheField name="Số tiền khấu hao năm 2024" numFmtId="164">
      <sharedItems containsString="0" containsBlank="1" containsNumber="1" minValue="0" maxValue="4649274176.3000002"/>
    </cacheField>
    <cacheField name="Giá trị còn lại năm 2024" numFmtId="164">
      <sharedItems containsString="0" containsBlank="1" containsNumber="1" minValue="-23.99999999627471" maxValue="30607721660.641659"/>
    </cacheField>
    <cacheField name="17" numFmtId="164">
      <sharedItems containsString="0" containsBlank="1" containsNumber="1" minValue="0" maxValue="387439514.69166666"/>
    </cacheField>
    <cacheField name="26" numFmtId="164">
      <sharedItems containsString="0" containsBlank="1" containsNumber="1" minValue="0" maxValue="387439514.69166666"/>
    </cacheField>
    <cacheField name="36" numFmtId="164">
      <sharedItems containsString="0" containsBlank="1" containsNumber="1" minValue="0" maxValue="387439514.69166666"/>
    </cacheField>
    <cacheField name="46" numFmtId="164">
      <sharedItems containsString="0" containsBlank="1" containsNumber="1" minValue="0" maxValue="387439514.69166666"/>
    </cacheField>
    <cacheField name="56" numFmtId="164">
      <sharedItems containsString="0" containsBlank="1" containsNumber="1" minValue="0" maxValue="387439514.69166666"/>
    </cacheField>
    <cacheField name="66" numFmtId="164">
      <sharedItems containsString="0" containsBlank="1" containsNumber="1" minValue="0" maxValue="387439514.69166666"/>
    </cacheField>
    <cacheField name="76" numFmtId="164">
      <sharedItems containsString="0" containsBlank="1" containsNumber="1" minValue="0" maxValue="387439514.69166666"/>
    </cacheField>
    <cacheField name="86" numFmtId="164">
      <sharedItems containsString="0" containsBlank="1" containsNumber="1" minValue="0" maxValue="387439514.69166666"/>
    </cacheField>
    <cacheField name="96" numFmtId="164">
      <sharedItems containsString="0" containsBlank="1" containsNumber="1" minValue="0" maxValue="387439514.69166666"/>
    </cacheField>
    <cacheField name="106" numFmtId="164">
      <sharedItems containsString="0" containsBlank="1" containsNumber="1" minValue="0" maxValue="387439514.69166666"/>
    </cacheField>
    <cacheField name="116" numFmtId="164">
      <sharedItems containsString="0" containsBlank="1" containsNumber="1" minValue="0" maxValue="387439514.69166666"/>
    </cacheField>
    <cacheField name="126" numFmtId="164">
      <sharedItems containsString="0" containsBlank="1" containsNumber="1" minValue="0" maxValue="387439514.69166666"/>
    </cacheField>
    <cacheField name="Số tiền khấu hao năm 2025" numFmtId="164">
      <sharedItems containsString="0" containsBlank="1" containsNumber="1" minValue="0" maxValue="4649274176.3000002"/>
    </cacheField>
    <cacheField name="Giá trị còn lại năm 2025" numFmtId="164">
      <sharedItems containsString="0" containsBlank="1" containsNumber="1" minValue="-40.000000002793968" maxValue="25958447484.34166"/>
    </cacheField>
    <cacheField name="NOTE" numFmtId="0">
      <sharedItems containsSemiMixedTypes="0" containsString="0" containsNumber="1" containsInteger="1" minValue="2010" maxValue="2025" count="8">
        <n v="2010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úc, Nguyễn Thị Thanh" refreshedDate="45980.544171527778" createdVersion="8" refreshedVersion="8" minRefreshableVersion="3" recordCount="71" xr:uid="{E9D7D02E-CFF3-4276-9259-A7172C04832E}">
  <cacheSource type="worksheet">
    <worksheetSource ref="J3:N74" sheet="Sheet1"/>
  </cacheSource>
  <cacheFields count="5">
    <cacheField name="BP" numFmtId="0">
      <sharedItems count="8">
        <s v="Kỹ thuật"/>
        <s v="Sản xuất"/>
        <s v="Kế Toán"/>
        <s v="QC"/>
        <s v="R&amp;D"/>
        <s v="HCNS"/>
        <s v="Kinh doanh"/>
        <s v="Cung ứng"/>
      </sharedItems>
    </cacheField>
    <cacheField name="BP2" numFmtId="0">
      <sharedItems/>
    </cacheField>
    <cacheField name="Row Labels" numFmtId="0">
      <sharedItems/>
    </cacheField>
    <cacheField name="Sum of Nguyên giá đầu kỳ (VNĐ)" numFmtId="0">
      <sharedItems containsSemiMixedTypes="0" containsString="0" containsNumber="1" containsInteger="1" minValue="30000000" maxValue="9194024100"/>
    </cacheField>
    <cacheField name="Note" numFmtId="0">
      <sharedItems containsMixedTypes="1" containsNumber="1" containsInteger="1" minValue="0" maxValue="0" count="2">
        <s v="Chuyển TSCĐ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x v="0"/>
    <s v="QSDĐ thửa AH159451 - DT64.064m2"/>
    <d v="2010-04-27T00:00:00"/>
    <d v="2010-04-27T00:00:00"/>
    <n v="576"/>
    <x v="0"/>
    <x v="0"/>
    <m/>
    <s v="6274"/>
    <n v="6274001910"/>
    <m/>
    <m/>
    <m/>
    <n v="23983817891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99662872.72916675"/>
    <n v="23484155018.27083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99662872.72916675"/>
    <n v="22984492145.541664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99662872.72916675"/>
    <n v="22484829272.812496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99662872.72916675"/>
    <n v="21985166400.083328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99662872.72916675"/>
    <n v="21485503527.35416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1638572.727430552"/>
    <n v="499662872.72916675"/>
    <n v="20985840654.624992"/>
    <x v="0"/>
  </r>
  <r>
    <x v="1"/>
    <s v="Xe nâng Komatsu FD25T-17"/>
    <d v="2019-11-13T00:00:00"/>
    <d v="2020-01-01T00:00:00"/>
    <n v="60"/>
    <x v="0"/>
    <x v="0"/>
    <m/>
    <s v="6274"/>
    <n v="6274001905"/>
    <n v="6274001905"/>
    <m/>
    <m/>
    <n v="40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32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24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32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24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16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80000000"/>
    <x v="1"/>
  </r>
  <r>
    <x v="2"/>
    <s v="CPU máy tính"/>
    <d v="2019-12-31T00:00:00"/>
    <d v="2020-01-01T00:00:00"/>
    <s v="36"/>
    <x v="0"/>
    <x v="0"/>
    <m/>
    <s v="6273"/>
    <s v="6273001908"/>
    <n v="6274001901"/>
    <m/>
    <m/>
    <n v="31530000"/>
    <n v="875833.33333333337"/>
    <m/>
    <m/>
    <m/>
    <m/>
    <m/>
    <m/>
    <m/>
    <m/>
    <m/>
    <m/>
    <m/>
    <n v="875833.33333333337"/>
    <n v="875833.33333333337"/>
    <n v="30654166.666666668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10510000"/>
    <n v="20144166.666666668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10510000"/>
    <n v="9634166.6666666679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875833.33333333337"/>
    <n v="0"/>
    <n v="9634166.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x v="3"/>
    <s v="Máy chà sàn công nghiệp Pullman PMA510B, ắc quy"/>
    <d v="2020-01-13T00:00:00"/>
    <d v="2020-01-13T00:00:00"/>
    <n v="60"/>
    <x v="0"/>
    <x v="0"/>
    <m/>
    <s v="6274"/>
    <n v="6274001906"/>
    <s v="6274001906"/>
    <m/>
    <m/>
    <n v="57000000"/>
    <n v="950000"/>
    <n v="950000"/>
    <n v="950000"/>
    <n v="950000"/>
    <n v="950000"/>
    <n v="950000"/>
    <n v="950000"/>
    <n v="950000"/>
    <n v="950000"/>
    <n v="950000"/>
    <n v="950000"/>
    <n v="950000"/>
    <n v="950000"/>
    <n v="11400000"/>
    <n v="45600000"/>
    <n v="950000"/>
    <n v="950000"/>
    <n v="950000"/>
    <n v="950000"/>
    <n v="950000"/>
    <n v="950000"/>
    <n v="950000"/>
    <n v="950000"/>
    <n v="950000"/>
    <n v="950000"/>
    <n v="950000"/>
    <n v="950000"/>
    <n v="11400000"/>
    <n v="34200000"/>
    <n v="950000"/>
    <n v="950000"/>
    <n v="950000"/>
    <n v="950000"/>
    <n v="950000"/>
    <n v="950000"/>
    <n v="950000"/>
    <n v="950000"/>
    <n v="950000"/>
    <n v="950000"/>
    <n v="950000"/>
    <n v="950000"/>
    <n v="11400000"/>
    <n v="22800000"/>
    <n v="950000"/>
    <n v="950000"/>
    <n v="950000"/>
    <n v="950000"/>
    <n v="950000"/>
    <n v="950000"/>
    <n v="950000"/>
    <n v="950000"/>
    <n v="950000"/>
    <n v="950000"/>
    <n v="950000"/>
    <n v="950000"/>
    <n v="11400000"/>
    <n v="11400000"/>
    <n v="950000"/>
    <n v="950000"/>
    <n v="950000"/>
    <n v="950000"/>
    <n v="950000"/>
    <n v="950000"/>
    <n v="950000"/>
    <n v="950000"/>
    <n v="950000"/>
    <n v="950000"/>
    <n v="950000"/>
    <n v="950000"/>
    <n v="11400000"/>
    <n v="0"/>
    <m/>
    <m/>
    <m/>
    <m/>
    <m/>
    <m/>
    <m/>
    <m/>
    <m/>
    <m/>
    <m/>
    <m/>
    <m/>
    <m/>
    <x v="2"/>
  </r>
  <r>
    <x v="4"/>
    <s v="Máy tạo hạt rPET HTL 1"/>
    <d v="2020-08-31T00:00:00"/>
    <d v="2020-08-31T00:00:00"/>
    <n v="90"/>
    <x v="1"/>
    <x v="1"/>
    <s v="OSAK-01"/>
    <s v="6274"/>
    <n v="6274001903"/>
    <n v="6274001903"/>
    <m/>
    <m/>
    <n v="1985420682"/>
    <n v="22060230"/>
    <n v="0"/>
    <n v="0"/>
    <n v="0"/>
    <n v="0"/>
    <n v="0"/>
    <n v="0"/>
    <n v="0"/>
    <n v="22060230"/>
    <n v="22060230"/>
    <n v="22060230"/>
    <n v="22060230"/>
    <n v="22060230"/>
    <n v="110301150"/>
    <n v="1875119532"/>
    <n v="22060230"/>
    <n v="22060230"/>
    <n v="22060230"/>
    <n v="22060230"/>
    <n v="22060230"/>
    <n v="22060230"/>
    <n v="22060230"/>
    <n v="22060230"/>
    <n v="22060230"/>
    <n v="22060230"/>
    <n v="22060230"/>
    <n v="22060230"/>
    <n v="264722760"/>
    <n v="1610396772"/>
    <n v="22060230"/>
    <n v="22060230"/>
    <n v="22060230"/>
    <n v="22060230"/>
    <n v="22060230"/>
    <n v="22060230"/>
    <n v="22060230"/>
    <n v="22060230"/>
    <n v="22060230"/>
    <n v="22060230"/>
    <n v="22060230"/>
    <n v="22060230"/>
    <n v="264722760"/>
    <n v="1345674012"/>
    <n v="22060230"/>
    <n v="22060230"/>
    <n v="22060230"/>
    <n v="22060230"/>
    <n v="22060230"/>
    <n v="22060230"/>
    <n v="22060230"/>
    <n v="22060230"/>
    <n v="22060230"/>
    <n v="22060230"/>
    <n v="22060230"/>
    <n v="22060230"/>
    <n v="264722760"/>
    <n v="1080951252"/>
    <n v="22060230"/>
    <n v="22060230"/>
    <n v="22060230"/>
    <n v="22060230"/>
    <n v="22060230"/>
    <n v="22060230"/>
    <n v="22060230"/>
    <n v="22060230"/>
    <n v="22060230"/>
    <n v="22060230"/>
    <n v="22060230"/>
    <n v="22060230"/>
    <n v="264722760"/>
    <n v="816228492"/>
    <n v="22060230"/>
    <n v="22060230"/>
    <n v="22060230"/>
    <n v="22060230"/>
    <n v="22060230"/>
    <n v="22060230"/>
    <n v="22060230"/>
    <n v="22060230"/>
    <n v="22060230"/>
    <n v="22060230"/>
    <n v="22060230"/>
    <n v="22060230"/>
    <n v="264722760"/>
    <n v="551505732"/>
    <x v="2"/>
  </r>
  <r>
    <x v="5"/>
    <s v="Xe nâng dầu Komatsu 2500kg"/>
    <d v="2020-10-01T00:00:00"/>
    <d v="2020-10-14T00:00:00"/>
    <n v="60"/>
    <x v="0"/>
    <x v="0"/>
    <m/>
    <s v="6274"/>
    <n v="6274001905"/>
    <n v="6274001905"/>
    <m/>
    <m/>
    <n v="380000000"/>
    <n v="6333333.333333333"/>
    <n v="0"/>
    <n v="0"/>
    <n v="0"/>
    <n v="0"/>
    <n v="0"/>
    <n v="0"/>
    <n v="0"/>
    <n v="0"/>
    <n v="0"/>
    <n v="6333333.333333333"/>
    <n v="6333333.333333333"/>
    <n v="6333333.333333333"/>
    <n v="19000000"/>
    <n v="361000000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76000000"/>
    <n v="285000000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76000000"/>
    <n v="304000000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76000000"/>
    <n v="228000000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76000000"/>
    <n v="152000000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6333333.333333333"/>
    <n v="76000000"/>
    <n v="76000000"/>
    <x v="2"/>
  </r>
  <r>
    <x v="6"/>
    <s v="Bộ hút AV-3, AV-2, bồn làm mát (PET 01)"/>
    <d v="2020-10-06T00:00:00"/>
    <d v="2020-10-06T00:00:00"/>
    <n v="90"/>
    <x v="1"/>
    <x v="1"/>
    <s v="OSAK-01"/>
    <s v="6274"/>
    <n v="6274001906"/>
    <s v="6274001906"/>
    <m/>
    <m/>
    <n v="114480000"/>
    <n v="1272000"/>
    <n v="0"/>
    <n v="0"/>
    <n v="0"/>
    <n v="0"/>
    <n v="0"/>
    <n v="0"/>
    <n v="0"/>
    <n v="0"/>
    <n v="0"/>
    <n v="1272000"/>
    <n v="1272000"/>
    <n v="1272000"/>
    <n v="3816000"/>
    <n v="110664000"/>
    <n v="1272000"/>
    <n v="1272000"/>
    <n v="1272000"/>
    <n v="1272000"/>
    <n v="1272000"/>
    <n v="1272000"/>
    <n v="1272000"/>
    <n v="1272000"/>
    <n v="1272000"/>
    <n v="1272000"/>
    <n v="1272000"/>
    <n v="1272000"/>
    <n v="15264000"/>
    <n v="95400000"/>
    <n v="1272000"/>
    <n v="1272000"/>
    <n v="1272000"/>
    <n v="1272000"/>
    <n v="1272000"/>
    <n v="1272000"/>
    <n v="1272000"/>
    <n v="1272000"/>
    <n v="1272000"/>
    <n v="1272000"/>
    <n v="1272000"/>
    <n v="1272000"/>
    <n v="15264000"/>
    <n v="80136000"/>
    <n v="1272000"/>
    <n v="1272000"/>
    <n v="1272000"/>
    <n v="1272000"/>
    <n v="1272000"/>
    <n v="1272000"/>
    <n v="1272000"/>
    <n v="1272000"/>
    <n v="1272000"/>
    <n v="1272000"/>
    <n v="1272000"/>
    <n v="1272000"/>
    <n v="15264000"/>
    <n v="64872000"/>
    <n v="1272000"/>
    <n v="1272000"/>
    <n v="1272000"/>
    <n v="1272000"/>
    <n v="1272000"/>
    <n v="1272000"/>
    <n v="1272000"/>
    <n v="1272000"/>
    <n v="1272000"/>
    <n v="1272000"/>
    <n v="1272000"/>
    <n v="1272000"/>
    <n v="15264000"/>
    <n v="49608000"/>
    <n v="1272000"/>
    <n v="1272000"/>
    <n v="1272000"/>
    <n v="1272000"/>
    <n v="1272000"/>
    <n v="1272000"/>
    <n v="1272000"/>
    <n v="1272000"/>
    <n v="1272000"/>
    <n v="1272000"/>
    <n v="1272000"/>
    <n v="1272000"/>
    <n v="15264000"/>
    <n v="34344000"/>
    <x v="2"/>
  </r>
  <r>
    <x v="7"/>
    <s v="Bộ hút AV-2 1to2, thùng chứa 200+150L, máy sấy dây"/>
    <d v="2020-10-06T00:00:00"/>
    <d v="2020-10-06T00:00:00"/>
    <n v="90"/>
    <x v="1"/>
    <x v="1"/>
    <s v="OSAK-01"/>
    <s v="6274"/>
    <n v="6274001906"/>
    <s v="6274001906"/>
    <m/>
    <m/>
    <n v="144274000"/>
    <n v="1603045"/>
    <n v="0"/>
    <n v="0"/>
    <n v="0"/>
    <n v="0"/>
    <n v="0"/>
    <n v="0"/>
    <n v="0"/>
    <n v="0"/>
    <n v="0"/>
    <n v="1603045"/>
    <n v="1603045"/>
    <n v="1603045"/>
    <n v="4809135"/>
    <n v="139464865"/>
    <n v="1603045"/>
    <n v="1603045"/>
    <n v="1603045"/>
    <n v="1603045"/>
    <n v="1603045"/>
    <n v="1603045"/>
    <n v="1603045"/>
    <n v="1603045"/>
    <n v="1603045"/>
    <n v="1603045"/>
    <n v="1603045"/>
    <n v="1603045"/>
    <n v="19236540"/>
    <n v="120228325"/>
    <n v="1603045"/>
    <n v="1603045"/>
    <n v="1603045"/>
    <n v="1603045"/>
    <n v="1603045"/>
    <n v="1603045"/>
    <n v="1603045"/>
    <n v="1603045"/>
    <n v="1603045"/>
    <n v="1603045"/>
    <n v="1603045"/>
    <n v="1603045"/>
    <n v="19236540"/>
    <n v="100991785"/>
    <n v="1603045"/>
    <n v="1603045"/>
    <n v="1603045"/>
    <n v="1603045"/>
    <n v="1603045"/>
    <n v="1603045"/>
    <n v="1603045"/>
    <n v="1603045"/>
    <n v="1603045"/>
    <n v="1603045"/>
    <n v="1603045"/>
    <n v="1603045"/>
    <n v="19236540"/>
    <n v="81755245"/>
    <n v="1603045"/>
    <n v="1603045"/>
    <n v="1603045"/>
    <n v="1603045"/>
    <n v="1603045"/>
    <n v="1603045"/>
    <n v="1603045"/>
    <n v="1603045"/>
    <n v="1603045"/>
    <n v="1603045"/>
    <n v="1603045"/>
    <n v="1603045"/>
    <n v="19236540"/>
    <n v="62518705"/>
    <n v="1603045"/>
    <n v="1603045"/>
    <n v="1603045"/>
    <n v="1603045"/>
    <n v="1603045"/>
    <n v="1603045"/>
    <n v="1603045"/>
    <n v="1603045"/>
    <n v="1603045"/>
    <n v="1603045"/>
    <n v="1603045"/>
    <n v="1603045"/>
    <n v="19236540"/>
    <n v="43282165"/>
    <x v="2"/>
  </r>
  <r>
    <x v="8"/>
    <s v="Bộ dao cắt hạt và máy thổi khô (YE I)"/>
    <d v="2020-10-07T00:00:00"/>
    <d v="2020-10-10T00:00:00"/>
    <n v="90"/>
    <x v="1"/>
    <x v="1"/>
    <s v="OSAK-01"/>
    <s v="6274"/>
    <n v="6274001903"/>
    <s v="6274001906"/>
    <m/>
    <m/>
    <n v="465140000"/>
    <n v="5168222"/>
    <n v="0"/>
    <n v="0"/>
    <n v="0"/>
    <n v="0"/>
    <n v="0"/>
    <n v="0"/>
    <n v="0"/>
    <n v="0"/>
    <n v="0"/>
    <n v="5168222"/>
    <n v="5168222"/>
    <n v="5168222"/>
    <n v="15504666"/>
    <n v="449635334"/>
    <n v="5168222"/>
    <n v="5168222"/>
    <n v="5168222"/>
    <n v="5168222"/>
    <n v="5168222"/>
    <n v="5168222"/>
    <n v="5168222"/>
    <n v="5168222"/>
    <n v="5168222"/>
    <n v="5168222"/>
    <n v="5168222"/>
    <n v="5168222"/>
    <n v="62018664"/>
    <n v="387616670"/>
    <n v="5168222"/>
    <n v="5168222"/>
    <n v="5168222"/>
    <n v="5168222"/>
    <n v="5168222"/>
    <n v="5168222"/>
    <n v="5168222"/>
    <n v="5168222"/>
    <n v="5168222"/>
    <n v="5168222"/>
    <n v="5168222"/>
    <n v="5168222"/>
    <n v="62018664"/>
    <n v="325598006"/>
    <n v="5168222"/>
    <n v="5168222"/>
    <n v="5168222"/>
    <n v="5168222"/>
    <n v="5168222"/>
    <n v="5168222"/>
    <n v="5168222"/>
    <n v="5168222"/>
    <n v="5168222"/>
    <n v="5168222"/>
    <n v="5168222"/>
    <n v="5168222"/>
    <n v="62018664"/>
    <n v="263579342"/>
    <n v="5168222"/>
    <n v="5168222"/>
    <n v="5168222"/>
    <n v="5168222"/>
    <n v="5168222"/>
    <n v="5168222"/>
    <n v="5168222"/>
    <n v="5168222"/>
    <n v="5168222"/>
    <n v="5168222"/>
    <n v="5168222"/>
    <n v="5168222"/>
    <n v="62018664"/>
    <n v="201560678"/>
    <n v="5168222"/>
    <n v="5168222"/>
    <n v="5168222"/>
    <n v="5168222"/>
    <n v="5168222"/>
    <n v="5168222"/>
    <n v="5168222"/>
    <n v="5168222"/>
    <n v="5168222"/>
    <n v="5168222"/>
    <n v="5168222"/>
    <n v="5168222"/>
    <n v="62018664"/>
    <n v="139542014"/>
    <x v="2"/>
  </r>
  <r>
    <x v="9"/>
    <s v="Pallet D4-0896-Đỏ-Mega Market"/>
    <d v="2020-11-01T00:00:00"/>
    <d v="2020-11-01T00:00:00"/>
    <s v="36"/>
    <x v="0"/>
    <x v="0"/>
    <m/>
    <s v="6273"/>
    <s v="6273001908"/>
    <n v="6274001901"/>
    <m/>
    <m/>
    <n v="131875000"/>
    <n v="3663194.4444444445"/>
    <n v="0"/>
    <n v="0"/>
    <n v="0"/>
    <n v="0"/>
    <n v="0"/>
    <n v="0"/>
    <n v="0"/>
    <n v="0"/>
    <n v="0"/>
    <n v="0"/>
    <n v="3663194.4444444445"/>
    <n v="3663194.4444444445"/>
    <n v="7326388.888888889"/>
    <n v="124548611.1111111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43958333.333333343"/>
    <n v="80590277.777777761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43958333.333333343"/>
    <n v="36631944.444444418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m/>
    <m/>
    <n v="36631944.444444448"/>
    <n v="0"/>
    <m/>
    <m/>
    <m/>
    <m/>
    <m/>
    <m/>
    <m/>
    <m/>
    <m/>
    <m/>
    <m/>
    <m/>
    <m/>
    <m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3663194.4444444445"/>
    <n v="43958333.333333343"/>
    <n v="87916666.666666657"/>
    <x v="2"/>
  </r>
  <r>
    <x v="10"/>
    <s v="Bộ lọc bụi SHINI ACF 8"/>
    <d v="2020-12-01T00:00:00"/>
    <d v="2020-12-01T00:00:00"/>
    <n v="90"/>
    <x v="0"/>
    <x v="0"/>
    <s v="CHWO-R01"/>
    <s v="6274"/>
    <n v="6274001906"/>
    <s v="6274001906"/>
    <m/>
    <m/>
    <n v="187612000"/>
    <n v="2084578"/>
    <n v="0"/>
    <n v="0"/>
    <n v="0"/>
    <n v="0"/>
    <n v="0"/>
    <n v="0"/>
    <n v="0"/>
    <n v="0"/>
    <n v="0"/>
    <n v="0"/>
    <n v="0"/>
    <n v="2084578"/>
    <n v="2084578"/>
    <n v="185527422"/>
    <n v="2084578"/>
    <n v="2084578"/>
    <n v="2084578"/>
    <n v="2084578"/>
    <n v="2084578"/>
    <n v="2084578"/>
    <n v="2084578"/>
    <n v="2084578"/>
    <n v="2084578"/>
    <n v="2084578"/>
    <n v="2084578"/>
    <n v="2084578"/>
    <n v="25014936"/>
    <n v="160512486"/>
    <n v="2084578"/>
    <n v="2084578"/>
    <n v="2084578"/>
    <n v="2084578"/>
    <n v="2084578"/>
    <n v="2084578"/>
    <n v="2084578"/>
    <n v="2084578"/>
    <n v="2084578"/>
    <n v="2084578"/>
    <n v="2084578"/>
    <n v="2084578"/>
    <n v="25014936"/>
    <n v="135497550"/>
    <n v="2084578"/>
    <n v="2084578"/>
    <n v="2084578"/>
    <n v="2084578"/>
    <n v="2084578"/>
    <n v="2084578"/>
    <n v="2084578"/>
    <n v="2084578"/>
    <n v="2084578"/>
    <n v="2084578"/>
    <n v="2084578"/>
    <n v="2084578"/>
    <n v="25014936"/>
    <n v="110482614"/>
    <n v="2084578"/>
    <n v="2084578"/>
    <n v="2084578"/>
    <n v="2084578"/>
    <n v="2084578"/>
    <n v="2084578"/>
    <n v="2084578"/>
    <n v="2084578"/>
    <n v="2084578"/>
    <n v="2084578"/>
    <n v="2084578"/>
    <n v="2084578"/>
    <n v="25014936"/>
    <n v="85467678"/>
    <n v="2084578"/>
    <n v="2084578"/>
    <n v="2084578"/>
    <n v="2084578"/>
    <n v="2084578"/>
    <n v="2084578"/>
    <n v="2084578"/>
    <n v="2084578"/>
    <n v="2084578"/>
    <n v="2084578"/>
    <n v="2084578"/>
    <n v="2084578"/>
    <n v="25014936"/>
    <n v="60452742"/>
    <x v="2"/>
  </r>
  <r>
    <x v="11"/>
    <s v="Máy nghiền nhựa HGP-800"/>
    <d v="2020-12-04T00:00:00"/>
    <d v="2020-12-01T00:00:00"/>
    <n v="90"/>
    <x v="2"/>
    <x v="2"/>
    <s v="CARN-01"/>
    <s v="6274"/>
    <n v="6274001903"/>
    <n v="6274001903"/>
    <m/>
    <m/>
    <n v="171900000"/>
    <n v="1944147"/>
    <n v="0"/>
    <n v="0"/>
    <n v="0"/>
    <n v="0"/>
    <n v="0"/>
    <n v="0"/>
    <n v="0"/>
    <n v="0"/>
    <n v="0"/>
    <n v="0"/>
    <n v="0"/>
    <n v="1944147"/>
    <n v="1944147"/>
    <n v="169955853"/>
    <n v="1944147"/>
    <n v="1944147"/>
    <n v="1944147"/>
    <n v="1944147"/>
    <n v="1944147"/>
    <n v="1944147"/>
    <n v="1944147"/>
    <n v="1944147"/>
    <n v="1944147"/>
    <n v="1944147"/>
    <n v="1944147"/>
    <n v="1944147"/>
    <n v="23329764"/>
    <n v="146626089"/>
    <n v="1944147"/>
    <n v="1944147"/>
    <n v="1944147"/>
    <n v="1944147"/>
    <n v="1944147"/>
    <n v="1944147"/>
    <n v="1944147"/>
    <n v="1944147"/>
    <n v="1944147"/>
    <n v="1944147"/>
    <n v="1944147"/>
    <n v="1944147"/>
    <n v="23329764"/>
    <n v="123296325"/>
    <n v="1944147"/>
    <n v="1944147"/>
    <n v="1944147"/>
    <n v="1944147"/>
    <n v="1944147"/>
    <n v="1944147"/>
    <n v="1944147"/>
    <n v="1944147"/>
    <n v="1944147"/>
    <n v="1944147"/>
    <n v="1944147"/>
    <n v="1944147"/>
    <n v="23329764"/>
    <n v="99966561"/>
    <n v="1944147"/>
    <n v="1944147"/>
    <n v="1944147"/>
    <n v="1944147"/>
    <n v="1944147"/>
    <n v="1944147"/>
    <n v="1944147"/>
    <n v="1944147"/>
    <n v="1944147"/>
    <n v="1944147"/>
    <n v="1944147"/>
    <n v="1944147"/>
    <n v="23329764"/>
    <n v="76636797"/>
    <n v="1944147"/>
    <n v="1944147"/>
    <n v="1944147"/>
    <n v="1944147"/>
    <n v="1944147"/>
    <n v="1944147"/>
    <n v="1944147"/>
    <n v="1944147"/>
    <n v="1944147"/>
    <n v="1944147"/>
    <n v="1944147"/>
    <n v="1944147"/>
    <n v="23329764"/>
    <n v="53307033"/>
    <x v="2"/>
  </r>
  <r>
    <x v="12"/>
    <s v="Máy tính Dell Optiplex 3000 Series"/>
    <d v="2020-12-08T00:00:00"/>
    <d v="2020-11-01T00:00:00"/>
    <s v="12"/>
    <x v="3"/>
    <x v="3"/>
    <m/>
    <s v="6423"/>
    <s v="6423001908"/>
    <n v="6274001901"/>
    <m/>
    <m/>
    <n v="52500000"/>
    <n v="4375000"/>
    <n v="0"/>
    <n v="0"/>
    <n v="0"/>
    <n v="0"/>
    <n v="0"/>
    <n v="0"/>
    <n v="0"/>
    <n v="0"/>
    <n v="0"/>
    <n v="0"/>
    <n v="4375000"/>
    <n v="4375000"/>
    <n v="8750000"/>
    <n v="43750000"/>
    <n v="4375000"/>
    <n v="4375000"/>
    <n v="4375000"/>
    <n v="4375000"/>
    <n v="4375000"/>
    <n v="4375000"/>
    <n v="4375000"/>
    <n v="4375000"/>
    <n v="4375000"/>
    <n v="4375000"/>
    <n v="0"/>
    <n v="0"/>
    <n v="437500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5000"/>
    <n v="4375000"/>
    <n v="4375000"/>
    <n v="4375000"/>
    <n v="4375000"/>
    <n v="4375000"/>
    <n v="4375000"/>
    <n v="4375000"/>
    <n v="4375000"/>
    <n v="4375000"/>
    <n v="4375000"/>
    <n v="4375000"/>
    <n v="52500000"/>
    <n v="0"/>
    <x v="2"/>
  </r>
  <r>
    <x v="13"/>
    <s v="Máy đo cường lực vạn năng, AI-7000M"/>
    <d v="2020-12-12T00:00:00"/>
    <d v="2020-12-12T00:00:00"/>
    <n v="60"/>
    <x v="0"/>
    <x v="0"/>
    <m/>
    <s v="6274"/>
    <n v="6274001906"/>
    <s v="6274001906"/>
    <m/>
    <m/>
    <n v="330000000"/>
    <n v="5500000"/>
    <n v="0"/>
    <n v="0"/>
    <n v="0"/>
    <n v="0"/>
    <n v="0"/>
    <n v="0"/>
    <n v="0"/>
    <n v="0"/>
    <n v="0"/>
    <n v="0"/>
    <n v="0"/>
    <n v="5500000"/>
    <n v="5500000"/>
    <n v="324500000"/>
    <n v="5500000"/>
    <n v="5500000"/>
    <n v="5500000"/>
    <n v="5500000"/>
    <n v="5500000"/>
    <n v="5500000"/>
    <n v="5500000"/>
    <n v="5500000"/>
    <n v="5500000"/>
    <n v="5500000"/>
    <n v="5500000"/>
    <n v="5500000"/>
    <n v="66000000"/>
    <n v="258500000"/>
    <n v="5500000"/>
    <n v="5500000"/>
    <n v="5500000"/>
    <n v="5500000"/>
    <n v="5500000"/>
    <n v="5500000"/>
    <n v="5500000"/>
    <n v="5500000"/>
    <n v="5500000"/>
    <n v="5500000"/>
    <n v="5500000"/>
    <n v="5500000"/>
    <n v="66000000"/>
    <n v="192500000"/>
    <n v="5500000"/>
    <n v="5500000"/>
    <n v="5500000"/>
    <n v="5500000"/>
    <n v="5500000"/>
    <n v="5500000"/>
    <n v="5500000"/>
    <n v="5500000"/>
    <n v="5500000"/>
    <n v="5500000"/>
    <n v="5500000"/>
    <n v="5500000"/>
    <n v="66000000"/>
    <n v="126500000"/>
    <n v="5500000"/>
    <n v="5500000"/>
    <n v="5500000"/>
    <n v="5500000"/>
    <n v="5500000"/>
    <n v="5500000"/>
    <n v="5500000"/>
    <n v="5500000"/>
    <n v="5500000"/>
    <n v="5500000"/>
    <n v="5500000"/>
    <n v="5500000"/>
    <n v="66000000"/>
    <n v="60500000"/>
    <n v="5500000"/>
    <n v="5500000"/>
    <n v="5500000"/>
    <n v="5500000"/>
    <n v="5500000"/>
    <n v="5500000"/>
    <n v="5500000"/>
    <n v="5500000"/>
    <n v="5500000"/>
    <n v="5500000"/>
    <n v="5500000"/>
    <m/>
    <n v="60500000"/>
    <n v="0"/>
    <x v="2"/>
  </r>
  <r>
    <x v="14"/>
    <s v="Máy đo bền va đập, GT-7045HMH"/>
    <d v="2020-12-12T00:00:00"/>
    <d v="2020-12-12T00:00:00"/>
    <n v="60"/>
    <x v="0"/>
    <x v="0"/>
    <m/>
    <s v="6274"/>
    <n v="6274001906"/>
    <s v="6274001906"/>
    <m/>
    <m/>
    <n v="199000000"/>
    <n v="3316666.6666666665"/>
    <n v="0"/>
    <n v="0"/>
    <n v="0"/>
    <n v="0"/>
    <n v="0"/>
    <n v="0"/>
    <n v="0"/>
    <n v="0"/>
    <n v="0"/>
    <n v="0"/>
    <n v="0"/>
    <n v="3316666.6666666665"/>
    <n v="3316666.6666666665"/>
    <n v="195683333.33333334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9800000"/>
    <n v="155883333.33333334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9800000"/>
    <n v="116083333.33333334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9800000"/>
    <n v="76283333.333333343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9800000"/>
    <n v="36483333.333333343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666.6666666665"/>
    <n v="3316706.6666666665"/>
    <m/>
    <n v="36483373.333333336"/>
    <n v="-39.999999992549419"/>
    <x v="2"/>
  </r>
  <r>
    <x v="15"/>
    <s v="Máy cắt góc, GT-7016-A3"/>
    <d v="2020-12-12T00:00:00"/>
    <d v="2020-12-12T00:00:00"/>
    <n v="60"/>
    <x v="0"/>
    <x v="0"/>
    <m/>
    <s v="6274"/>
    <n v="6274001906"/>
    <s v="6274001906"/>
    <m/>
    <m/>
    <n v="51000000"/>
    <n v="850000"/>
    <n v="0"/>
    <n v="0"/>
    <n v="0"/>
    <n v="0"/>
    <n v="0"/>
    <n v="0"/>
    <n v="0"/>
    <n v="0"/>
    <n v="0"/>
    <n v="0"/>
    <n v="0"/>
    <n v="850000"/>
    <n v="850000"/>
    <n v="50150000"/>
    <n v="850000"/>
    <n v="850000"/>
    <n v="850000"/>
    <n v="850000"/>
    <n v="850000"/>
    <n v="850000"/>
    <n v="850000"/>
    <n v="850000"/>
    <n v="850000"/>
    <n v="850000"/>
    <n v="850000"/>
    <n v="850000"/>
    <n v="10200000"/>
    <n v="39950000"/>
    <n v="850000"/>
    <n v="850000"/>
    <n v="850000"/>
    <n v="850000"/>
    <n v="850000"/>
    <n v="850000"/>
    <n v="850000"/>
    <n v="850000"/>
    <n v="850000"/>
    <n v="850000"/>
    <n v="850000"/>
    <n v="850000"/>
    <n v="10200000"/>
    <n v="29750000"/>
    <n v="850000"/>
    <n v="850000"/>
    <n v="850000"/>
    <n v="850000"/>
    <n v="850000"/>
    <n v="850000"/>
    <n v="850000"/>
    <n v="850000"/>
    <n v="850000"/>
    <n v="850000"/>
    <n v="850000"/>
    <n v="850000"/>
    <n v="10200000"/>
    <n v="19550000"/>
    <n v="850000"/>
    <n v="850000"/>
    <n v="850000"/>
    <n v="850000"/>
    <n v="850000"/>
    <n v="850000"/>
    <n v="850000"/>
    <n v="850000"/>
    <n v="850000"/>
    <n v="850000"/>
    <n v="850000"/>
    <n v="850000"/>
    <n v="10200000"/>
    <n v="9350000"/>
    <n v="850000"/>
    <n v="850000"/>
    <n v="850000"/>
    <n v="850000"/>
    <n v="850000"/>
    <n v="850000"/>
    <n v="850000"/>
    <n v="850000"/>
    <n v="850000"/>
    <n v="850000"/>
    <n v="850000"/>
    <m/>
    <n v="9350000"/>
    <n v="0"/>
    <x v="2"/>
  </r>
  <r>
    <x v="16"/>
    <s v="Máy đo HDT/VICAT, HV-3000-P3C"/>
    <d v="2020-12-12T00:00:00"/>
    <d v="2020-12-12T00:00:00"/>
    <n v="60"/>
    <x v="0"/>
    <x v="0"/>
    <m/>
    <s v="6274"/>
    <n v="6274001906"/>
    <s v="6274001906"/>
    <m/>
    <m/>
    <n v="250000000"/>
    <n v="4166666.6666666665"/>
    <n v="0"/>
    <n v="0"/>
    <n v="0"/>
    <n v="0"/>
    <n v="0"/>
    <n v="0"/>
    <n v="0"/>
    <n v="0"/>
    <n v="0"/>
    <n v="0"/>
    <n v="0"/>
    <n v="4166666.6666666665"/>
    <n v="4166666.6666666665"/>
    <n v="245833333.33333334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9999999.999999993"/>
    <n v="195833333.33333334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9999999.999999993"/>
    <n v="145833333.33333334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9999999.999999993"/>
    <n v="95833333.333333343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9999999.999999993"/>
    <n v="45833333.333333351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666.6666666665"/>
    <n v="4166706.6666666665"/>
    <m/>
    <n v="45833373.333333328"/>
    <n v="-39.999999977648258"/>
    <x v="2"/>
  </r>
  <r>
    <x v="17"/>
    <s v="Máy đo độ cứng, GS-702N"/>
    <d v="2020-12-12T00:00:00"/>
    <d v="2020-12-12T00:00:00"/>
    <n v="60"/>
    <x v="0"/>
    <x v="0"/>
    <m/>
    <s v="6274"/>
    <n v="6274001906"/>
    <s v="6274001906"/>
    <m/>
    <m/>
    <n v="28000000"/>
    <n v="466666.66666666669"/>
    <n v="0"/>
    <n v="0"/>
    <n v="0"/>
    <n v="0"/>
    <n v="0"/>
    <n v="0"/>
    <n v="0"/>
    <n v="0"/>
    <n v="0"/>
    <n v="0"/>
    <n v="0"/>
    <n v="466666.66666666669"/>
    <n v="466666.66666666669"/>
    <n v="27533333.333333332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5600000.0000000009"/>
    <n v="21933333.333333332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5600000.0000000009"/>
    <n v="16333333.333333332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5600000.0000000009"/>
    <n v="10733333.333333332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5600000.0000000009"/>
    <n v="5133333.3333333312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666.66666666669"/>
    <n v="466706.66666666669"/>
    <m/>
    <n v="5133373.333333334"/>
    <n v="-40.000000002793968"/>
    <x v="2"/>
  </r>
  <r>
    <x v="18"/>
    <s v="Máy tách kim loại Sesotec"/>
    <d v="2020-12-24T00:00:00"/>
    <d v="2020-12-24T00:00:00"/>
    <n v="60"/>
    <x v="1"/>
    <x v="1"/>
    <s v="OSAK-01"/>
    <s v="6274"/>
    <n v="6274001906"/>
    <s v="6274001906"/>
    <m/>
    <m/>
    <n v="365324800"/>
    <n v="6088746"/>
    <n v="0"/>
    <n v="0"/>
    <n v="0"/>
    <n v="0"/>
    <n v="0"/>
    <n v="0"/>
    <n v="0"/>
    <n v="0"/>
    <n v="0"/>
    <n v="0"/>
    <n v="0"/>
    <n v="6088746"/>
    <n v="6088746"/>
    <n v="359236054"/>
    <n v="6088746"/>
    <n v="6088746"/>
    <n v="6088746"/>
    <n v="6088746"/>
    <n v="6088746"/>
    <n v="6088746"/>
    <n v="6088746"/>
    <n v="6088746"/>
    <n v="6088746"/>
    <n v="6088746"/>
    <n v="6088746"/>
    <n v="6088746"/>
    <n v="73064952"/>
    <n v="286171102"/>
    <n v="6088746"/>
    <n v="6088746"/>
    <n v="6088746"/>
    <n v="6088746"/>
    <n v="6088746"/>
    <n v="6088746"/>
    <n v="6088746"/>
    <n v="6088746"/>
    <n v="6088746"/>
    <n v="6088746"/>
    <n v="6088746"/>
    <n v="6088746"/>
    <n v="73064952"/>
    <n v="213106150"/>
    <n v="6088746"/>
    <n v="6088746"/>
    <n v="6088746"/>
    <n v="6088746"/>
    <n v="6088746"/>
    <n v="6088746"/>
    <n v="6088746"/>
    <n v="6088746"/>
    <n v="6088746"/>
    <n v="6088746"/>
    <n v="6088746"/>
    <n v="6088746"/>
    <n v="73064952"/>
    <n v="140041198"/>
    <n v="6088746"/>
    <n v="6088746"/>
    <n v="6088746"/>
    <n v="6088746"/>
    <n v="6088746"/>
    <n v="6088746"/>
    <n v="6088746"/>
    <n v="6088746"/>
    <n v="6088746"/>
    <n v="6088746"/>
    <n v="6088746"/>
    <n v="6088746"/>
    <n v="73064952"/>
    <n v="66976246"/>
    <n v="6088746"/>
    <n v="6088746"/>
    <n v="6088746"/>
    <n v="6088746"/>
    <n v="6088746"/>
    <n v="6088746"/>
    <n v="6088746"/>
    <n v="6088746"/>
    <n v="6088746"/>
    <n v="6088746"/>
    <n v="6088786"/>
    <n v="0"/>
    <n v="66976246"/>
    <n v="0"/>
    <x v="2"/>
  </r>
  <r>
    <x v="19"/>
    <s v="Vít tải liệu AF-4600"/>
    <d v="2021-01-02T00:00:00"/>
    <d v="2021-01-02T00:00:00"/>
    <n v="60"/>
    <x v="1"/>
    <x v="1"/>
    <s v="OSAK-01"/>
    <s v="6274"/>
    <n v="6274001906"/>
    <s v="6274001906"/>
    <m/>
    <m/>
    <n v="125658000"/>
    <n v="2094300"/>
    <n v="0"/>
    <n v="0"/>
    <n v="0"/>
    <n v="0"/>
    <n v="0"/>
    <n v="0"/>
    <n v="0"/>
    <n v="0"/>
    <n v="0"/>
    <n v="0"/>
    <n v="0"/>
    <n v="0"/>
    <n v="0"/>
    <n v="0"/>
    <n v="2094300"/>
    <n v="2094300"/>
    <n v="2094300"/>
    <n v="2094300"/>
    <n v="2094300"/>
    <n v="2094300"/>
    <n v="2094300"/>
    <n v="2094300"/>
    <n v="2094300"/>
    <n v="2094300"/>
    <n v="2094300"/>
    <n v="2094300"/>
    <n v="25131600"/>
    <n v="100526400"/>
    <n v="2094300"/>
    <n v="2094300"/>
    <n v="2094300"/>
    <n v="2094300"/>
    <n v="2094300"/>
    <n v="2094300"/>
    <n v="2094300"/>
    <n v="2094300"/>
    <n v="2094300"/>
    <n v="2094300"/>
    <n v="2094300"/>
    <n v="2094300"/>
    <n v="25131600"/>
    <n v="75394800"/>
    <n v="2094300"/>
    <n v="2094300"/>
    <n v="2094300"/>
    <n v="2094300"/>
    <n v="2094300"/>
    <n v="2094300"/>
    <n v="2094300"/>
    <n v="2094300"/>
    <n v="2094300"/>
    <n v="2094300"/>
    <n v="2094300"/>
    <n v="2094300"/>
    <n v="25131600"/>
    <n v="50263200"/>
    <n v="2094300"/>
    <n v="2094300"/>
    <n v="2094300"/>
    <n v="2094300"/>
    <n v="2094300"/>
    <n v="2094300"/>
    <n v="2094300"/>
    <n v="2094300"/>
    <n v="2094300"/>
    <n v="2094300"/>
    <n v="2094300"/>
    <n v="2094300"/>
    <n v="25131600"/>
    <n v="25131600"/>
    <n v="2094300"/>
    <n v="2094300"/>
    <n v="2094300"/>
    <n v="2094300"/>
    <n v="2094300"/>
    <n v="2094300"/>
    <n v="2094300"/>
    <n v="2094300"/>
    <n v="2094300"/>
    <n v="2094300"/>
    <n v="2094300"/>
    <n v="2094300"/>
    <n v="25131600"/>
    <n v="0"/>
    <x v="3"/>
  </r>
  <r>
    <x v="20"/>
    <s v="Silo 1000L, Quạt thổi, Phễu chứa liệu, Đường ống"/>
    <d v="2021-01-02T00:00:00"/>
    <d v="2021-01-02T00:00:00"/>
    <n v="60"/>
    <x v="1"/>
    <x v="1"/>
    <s v="OSAK-01"/>
    <s v="6274"/>
    <n v="6274001906"/>
    <s v="6274001906"/>
    <m/>
    <m/>
    <n v="130079300"/>
    <n v="2167989"/>
    <n v="0"/>
    <n v="0"/>
    <n v="0"/>
    <n v="0"/>
    <n v="0"/>
    <n v="0"/>
    <n v="0"/>
    <n v="0"/>
    <n v="0"/>
    <n v="0"/>
    <n v="0"/>
    <n v="0"/>
    <n v="0"/>
    <n v="0"/>
    <n v="2167989"/>
    <n v="2167989"/>
    <n v="2167989"/>
    <n v="2167989"/>
    <n v="2167989"/>
    <n v="2167989"/>
    <n v="2167989"/>
    <n v="2167989"/>
    <n v="2167989"/>
    <n v="2167989"/>
    <n v="2167989"/>
    <n v="2167989"/>
    <n v="26015868"/>
    <n v="104063432"/>
    <n v="2167989"/>
    <n v="2167989"/>
    <n v="2167989"/>
    <n v="2167989"/>
    <n v="2167989"/>
    <n v="2167989"/>
    <n v="2167989"/>
    <n v="2167989"/>
    <n v="2167989"/>
    <n v="2167989"/>
    <n v="2167989"/>
    <n v="2167989"/>
    <n v="26015868"/>
    <n v="78047564"/>
    <n v="2167989"/>
    <n v="2167989"/>
    <n v="2167989"/>
    <n v="2167989"/>
    <n v="2167989"/>
    <n v="2167989"/>
    <n v="2167989"/>
    <n v="2167989"/>
    <n v="2167989"/>
    <n v="2167989"/>
    <n v="2167989"/>
    <n v="2167989"/>
    <n v="26015868"/>
    <n v="52031696"/>
    <n v="2167989"/>
    <n v="2167989"/>
    <n v="2167989"/>
    <n v="2167989"/>
    <n v="2167989"/>
    <n v="2167989"/>
    <n v="2167989"/>
    <n v="2167989"/>
    <n v="2167989"/>
    <n v="2167989"/>
    <n v="2167989"/>
    <n v="2167989"/>
    <n v="26015868"/>
    <n v="26015828"/>
    <n v="2167989"/>
    <n v="2167989"/>
    <n v="2167989"/>
    <n v="2167989"/>
    <n v="2167989"/>
    <n v="2167989"/>
    <n v="2167989"/>
    <n v="2167989"/>
    <n v="2167989"/>
    <n v="2167989"/>
    <n v="2167989"/>
    <n v="2167949"/>
    <n v="26015828"/>
    <n v="0"/>
    <x v="3"/>
  </r>
  <r>
    <x v="21"/>
    <s v="Bồn chứa Inox 0,3m3 cân tự động + Thiết bị tủ điện"/>
    <d v="2021-02-01T00:00:00"/>
    <d v="2021-02-01T00:00:00"/>
    <n v="60"/>
    <x v="1"/>
    <x v="1"/>
    <s v="STAR-03"/>
    <s v="6274"/>
    <n v="6274001906"/>
    <s v="6274001906"/>
    <m/>
    <m/>
    <n v="146100000"/>
    <n v="2435000"/>
    <n v="0"/>
    <n v="0"/>
    <n v="0"/>
    <n v="0"/>
    <n v="0"/>
    <n v="0"/>
    <n v="0"/>
    <n v="0"/>
    <n v="0"/>
    <n v="0"/>
    <n v="0"/>
    <n v="0"/>
    <n v="0"/>
    <n v="0"/>
    <n v="0"/>
    <n v="2435000"/>
    <n v="2435000"/>
    <n v="2435000"/>
    <n v="2435000"/>
    <n v="2435000"/>
    <n v="2435000"/>
    <n v="2435000"/>
    <n v="2435000"/>
    <n v="2435000"/>
    <n v="2435000"/>
    <n v="2435000"/>
    <n v="26785000"/>
    <n v="119315000"/>
    <n v="2435000"/>
    <n v="2435000"/>
    <n v="2435000"/>
    <n v="2435000"/>
    <n v="2435000"/>
    <n v="2435000"/>
    <n v="2435000"/>
    <n v="2435000"/>
    <n v="2435000"/>
    <n v="2435000"/>
    <n v="2435000"/>
    <n v="2435000"/>
    <n v="29220000"/>
    <n v="90095000"/>
    <n v="2435000"/>
    <n v="2435000"/>
    <n v="2435000"/>
    <n v="2435000"/>
    <n v="2435000"/>
    <n v="2435000"/>
    <n v="2435000"/>
    <n v="2435000"/>
    <n v="2435000"/>
    <n v="2435000"/>
    <n v="2435000"/>
    <n v="2435000"/>
    <n v="29220000"/>
    <n v="60875000"/>
    <n v="2435000"/>
    <n v="2435000"/>
    <n v="2435000"/>
    <n v="2435000"/>
    <n v="2435000"/>
    <n v="2435000"/>
    <n v="2435000"/>
    <n v="2435000"/>
    <n v="2435000"/>
    <n v="2435000"/>
    <n v="2435000"/>
    <n v="2435000"/>
    <n v="29220000"/>
    <n v="31655000"/>
    <n v="2435000"/>
    <n v="2435000"/>
    <n v="2435000"/>
    <n v="2435000"/>
    <n v="2435000"/>
    <n v="2435000"/>
    <n v="2435000"/>
    <n v="2435000"/>
    <n v="2435000"/>
    <n v="2435000"/>
    <n v="2435000"/>
    <n v="2435000"/>
    <n v="29220000"/>
    <n v="2435000"/>
    <x v="3"/>
  </r>
  <r>
    <x v="22"/>
    <s v="Xe nâng dầu 2,5 tấn"/>
    <d v="2021-02-01T00:00:00"/>
    <d v="2020-12-24T00:00:00"/>
    <n v="60"/>
    <x v="0"/>
    <x v="0"/>
    <m/>
    <s v="6274"/>
    <n v="6274001905"/>
    <n v="6274001905"/>
    <m/>
    <m/>
    <n v="800000000"/>
    <n v="13333333.333333334"/>
    <n v="0"/>
    <n v="0"/>
    <n v="0"/>
    <n v="0"/>
    <n v="0"/>
    <n v="0"/>
    <n v="0"/>
    <n v="0"/>
    <n v="0"/>
    <n v="0"/>
    <n v="0"/>
    <n v="13333333.333333334"/>
    <n v="13333333.333333334"/>
    <n v="786666666.66666663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60000000"/>
    <n v="626666666.66666663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60000000"/>
    <n v="640000000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60000000"/>
    <n v="480000000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60000000"/>
    <n v="320000000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3333333.333333334"/>
    <n v="160000000"/>
    <n v="160000000"/>
    <x v="3"/>
  </r>
  <r>
    <x v="23"/>
    <s v="Pallet D4-0896-Đỏ- Mega Market"/>
    <d v="2021-02-01T00:00:00"/>
    <d v="2021-02-01T00:00:00"/>
    <n v="60"/>
    <x v="0"/>
    <x v="0"/>
    <m/>
    <s v="6274"/>
    <n v="6274001909"/>
    <n v="6274001909"/>
    <m/>
    <m/>
    <n v="422000000"/>
    <n v="7033333.333333333"/>
    <n v="0"/>
    <n v="0"/>
    <n v="0"/>
    <n v="0"/>
    <n v="0"/>
    <n v="0"/>
    <n v="0"/>
    <n v="0"/>
    <n v="0"/>
    <n v="0"/>
    <n v="0"/>
    <n v="0"/>
    <n v="0"/>
    <n v="0"/>
    <n v="0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7366666.666666672"/>
    <n v="344633333.33333331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84400000"/>
    <n v="260233333.33333331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84400000"/>
    <n v="175833333.33333331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84400000"/>
    <n v="91433333.33333331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7033333.333333333"/>
    <n v="84400000"/>
    <n v="7033333.3333333135"/>
    <x v="3"/>
  </r>
  <r>
    <x v="24"/>
    <s v="Pallet D4-0896-Dương"/>
    <d v="2021-02-01T00:00:00"/>
    <d v="2021-02-01T00:00:00"/>
    <n v="60"/>
    <x v="0"/>
    <x v="0"/>
    <m/>
    <s v="6274"/>
    <n v="6274001909"/>
    <n v="6274001909"/>
    <m/>
    <m/>
    <n v="155100000"/>
    <n v="2585000"/>
    <n v="0"/>
    <n v="0"/>
    <n v="0"/>
    <n v="0"/>
    <n v="0"/>
    <n v="0"/>
    <n v="0"/>
    <n v="0"/>
    <n v="0"/>
    <n v="0"/>
    <n v="0"/>
    <n v="0"/>
    <n v="0"/>
    <n v="0"/>
    <n v="0"/>
    <n v="2585000"/>
    <n v="2585000"/>
    <n v="2585000"/>
    <n v="2585000"/>
    <n v="2585000"/>
    <n v="2585000"/>
    <n v="2585000"/>
    <n v="2585000"/>
    <n v="2585000"/>
    <n v="2585000"/>
    <n v="2585000"/>
    <n v="28435000"/>
    <n v="126665000"/>
    <n v="2585000"/>
    <n v="2585000"/>
    <n v="2585000"/>
    <n v="2585000"/>
    <n v="2585000"/>
    <n v="2585000"/>
    <n v="2585000"/>
    <n v="2585000"/>
    <n v="2585000"/>
    <n v="2585000"/>
    <n v="2585000"/>
    <n v="2585000"/>
    <n v="31020000"/>
    <n v="95645000"/>
    <n v="2585000"/>
    <n v="2585000"/>
    <n v="2585000"/>
    <n v="2585000"/>
    <n v="2585000"/>
    <n v="2585000"/>
    <n v="2585000"/>
    <n v="2585000"/>
    <n v="2585000"/>
    <n v="2585000"/>
    <n v="2585000"/>
    <n v="2585000"/>
    <n v="31020000"/>
    <n v="64625000"/>
    <n v="2585000"/>
    <n v="2585000"/>
    <n v="2585000"/>
    <n v="2585000"/>
    <n v="2585000"/>
    <n v="2585000"/>
    <n v="2585000"/>
    <n v="2585000"/>
    <n v="2585000"/>
    <n v="2585000"/>
    <n v="2585000"/>
    <n v="2585000"/>
    <n v="31020000"/>
    <n v="33605000"/>
    <n v="2585000"/>
    <n v="2585000"/>
    <n v="2585000"/>
    <n v="2585000"/>
    <n v="2585000"/>
    <n v="2585000"/>
    <n v="2585000"/>
    <n v="2585000"/>
    <n v="2585000"/>
    <n v="2585000"/>
    <n v="2585000"/>
    <n v="2585000"/>
    <n v="31020000"/>
    <n v="2585000"/>
    <x v="3"/>
  </r>
  <r>
    <x v="25"/>
    <s v="Máy tính Dell Optiplex 3000 Series"/>
    <d v="2021-03-01T00:00:00"/>
    <d v="2021-03-01T00:00:00"/>
    <s v="12"/>
    <x v="3"/>
    <x v="3"/>
    <m/>
    <s v="6423"/>
    <s v="6423001908"/>
    <n v="6274001901"/>
    <m/>
    <m/>
    <n v="31500000"/>
    <n v="2625000"/>
    <n v="0"/>
    <n v="0"/>
    <n v="0"/>
    <n v="0"/>
    <n v="0"/>
    <n v="0"/>
    <n v="0"/>
    <n v="0"/>
    <n v="0"/>
    <n v="0"/>
    <n v="0"/>
    <n v="0"/>
    <n v="0"/>
    <n v="31500000"/>
    <n v="0"/>
    <n v="0"/>
    <n v="2625000"/>
    <n v="2625000"/>
    <n v="2625000"/>
    <n v="2625000"/>
    <n v="2625000"/>
    <n v="2625000"/>
    <n v="2625000"/>
    <n v="2625000"/>
    <n v="2625000"/>
    <n v="2625000"/>
    <n v="26250000"/>
    <n v="5250000"/>
    <n v="2625000"/>
    <n v="2625000"/>
    <m/>
    <m/>
    <m/>
    <m/>
    <m/>
    <m/>
    <m/>
    <m/>
    <m/>
    <m/>
    <n v="5250000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2625000"/>
    <n v="2625000"/>
    <n v="2625000"/>
    <n v="2625000"/>
    <n v="2625000"/>
    <n v="2625000"/>
    <n v="2625000"/>
    <n v="2625000"/>
    <n v="2625000"/>
    <n v="2625000"/>
    <n v="2625000"/>
    <n v="2625000"/>
    <n v="31500000"/>
    <n v="0"/>
    <x v="3"/>
  </r>
  <r>
    <x v="26"/>
    <s v="Máy tách nhãn PVN-600, Băng tải nạp liệu"/>
    <d v="2021-03-08T00:00:00"/>
    <d v="2021-03-08T00:00:00"/>
    <n v="90"/>
    <x v="4"/>
    <x v="4"/>
    <s v="CHWO-R01"/>
    <s v="6274"/>
    <n v="6274001906"/>
    <s v="6274001906"/>
    <m/>
    <m/>
    <n v="701655000"/>
    <n v="7941466"/>
    <n v="0"/>
    <n v="0"/>
    <n v="0"/>
    <n v="0"/>
    <n v="0"/>
    <n v="0"/>
    <n v="0"/>
    <n v="0"/>
    <n v="0"/>
    <n v="0"/>
    <n v="0"/>
    <n v="0"/>
    <n v="0"/>
    <n v="0"/>
    <n v="0"/>
    <n v="0"/>
    <n v="7941466"/>
    <n v="7941466"/>
    <n v="7941466"/>
    <n v="7941466"/>
    <n v="7941466"/>
    <n v="7941466"/>
    <n v="7941466"/>
    <n v="7941466"/>
    <n v="7941466"/>
    <n v="7941466"/>
    <n v="79414660"/>
    <n v="622240340"/>
    <n v="7941466"/>
    <n v="7941466"/>
    <n v="7941466"/>
    <n v="7941466"/>
    <n v="7941466"/>
    <n v="7941466"/>
    <n v="7941466"/>
    <n v="7941466"/>
    <n v="7941466"/>
    <n v="7941466"/>
    <n v="7941466"/>
    <n v="7941466"/>
    <n v="95297592"/>
    <n v="526942748"/>
    <n v="7941466"/>
    <n v="7941466"/>
    <n v="7941466"/>
    <n v="7941466"/>
    <n v="7941466"/>
    <n v="7941466"/>
    <n v="7941466"/>
    <n v="7941466"/>
    <n v="7941466"/>
    <n v="7941466"/>
    <n v="7941466"/>
    <n v="7941466"/>
    <n v="95297592"/>
    <n v="431645156"/>
    <n v="7941466"/>
    <n v="7941466"/>
    <n v="7941466"/>
    <n v="7941466"/>
    <n v="7941466"/>
    <n v="7941466"/>
    <n v="7941466"/>
    <n v="7941466"/>
    <n v="7941466"/>
    <n v="7941466"/>
    <n v="7941466"/>
    <n v="7941466"/>
    <n v="95297592"/>
    <n v="336347564"/>
    <n v="7941466"/>
    <n v="7941466"/>
    <n v="7941466"/>
    <n v="7941466"/>
    <n v="7941466"/>
    <n v="7941466"/>
    <n v="7941466"/>
    <n v="7941466"/>
    <n v="7941466"/>
    <n v="7941466"/>
    <n v="7941466"/>
    <n v="7941466"/>
    <n v="95297592"/>
    <n v="241049972"/>
    <x v="3"/>
  </r>
  <r>
    <x v="27"/>
    <s v="Nhà xưởng số 03"/>
    <d v="2021-04-02T00:00:00"/>
    <d v="2021-04-01T00:00:00"/>
    <n v="300"/>
    <x v="0"/>
    <x v="0"/>
    <m/>
    <s v="6274"/>
    <n v="6274001901"/>
    <m/>
    <m/>
    <m/>
    <n v="23688321578"/>
    <n v="78961071.926666662"/>
    <n v="0"/>
    <n v="0"/>
    <n v="0"/>
    <n v="0"/>
    <n v="0"/>
    <n v="0"/>
    <n v="0"/>
    <n v="0"/>
    <n v="0"/>
    <n v="0"/>
    <n v="0"/>
    <n v="0"/>
    <n v="0"/>
    <n v="0"/>
    <n v="0"/>
    <n v="0"/>
    <n v="0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10649647.33999991"/>
    <n v="22977671930.66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947532863.11999977"/>
    <n v="22030139067.540001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947532863.11999977"/>
    <n v="21082606204.42000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947532863.11999977"/>
    <n v="20135073341.300003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78961071.926666662"/>
    <n v="947532863.11999977"/>
    <n v="19187540478.180004"/>
    <x v="3"/>
  </r>
  <r>
    <x v="28"/>
    <s v="Máy nén khí Ingersol Rand"/>
    <d v="2021-04-02T00:00:00"/>
    <d v="2021-04-01T00:00:00"/>
    <n v="90"/>
    <x v="0"/>
    <x v="0"/>
    <m/>
    <s v="6274"/>
    <n v="6274001906"/>
    <s v="6274001906"/>
    <m/>
    <m/>
    <n v="1129934700"/>
    <n v="12554830"/>
    <n v="0"/>
    <n v="0"/>
    <n v="0"/>
    <n v="0"/>
    <n v="0"/>
    <n v="0"/>
    <n v="0"/>
    <n v="0"/>
    <n v="0"/>
    <n v="0"/>
    <n v="0"/>
    <n v="0"/>
    <n v="0"/>
    <n v="0"/>
    <n v="0"/>
    <n v="0"/>
    <n v="0"/>
    <n v="12554830"/>
    <n v="12554830"/>
    <n v="12554830"/>
    <n v="12554830"/>
    <n v="12554830"/>
    <n v="12554830"/>
    <n v="12554830"/>
    <n v="12554830"/>
    <n v="12554830"/>
    <n v="112993470"/>
    <n v="1016941230"/>
    <n v="12554830"/>
    <n v="12554830"/>
    <n v="12554830"/>
    <n v="12554830"/>
    <n v="12554830"/>
    <n v="12554830"/>
    <n v="12554830"/>
    <n v="12554830"/>
    <n v="12554830"/>
    <n v="12554830"/>
    <n v="12554830"/>
    <n v="12554830"/>
    <n v="150657960"/>
    <n v="866283270"/>
    <n v="12554830"/>
    <n v="12554830"/>
    <n v="12554830"/>
    <n v="12554830"/>
    <n v="12554830"/>
    <n v="12554830"/>
    <n v="12554830"/>
    <n v="12554830"/>
    <n v="12554830"/>
    <n v="12554830"/>
    <n v="12554830"/>
    <n v="12554830"/>
    <n v="150657960"/>
    <n v="715625310"/>
    <n v="12554830"/>
    <n v="12554830"/>
    <n v="12554830"/>
    <n v="12554830"/>
    <n v="12554830"/>
    <n v="12554830"/>
    <n v="12554830"/>
    <n v="12554830"/>
    <n v="12554830"/>
    <n v="12554830"/>
    <n v="12554830"/>
    <n v="12554830"/>
    <n v="150657960"/>
    <n v="564967350"/>
    <n v="12554830"/>
    <n v="12554830"/>
    <n v="12554830"/>
    <n v="12554830"/>
    <n v="12554830"/>
    <n v="12554830"/>
    <n v="12554830"/>
    <n v="12554830"/>
    <n v="12554830"/>
    <n v="12554830"/>
    <n v="12554830"/>
    <n v="12554830"/>
    <n v="150657960"/>
    <n v="414309390"/>
    <x v="3"/>
  </r>
  <r>
    <x v="29"/>
    <s v="Bộ lưu điện UPS 10KVA"/>
    <d v="2021-04-13T00:00:00"/>
    <d v="2021-04-13T00:00:00"/>
    <n v="36"/>
    <x v="0"/>
    <x v="0"/>
    <m/>
    <s v="6274"/>
    <n v="6274001906"/>
    <s v="6274001906"/>
    <m/>
    <m/>
    <n v="720000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2000000"/>
    <n v="2000000"/>
    <n v="2000000"/>
    <n v="2000000"/>
    <n v="2000000"/>
    <n v="2000000"/>
    <n v="2000000"/>
    <n v="2000000"/>
    <n v="2000000"/>
    <n v="18000000"/>
    <n v="54000000"/>
    <n v="2000000"/>
    <n v="2000000"/>
    <n v="2000000"/>
    <n v="2000000"/>
    <n v="2000000"/>
    <n v="2000000"/>
    <n v="2000000"/>
    <n v="2000000"/>
    <n v="2000000"/>
    <n v="2000000"/>
    <n v="2000000"/>
    <n v="2000000"/>
    <n v="24000000"/>
    <n v="30000000"/>
    <n v="2000000"/>
    <n v="2000000"/>
    <n v="2000000"/>
    <n v="2000000"/>
    <n v="2000000"/>
    <n v="2000000"/>
    <n v="2000000"/>
    <n v="2000000"/>
    <n v="2000000"/>
    <n v="2000000"/>
    <n v="2000000"/>
    <n v="2000000"/>
    <n v="24000000"/>
    <n v="6000000"/>
    <n v="2000000"/>
    <n v="2000000"/>
    <n v="2000000"/>
    <m/>
    <m/>
    <m/>
    <m/>
    <m/>
    <m/>
    <m/>
    <m/>
    <m/>
    <n v="6000000"/>
    <n v="0"/>
    <m/>
    <m/>
    <m/>
    <m/>
    <m/>
    <m/>
    <m/>
    <m/>
    <m/>
    <m/>
    <m/>
    <m/>
    <m/>
    <m/>
    <x v="3"/>
  </r>
  <r>
    <x v="30"/>
    <s v="Van xoay định lượng DN150-SUS304"/>
    <d v="2021-05-06T00:00:00"/>
    <d v="2021-05-06T00:00:00"/>
    <n v="36"/>
    <x v="4"/>
    <x v="4"/>
    <s v="CHWO-R01"/>
    <s v="6274"/>
    <n v="6274001906"/>
    <s v="6274001906"/>
    <m/>
    <m/>
    <n v="60000000"/>
    <n v="1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6667"/>
    <n v="1666667"/>
    <n v="1666667"/>
    <n v="1666667"/>
    <n v="1666667"/>
    <n v="1666667"/>
    <n v="1666667"/>
    <n v="1666667"/>
    <n v="13333336"/>
    <n v="46666664"/>
    <n v="1666667"/>
    <n v="1666667"/>
    <n v="1666667"/>
    <n v="1666667"/>
    <n v="1666667"/>
    <n v="1666667"/>
    <n v="1666667"/>
    <n v="1666667"/>
    <n v="1666667"/>
    <n v="1666667"/>
    <n v="1666667"/>
    <n v="1666667"/>
    <n v="20000004"/>
    <n v="26666660"/>
    <n v="1666667"/>
    <n v="1666667"/>
    <n v="1666667"/>
    <n v="1666667"/>
    <n v="1666667"/>
    <n v="1666667"/>
    <n v="1666667"/>
    <n v="1666667"/>
    <n v="1666667"/>
    <n v="1666667"/>
    <n v="1666667"/>
    <n v="1666667"/>
    <n v="20000004"/>
    <n v="6666656"/>
    <n v="1666667"/>
    <n v="1666667"/>
    <n v="1666667"/>
    <n v="1666655"/>
    <m/>
    <m/>
    <m/>
    <m/>
    <m/>
    <m/>
    <m/>
    <m/>
    <n v="6666656"/>
    <n v="0"/>
    <m/>
    <m/>
    <m/>
    <m/>
    <m/>
    <m/>
    <m/>
    <m/>
    <m/>
    <m/>
    <m/>
    <m/>
    <m/>
    <m/>
    <x v="3"/>
  </r>
  <r>
    <x v="31"/>
    <s v="Đồng hồ đa năng PM2120"/>
    <d v="2021-05-06T00:00:00"/>
    <d v="2021-05-06T00:00:00"/>
    <s v="36"/>
    <x v="0"/>
    <x v="0"/>
    <m/>
    <s v="6273"/>
    <s v="6273001908"/>
    <n v="6274001901"/>
    <m/>
    <m/>
    <n v="62310000"/>
    <n v="1730833.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0833.3333333333"/>
    <n v="1730833.3333333333"/>
    <n v="1730833.3333333333"/>
    <n v="1730833.3333333333"/>
    <n v="1730833.3333333333"/>
    <n v="1730833.3333333333"/>
    <n v="1730833.3333333333"/>
    <n v="1730833.3333333333"/>
    <n v="13846666.666666668"/>
    <n v="48463333.333333328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20770000"/>
    <n v="27693333.333333328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1730833.3333333333"/>
    <n v="20770000"/>
    <n v="6923333.3333333284"/>
    <n v="1730833.3333333333"/>
    <n v="1730833.3333333333"/>
    <n v="1730833.3333333333"/>
    <n v="1730833.3333333333"/>
    <m/>
    <m/>
    <m/>
    <m/>
    <m/>
    <m/>
    <m/>
    <m/>
    <n v="6923333.333333333"/>
    <n v="0"/>
    <m/>
    <m/>
    <m/>
    <m/>
    <m/>
    <m/>
    <m/>
    <m/>
    <m/>
    <m/>
    <m/>
    <m/>
    <m/>
    <m/>
    <x v="3"/>
  </r>
  <r>
    <x v="32"/>
    <s v="Pallet D4-0896-Đỏ-Mega Market"/>
    <d v="2021-05-11T00:00:00"/>
    <d v="2021-05-11T00:00:00"/>
    <n v="60"/>
    <x v="0"/>
    <x v="0"/>
    <m/>
    <s v="6274"/>
    <n v="6274001909"/>
    <n v="6274001909"/>
    <m/>
    <m/>
    <n v="165107500"/>
    <n v="2751791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1791.6666666665"/>
    <n v="2751791.6666666665"/>
    <n v="2751791.6666666665"/>
    <n v="2751791.6666666665"/>
    <n v="2751791.6666666665"/>
    <n v="2751791.6666666665"/>
    <n v="2751791.6666666665"/>
    <n v="2751791.6666666665"/>
    <n v="22014333.333333332"/>
    <n v="143093166.66666666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33021500.000000004"/>
    <n v="110071666.66666666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33021500.000000004"/>
    <n v="77050166.666666657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33021500.000000004"/>
    <n v="44028666.666666657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2751791.6666666665"/>
    <n v="33021500.000000004"/>
    <n v="11007166.666666653"/>
    <x v="3"/>
  </r>
  <r>
    <x v="33"/>
    <s v="Xe ôtô tải hiệu HINO (62C-131.00)"/>
    <d v="2021-05-18T00:00:00"/>
    <d v="2021-05-18T00:00:00"/>
    <n v="96"/>
    <x v="3"/>
    <x v="3"/>
    <m/>
    <s v="6424"/>
    <n v="6424001905"/>
    <n v="6424001905"/>
    <m/>
    <m/>
    <n v="565832789"/>
    <n v="5894091.55208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94091.552083333"/>
    <n v="5894091.552083333"/>
    <n v="5894091.552083333"/>
    <n v="5894091.552083333"/>
    <n v="5894091.552083333"/>
    <n v="5894091.552083333"/>
    <n v="5894091.552083333"/>
    <n v="5894091.552083333"/>
    <n v="47152732.416666672"/>
    <n v="518680056.58333331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70729098.625000015"/>
    <n v="447950957.95833331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70729098.625000015"/>
    <n v="377221859.33333331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70729098.625000015"/>
    <n v="306492760.70833331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5894091.552083333"/>
    <n v="70729098.625000015"/>
    <n v="235763662.08333331"/>
    <x v="3"/>
  </r>
  <r>
    <x v="34"/>
    <s v="Xe nâng dầu 2.5 Tấn TCM FD25T3"/>
    <d v="2021-05-21T00:00:00"/>
    <d v="2021-05-21T00:00:00"/>
    <n v="60"/>
    <x v="0"/>
    <x v="0"/>
    <m/>
    <s v="6274"/>
    <n v="6274001905"/>
    <n v="6274001905"/>
    <m/>
    <m/>
    <n v="390000000"/>
    <n v="6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0000"/>
    <n v="6500000"/>
    <n v="6500000"/>
    <n v="6500000"/>
    <n v="6500000"/>
    <n v="6500000"/>
    <n v="6500000"/>
    <n v="6500000"/>
    <n v="52000000"/>
    <n v="3380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3120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2340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1560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78000000"/>
    <x v="3"/>
  </r>
  <r>
    <x v="35"/>
    <s v="Bộ máy tính Dell Presicion 3640 Tower"/>
    <d v="2021-06-21T00:00:00"/>
    <d v="2021-06-21T00:00:00"/>
    <n v="36"/>
    <x v="3"/>
    <x v="3"/>
    <m/>
    <s v="6424"/>
    <n v="6424001904"/>
    <n v="6274001904"/>
    <m/>
    <m/>
    <n v="52516000"/>
    <n v="1458777.7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8777.7777777778"/>
    <n v="1458777.7777777778"/>
    <n v="1458777.7777777778"/>
    <n v="1458777.7777777778"/>
    <n v="1458777.7777777778"/>
    <n v="1458777.7777777778"/>
    <n v="1458777.7777777778"/>
    <n v="10211444.444444444"/>
    <n v="42304555.555555552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7505333.333333332"/>
    <n v="24799222.22222222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458777.7777777778"/>
    <n v="17505333.333333332"/>
    <n v="7293888.8888888881"/>
    <n v="1458777.7777777778"/>
    <n v="1458777.7777777778"/>
    <n v="1458777.7777777778"/>
    <n v="1458777.7777777778"/>
    <n v="1458769.7777777778"/>
    <m/>
    <m/>
    <m/>
    <m/>
    <m/>
    <m/>
    <m/>
    <n v="7293880.888888889"/>
    <n v="7.9999999990686774"/>
    <m/>
    <m/>
    <m/>
    <m/>
    <m/>
    <m/>
    <m/>
    <m/>
    <m/>
    <m/>
    <m/>
    <m/>
    <m/>
    <m/>
    <x v="3"/>
  </r>
  <r>
    <x v="36"/>
    <s v="Máy trộn hạt nhựa 2 tấn"/>
    <d v="2021-07-01T00:00:00"/>
    <d v="2021-07-12T00:00:00"/>
    <n v="90"/>
    <x v="5"/>
    <x v="5"/>
    <s v="MIX-02"/>
    <s v="6274"/>
    <n v="6274001903"/>
    <n v="6274001903"/>
    <m/>
    <m/>
    <n v="150000000"/>
    <n v="1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6666"/>
    <n v="1666666"/>
    <n v="1666666"/>
    <n v="1666666"/>
    <n v="1666666"/>
    <n v="1666666"/>
    <n v="9999996"/>
    <n v="140000004"/>
    <n v="1666666"/>
    <n v="1666666"/>
    <n v="1666666"/>
    <n v="1666666"/>
    <n v="1666666"/>
    <n v="1666666"/>
    <n v="1666666"/>
    <n v="1666666"/>
    <n v="1666666"/>
    <n v="1666666"/>
    <n v="1666666"/>
    <n v="1666666"/>
    <n v="19999992"/>
    <n v="120000012"/>
    <n v="1666666"/>
    <n v="1666666"/>
    <n v="1666666"/>
    <n v="1666666"/>
    <n v="1666666"/>
    <n v="1666666"/>
    <n v="1666666"/>
    <n v="1666666"/>
    <n v="1666666"/>
    <n v="1666666"/>
    <n v="1666666"/>
    <n v="1666666"/>
    <n v="19999992"/>
    <n v="100000020"/>
    <n v="1666666"/>
    <n v="1666666"/>
    <n v="1666666"/>
    <n v="1666666"/>
    <n v="1666666"/>
    <n v="1666666"/>
    <n v="1666666"/>
    <n v="1666666"/>
    <n v="1666666"/>
    <n v="1666666"/>
    <n v="1666666"/>
    <n v="1666666"/>
    <n v="19999992"/>
    <n v="80000028"/>
    <n v="1666666"/>
    <n v="1666666"/>
    <n v="1666666"/>
    <n v="1666666"/>
    <n v="1666666"/>
    <n v="1666666"/>
    <n v="1666666"/>
    <n v="1666666"/>
    <n v="1666666"/>
    <n v="1666666"/>
    <n v="1666666"/>
    <n v="1666666"/>
    <n v="19999992"/>
    <n v="60000036"/>
    <x v="3"/>
  </r>
  <r>
    <x v="37"/>
    <s v="Máy nghiền mẫu thí nghiệm Model CryoMill - Đức"/>
    <d v="2021-07-20T00:00:00"/>
    <d v="2021-07-20T00:00:00"/>
    <n v="90"/>
    <x v="0"/>
    <x v="0"/>
    <m/>
    <s v="6274"/>
    <n v="6274001906"/>
    <s v="6274001906"/>
    <m/>
    <m/>
    <n v="319400000"/>
    <n v="3548888.888888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48888.888888889"/>
    <n v="3548888.888888889"/>
    <n v="3548888.888888889"/>
    <n v="3548888.888888889"/>
    <n v="3548888.888888889"/>
    <n v="3548888.888888889"/>
    <n v="21293333.333333332"/>
    <n v="298106666.6666666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42586666.666666664"/>
    <n v="255520000.00000003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42586666.666666664"/>
    <n v="212933333.33333337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42586666.666666664"/>
    <n v="170346666.66666672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3548888.888888889"/>
    <n v="42586666.666666664"/>
    <n v="127760000.00000006"/>
    <x v="3"/>
  </r>
  <r>
    <x v="38"/>
    <s v="Hệ thống sắc ký khí ghép nối khối phổ GC/MS - USA"/>
    <d v="2021-07-20T00:00:00"/>
    <d v="2021-07-20T00:00:00"/>
    <n v="90"/>
    <x v="0"/>
    <x v="0"/>
    <m/>
    <s v="6274"/>
    <n v="6274001906"/>
    <s v="6274001906"/>
    <m/>
    <m/>
    <n v="1818450000"/>
    <n v="2020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05000"/>
    <n v="20205000"/>
    <n v="20205000"/>
    <n v="20205000"/>
    <n v="20205000"/>
    <n v="20205000"/>
    <n v="121230000"/>
    <n v="1697220000"/>
    <n v="20205000"/>
    <n v="20205000"/>
    <n v="20205000"/>
    <n v="20205000"/>
    <n v="20205000"/>
    <n v="20205000"/>
    <n v="20205000"/>
    <n v="20205000"/>
    <n v="20205000"/>
    <n v="20205000"/>
    <n v="20205000"/>
    <n v="20205000"/>
    <n v="242460000"/>
    <n v="1454760000"/>
    <n v="20205000"/>
    <n v="20205000"/>
    <n v="20205000"/>
    <n v="20205000"/>
    <n v="20205000"/>
    <n v="20205000"/>
    <n v="20205000"/>
    <n v="20205000"/>
    <n v="20205000"/>
    <n v="20205000"/>
    <n v="20205000"/>
    <n v="20205000"/>
    <n v="242460000"/>
    <n v="1212300000"/>
    <n v="20205000"/>
    <n v="20205000"/>
    <n v="20205000"/>
    <n v="20205000"/>
    <n v="20205000"/>
    <n v="20205000"/>
    <n v="20205000"/>
    <n v="20205000"/>
    <n v="20205000"/>
    <n v="20205000"/>
    <n v="20205000"/>
    <n v="20205000"/>
    <n v="242460000"/>
    <n v="969840000"/>
    <n v="20205000"/>
    <n v="20205000"/>
    <n v="20205000"/>
    <n v="20205000"/>
    <n v="20205000"/>
    <n v="20205000"/>
    <n v="20205000"/>
    <n v="20205000"/>
    <n v="20205000"/>
    <n v="20205000"/>
    <n v="20205000"/>
    <n v="20205000"/>
    <n v="242460000"/>
    <n v="727380000"/>
    <x v="3"/>
  </r>
  <r>
    <x v="39"/>
    <s v="Nhà chứa rác thải nguy hại"/>
    <d v="2021-07-28T00:00:00"/>
    <d v="2021-07-08T00:00:00"/>
    <n v="24"/>
    <x v="3"/>
    <x v="3"/>
    <m/>
    <s v="6274"/>
    <n v="6424001909"/>
    <m/>
    <m/>
    <m/>
    <n v="28150860"/>
    <n v="117295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2952.5"/>
    <n v="1172952.5"/>
    <n v="1172952.5"/>
    <n v="1172952.5"/>
    <n v="1172952.5"/>
    <n v="1172952.5"/>
    <n v="7037715"/>
    <n v="21113145"/>
    <n v="1172952.5"/>
    <n v="1172952.5"/>
    <n v="1172952.5"/>
    <n v="1172952.5"/>
    <n v="1172952.5"/>
    <n v="1172952.5"/>
    <n v="1172952.5"/>
    <n v="1172952.5"/>
    <n v="1172952.5"/>
    <n v="1172952.5"/>
    <n v="1172952.5"/>
    <n v="1172952.5"/>
    <n v="14075430"/>
    <n v="7037715"/>
    <n v="1172952.5"/>
    <n v="1172952.5"/>
    <n v="1172952.5"/>
    <n v="1172952.5"/>
    <n v="1172952.5"/>
    <n v="1172952.5"/>
    <m/>
    <m/>
    <m/>
    <m/>
    <m/>
    <m/>
    <n v="7037715"/>
    <n v="0"/>
    <m/>
    <m/>
    <m/>
    <m/>
    <m/>
    <m/>
    <m/>
    <m/>
    <m/>
    <m/>
    <m/>
    <m/>
    <m/>
    <n v="0"/>
    <m/>
    <m/>
    <m/>
    <m/>
    <m/>
    <m/>
    <m/>
    <m/>
    <m/>
    <m/>
    <m/>
    <m/>
    <m/>
    <n v="0"/>
    <x v="3"/>
  </r>
  <r>
    <x v="40"/>
    <s v="Máy Tách màu Taiho"/>
    <d v="2021-07-31T00:00:00"/>
    <d v="2021-07-01T00:00:00"/>
    <n v="90"/>
    <x v="6"/>
    <x v="6"/>
    <s v="TAIH-01"/>
    <s v="6274"/>
    <n v="6274001903"/>
    <n v="6274001903"/>
    <m/>
    <m/>
    <n v="1871585340"/>
    <n v="20795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95392"/>
    <n v="20795392"/>
    <n v="20795392"/>
    <n v="20795392"/>
    <n v="20795392"/>
    <n v="20795392"/>
    <n v="124772352"/>
    <n v="1746812988"/>
    <n v="20795392"/>
    <n v="20795392"/>
    <n v="20795392"/>
    <n v="20795392"/>
    <n v="20795392"/>
    <n v="20795392"/>
    <n v="20795392"/>
    <n v="20795392"/>
    <n v="20795392"/>
    <n v="20795392"/>
    <n v="20795392"/>
    <n v="20795392"/>
    <n v="249544704"/>
    <n v="1497268284"/>
    <n v="20795392"/>
    <n v="20795392"/>
    <n v="20795392"/>
    <n v="20795392"/>
    <n v="20795392"/>
    <n v="20795392"/>
    <n v="20795392"/>
    <n v="20795392"/>
    <n v="20795392"/>
    <n v="20795392"/>
    <n v="20795392"/>
    <n v="20795392"/>
    <n v="249544704"/>
    <n v="1247723580"/>
    <n v="20795392"/>
    <n v="20795392"/>
    <n v="20795392"/>
    <n v="20795392"/>
    <n v="20795392"/>
    <n v="20795392"/>
    <n v="20795392"/>
    <n v="20795392"/>
    <n v="20795392"/>
    <n v="20795392"/>
    <n v="20795392"/>
    <n v="20795392"/>
    <n v="249544704"/>
    <n v="998178876"/>
    <n v="20795392"/>
    <n v="20795392"/>
    <n v="20795392"/>
    <n v="20795392"/>
    <n v="20795392"/>
    <n v="20795392"/>
    <n v="20795392"/>
    <n v="20795392"/>
    <n v="20795392"/>
    <n v="20795392"/>
    <n v="20795392"/>
    <n v="20795392"/>
    <n v="249544704"/>
    <n v="748634172"/>
    <x v="3"/>
  </r>
  <r>
    <x v="41"/>
    <s v="Thiết bị phòng LAB"/>
    <d v="2021-07-31T00:00:00"/>
    <d v="2021-07-01T00:00:00"/>
    <n v="60"/>
    <x v="0"/>
    <x v="0"/>
    <m/>
    <s v="6274"/>
    <n v="6274001906"/>
    <s v="6274001906"/>
    <m/>
    <m/>
    <n v="433134526"/>
    <n v="7218908.7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18908.7666666666"/>
    <n v="7218908.7666666666"/>
    <n v="7218908.7666666666"/>
    <n v="7218908.7666666666"/>
    <n v="7218908.7666666666"/>
    <n v="7218908.7666666666"/>
    <n v="43313452.600000001"/>
    <n v="389821073.39999998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86626905.200000003"/>
    <n v="303194168.19999999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86626905.200000003"/>
    <n v="216567263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86626905.200000003"/>
    <n v="129940357.8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7218908.7666666666"/>
    <n v="86626905.200000003"/>
    <n v="43313452.599999994"/>
    <x v="3"/>
  </r>
  <r>
    <x v="42"/>
    <s v="Cầu xe nâng"/>
    <d v="2021-08-06T00:00:00"/>
    <d v="2021-08-06T00:00:00"/>
    <n v="60"/>
    <x v="0"/>
    <x v="0"/>
    <m/>
    <s v="6274"/>
    <n v="6274001905"/>
    <n v="6274001905"/>
    <m/>
    <m/>
    <n v="125000000"/>
    <n v="2083333.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3333.3333333333"/>
    <n v="2083333.3333333333"/>
    <n v="2083333.3333333333"/>
    <n v="2083333.3333333333"/>
    <n v="2083333.3333333333"/>
    <n v="10416666.666666666"/>
    <n v="114583333.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4999999.999999996"/>
    <n v="100000000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4999999.999999996"/>
    <n v="75000000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4999999.999999996"/>
    <n v="50000000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083333.3333333333"/>
    <n v="24999999.999999996"/>
    <n v="25000000.000000004"/>
    <x v="3"/>
  </r>
  <r>
    <x v="43"/>
    <s v="Hệ thống xử lý nước thải ChengWoen"/>
    <d v="2021-08-09T00:00:00"/>
    <d v="2021-08-09T00:00:00"/>
    <n v="120"/>
    <x v="4"/>
    <x v="4"/>
    <m/>
    <s v="6274"/>
    <n v="6274001903"/>
    <m/>
    <m/>
    <m/>
    <n v="46492741763"/>
    <n v="387439514.691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7439514.69166666"/>
    <n v="387439514.69166666"/>
    <n v="387439514.69166666"/>
    <n v="387439514.69166666"/>
    <n v="387439514.69166666"/>
    <n v="1937197573.4583333"/>
    <n v="44555544189.541664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4649274176.3000002"/>
    <n v="39906270013.241661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4649274176.3000002"/>
    <n v="35256995836.941658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4649274176.3000002"/>
    <n v="30607721660.641659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387439514.69166666"/>
    <n v="4649274176.3000002"/>
    <n v="25958447484.34166"/>
    <x v="3"/>
  </r>
  <r>
    <x v="44"/>
    <s v="Chuyền tạo vảy rPET - ChengWoen"/>
    <d v="2021-08-09T00:00:00"/>
    <d v="2021-08-09T00:00:00"/>
    <n v="120"/>
    <x v="4"/>
    <x v="4"/>
    <s v="CHWO-R01"/>
    <s v="6274"/>
    <n v="6274001903"/>
    <n v="6274001903"/>
    <m/>
    <m/>
    <n v="37079055498"/>
    <n v="308992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992129"/>
    <n v="308992129"/>
    <n v="308992129"/>
    <n v="308992129"/>
    <n v="308992129"/>
    <n v="1544960645"/>
    <n v="35534094853"/>
    <n v="308992129"/>
    <n v="308992129"/>
    <n v="308992129"/>
    <n v="308992129"/>
    <n v="308992129"/>
    <n v="308992129"/>
    <n v="308992129"/>
    <n v="308992129"/>
    <n v="308992129"/>
    <n v="308992129"/>
    <n v="308992129"/>
    <n v="308992129"/>
    <n v="3707905548"/>
    <n v="31826189305"/>
    <n v="308992129"/>
    <n v="308992129"/>
    <n v="308992129"/>
    <n v="308992129"/>
    <n v="308992129"/>
    <n v="308992129"/>
    <n v="308992129"/>
    <n v="308992129"/>
    <n v="308992129"/>
    <n v="308992129"/>
    <n v="308992129"/>
    <n v="308992129"/>
    <n v="3707905548"/>
    <n v="28118283757"/>
    <n v="308992129"/>
    <n v="308992129"/>
    <n v="308992129"/>
    <n v="308992129"/>
    <n v="308992129"/>
    <n v="308992129"/>
    <n v="308992129"/>
    <n v="308992129"/>
    <n v="308992129"/>
    <n v="308992129"/>
    <n v="308992129"/>
    <n v="308992129"/>
    <n v="3707905548"/>
    <n v="24410378209"/>
    <n v="308992129"/>
    <n v="308992129"/>
    <n v="308992129"/>
    <n v="308992129"/>
    <n v="308992129"/>
    <n v="308992129"/>
    <n v="308992129"/>
    <n v="308992129"/>
    <n v="308992129"/>
    <n v="308992129"/>
    <n v="308992129"/>
    <n v="308992129"/>
    <n v="3707905548"/>
    <n v="20702472661"/>
    <x v="3"/>
  </r>
  <r>
    <x v="45"/>
    <s v="Máy tạo hạt Starlinger (PET02)"/>
    <d v="2021-08-09T00:00:00"/>
    <d v="2021-08-09T00:00:00"/>
    <n v="120"/>
    <x v="7"/>
    <x v="7"/>
    <s v="STAR-01"/>
    <s v="6274"/>
    <n v="6274001903"/>
    <n v="6274001903"/>
    <m/>
    <m/>
    <n v="40241134847"/>
    <n v="335346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346322"/>
    <n v="335346322"/>
    <n v="335346322"/>
    <n v="335346322"/>
    <n v="335346322"/>
    <n v="1676731610"/>
    <n v="38564403237"/>
    <n v="335346322"/>
    <n v="335346322"/>
    <n v="335346322"/>
    <n v="335346322"/>
    <n v="335346322"/>
    <n v="335346322"/>
    <n v="335346322"/>
    <n v="335346322"/>
    <n v="335346322"/>
    <n v="335346322"/>
    <n v="335346322"/>
    <n v="335346322"/>
    <n v="4024155864"/>
    <n v="34540247373"/>
    <n v="335346322"/>
    <n v="335346322"/>
    <n v="335346322"/>
    <n v="335346322"/>
    <n v="335346322"/>
    <n v="335346322"/>
    <n v="335346322"/>
    <n v="335346322"/>
    <n v="335346322"/>
    <n v="335346322"/>
    <n v="335346322"/>
    <n v="335346322"/>
    <n v="4024155864"/>
    <n v="30516091509"/>
    <n v="335346322"/>
    <n v="335346322"/>
    <n v="335346322"/>
    <n v="335346322"/>
    <n v="335346322"/>
    <n v="335346322"/>
    <n v="335346322"/>
    <n v="335346322"/>
    <n v="335346322"/>
    <n v="335346322"/>
    <n v="335346322"/>
    <n v="335346322"/>
    <n v="4024155864"/>
    <n v="26491935645"/>
    <n v="335346322"/>
    <n v="335346322"/>
    <n v="335346322"/>
    <n v="335346322"/>
    <n v="335346322"/>
    <n v="335346322"/>
    <n v="335346322"/>
    <n v="335346322"/>
    <n v="335346322"/>
    <n v="335346322"/>
    <n v="335346322"/>
    <n v="335346322"/>
    <n v="4024155864"/>
    <n v="22467779781"/>
    <x v="3"/>
  </r>
  <r>
    <x v="46"/>
    <s v="Máy nâng IV Starlinger (SSP)"/>
    <d v="2021-08-09T00:00:00"/>
    <d v="2021-08-09T00:00:00"/>
    <n v="120"/>
    <x v="8"/>
    <x v="8"/>
    <s v="SSP-01"/>
    <s v="6274"/>
    <n v="6274001903"/>
    <n v="6274001903"/>
    <m/>
    <m/>
    <n v="42627620306"/>
    <n v="355249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5249903"/>
    <n v="355249903"/>
    <n v="355249903"/>
    <n v="355249903"/>
    <n v="355249903"/>
    <n v="1776249515"/>
    <n v="40851370791"/>
    <n v="355249903"/>
    <n v="355249903"/>
    <n v="355249903"/>
    <n v="355249903"/>
    <n v="355249903"/>
    <n v="355249903"/>
    <n v="355249903"/>
    <n v="355249903"/>
    <n v="355249903"/>
    <n v="355249903"/>
    <n v="355249903"/>
    <n v="355249903"/>
    <n v="4262998836"/>
    <n v="36588371955"/>
    <n v="355249903"/>
    <n v="355249903"/>
    <n v="355249903"/>
    <n v="355249903"/>
    <n v="355249903"/>
    <n v="355249903"/>
    <n v="355249903"/>
    <n v="355249903"/>
    <n v="355249903"/>
    <n v="355249903"/>
    <n v="355249903"/>
    <n v="355249903"/>
    <n v="4262998836"/>
    <n v="32325373119"/>
    <n v="355249903"/>
    <n v="355249903"/>
    <n v="355249903"/>
    <n v="355249903"/>
    <n v="355249903"/>
    <n v="355249903"/>
    <n v="355249903"/>
    <n v="355249903"/>
    <n v="355249903"/>
    <n v="355249903"/>
    <n v="355249903"/>
    <n v="355249903"/>
    <n v="4262998836"/>
    <n v="28062374283"/>
    <n v="355249903"/>
    <n v="355249903"/>
    <n v="355249903"/>
    <n v="355249903"/>
    <n v="355249903"/>
    <n v="355249903"/>
    <n v="355249903"/>
    <n v="355249903"/>
    <n v="355249903"/>
    <n v="355249903"/>
    <n v="355249903"/>
    <n v="355249903"/>
    <n v="4262998836"/>
    <n v="23799375447"/>
    <x v="3"/>
  </r>
  <r>
    <x v="47"/>
    <s v="Máy tạo hạt rHDPE - 01"/>
    <d v="2021-08-09T00:00:00"/>
    <d v="2021-08-09T00:00:00"/>
    <n v="120"/>
    <x v="9"/>
    <x v="9"/>
    <s v="YEHD-01"/>
    <s v="6274"/>
    <n v="6274001903"/>
    <n v="6274001903"/>
    <m/>
    <m/>
    <n v="8257058918"/>
    <n v="688088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808825"/>
    <n v="68808825"/>
    <n v="68808825"/>
    <n v="68808825"/>
    <n v="68808825"/>
    <n v="344044125"/>
    <n v="7913014793"/>
    <n v="68808825"/>
    <n v="68808825"/>
    <n v="68808825"/>
    <n v="68808825"/>
    <n v="68808825"/>
    <n v="68808825"/>
    <n v="68808825"/>
    <n v="68808825"/>
    <n v="68808825"/>
    <n v="68808825"/>
    <n v="68808825"/>
    <n v="68808825"/>
    <n v="825705900"/>
    <n v="7087308893"/>
    <n v="68808825"/>
    <n v="68808825"/>
    <n v="68808825"/>
    <n v="68808825"/>
    <n v="68808825"/>
    <n v="68808825"/>
    <n v="68808825"/>
    <n v="68808825"/>
    <n v="68808825"/>
    <n v="68808825"/>
    <n v="68808825"/>
    <n v="68808825"/>
    <n v="825705900"/>
    <n v="6261602993"/>
    <n v="68808825"/>
    <n v="68808825"/>
    <n v="68808825"/>
    <n v="68808825"/>
    <n v="68808825"/>
    <n v="68808825"/>
    <n v="68808825"/>
    <n v="68808825"/>
    <n v="68808825"/>
    <n v="68808825"/>
    <n v="68808825"/>
    <n v="68808825"/>
    <n v="825705900"/>
    <n v="5435897093"/>
    <n v="68808825"/>
    <n v="68808825"/>
    <n v="68808825"/>
    <n v="68808825"/>
    <n v="68808825"/>
    <n v="68808825"/>
    <n v="68808825"/>
    <n v="68808825"/>
    <n v="68808825"/>
    <n v="68808825"/>
    <n v="68808825"/>
    <n v="68808825"/>
    <n v="825705900"/>
    <n v="4610191193"/>
    <x v="3"/>
  </r>
  <r>
    <x v="48"/>
    <s v="Bồn SILO"/>
    <d v="2021-08-09T00:00:00"/>
    <d v="2021-08-09T00:00:00"/>
    <n v="120"/>
    <x v="4"/>
    <x v="4"/>
    <s v="CHWO-R01"/>
    <s v="6274"/>
    <n v="6274001906"/>
    <s v="6274001906"/>
    <m/>
    <m/>
    <n v="350000000"/>
    <n v="291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6666"/>
    <n v="2916666"/>
    <n v="2916666"/>
    <n v="2916666"/>
    <n v="2916666"/>
    <n v="14583330"/>
    <n v="335416670"/>
    <n v="2916666"/>
    <n v="2916666"/>
    <n v="2916666"/>
    <n v="2916666"/>
    <n v="2916666"/>
    <n v="2916666"/>
    <n v="2916666"/>
    <n v="2916666"/>
    <n v="2916666"/>
    <n v="2916666"/>
    <n v="2916666"/>
    <n v="2916666"/>
    <n v="34999992"/>
    <n v="300416678"/>
    <n v="2916666"/>
    <n v="2916666"/>
    <n v="2916666"/>
    <n v="2916666"/>
    <n v="2916666"/>
    <n v="2916666"/>
    <n v="2916666"/>
    <n v="2916666"/>
    <n v="2916666"/>
    <n v="2916666"/>
    <n v="2916666"/>
    <n v="2916666"/>
    <n v="34999992"/>
    <n v="265416686"/>
    <n v="2916666"/>
    <n v="2916666"/>
    <n v="2916666"/>
    <n v="2916666"/>
    <n v="2916666"/>
    <n v="2916666"/>
    <n v="2916666"/>
    <n v="2916666"/>
    <n v="2916666"/>
    <n v="2916666"/>
    <n v="2916666"/>
    <n v="2916666"/>
    <n v="34999992"/>
    <n v="230416694"/>
    <n v="2916666"/>
    <n v="2916666"/>
    <n v="2916666"/>
    <n v="2916666"/>
    <n v="2916666"/>
    <n v="2916666"/>
    <n v="2916666"/>
    <n v="2916666"/>
    <n v="2916666"/>
    <n v="2916666"/>
    <n v="2916666"/>
    <n v="2916666"/>
    <n v="34999992"/>
    <n v="195416702"/>
    <x v="3"/>
  </r>
  <r>
    <x v="49"/>
    <s v="Máy lựa vảy Tomra (FOS)"/>
    <d v="2021-08-09T00:00:00"/>
    <d v="2021-08-09T00:00:00"/>
    <n v="120"/>
    <x v="4"/>
    <x v="4"/>
    <s v="CHWO-R01"/>
    <s v="6274"/>
    <n v="6274001906"/>
    <s v="6274001906"/>
    <m/>
    <m/>
    <n v="7914354019"/>
    <n v="66127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127518"/>
    <n v="66127518"/>
    <n v="66127518"/>
    <n v="66127518"/>
    <n v="66127518"/>
    <n v="330637590"/>
    <n v="7583716429"/>
    <n v="66127518"/>
    <n v="66127518"/>
    <n v="66127518"/>
    <n v="66127518"/>
    <n v="66127518"/>
    <n v="66127518"/>
    <n v="66127518"/>
    <n v="66127518"/>
    <n v="66127518"/>
    <n v="66127518"/>
    <n v="66127518"/>
    <n v="66127518"/>
    <n v="793530216"/>
    <n v="6790186213"/>
    <n v="66127518"/>
    <n v="66127518"/>
    <n v="66127518"/>
    <n v="66127518"/>
    <n v="66127518"/>
    <n v="66127518"/>
    <n v="66127518"/>
    <n v="66127518"/>
    <n v="66127518"/>
    <n v="66127518"/>
    <n v="66127518"/>
    <n v="66127518"/>
    <n v="793530216"/>
    <n v="5996655997"/>
    <n v="66127518"/>
    <n v="66127518"/>
    <n v="66127518"/>
    <n v="66127518"/>
    <n v="66127518"/>
    <n v="66127518"/>
    <n v="66127518"/>
    <n v="66127518"/>
    <n v="66127518"/>
    <n v="66127518"/>
    <n v="66127518"/>
    <n v="66127518"/>
    <n v="793530216"/>
    <n v="5203125781"/>
    <n v="66127518"/>
    <n v="66127518"/>
    <n v="66127518"/>
    <n v="66127518"/>
    <n v="66127518"/>
    <n v="66127518"/>
    <n v="66127518"/>
    <n v="66127518"/>
    <n v="66127518"/>
    <n v="66127518"/>
    <n v="66127518"/>
    <n v="66127518"/>
    <n v="793530216"/>
    <n v="4409595565"/>
    <x v="3"/>
  </r>
  <r>
    <x v="50"/>
    <s v="Hạng mục làm đường nhà máy"/>
    <d v="2021-08-31T00:00:00"/>
    <d v="2021-08-30T00:00:00"/>
    <n v="240"/>
    <x v="0"/>
    <x v="0"/>
    <m/>
    <s v="6274"/>
    <n v="6274001901"/>
    <m/>
    <m/>
    <m/>
    <n v="3206333890"/>
    <n v="13359724.541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59724.541666666"/>
    <n v="13359724.541666666"/>
    <n v="13359724.541666666"/>
    <n v="13359724.541666666"/>
    <n v="13359724.541666666"/>
    <n v="66798622.708333328"/>
    <n v="3139535267.2916665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60316694.5"/>
    <n v="2979218572.7916665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60316694.5"/>
    <n v="2818901878.2916665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60316694.5"/>
    <n v="2658585183.7916665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3359724.541666666"/>
    <n v="160316694.5"/>
    <n v="2498268489.2916665"/>
    <x v="3"/>
  </r>
  <r>
    <x v="51"/>
    <s v="Nhà kho lều bạt"/>
    <d v="2021-08-31T00:00:00"/>
    <d v="2021-08-30T00:00:00"/>
    <n v="60"/>
    <x v="0"/>
    <x v="0"/>
    <m/>
    <s v="6274"/>
    <n v="6274001901"/>
    <m/>
    <m/>
    <m/>
    <n v="445541459"/>
    <n v="7425690.98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25690.9833333334"/>
    <n v="7425690.9833333334"/>
    <n v="7425690.9833333334"/>
    <n v="7425690.9833333334"/>
    <n v="7425690.9833333334"/>
    <n v="37128454.916666664"/>
    <n v="408413004.08333331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89108291.799999997"/>
    <n v="319304712.2833333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89108291.799999997"/>
    <n v="230196420.48333329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89108291.799999997"/>
    <n v="141088128.68333328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7425690.9833333334"/>
    <n v="89108291.799999997"/>
    <n v="51979836.883333281"/>
    <x v="3"/>
  </r>
  <r>
    <x v="52"/>
    <s v="Nhà để xe CNV"/>
    <d v="2021-08-31T00:00:00"/>
    <d v="2021-08-30T00:00:00"/>
    <n v="60"/>
    <x v="3"/>
    <x v="3"/>
    <m/>
    <s v="6424"/>
    <n v="6424001901"/>
    <m/>
    <m/>
    <m/>
    <n v="36001880"/>
    <n v="600031.33333333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31.33333333337"/>
    <n v="600031.33333333337"/>
    <n v="600031.33333333337"/>
    <n v="600031.33333333337"/>
    <n v="600031.33333333337"/>
    <n v="3000156.666666667"/>
    <n v="33001723.333333332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7200375.9999999991"/>
    <n v="25801347.333333332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7200375.9999999991"/>
    <n v="18600971.333333332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7200375.9999999991"/>
    <n v="11400595.333333332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600031.33333333337"/>
    <n v="7200375.9999999991"/>
    <n v="4200219.333333333"/>
    <x v="3"/>
  </r>
  <r>
    <x v="53"/>
    <s v="Thiết kế nội thất văn phòng xưởng 03"/>
    <d v="2021-08-31T00:00:00"/>
    <d v="2021-08-30T00:00:00"/>
    <n v="120"/>
    <x v="3"/>
    <x v="3"/>
    <m/>
    <s v="6424"/>
    <n v="6424001901"/>
    <m/>
    <m/>
    <m/>
    <n v="2813240158"/>
    <n v="23443667.98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43667.983333334"/>
    <n v="23443667.983333334"/>
    <n v="23443667.983333334"/>
    <n v="23443667.983333334"/>
    <n v="23443667.983333334"/>
    <n v="117218339.91666667"/>
    <n v="2696021818.0833335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81324015.80000007"/>
    <n v="2414697802.2833333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81324015.80000007"/>
    <n v="2133373786.4833331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81324015.80000007"/>
    <n v="1852049770.6833329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3443667.983333334"/>
    <n v="281324015.80000007"/>
    <n v="1570725754.8833327"/>
    <x v="3"/>
  </r>
  <r>
    <x v="54"/>
    <s v="Văn phòng xưởng 03"/>
    <d v="2021-08-31T00:00:00"/>
    <d v="2021-08-30T00:00:00"/>
    <n v="240"/>
    <x v="3"/>
    <x v="3"/>
    <m/>
    <s v="6424"/>
    <n v="6424001901"/>
    <m/>
    <m/>
    <m/>
    <n v="13526642799"/>
    <n v="56361011.6625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361011.662500001"/>
    <n v="56361011.662500001"/>
    <n v="56361011.662500001"/>
    <n v="56361011.662500001"/>
    <n v="56361011.662500001"/>
    <n v="281805058.3125"/>
    <n v="13244837740.6875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676332139.95000017"/>
    <n v="12568505600.737499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676332139.95000017"/>
    <n v="11892173460.787498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676332139.95000017"/>
    <n v="11215841320.837498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56361011.662500001"/>
    <n v="676332139.95000017"/>
    <n v="10539509180.887497"/>
    <x v="3"/>
  </r>
  <r>
    <x v="55"/>
    <s v="Đường ống nén khí xưởng 03"/>
    <d v="2021-08-31T00:00:00"/>
    <d v="2021-08-30T00:00:00"/>
    <n v="120"/>
    <x v="0"/>
    <x v="0"/>
    <m/>
    <s v="6274"/>
    <n v="6274001906"/>
    <m/>
    <m/>
    <m/>
    <n v="758031567"/>
    <n v="6316929.724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16929.7249999996"/>
    <n v="6316929.7249999996"/>
    <n v="6316929.7249999996"/>
    <n v="6316929.7249999996"/>
    <n v="6316929.7249999996"/>
    <n v="31584648.625"/>
    <n v="726446918.375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75803156.700000003"/>
    <n v="650643761.67499995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75803156.700000003"/>
    <n v="574840604.9749999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75803156.700000003"/>
    <n v="499037448.27499992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6316929.7249999996"/>
    <n v="75803156.700000003"/>
    <n v="423234291.57499993"/>
    <x v="3"/>
  </r>
  <r>
    <x v="56"/>
    <s v="Hệ thống cách nhiệt bể nước ngầm, Hệ thống PCCC"/>
    <d v="2021-08-31T00:00:00"/>
    <d v="2021-08-30T00:00:00"/>
    <n v="120"/>
    <x v="0"/>
    <x v="0"/>
    <m/>
    <s v="6274"/>
    <n v="6274001906"/>
    <m/>
    <m/>
    <m/>
    <n v="3682105850"/>
    <n v="30684215.41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84215.416666668"/>
    <n v="30684215.416666668"/>
    <n v="30684215.416666668"/>
    <n v="30684215.416666668"/>
    <n v="30684215.416666668"/>
    <n v="153421077.08333334"/>
    <n v="3528684772.9166665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68210585.00000006"/>
    <n v="3160474187.9166665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68210585.00000006"/>
    <n v="2792263602.9166665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68210585.00000006"/>
    <n v="2424053017.9166665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0684215.416666668"/>
    <n v="368210585.00000006"/>
    <n v="2055842432.9166665"/>
    <x v="3"/>
  </r>
  <r>
    <x v="57"/>
    <s v="Hệ thống Điện, cấp thoát Nước xưởng 03"/>
    <d v="2021-08-31T00:00:00"/>
    <d v="2021-08-30T00:00:00"/>
    <n v="120"/>
    <x v="0"/>
    <x v="0"/>
    <m/>
    <s v="6274"/>
    <n v="6274001906"/>
    <m/>
    <m/>
    <m/>
    <n v="1729306981"/>
    <n v="14410891.508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10891.508333333"/>
    <n v="14410891.508333333"/>
    <n v="14410891.508333333"/>
    <n v="14410891.508333333"/>
    <n v="14410891.508333333"/>
    <n v="72054457.541666657"/>
    <n v="1657252523.458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72930698.09999993"/>
    <n v="1484321825.358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72930698.09999993"/>
    <n v="1311391127.2583334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72930698.09999993"/>
    <n v="1138460429.1583335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4410891.508333333"/>
    <n v="172930698.09999993"/>
    <n v="965529731.05833364"/>
    <x v="3"/>
  </r>
  <r>
    <x v="58"/>
    <s v="Hệ thống điện xưởng 03"/>
    <d v="2021-08-31T00:00:00"/>
    <d v="2021-08-30T00:00:00"/>
    <n v="120"/>
    <x v="0"/>
    <x v="0"/>
    <m/>
    <s v="6274"/>
    <n v="6274001906"/>
    <m/>
    <m/>
    <m/>
    <n v="1931331475"/>
    <n v="16094428.958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94428.958333334"/>
    <n v="16094428.958333334"/>
    <n v="16094428.958333334"/>
    <n v="16094428.958333334"/>
    <n v="16094428.958333334"/>
    <n v="80472144.791666672"/>
    <n v="1850859330.2083333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93133147.50000003"/>
    <n v="1657726182.7083333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93133147.50000003"/>
    <n v="1464593035.2083333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93133147.50000003"/>
    <n v="1271459887.7083333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6094428.958333334"/>
    <n v="193133147.50000003"/>
    <n v="1078326740.2083333"/>
    <x v="3"/>
  </r>
  <r>
    <x v="59"/>
    <s v="Hệ thống máy lạnh âm trần DAIKIN (1.5HP-3.5HP)"/>
    <d v="2021-08-31T00:00:00"/>
    <d v="2021-08-30T00:00:00"/>
    <n v="60"/>
    <x v="3"/>
    <x v="3"/>
    <m/>
    <s v="6424"/>
    <n v="6424001903"/>
    <m/>
    <m/>
    <m/>
    <n v="402450000"/>
    <n v="670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07500"/>
    <n v="6707500"/>
    <n v="6707500"/>
    <n v="6707500"/>
    <n v="6707500"/>
    <n v="33537500"/>
    <n v="368912500"/>
    <n v="6707500"/>
    <n v="6707500"/>
    <n v="6707500"/>
    <n v="6707500"/>
    <n v="6707500"/>
    <n v="6707500"/>
    <n v="6707500"/>
    <n v="6707500"/>
    <n v="6707500"/>
    <n v="6707500"/>
    <n v="6707500"/>
    <n v="6707500"/>
    <n v="80490000"/>
    <n v="288422500"/>
    <n v="6707500"/>
    <n v="6707500"/>
    <n v="6707500"/>
    <n v="6707500"/>
    <n v="6707500"/>
    <n v="6707500"/>
    <n v="6707500"/>
    <n v="6707500"/>
    <n v="6707500"/>
    <n v="6707500"/>
    <n v="6707500"/>
    <n v="6707500"/>
    <n v="80490000"/>
    <n v="207932500"/>
    <n v="6707500"/>
    <n v="6707500"/>
    <n v="6707500"/>
    <n v="6707500"/>
    <n v="6707500"/>
    <n v="6707500"/>
    <n v="6707500"/>
    <n v="6707500"/>
    <n v="6707500"/>
    <n v="6707500"/>
    <n v="6707500"/>
    <n v="6707500"/>
    <n v="80490000"/>
    <n v="127442500"/>
    <n v="6707500"/>
    <n v="6707500"/>
    <n v="6707500"/>
    <n v="6707500"/>
    <n v="6707500"/>
    <n v="6707500"/>
    <n v="6707500"/>
    <n v="6707500"/>
    <n v="6707500"/>
    <n v="6707500"/>
    <n v="6707500"/>
    <n v="6707500"/>
    <n v="80490000"/>
    <n v="46952500"/>
    <x v="3"/>
  </r>
  <r>
    <x v="60"/>
    <s v="Máy ép kiện (BLR)"/>
    <d v="2021-08-31T00:00:00"/>
    <d v="2021-08-30T00:00:00"/>
    <n v="60"/>
    <x v="0"/>
    <x v="0"/>
    <s v="CHWO-B01"/>
    <s v="6274"/>
    <n v="6274001906"/>
    <s v="6274001906"/>
    <m/>
    <m/>
    <n v="310000000"/>
    <n v="51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66666"/>
    <n v="5166666"/>
    <n v="5166666"/>
    <n v="5166666"/>
    <n v="5166666"/>
    <n v="25833330"/>
    <n v="284166670"/>
    <n v="5166666"/>
    <n v="5166666"/>
    <n v="5166666"/>
    <n v="5166666"/>
    <n v="5166666"/>
    <n v="5166666"/>
    <n v="5166666"/>
    <n v="5166666"/>
    <n v="5166666"/>
    <n v="5166666"/>
    <n v="5166666"/>
    <n v="5166666"/>
    <n v="61999992"/>
    <n v="222166678"/>
    <n v="5166666"/>
    <n v="5166666"/>
    <n v="5166666"/>
    <n v="5166666"/>
    <n v="5166666"/>
    <n v="5166666"/>
    <n v="5166666"/>
    <n v="5166666"/>
    <n v="5166666"/>
    <n v="5166666"/>
    <n v="5166666"/>
    <n v="5166666"/>
    <n v="61999992"/>
    <n v="160166686"/>
    <n v="5166666"/>
    <n v="5166666"/>
    <n v="5166666"/>
    <n v="5166666"/>
    <n v="5166666"/>
    <n v="5166666"/>
    <n v="5166666"/>
    <n v="5166666"/>
    <n v="5166666"/>
    <n v="5166666"/>
    <n v="5166666"/>
    <n v="5166666"/>
    <n v="61999992"/>
    <n v="98166694"/>
    <n v="5166666"/>
    <n v="5166666"/>
    <n v="5166666"/>
    <n v="5166666"/>
    <n v="5166666"/>
    <n v="5166666"/>
    <n v="5166666"/>
    <n v="5166666"/>
    <n v="5166666"/>
    <n v="5166666"/>
    <n v="5166666"/>
    <n v="5166666"/>
    <n v="61999992"/>
    <n v="36166702"/>
    <x v="3"/>
  </r>
  <r>
    <x v="61"/>
    <s v="Lò nước nóng Martech"/>
    <d v="2021-08-31T00:00:00"/>
    <d v="2021-08-30T00:00:00"/>
    <n v="120"/>
    <x v="0"/>
    <x v="0"/>
    <s v="CHWO-R01"/>
    <s v="6274"/>
    <n v="6274001906"/>
    <s v="6274001906"/>
    <m/>
    <m/>
    <n v="1577222005"/>
    <n v="131435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43516"/>
    <n v="13143516"/>
    <n v="13143516"/>
    <n v="13143516"/>
    <n v="13143516"/>
    <n v="65717580"/>
    <n v="1511504425"/>
    <n v="13143516"/>
    <n v="13143516"/>
    <n v="13143516"/>
    <n v="13143516"/>
    <n v="13143516"/>
    <n v="13143516"/>
    <n v="13143516"/>
    <n v="13143516"/>
    <n v="13143516"/>
    <n v="13143516"/>
    <n v="13143516"/>
    <n v="13143516"/>
    <n v="157722192"/>
    <n v="1353782233"/>
    <n v="13143516"/>
    <n v="13143516"/>
    <n v="13143516"/>
    <n v="13143516"/>
    <n v="13143516"/>
    <n v="13143516"/>
    <n v="13143516"/>
    <n v="13143516"/>
    <n v="13143516"/>
    <n v="13143516"/>
    <n v="13143516"/>
    <n v="13143516"/>
    <n v="157722192"/>
    <n v="1196060041"/>
    <n v="13143516"/>
    <n v="13143516"/>
    <n v="13143516"/>
    <n v="13143516"/>
    <n v="13143516"/>
    <n v="13143516"/>
    <n v="13143516"/>
    <n v="13143516"/>
    <n v="13143516"/>
    <n v="13143516"/>
    <n v="13143516"/>
    <n v="13143516"/>
    <n v="157722192"/>
    <n v="1038337849"/>
    <n v="13143516"/>
    <n v="13143516"/>
    <n v="13143516"/>
    <n v="13143516"/>
    <n v="13143516"/>
    <n v="13143516"/>
    <n v="13143516"/>
    <n v="13143516"/>
    <n v="13143516"/>
    <n v="13143516"/>
    <n v="13143516"/>
    <n v="13143516"/>
    <n v="157722192"/>
    <n v="880615657"/>
    <x v="3"/>
  </r>
  <r>
    <x v="62"/>
    <s v="Tháp giải nhiệt LRC-N-200"/>
    <d v="2021-08-31T00:00:00"/>
    <d v="2021-08-30T00:00:00"/>
    <n v="120"/>
    <x v="0"/>
    <x v="0"/>
    <s v="STAR-01"/>
    <s v="6274"/>
    <n v="6274001906"/>
    <s v="6274001906"/>
    <m/>
    <m/>
    <n v="397073670"/>
    <n v="3308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8948"/>
    <n v="3308948"/>
    <n v="3308948"/>
    <n v="3308948"/>
    <n v="3308948"/>
    <n v="16544740"/>
    <n v="380528930"/>
    <n v="3308948"/>
    <n v="3308948"/>
    <n v="3308948"/>
    <n v="3308948"/>
    <n v="3308948"/>
    <n v="3308948"/>
    <n v="3308948"/>
    <n v="3308948"/>
    <n v="3308948"/>
    <n v="3308948"/>
    <n v="3308948"/>
    <n v="3308948"/>
    <n v="39707376"/>
    <n v="340821554"/>
    <n v="3308948"/>
    <n v="3308948"/>
    <n v="3308948"/>
    <n v="3308948"/>
    <n v="3308948"/>
    <n v="3308948"/>
    <n v="3308948"/>
    <n v="3308948"/>
    <n v="3308948"/>
    <n v="3308948"/>
    <n v="3308948"/>
    <n v="3308948"/>
    <n v="39707376"/>
    <n v="301114178"/>
    <n v="3308948"/>
    <n v="3308948"/>
    <n v="3308948"/>
    <n v="3308948"/>
    <n v="3308948"/>
    <n v="3308948"/>
    <n v="3308948"/>
    <n v="3308948"/>
    <n v="3308948"/>
    <n v="3308948"/>
    <n v="3308948"/>
    <n v="3308948"/>
    <n v="39707376"/>
    <n v="261406802"/>
    <n v="3308948"/>
    <n v="3308948"/>
    <n v="3308948"/>
    <n v="3308948"/>
    <n v="3308948"/>
    <n v="3308948"/>
    <n v="3308948"/>
    <n v="3308948"/>
    <n v="3308948"/>
    <n v="3308948"/>
    <n v="3308948"/>
    <n v="3308948"/>
    <n v="39707376"/>
    <n v="221699426"/>
    <x v="3"/>
  </r>
  <r>
    <x v="63"/>
    <s v="Tủ điện động lực MSB-2"/>
    <d v="2021-08-31T00:00:00"/>
    <d v="2021-08-30T00:00:00"/>
    <n v="120"/>
    <x v="0"/>
    <x v="0"/>
    <m/>
    <s v="6274"/>
    <n v="6274001906"/>
    <s v="6274001906"/>
    <m/>
    <m/>
    <n v="558511800"/>
    <n v="4654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54265"/>
    <n v="4654265"/>
    <n v="4654265"/>
    <n v="4654265"/>
    <n v="4654265"/>
    <n v="23271325"/>
    <n v="535240475"/>
    <n v="4654265"/>
    <n v="4654265"/>
    <n v="4654265"/>
    <n v="4654265"/>
    <n v="4654265"/>
    <n v="4654265"/>
    <n v="4654265"/>
    <n v="4654265"/>
    <n v="4654265"/>
    <n v="4654265"/>
    <n v="4654265"/>
    <n v="4654265"/>
    <n v="55851180"/>
    <n v="479389295"/>
    <n v="4654265"/>
    <n v="4654265"/>
    <n v="4654265"/>
    <n v="4654265"/>
    <n v="4654265"/>
    <n v="4654265"/>
    <n v="4654265"/>
    <n v="4654265"/>
    <n v="4654265"/>
    <n v="4654265"/>
    <n v="4654265"/>
    <n v="4654265"/>
    <n v="55851180"/>
    <n v="423538115"/>
    <n v="4654265"/>
    <n v="4654265"/>
    <n v="4654265"/>
    <n v="4654265"/>
    <n v="4654265"/>
    <n v="4654265"/>
    <n v="4654265"/>
    <n v="4654265"/>
    <n v="4654265"/>
    <n v="4654265"/>
    <n v="4654265"/>
    <n v="4654265"/>
    <n v="55851180"/>
    <n v="367686935"/>
    <n v="4654265"/>
    <n v="4654265"/>
    <n v="4654265"/>
    <n v="4654265"/>
    <n v="4654265"/>
    <n v="4654265"/>
    <n v="4654265"/>
    <n v="4654265"/>
    <n v="4654265"/>
    <n v="4654265"/>
    <n v="4654265"/>
    <n v="4654265"/>
    <n v="55851180"/>
    <n v="311835755"/>
    <x v="3"/>
  </r>
  <r>
    <x v="64"/>
    <s v="Trạm điện 3.000 KVA"/>
    <d v="2021-08-31T00:00:00"/>
    <d v="2021-08-30T00:00:00"/>
    <n v="120"/>
    <x v="0"/>
    <x v="0"/>
    <m/>
    <s v="6274"/>
    <n v="6274001906"/>
    <s v="6274001906"/>
    <m/>
    <m/>
    <n v="3678832772"/>
    <n v="30656939.7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56939.766666666"/>
    <n v="30656939.766666666"/>
    <n v="30656939.766666666"/>
    <n v="30656939.766666666"/>
    <n v="30656939.766666666"/>
    <n v="153284698.83333331"/>
    <n v="3525548073.1666665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67883277.19999987"/>
    <n v="3157664795.9666667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67883277.19999987"/>
    <n v="2789781518.7666669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67883277.19999987"/>
    <n v="2421898241.5666671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0656939.766666666"/>
    <n v="367883277.19999987"/>
    <n v="2054014964.3666673"/>
    <x v="3"/>
  </r>
  <r>
    <x v="65"/>
    <s v="Tủ điện động lực MSB-1 (3200A)"/>
    <d v="2021-08-31T00:00:00"/>
    <d v="2021-08-30T00:00:00"/>
    <n v="120"/>
    <x v="0"/>
    <x v="0"/>
    <m/>
    <s v="6274"/>
    <n v="6274001906"/>
    <s v="6274001906"/>
    <m/>
    <m/>
    <n v="2414319168"/>
    <n v="20119326.3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19326.399999999"/>
    <n v="20119326.399999999"/>
    <n v="20119326.399999999"/>
    <n v="20119326.399999999"/>
    <n v="20119326.399999999"/>
    <n v="100596632"/>
    <n v="2313722536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41431916.80000004"/>
    <n v="2072290619.2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41431916.80000004"/>
    <n v="1830858702.4000001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41431916.80000004"/>
    <n v="1589426785.6000001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0119326.399999999"/>
    <n v="241431916.80000004"/>
    <n v="1347994868.8000002"/>
    <x v="3"/>
  </r>
  <r>
    <x v="66"/>
    <s v="Bàn cân điện tử FWS (1EA1.5m) &amp;(2EA1.2m)"/>
    <d v="2021-08-31T00:00:00"/>
    <d v="2021-08-30T00:00:00"/>
    <n v="60"/>
    <x v="0"/>
    <x v="0"/>
    <m/>
    <s v="6274"/>
    <n v="6274001906"/>
    <s v="6274001906"/>
    <m/>
    <m/>
    <n v="73500000"/>
    <n v="12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5000"/>
    <n v="1225000"/>
    <n v="1225000"/>
    <n v="1225000"/>
    <n v="1225000"/>
    <n v="6125000"/>
    <n v="67375000"/>
    <n v="1225000"/>
    <n v="1225000"/>
    <n v="1225000"/>
    <n v="1225000"/>
    <n v="1225000"/>
    <n v="1225000"/>
    <n v="1225000"/>
    <n v="1225000"/>
    <n v="1225000"/>
    <n v="1225000"/>
    <n v="1225000"/>
    <n v="1225000"/>
    <n v="14700000"/>
    <n v="52675000"/>
    <n v="1225000"/>
    <n v="1225000"/>
    <n v="1225000"/>
    <n v="1225000"/>
    <n v="1225000"/>
    <n v="1225000"/>
    <n v="1225000"/>
    <n v="1225000"/>
    <n v="1225000"/>
    <n v="1225000"/>
    <n v="1225000"/>
    <n v="1225000"/>
    <n v="14700000"/>
    <n v="37975000"/>
    <n v="1225000"/>
    <n v="1225000"/>
    <n v="1225000"/>
    <n v="1225000"/>
    <n v="1225000"/>
    <n v="1225000"/>
    <n v="1225000"/>
    <n v="1225000"/>
    <n v="1225000"/>
    <n v="1225000"/>
    <n v="1225000"/>
    <n v="1225000"/>
    <n v="14700000"/>
    <n v="23275000"/>
    <n v="1225000"/>
    <n v="1225000"/>
    <n v="1225000"/>
    <n v="1225000"/>
    <n v="1225000"/>
    <n v="1225000"/>
    <n v="1225000"/>
    <n v="1225000"/>
    <n v="1225000"/>
    <n v="1225000"/>
    <n v="1225000"/>
    <n v="1225000"/>
    <n v="14700000"/>
    <n v="8575000"/>
    <x v="3"/>
  </r>
  <r>
    <x v="67"/>
    <s v="Hệ thống Chiller nước lạnh"/>
    <d v="2021-08-31T00:00:00"/>
    <d v="2021-08-30T00:00:00"/>
    <n v="120"/>
    <x v="0"/>
    <x v="0"/>
    <m/>
    <s v="6274"/>
    <n v="6274001906"/>
    <s v="6274001906"/>
    <m/>
    <m/>
    <n v="7234531016"/>
    <n v="60287758.466666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87758.466666669"/>
    <n v="60287758.466666669"/>
    <n v="60287758.466666669"/>
    <n v="60287758.466666669"/>
    <n v="60287758.466666669"/>
    <n v="301438792.33333337"/>
    <n v="6933092223.666667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723453101.60000026"/>
    <n v="6209639122.0666666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723453101.60000026"/>
    <n v="5486186020.4666662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723453101.60000026"/>
    <n v="4762732918.8666658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60287758.466666669"/>
    <n v="723453101.60000026"/>
    <n v="4039279817.2666655"/>
    <x v="3"/>
  </r>
  <r>
    <x v="68"/>
    <s v="Bình nén khí 8000L"/>
    <d v="2021-08-31T00:00:00"/>
    <d v="2021-08-30T00:00:00"/>
    <n v="120"/>
    <x v="0"/>
    <x v="0"/>
    <m/>
    <s v="6274"/>
    <n v="6274001906"/>
    <s v="6274001906"/>
    <m/>
    <m/>
    <n v="81000000"/>
    <n v="6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5000"/>
    <n v="675000"/>
    <n v="675000"/>
    <n v="675000"/>
    <n v="675000"/>
    <n v="3375000"/>
    <n v="77625000"/>
    <n v="675000"/>
    <n v="675000"/>
    <n v="675000"/>
    <n v="675000"/>
    <n v="675000"/>
    <n v="675000"/>
    <n v="675000"/>
    <n v="675000"/>
    <n v="675000"/>
    <n v="675000"/>
    <n v="675000"/>
    <n v="675000"/>
    <n v="8100000"/>
    <n v="69525000"/>
    <n v="675000"/>
    <n v="675000"/>
    <n v="675000"/>
    <n v="675000"/>
    <n v="675000"/>
    <n v="675000"/>
    <n v="675000"/>
    <n v="675000"/>
    <n v="675000"/>
    <n v="675000"/>
    <n v="675000"/>
    <n v="675000"/>
    <n v="8100000"/>
    <n v="61425000"/>
    <n v="675000"/>
    <n v="675000"/>
    <n v="675000"/>
    <n v="675000"/>
    <n v="675000"/>
    <n v="675000"/>
    <n v="675000"/>
    <n v="675000"/>
    <n v="675000"/>
    <n v="675000"/>
    <n v="675000"/>
    <n v="675000"/>
    <n v="8100000"/>
    <n v="53325000"/>
    <n v="675000"/>
    <n v="675000"/>
    <n v="675000"/>
    <n v="675000"/>
    <n v="675000"/>
    <n v="675000"/>
    <n v="675000"/>
    <n v="675000"/>
    <n v="675000"/>
    <n v="675000"/>
    <n v="675000"/>
    <n v="675000"/>
    <n v="8100000"/>
    <n v="45225000"/>
    <x v="3"/>
  </r>
  <r>
    <x v="69"/>
    <s v="Hệ thống IT"/>
    <d v="2021-08-31T00:00:00"/>
    <d v="2021-08-30T00:00:00"/>
    <n v="120"/>
    <x v="0"/>
    <x v="0"/>
    <m/>
    <s v="6274"/>
    <n v="6274001906"/>
    <s v="6274001906"/>
    <m/>
    <m/>
    <n v="1971544318"/>
    <n v="16429535.98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29535.983333332"/>
    <n v="16429535.983333332"/>
    <n v="16429535.983333332"/>
    <n v="16429535.983333332"/>
    <n v="16429535.983333332"/>
    <n v="82147679.916666657"/>
    <n v="1889396638.0833333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97154431.79999995"/>
    <n v="1692242206.2833333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97154431.79999995"/>
    <n v="1495087774.4833333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97154431.79999995"/>
    <n v="1297933342.6833334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6429535.983333332"/>
    <n v="197154431.79999995"/>
    <n v="1100778910.8833334"/>
    <x v="3"/>
  </r>
  <r>
    <x v="70"/>
    <s v="Chứng nhận chất lượng ISO"/>
    <d v="2021-08-31T00:00:00"/>
    <d v="2021-08-30T00:00:00"/>
    <n v="60"/>
    <x v="0"/>
    <x v="0"/>
    <m/>
    <s v="6274"/>
    <n v="6274001915"/>
    <n v="6274001915"/>
    <m/>
    <m/>
    <n v="275200000"/>
    <n v="45866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86666.666666667"/>
    <n v="4586666.666666667"/>
    <n v="4586666.666666667"/>
    <n v="4586666.666666667"/>
    <n v="4586666.666666667"/>
    <n v="22933333.333333336"/>
    <n v="252266666.66666666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55039999.999999993"/>
    <n v="197226666.66666666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55039999.999999993"/>
    <n v="142186666.66666666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55039999.999999993"/>
    <n v="87146666.66666665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4586666.666666667"/>
    <n v="55039999.999999993"/>
    <n v="32106666.666666664"/>
    <x v="3"/>
  </r>
  <r>
    <x v="71"/>
    <s v="Tư vấn, lập hồ sơ dự án"/>
    <d v="2021-08-31T00:00:00"/>
    <d v="2021-08-30T00:00:00"/>
    <n v="60"/>
    <x v="10"/>
    <x v="10"/>
    <m/>
    <s v="6424"/>
    <n v="6424001915"/>
    <n v="6424001915"/>
    <m/>
    <m/>
    <n v="468054545"/>
    <n v="7800909.08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00909.083333333"/>
    <n v="7800909.083333333"/>
    <n v="7800909.083333333"/>
    <n v="7800909.083333333"/>
    <n v="7800909.083333333"/>
    <n v="39004545.416666664"/>
    <n v="429049999.58333331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93610908.999999985"/>
    <n v="335439090.58333331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93610908.999999985"/>
    <n v="241828181.58333331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93610908.999999985"/>
    <n v="148217272.58333331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7800909.083333333"/>
    <n v="93610908.999999985"/>
    <n v="54606363.583333328"/>
    <x v="3"/>
  </r>
  <r>
    <x v="72"/>
    <s v="Bơm màng 1 Inch ARO-Polypropylene (PD10P-YPS-PTT1)"/>
    <d v="2021-09-01T00:00:00"/>
    <d v="2021-09-01T00:00:00"/>
    <n v="36"/>
    <x v="4"/>
    <x v="4"/>
    <s v="CHWO-R01"/>
    <s v="6274"/>
    <n v="6274001906"/>
    <s v="6274001906"/>
    <m/>
    <m/>
    <n v="76120000"/>
    <n v="2114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4444"/>
    <n v="2114444"/>
    <n v="2114444"/>
    <n v="2114444"/>
    <n v="8457776"/>
    <n v="67662224"/>
    <n v="2114444"/>
    <n v="2114444"/>
    <n v="2114444"/>
    <n v="2114444"/>
    <n v="2114444"/>
    <n v="2114444"/>
    <n v="2114444"/>
    <n v="2114444"/>
    <n v="2114444"/>
    <n v="2114444"/>
    <n v="2114444"/>
    <n v="2114444"/>
    <n v="25373328"/>
    <n v="42288896"/>
    <n v="2114444"/>
    <n v="2114444"/>
    <n v="2114444"/>
    <n v="2114444"/>
    <n v="2114444"/>
    <n v="2114444"/>
    <n v="2114444"/>
    <n v="2114444"/>
    <n v="2114444"/>
    <n v="2114444"/>
    <n v="2114444"/>
    <n v="2114444"/>
    <n v="25373328"/>
    <n v="16915568"/>
    <n v="2114444"/>
    <n v="2114444"/>
    <n v="2114444"/>
    <n v="2114444"/>
    <n v="2114444"/>
    <n v="2114444"/>
    <n v="2114444"/>
    <n v="2114460"/>
    <m/>
    <m/>
    <m/>
    <m/>
    <n v="16915568"/>
    <n v="0"/>
    <m/>
    <m/>
    <m/>
    <m/>
    <m/>
    <m/>
    <m/>
    <m/>
    <m/>
    <m/>
    <m/>
    <m/>
    <m/>
    <m/>
    <x v="3"/>
  </r>
  <r>
    <x v="73"/>
    <s v="Máy quấn màng Pallet tự động (Model: MQ1650-B)"/>
    <d v="2021-11-01T00:00:00"/>
    <d v="2021-11-19T00:00:00"/>
    <n v="72"/>
    <x v="0"/>
    <x v="0"/>
    <s v="YEPP-01"/>
    <s v="6274"/>
    <n v="6274001906"/>
    <s v="6274001906"/>
    <m/>
    <m/>
    <n v="88000000"/>
    <n v="1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2222"/>
    <n v="1222222"/>
    <n v="2444444"/>
    <n v="85555556"/>
    <n v="1222222"/>
    <n v="1222222"/>
    <n v="1222222"/>
    <n v="1222222"/>
    <n v="1222222"/>
    <n v="1222222"/>
    <n v="1222222"/>
    <n v="1222222"/>
    <n v="1222222"/>
    <n v="1222222"/>
    <n v="1222222"/>
    <n v="1222222"/>
    <n v="14666664"/>
    <n v="70888892"/>
    <n v="1222222"/>
    <n v="1222222"/>
    <n v="1222222"/>
    <n v="1222222"/>
    <n v="1222222"/>
    <n v="1222222"/>
    <n v="1222222"/>
    <n v="1222222"/>
    <n v="1222222"/>
    <n v="1222222"/>
    <n v="1222222"/>
    <n v="1222222"/>
    <n v="14666664"/>
    <n v="56222228"/>
    <n v="1222222"/>
    <n v="1222222"/>
    <n v="1222222"/>
    <n v="1222222"/>
    <n v="1222222"/>
    <n v="1222222"/>
    <n v="1222222"/>
    <n v="1222222"/>
    <n v="1222222"/>
    <n v="1222222"/>
    <n v="1222222"/>
    <n v="1222222"/>
    <n v="14666664"/>
    <n v="41555564"/>
    <n v="1222222"/>
    <n v="1222222"/>
    <n v="1222222"/>
    <n v="1222222"/>
    <n v="1222222"/>
    <n v="1222222"/>
    <n v="1222222"/>
    <n v="1222222"/>
    <n v="1222222"/>
    <n v="1222222"/>
    <n v="1222222"/>
    <n v="1222222"/>
    <n v="14666664"/>
    <n v="26888900"/>
    <x v="3"/>
  </r>
  <r>
    <x v="74"/>
    <s v="Thang máng cáp"/>
    <d v="2021-11-01T00:00:00"/>
    <d v="2021-11-01T00:00:00"/>
    <n v="72"/>
    <x v="0"/>
    <x v="0"/>
    <m/>
    <s v="6274"/>
    <n v="6274001905"/>
    <n v="6274001905"/>
    <m/>
    <m/>
    <n v="127934000"/>
    <n v="1776861.11111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6861.111111111"/>
    <n v="1776861.111111111"/>
    <n v="3553722.222222222"/>
    <n v="124380277.77777778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21322333.33333334"/>
    <n v="106611666.66666666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21322333.33333334"/>
    <n v="85289333.333333313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21322333.33333334"/>
    <n v="63966999.99999997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1776861.111111111"/>
    <n v="21322333.33333334"/>
    <n v="42644666.666666627"/>
    <x v="3"/>
  </r>
  <r>
    <x v="75"/>
    <s v="Hệ thống băng tải cân &amp; may bao cho chuyền HDPE"/>
    <d v="2021-11-10T00:00:00"/>
    <d v="2021-11-10T00:00:00"/>
    <n v="72"/>
    <x v="9"/>
    <x v="9"/>
    <s v="YEHD-01"/>
    <s v="6274"/>
    <n v="6274001905"/>
    <s v="6274001906"/>
    <m/>
    <m/>
    <n v="165000000"/>
    <n v="2291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1666"/>
    <n v="2291666"/>
    <n v="4583332"/>
    <n v="160416668"/>
    <n v="2291666"/>
    <n v="2291666"/>
    <n v="2291666"/>
    <n v="2291666"/>
    <n v="2291666"/>
    <n v="2291666"/>
    <n v="2291666"/>
    <n v="2291666"/>
    <n v="2291666"/>
    <n v="2291666"/>
    <n v="2291666"/>
    <n v="2291666"/>
    <n v="27499992"/>
    <n v="132916676"/>
    <n v="2291666"/>
    <n v="2291666"/>
    <n v="2291666"/>
    <n v="2291666"/>
    <n v="2291666"/>
    <n v="2291666"/>
    <n v="2291666"/>
    <n v="2291666"/>
    <n v="2291666"/>
    <n v="2291666"/>
    <n v="2291666"/>
    <n v="2291666"/>
    <n v="27499992"/>
    <n v="105416684"/>
    <n v="2291666"/>
    <n v="2291666"/>
    <n v="2291666"/>
    <n v="2291666"/>
    <n v="2291666"/>
    <n v="2291666"/>
    <n v="2291666"/>
    <n v="2291666"/>
    <n v="2291666"/>
    <n v="2291666"/>
    <n v="2291666"/>
    <n v="2291666"/>
    <n v="27499992"/>
    <n v="77916692"/>
    <n v="2291666"/>
    <n v="2291666"/>
    <n v="2291666"/>
    <n v="2291666"/>
    <n v="2291666"/>
    <n v="2291666"/>
    <n v="2291666"/>
    <n v="2291666"/>
    <n v="2291666"/>
    <n v="2291666"/>
    <n v="2291666"/>
    <n v="2291666"/>
    <n v="27499992"/>
    <n v="50416700"/>
    <x v="3"/>
  </r>
  <r>
    <x v="76"/>
    <s v="Cân phân tích + Cốc đo tỉ trọng (Mettler Toledo)"/>
    <d v="2021-11-15T00:00:00"/>
    <d v="2021-11-15T00:00:00"/>
    <n v="60"/>
    <x v="0"/>
    <x v="0"/>
    <m/>
    <s v="6274"/>
    <n v="6274001904"/>
    <n v="6274001904"/>
    <m/>
    <m/>
    <n v="53350000"/>
    <n v="889166.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9166.66666666663"/>
    <n v="889166.66666666663"/>
    <n v="1778333.3333333333"/>
    <n v="51571666.666666664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10670000"/>
    <n v="40901666.666666664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10670000"/>
    <n v="30231666.666666664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10670000"/>
    <n v="19561666.666666664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889166.66666666663"/>
    <n v="10670000"/>
    <n v="8891666.6666666642"/>
    <x v="3"/>
  </r>
  <r>
    <x v="77"/>
    <s v="Máy đo độ nhớt IV LOVIS 2000 M/ME(Model:LOVIS 2000"/>
    <d v="2021-12-01T00:00:00"/>
    <d v="2021-12-01T00:00:00"/>
    <n v="72"/>
    <x v="0"/>
    <x v="0"/>
    <m/>
    <s v="6274"/>
    <n v="6274001906"/>
    <s v="6274001906"/>
    <m/>
    <m/>
    <n v="439248612"/>
    <n v="6100675.1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0675.166666667"/>
    <n v="6100675.166666667"/>
    <n v="433147936.83333331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73208101.999999985"/>
    <n v="359939834.83333331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73208101.999999985"/>
    <n v="286731732.83333331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73208101.999999985"/>
    <n v="213523630.83333331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6100675.166666667"/>
    <n v="73208101.999999985"/>
    <n v="140315528.83333331"/>
    <x v="3"/>
  </r>
  <r>
    <x v="78"/>
    <s v="Bộ thiết bị tai nghe HMT-1 (Mã hiệu 171131G) 9LK"/>
    <d v="2021-12-02T00:00:00"/>
    <d v="2021-12-02T00:00:00"/>
    <n v="36"/>
    <x v="0"/>
    <x v="0"/>
    <m/>
    <s v="6274"/>
    <n v="6274001906"/>
    <s v="6274001906"/>
    <m/>
    <m/>
    <n v="66378000"/>
    <n v="1843833.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3833.3333333333"/>
    <n v="1843833.3333333333"/>
    <n v="64534166.666666664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22126000"/>
    <n v="42408166.666666664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22126000"/>
    <n v="20282166.666666664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33.3333333333"/>
    <n v="1843809.3333333333"/>
    <m/>
    <n v="20282142.666666668"/>
    <n v="23.99999999627471"/>
    <m/>
    <m/>
    <m/>
    <m/>
    <m/>
    <m/>
    <m/>
    <m/>
    <m/>
    <m/>
    <m/>
    <m/>
    <m/>
    <m/>
    <x v="3"/>
  </r>
  <r>
    <x v="79"/>
    <s v="Pallet D4-0896-Dương-Mega Market"/>
    <d v="2021-12-31T00:00:00"/>
    <d v="2021-12-31T00:00:00"/>
    <n v="72"/>
    <x v="0"/>
    <x v="0"/>
    <m/>
    <s v="6274"/>
    <n v="6274001909"/>
    <n v="6274001909"/>
    <m/>
    <m/>
    <n v="327600000"/>
    <n v="45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50000"/>
    <n v="4550000"/>
    <n v="323050000"/>
    <n v="4550000"/>
    <n v="4550000"/>
    <n v="4550000"/>
    <n v="4550000"/>
    <n v="4550000"/>
    <n v="4550000"/>
    <n v="4550000"/>
    <n v="4550000"/>
    <n v="4550000"/>
    <n v="4550000"/>
    <n v="4550000"/>
    <n v="4550000"/>
    <n v="54600000"/>
    <n v="268450000"/>
    <n v="4550000"/>
    <n v="4550000"/>
    <n v="4550000"/>
    <n v="4550000"/>
    <n v="4550000"/>
    <n v="4550000"/>
    <n v="4550000"/>
    <n v="4550000"/>
    <n v="4550000"/>
    <n v="4550000"/>
    <n v="4550000"/>
    <n v="4550000"/>
    <n v="54600000"/>
    <n v="213850000"/>
    <n v="4550000"/>
    <n v="4550000"/>
    <n v="4550000"/>
    <n v="4550000"/>
    <n v="4550000"/>
    <n v="4550000"/>
    <n v="4550000"/>
    <n v="4550000"/>
    <n v="4550000"/>
    <n v="4550000"/>
    <n v="4550000"/>
    <n v="4550000"/>
    <n v="54600000"/>
    <n v="159250000"/>
    <n v="4550000"/>
    <n v="4550000"/>
    <n v="4550000"/>
    <n v="4550000"/>
    <n v="4550000"/>
    <n v="4550000"/>
    <n v="4550000"/>
    <n v="4550000"/>
    <n v="4550000"/>
    <n v="4550000"/>
    <n v="4550000"/>
    <n v="4550000"/>
    <n v="54600000"/>
    <n v="104650000"/>
    <x v="3"/>
  </r>
  <r>
    <x v="80"/>
    <s v="Bồn trộn hạt nhựa 5 tấn (rPET)"/>
    <d v="2022-01-03T00:00:00"/>
    <d v="2022-01-28T00:00:00"/>
    <n v="90"/>
    <x v="11"/>
    <x v="11"/>
    <s v="MIX-01"/>
    <s v="6274"/>
    <n v="6274001903"/>
    <n v="6274001903"/>
    <m/>
    <m/>
    <n v="265000000"/>
    <n v="29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4445"/>
    <n v="2944445"/>
    <n v="2944445"/>
    <n v="2944445"/>
    <n v="2944445"/>
    <n v="2944445"/>
    <n v="2944445"/>
    <n v="2944445"/>
    <n v="2944445"/>
    <n v="2944445"/>
    <n v="2944445"/>
    <n v="2944445"/>
    <n v="35333340"/>
    <n v="229666660"/>
    <n v="2944445"/>
    <n v="2944445"/>
    <n v="2944445"/>
    <n v="2944445"/>
    <n v="2944445"/>
    <n v="2944445"/>
    <n v="2944445"/>
    <n v="2944445"/>
    <n v="2944445"/>
    <n v="2944445"/>
    <n v="2944445"/>
    <n v="2944445"/>
    <n v="35333340"/>
    <n v="194333320"/>
    <n v="2944445"/>
    <n v="2944445"/>
    <n v="2944445"/>
    <n v="2944445"/>
    <n v="2944445"/>
    <n v="2944445"/>
    <n v="2944445"/>
    <n v="2944445"/>
    <n v="2944445"/>
    <n v="2944445"/>
    <n v="2944445"/>
    <n v="2944445"/>
    <n v="35333340"/>
    <n v="158999980"/>
    <n v="2944445"/>
    <n v="2944445"/>
    <n v="2944445"/>
    <n v="2944445"/>
    <n v="2944445"/>
    <n v="2944445"/>
    <n v="2944445"/>
    <n v="2944445"/>
    <n v="2944445"/>
    <n v="2944445"/>
    <n v="2944445"/>
    <n v="2944445"/>
    <n v="35333340"/>
    <n v="123666640"/>
    <x v="4"/>
  </r>
  <r>
    <x v="81"/>
    <s v="Đèn diệt côn trùng ZE-122 (20 cái)"/>
    <d v="2022-01-03T00:00:00"/>
    <d v="2022-01-03T00:00:00"/>
    <n v="36"/>
    <x v="0"/>
    <x v="0"/>
    <m/>
    <s v="6274"/>
    <n v="6274001904"/>
    <n v="6274001904"/>
    <m/>
    <m/>
    <n v="42000000"/>
    <n v="1166666.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3999999.999999998"/>
    <n v="28000000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3999999.999999998"/>
    <n v="14000000.000000002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166666.6666666667"/>
    <n v="14000023.999999998"/>
    <n v="-23.99999999627471"/>
    <m/>
    <m/>
    <m/>
    <m/>
    <m/>
    <m/>
    <m/>
    <m/>
    <m/>
    <m/>
    <m/>
    <m/>
    <m/>
    <m/>
    <x v="4"/>
  </r>
  <r>
    <x v="82"/>
    <s v="Xe nâng hiệu Komatsu, Model:FD30T-17 (Nhật Bản)"/>
    <d v="2022-01-15T00:00:00"/>
    <d v="2022-01-15T00:00:00"/>
    <n v="72"/>
    <x v="0"/>
    <x v="0"/>
    <m/>
    <s v="6274"/>
    <n v="6274001905"/>
    <n v="6274001905"/>
    <m/>
    <m/>
    <n v="555000000"/>
    <n v="7708333.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92499999.999999985"/>
    <n v="462500000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92499999.999999985"/>
    <n v="370000000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92499999.999999985"/>
    <n v="277500000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7708333.333333333"/>
    <n v="92499999.999999985"/>
    <n v="185000000"/>
    <x v="4"/>
  </r>
  <r>
    <x v="83"/>
    <s v="X-rite Meta Vue VS3200 + Color iQC Basic"/>
    <d v="2022-01-28T00:00:00"/>
    <d v="2022-01-28T00:00:00"/>
    <n v="72"/>
    <x v="0"/>
    <x v="0"/>
    <m/>
    <s v="6274"/>
    <n v="6274001906"/>
    <s v="6274001906"/>
    <m/>
    <m/>
    <n v="399701250"/>
    <n v="555140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1406.25"/>
    <n v="5551406.25"/>
    <n v="5551406.25"/>
    <n v="5551406.25"/>
    <n v="5551406.25"/>
    <n v="5551406.25"/>
    <n v="5551406.25"/>
    <n v="5551406.25"/>
    <n v="5551406.25"/>
    <n v="5551406.25"/>
    <n v="5551406.25"/>
    <n v="5551406.25"/>
    <n v="66616875"/>
    <n v="333084375"/>
    <n v="5551406.25"/>
    <n v="5551406.25"/>
    <n v="5551406.25"/>
    <n v="5551406.25"/>
    <n v="5551406.25"/>
    <n v="5551406.25"/>
    <n v="5551406.25"/>
    <n v="5551406.25"/>
    <n v="5551406.25"/>
    <n v="5551406.25"/>
    <n v="5551406.25"/>
    <n v="5551406.25"/>
    <n v="66616875"/>
    <n v="266467500"/>
    <n v="5551406.25"/>
    <n v="5551406.25"/>
    <n v="5551406.25"/>
    <n v="5551406.25"/>
    <n v="5551406.25"/>
    <n v="5551406.25"/>
    <n v="5551406.25"/>
    <n v="5551406.25"/>
    <n v="5551406.25"/>
    <n v="5551406.25"/>
    <n v="5551406.25"/>
    <n v="5551406.25"/>
    <n v="66616875"/>
    <n v="199850625"/>
    <n v="5551406.25"/>
    <n v="5551406.25"/>
    <n v="5551406.25"/>
    <n v="5551406.25"/>
    <n v="5551406.25"/>
    <n v="5551406.25"/>
    <n v="5551406.25"/>
    <n v="5551406.25"/>
    <n v="5551406.25"/>
    <n v="5551406.25"/>
    <n v="5551406.25"/>
    <n v="5551406.25"/>
    <n v="66616875"/>
    <n v="133233750"/>
    <x v="4"/>
  </r>
  <r>
    <x v="84"/>
    <s v="Hạng mục trồng cây"/>
    <d v="2022-01-31T00:00:00"/>
    <d v="2022-01-04T00:00:00"/>
    <n v="12"/>
    <x v="3"/>
    <x v="3"/>
    <m/>
    <s v="6274"/>
    <n v="6424001901"/>
    <m/>
    <m/>
    <m/>
    <n v="121788182"/>
    <n v="10149015.1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49015.166666666"/>
    <n v="10149015.166666666"/>
    <n v="10149015.166666666"/>
    <n v="10149015.166666666"/>
    <n v="10149015.166666666"/>
    <n v="10149015.166666666"/>
    <n v="10149015.166666666"/>
    <n v="10149015.166666666"/>
    <n v="10149015.166666666"/>
    <n v="10149015.166666666"/>
    <n v="10149015.166666666"/>
    <n v="10149015.166666666"/>
    <n v="121788182.00000001"/>
    <n v="0"/>
    <m/>
    <m/>
    <m/>
    <m/>
    <m/>
    <m/>
    <m/>
    <m/>
    <m/>
    <m/>
    <m/>
    <m/>
    <n v="0"/>
    <n v="0"/>
    <m/>
    <m/>
    <m/>
    <m/>
    <m/>
    <m/>
    <m/>
    <m/>
    <m/>
    <m/>
    <m/>
    <m/>
    <m/>
    <n v="0"/>
    <m/>
    <m/>
    <m/>
    <m/>
    <m/>
    <m/>
    <m/>
    <m/>
    <m/>
    <m/>
    <m/>
    <m/>
    <m/>
    <n v="0"/>
    <x v="4"/>
  </r>
  <r>
    <x v="85"/>
    <s v="Nam châm lọc sắt dạng phẳng L1050x400x30 mm"/>
    <d v="2022-02-01T00:00:00"/>
    <d v="2022-02-01T00:00:00"/>
    <n v="36"/>
    <x v="4"/>
    <x v="4"/>
    <s v="CHWO-R01"/>
    <s v="6274"/>
    <n v="6274001906"/>
    <s v="6274001906"/>
    <m/>
    <m/>
    <n v="53000000"/>
    <n v="147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2222"/>
    <n v="1472222"/>
    <n v="1472222"/>
    <n v="1472222"/>
    <n v="1472222"/>
    <n v="1472222"/>
    <n v="1472222"/>
    <n v="1472222"/>
    <n v="1472222"/>
    <n v="1472222"/>
    <n v="1472222"/>
    <n v="16194442"/>
    <n v="36805558"/>
    <n v="1472222"/>
    <n v="1472222"/>
    <n v="1472222"/>
    <n v="1472222"/>
    <n v="1472222"/>
    <n v="1472222"/>
    <n v="1472222"/>
    <n v="1472222"/>
    <n v="1472222"/>
    <n v="1472222"/>
    <n v="1472222"/>
    <n v="1472222"/>
    <n v="17666664"/>
    <n v="19138894"/>
    <n v="1472222"/>
    <n v="1472222"/>
    <n v="1472222"/>
    <n v="1472222"/>
    <n v="1472222"/>
    <n v="1472222"/>
    <n v="1472222"/>
    <n v="1472222"/>
    <n v="1472222"/>
    <n v="1472222"/>
    <n v="1472222"/>
    <n v="1472222"/>
    <n v="17666664"/>
    <n v="1472230"/>
    <n v="1472230"/>
    <m/>
    <m/>
    <m/>
    <m/>
    <m/>
    <m/>
    <m/>
    <m/>
    <m/>
    <m/>
    <m/>
    <n v="1472230"/>
    <n v="0"/>
    <x v="4"/>
  </r>
  <r>
    <x v="86"/>
    <s v="Bơm màng 1-1/2 Inch ARO-Inox316. Model:66617B-244-"/>
    <d v="2022-02-01T00:00:00"/>
    <d v="2022-02-28T00:00:00"/>
    <n v="72"/>
    <x v="4"/>
    <x v="4"/>
    <s v="CHWO-R01"/>
    <s v="6274"/>
    <n v="6274001906"/>
    <s v="6274001906"/>
    <m/>
    <m/>
    <n v="125800000"/>
    <n v="1747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7222"/>
    <n v="1747222"/>
    <n v="1747222"/>
    <n v="1747222"/>
    <n v="1747222"/>
    <n v="1747222"/>
    <n v="1747222"/>
    <n v="1747222"/>
    <n v="1747222"/>
    <n v="1747222"/>
    <n v="1747222"/>
    <n v="19219442"/>
    <n v="106580558"/>
    <n v="1747222"/>
    <n v="1747222"/>
    <n v="1747222"/>
    <n v="1747222"/>
    <n v="1747222"/>
    <n v="1747222"/>
    <n v="1747222"/>
    <n v="1747222"/>
    <n v="1747222"/>
    <n v="1747222"/>
    <n v="1747222"/>
    <n v="1747222"/>
    <n v="20966664"/>
    <n v="85613894"/>
    <n v="1747222"/>
    <n v="1747222"/>
    <n v="1747222"/>
    <n v="1747222"/>
    <n v="1747222"/>
    <n v="1747222"/>
    <n v="1747222"/>
    <n v="1747222"/>
    <n v="1747222"/>
    <n v="1747222"/>
    <n v="1747222"/>
    <n v="1747222"/>
    <n v="20966664"/>
    <n v="64647230"/>
    <n v="1747222"/>
    <n v="1747222"/>
    <n v="1747222"/>
    <n v="1747222"/>
    <n v="1747222"/>
    <n v="1747222"/>
    <n v="1747222"/>
    <n v="1747222"/>
    <n v="1747222"/>
    <n v="1747222"/>
    <n v="1747222"/>
    <n v="1747222"/>
    <n v="20966664"/>
    <n v="43680566"/>
    <x v="4"/>
  </r>
  <r>
    <x v="87"/>
    <s v="Bơm màng 1-1/2 Inch ARO-Inox316. Model:66617B-244-"/>
    <d v="2022-02-01T00:00:00"/>
    <d v="2022-02-28T00:00:00"/>
    <n v="72"/>
    <x v="12"/>
    <x v="12"/>
    <s v="CHWO-B01"/>
    <s v="6274"/>
    <n v="6274001906"/>
    <s v="6274001906"/>
    <m/>
    <m/>
    <n v="125800000"/>
    <n v="1747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7222"/>
    <n v="1747222"/>
    <n v="1747222"/>
    <n v="1747222"/>
    <n v="1747222"/>
    <n v="1747222"/>
    <n v="1747222"/>
    <n v="1747222"/>
    <n v="1747222"/>
    <n v="1747222"/>
    <n v="1747222"/>
    <n v="19219442"/>
    <n v="106580558"/>
    <n v="1747222"/>
    <n v="1747222"/>
    <n v="1747222"/>
    <n v="1747222"/>
    <n v="1747222"/>
    <n v="1747222"/>
    <n v="1747222"/>
    <n v="1747222"/>
    <n v="1747222"/>
    <n v="1747222"/>
    <n v="1747222"/>
    <n v="1747222"/>
    <n v="20966664"/>
    <n v="85613894"/>
    <n v="1747222"/>
    <n v="1747222"/>
    <n v="1747222"/>
    <n v="1747222"/>
    <n v="1747222"/>
    <n v="1747222"/>
    <n v="1747222"/>
    <n v="1747222"/>
    <n v="1747222"/>
    <n v="1747222"/>
    <n v="1747222"/>
    <n v="1747222"/>
    <n v="20966664"/>
    <n v="64647230"/>
    <n v="1747222"/>
    <n v="1747222"/>
    <n v="1747222"/>
    <n v="1747222"/>
    <n v="1747222"/>
    <n v="1747222"/>
    <n v="1747222"/>
    <n v="1747222"/>
    <n v="1747222"/>
    <n v="1747222"/>
    <n v="1747222"/>
    <n v="1747222"/>
    <n v="20966664"/>
    <n v="43680566"/>
    <x v="4"/>
  </r>
  <r>
    <x v="88"/>
    <s v="Laptop HP ProBook 440 G8 + BH 2 năm + mouse (KTQT)"/>
    <d v="2022-02-01T00:00:00"/>
    <d v="2022-02-01T00:00:00"/>
    <s v="36"/>
    <x v="3"/>
    <x v="3"/>
    <m/>
    <s v="6423"/>
    <s v="6423001908"/>
    <n v="6274001901"/>
    <m/>
    <m/>
    <n v="42280000"/>
    <n v="1174444.444444444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2918888.888888886"/>
    <n v="29361111.111111112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4093333.33333333"/>
    <n v="15267777.777777782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4093333.33333333"/>
    <n v="1174444.4444444515"/>
    <n v="1174444.4444444445"/>
    <n v="0"/>
    <n v="0"/>
    <n v="0"/>
    <n v="0"/>
    <n v="0"/>
    <n v="0"/>
    <n v="0"/>
    <n v="0"/>
    <n v="0"/>
    <n v="0"/>
    <n v="0"/>
    <n v="1174444.4444444445"/>
    <n v="6.9849193096160889E-9"/>
    <x v="4"/>
  </r>
  <r>
    <x v="89"/>
    <s v="Tủ hút khí Inox 304 + Bộ xử lý bằng phin lọc + Máy"/>
    <d v="2022-02-22T00:00:00"/>
    <d v="2022-02-22T00:00:00"/>
    <n v="60"/>
    <x v="13"/>
    <x v="13"/>
    <m/>
    <s v="6274"/>
    <n v="6274001906"/>
    <s v="6274001906"/>
    <m/>
    <m/>
    <n v="78409091"/>
    <n v="1306818.18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4375000.016666668"/>
    <n v="64034090.983333334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5681818.200000001"/>
    <n v="48352272.783333331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5681818.200000001"/>
    <n v="32670454.583333328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306818.1833333333"/>
    <n v="15681818.200000001"/>
    <n v="16988636.383333325"/>
    <x v="4"/>
  </r>
  <r>
    <x v="90"/>
    <s v="Máy ép kiện đứng bán tự động (Model: LĐ 11)"/>
    <d v="2022-03-31T00:00:00"/>
    <d v="2022-03-31T00:00:00"/>
    <n v="72"/>
    <x v="0"/>
    <x v="0"/>
    <s v="CARN-01"/>
    <s v="6274"/>
    <n v="6274001903"/>
    <s v="6274001906"/>
    <m/>
    <m/>
    <n v="265000000"/>
    <n v="3680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80555"/>
    <n v="3680555"/>
    <n v="3680555"/>
    <n v="3680555"/>
    <n v="3680555"/>
    <n v="3680555"/>
    <n v="3680555"/>
    <n v="3680555"/>
    <n v="3680555"/>
    <n v="3680555"/>
    <n v="36805550"/>
    <n v="228194450"/>
    <n v="3680555"/>
    <n v="3680555"/>
    <n v="3680555"/>
    <n v="3680555"/>
    <n v="3680555"/>
    <n v="3680555"/>
    <n v="3680555"/>
    <n v="3680555"/>
    <n v="3680555"/>
    <n v="3680555"/>
    <n v="3680555"/>
    <n v="3680555"/>
    <n v="44166660"/>
    <n v="184027790"/>
    <n v="3680555"/>
    <n v="3680555"/>
    <n v="3680555"/>
    <n v="3680555"/>
    <n v="3680555"/>
    <n v="3680555"/>
    <n v="3680555"/>
    <n v="3680555"/>
    <n v="3680555"/>
    <n v="3680555"/>
    <n v="3680555"/>
    <n v="3680555"/>
    <n v="44166660"/>
    <n v="139861130"/>
    <n v="3680555"/>
    <n v="3680555"/>
    <n v="3680555"/>
    <n v="3680555"/>
    <n v="3680555"/>
    <n v="3680555"/>
    <n v="3680555"/>
    <n v="3680555"/>
    <n v="3680555"/>
    <n v="3680555"/>
    <n v="3680555"/>
    <n v="3680555"/>
    <n v="44166660"/>
    <n v="95694470"/>
    <x v="4"/>
  </r>
  <r>
    <x v="91"/>
    <s v="Băng tải nghiêng cấp chai vào máy 21108"/>
    <d v="2022-04-01T00:00:00"/>
    <d v="2022-04-22T00:00:00"/>
    <n v="72"/>
    <x v="4"/>
    <x v="4"/>
    <s v="CHWO-B01"/>
    <s v="6274"/>
    <n v="6274001905"/>
    <s v="6274001906"/>
    <m/>
    <m/>
    <n v="600000000"/>
    <n v="8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33334"/>
    <n v="8333334"/>
    <n v="8333334"/>
    <n v="8333334"/>
    <n v="8333334"/>
    <n v="8333334"/>
    <n v="8333334"/>
    <n v="8333334"/>
    <n v="8333334"/>
    <n v="75000006"/>
    <n v="524999994"/>
    <n v="8333334"/>
    <n v="8333334"/>
    <n v="8333334"/>
    <n v="8333334"/>
    <n v="8333334"/>
    <n v="8333334"/>
    <n v="8333334"/>
    <n v="8333334"/>
    <n v="8333334"/>
    <n v="8333334"/>
    <n v="8333334"/>
    <n v="8333334"/>
    <n v="100000008"/>
    <n v="424999986"/>
    <n v="8333334"/>
    <n v="8333334"/>
    <n v="8333334"/>
    <n v="8333334"/>
    <n v="8333334"/>
    <n v="8333334"/>
    <n v="8333334"/>
    <n v="8333334"/>
    <n v="8333334"/>
    <n v="8333334"/>
    <n v="8333334"/>
    <n v="8333334"/>
    <n v="100000008"/>
    <n v="324999978"/>
    <n v="8333334"/>
    <n v="8333334"/>
    <n v="8333334"/>
    <n v="8333334"/>
    <n v="8333334"/>
    <n v="8333334"/>
    <n v="8333334"/>
    <n v="8333334"/>
    <n v="8333334"/>
    <n v="8333334"/>
    <n v="8333334"/>
    <n v="8333334"/>
    <n v="100000008"/>
    <n v="224999970"/>
    <x v="4"/>
  </r>
  <r>
    <x v="92"/>
    <s v="Băng tải ngang lấy chai sau máy 21108"/>
    <d v="2022-04-01T00:00:00"/>
    <d v="2022-04-22T00:00:00"/>
    <n v="72"/>
    <x v="4"/>
    <x v="4"/>
    <s v="CHWO-R01"/>
    <s v="6274"/>
    <n v="6274001905"/>
    <s v="6274001906"/>
    <m/>
    <m/>
    <n v="162000000"/>
    <n v="2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00"/>
    <n v="2250000"/>
    <n v="2250000"/>
    <n v="2250000"/>
    <n v="2250000"/>
    <n v="2250000"/>
    <n v="2250000"/>
    <n v="2250000"/>
    <n v="2250000"/>
    <n v="20250000"/>
    <n v="141750000"/>
    <n v="2250000"/>
    <n v="2250000"/>
    <n v="2250000"/>
    <n v="2250000"/>
    <n v="2250000"/>
    <n v="2250000"/>
    <n v="2250000"/>
    <n v="2250000"/>
    <n v="2250000"/>
    <n v="2250000"/>
    <n v="2250000"/>
    <n v="2250000"/>
    <n v="27000000"/>
    <n v="114750000"/>
    <n v="2250000"/>
    <n v="2250000"/>
    <n v="2250000"/>
    <n v="2250000"/>
    <n v="2250000"/>
    <n v="2250000"/>
    <n v="2250000"/>
    <n v="2250000"/>
    <n v="2250000"/>
    <n v="2250000"/>
    <n v="2250000"/>
    <n v="2250000"/>
    <n v="27000000"/>
    <n v="87750000"/>
    <n v="2250000"/>
    <n v="2250000"/>
    <n v="2250000"/>
    <n v="2250000"/>
    <n v="2250000"/>
    <n v="2250000"/>
    <n v="2250000"/>
    <n v="2250000"/>
    <n v="2250000"/>
    <n v="2250000"/>
    <n v="2250000"/>
    <n v="2250000"/>
    <n v="27000000"/>
    <n v="60750000"/>
    <x v="4"/>
  </r>
  <r>
    <x v="93"/>
    <s v="Bộ máy tính xách tay Dell Latitude 3420 (Kỹ thuật)"/>
    <d v="2022-04-01T00:00:00"/>
    <d v="2022-04-01T00:00:00"/>
    <s v="36"/>
    <x v="14"/>
    <x v="14"/>
    <m/>
    <s v="6273"/>
    <s v="6273001908"/>
    <n v="6274001901"/>
    <m/>
    <m/>
    <n v="39670000"/>
    <n v="1101944.44444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9917499.9999999981"/>
    <n v="29752500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3223333.33333333"/>
    <n v="16529166.66666667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101944.4444444445"/>
    <n v="13223333.33333333"/>
    <n v="3305833.3333333395"/>
    <n v="1101944.4444444445"/>
    <n v="1101944.4444444445"/>
    <n v="1101944.4444444445"/>
    <m/>
    <m/>
    <m/>
    <m/>
    <m/>
    <m/>
    <m/>
    <m/>
    <m/>
    <n v="3305833.3333333335"/>
    <n v="6.0535967350006104E-9"/>
    <x v="4"/>
  </r>
  <r>
    <x v="94"/>
    <s v="Băng tải W1.000 x L6000 x H900(mm) tăng đơ 300(mm)"/>
    <d v="2022-04-18T00:00:00"/>
    <d v="2022-03-14T00:00:00"/>
    <n v="72"/>
    <x v="13"/>
    <x v="13"/>
    <m/>
    <s v="6274"/>
    <n v="6274001905"/>
    <n v="6274001905"/>
    <m/>
    <m/>
    <n v="85000000"/>
    <n v="1180555.5555555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5.555555558"/>
    <n v="73194444.444444448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4166666.66666667"/>
    <n v="59027777.777777776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4166666.66666667"/>
    <n v="44861111.111111104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180555.5555555555"/>
    <n v="14166666.66666667"/>
    <n v="30694444.444444433"/>
    <x v="4"/>
  </r>
  <r>
    <x v="95"/>
    <s v="Máy tính Dell OptiPlex 3080 MiniTower +MH+OC (2)"/>
    <d v="2022-04-29T00:00:00"/>
    <d v="2022-04-29T00:00:00"/>
    <s v="36"/>
    <x v="3"/>
    <x v="3"/>
    <m/>
    <s v="6423"/>
    <s v="6423001908"/>
    <n v="6274001901"/>
    <m/>
    <m/>
    <n v="31440000"/>
    <n v="873333.33333333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7859999.9999999991"/>
    <n v="23580000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10480000"/>
    <n v="13100000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873333.33333333337"/>
    <n v="10480000"/>
    <n v="2620000"/>
    <n v="873333.33333333337"/>
    <n v="873333.33333333337"/>
    <n v="873333.33333333337"/>
    <m/>
    <m/>
    <m/>
    <m/>
    <m/>
    <m/>
    <m/>
    <m/>
    <m/>
    <n v="2620000"/>
    <n v="0"/>
    <x v="4"/>
  </r>
  <r>
    <x v="96"/>
    <s v="Máy tính Dell OptiPlex 3080 MiniTower +MH+OC (9)"/>
    <d v="2022-04-29T00:00:00"/>
    <d v="2022-04-29T00:00:00"/>
    <s v="36"/>
    <x v="3"/>
    <x v="3"/>
    <m/>
    <s v="6423"/>
    <s v="6423001908"/>
    <n v="6274001901"/>
    <m/>
    <m/>
    <n v="42210000"/>
    <n v="117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2500"/>
    <n v="1172500"/>
    <n v="1172500"/>
    <n v="1172500"/>
    <n v="1172500"/>
    <n v="1172500"/>
    <n v="1172500"/>
    <n v="1172500"/>
    <n v="1172500"/>
    <n v="10552500"/>
    <n v="31657500"/>
    <n v="1172500"/>
    <n v="1172500"/>
    <n v="1172500"/>
    <n v="1172500"/>
    <n v="1172500"/>
    <n v="1172500"/>
    <n v="1172500"/>
    <n v="1172500"/>
    <n v="1172500"/>
    <n v="1172500"/>
    <n v="1172500"/>
    <n v="1172500"/>
    <n v="14070000"/>
    <n v="17587500"/>
    <n v="1172500"/>
    <n v="1172500"/>
    <n v="1172500"/>
    <n v="1172500"/>
    <n v="1172500"/>
    <n v="1172500"/>
    <n v="1172500"/>
    <n v="1172500"/>
    <n v="1172500"/>
    <n v="1172500"/>
    <n v="1172500"/>
    <n v="1172500"/>
    <n v="14070000"/>
    <n v="3517500"/>
    <n v="1172500"/>
    <n v="1172500"/>
    <n v="1172500"/>
    <n v="1172500"/>
    <n v="1172500"/>
    <n v="1172500"/>
    <n v="1172500"/>
    <n v="1172500"/>
    <n v="1172500"/>
    <n v="1172500"/>
    <n v="1172500"/>
    <n v="1172500"/>
    <n v="14070000"/>
    <n v="28140000"/>
    <x v="4"/>
  </r>
  <r>
    <x v="97"/>
    <s v="Xe nâng  hiệu Komatsu đã qua sử dụng FD30T-17"/>
    <d v="2022-04-30T00:00:00"/>
    <d v="2022-04-30T00:00:00"/>
    <n v="60"/>
    <x v="15"/>
    <x v="15"/>
    <m/>
    <s v="6414"/>
    <n v="6414001905"/>
    <n v="6274001905"/>
    <m/>
    <m/>
    <n v="390000000"/>
    <n v="6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0000"/>
    <n v="6500000"/>
    <n v="6500000"/>
    <n v="6500000"/>
    <n v="6500000"/>
    <n v="6500000"/>
    <n v="6500000"/>
    <n v="6500000"/>
    <n v="6500000"/>
    <n v="58500000"/>
    <n v="3315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2535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175500000"/>
    <n v="6500000"/>
    <n v="6500000"/>
    <n v="6500000"/>
    <n v="6500000"/>
    <n v="6500000"/>
    <n v="6500000"/>
    <n v="6500000"/>
    <n v="6500000"/>
    <n v="6500000"/>
    <n v="6500000"/>
    <n v="6500000"/>
    <n v="6500000"/>
    <n v="78000000"/>
    <n v="97500000"/>
    <x v="4"/>
  </r>
  <r>
    <x v="98"/>
    <s v="Kính hiển vi Keyence"/>
    <d v="2022-05-01T00:00:00"/>
    <d v="2022-05-17T00:00:00"/>
    <n v="120"/>
    <x v="13"/>
    <x v="13"/>
    <m/>
    <s v="6274"/>
    <n v="6274001903"/>
    <s v="6274001906"/>
    <m/>
    <m/>
    <n v="1062500000"/>
    <n v="8854166.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54166.666666666"/>
    <n v="8854166.666666666"/>
    <n v="8854166.666666666"/>
    <n v="8854166.666666666"/>
    <n v="8854166.666666666"/>
    <n v="8854166.666666666"/>
    <n v="8854166.666666666"/>
    <n v="8854166.666666666"/>
    <n v="70833333.333333328"/>
    <n v="991666666.66666663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106250000.00000001"/>
    <n v="885416666.66666663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106250000.00000001"/>
    <n v="779166666.66666663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8854166.666666666"/>
    <n v="106250000.00000001"/>
    <n v="672916666.66666663"/>
    <x v="4"/>
  </r>
  <r>
    <x v="99"/>
    <s v="Máy đo tốc độ chảy của nhựa GT-7100-MIBH Gotech"/>
    <d v="2022-05-01T00:00:00"/>
    <d v="2022-05-27T00:00:00"/>
    <n v="60"/>
    <x v="13"/>
    <x v="13"/>
    <m/>
    <s v="6274"/>
    <n v="6274001903"/>
    <s v="6274001906"/>
    <m/>
    <m/>
    <n v="250840000"/>
    <n v="4180666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80666.6666666665"/>
    <n v="4180666.6666666665"/>
    <n v="4180666.6666666665"/>
    <n v="4180666.6666666665"/>
    <n v="4180666.6666666665"/>
    <n v="4180666.6666666665"/>
    <n v="4180666.6666666665"/>
    <n v="4180666.6666666665"/>
    <n v="33445333.333333336"/>
    <n v="217394666.66666666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50167999.999999993"/>
    <n v="167226666.66666666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50167999.999999993"/>
    <n v="117058666.66666666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4180666.6666666665"/>
    <n v="50167999.999999993"/>
    <n v="66890666.666666664"/>
    <x v="4"/>
  </r>
  <r>
    <x v="100"/>
    <s v="Màn hình Dell E2420H 23.8&quot; + Máy tính + ổ cứng (1)"/>
    <d v="2022-05-06T00:00:00"/>
    <d v="2022-04-26T00:00:00"/>
    <s v="12"/>
    <x v="3"/>
    <x v="3"/>
    <m/>
    <s v="6423"/>
    <s v="6423001908"/>
    <n v="6274001901"/>
    <m/>
    <m/>
    <n v="31440000"/>
    <n v="26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0000"/>
    <n v="2620000"/>
    <n v="2620000"/>
    <n v="2620000"/>
    <n v="2620000"/>
    <n v="2620000"/>
    <n v="2620000"/>
    <n v="2620000"/>
    <n v="2620000"/>
    <n v="23580000"/>
    <n v="7860000"/>
    <n v="2620000"/>
    <n v="2620000"/>
    <n v="2620000"/>
    <n v="0"/>
    <n v="0"/>
    <n v="0"/>
    <n v="0"/>
    <n v="0"/>
    <n v="0"/>
    <n v="0"/>
    <n v="0"/>
    <n v="0"/>
    <n v="7860000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x v="4"/>
  </r>
  <r>
    <x v="101"/>
    <s v="Màn hình Dell E2420H 23.8&quot; + Máy tính + ổ cứng (7)"/>
    <d v="2022-05-06T00:00:00"/>
    <d v="2022-04-26T00:00:00"/>
    <s v="12"/>
    <x v="3"/>
    <x v="3"/>
    <m/>
    <s v="6423"/>
    <s v="6423001908"/>
    <n v="6274001901"/>
    <m/>
    <m/>
    <n v="31440000"/>
    <n v="26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0000"/>
    <n v="2620000"/>
    <n v="2620000"/>
    <n v="2620000"/>
    <n v="2620000"/>
    <n v="2620000"/>
    <n v="2620000"/>
    <n v="2620000"/>
    <n v="2620000"/>
    <n v="23580000"/>
    <n v="7860000"/>
    <n v="2620000"/>
    <n v="2620000"/>
    <n v="2620000"/>
    <n v="0"/>
    <n v="0"/>
    <n v="0"/>
    <n v="0"/>
    <n v="0"/>
    <n v="0"/>
    <n v="0"/>
    <n v="0"/>
    <n v="0"/>
    <n v="7860000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x v="4"/>
  </r>
  <r>
    <x v="102"/>
    <s v="Xe nâng điện Komatsu Model : FB18RL-15"/>
    <d v="2022-05-10T00:00:00"/>
    <d v="2022-05-10T00:00:00"/>
    <n v="72"/>
    <x v="0"/>
    <x v="0"/>
    <m/>
    <s v="6274"/>
    <n v="6274001905"/>
    <n v="6274001905"/>
    <m/>
    <m/>
    <n v="291000000"/>
    <n v="4041666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41666.6666666665"/>
    <n v="4041666.6666666665"/>
    <n v="4041666.6666666665"/>
    <n v="4041666.6666666665"/>
    <n v="4041666.6666666665"/>
    <n v="4041666.6666666665"/>
    <n v="4041666.6666666665"/>
    <n v="4041666.6666666665"/>
    <n v="32333333.333333336"/>
    <n v="258666666.66666666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8499999.999999993"/>
    <n v="210166666.66666666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8499999.999999993"/>
    <n v="161666666.66666666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041666.6666666665"/>
    <n v="48499999.999999993"/>
    <n v="113166666.66666666"/>
    <x v="4"/>
  </r>
  <r>
    <x v="103"/>
    <s v="Phần mềm Base Chuyên sâu"/>
    <d v="2022-05-18T00:00:00"/>
    <d v="2022-05-03T00:00:00"/>
    <s v="12"/>
    <x v="3"/>
    <x v="3"/>
    <m/>
    <s v="6414"/>
    <s v="6414001907"/>
    <m/>
    <m/>
    <m/>
    <n v="92890000"/>
    <n v="7740833.3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40833.333333333"/>
    <n v="7740833.333333333"/>
    <n v="7740833.333333333"/>
    <n v="7740833.333333333"/>
    <n v="7740833.333333333"/>
    <n v="7740833.333333333"/>
    <n v="7740833.333333333"/>
    <n v="7740833.333333333"/>
    <n v="61926666.666666672"/>
    <n v="30963333.333333328"/>
    <n v="7740833.333333333"/>
    <n v="7740833.333333333"/>
    <n v="7740833.333333333"/>
    <n v="7740833.333333333"/>
    <n v="0"/>
    <n v="0"/>
    <n v="0"/>
    <n v="0"/>
    <n v="0"/>
    <n v="0"/>
    <n v="0"/>
    <n v="0"/>
    <n v="30963333.333333332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x v="4"/>
  </r>
  <r>
    <x v="104"/>
    <s v="Xe nâng dầu Komatsu FD30C-17, M229-319893, 4D94LE"/>
    <d v="2022-05-18T00:00:00"/>
    <d v="2022-05-18T00:00:00"/>
    <n v="72"/>
    <x v="0"/>
    <x v="0"/>
    <m/>
    <s v="6274"/>
    <n v="6274001905"/>
    <n v="6274001905"/>
    <m/>
    <m/>
    <n v="470000000"/>
    <n v="6527777.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7777.777777778"/>
    <n v="6527777.777777778"/>
    <n v="6527777.777777778"/>
    <n v="6527777.777777778"/>
    <n v="6527777.777777778"/>
    <n v="6527777.777777778"/>
    <n v="6527777.777777778"/>
    <n v="6527777.777777778"/>
    <n v="52222222.222222216"/>
    <n v="417777777.77777779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78333333.333333328"/>
    <n v="339444444.4444444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78333333.333333328"/>
    <n v="261111111.11111116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6527777.777777778"/>
    <n v="78333333.333333328"/>
    <n v="182777777.77777785"/>
    <x v="4"/>
  </r>
  <r>
    <x v="105"/>
    <s v="Máy khuấy đũa (cơ)"/>
    <d v="2022-05-20T00:00:00"/>
    <d v="2022-05-02T00:00:00"/>
    <n v="36"/>
    <x v="13"/>
    <x v="13"/>
    <m/>
    <s v="6274"/>
    <n v="6274001903"/>
    <s v="6274001906"/>
    <m/>
    <m/>
    <n v="33250000"/>
    <n v="923611.11111111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3611.11111111112"/>
    <n v="923611.11111111112"/>
    <n v="923611.11111111112"/>
    <n v="923611.11111111112"/>
    <n v="923611.11111111112"/>
    <n v="923611.11111111112"/>
    <n v="923611.11111111112"/>
    <n v="923611.11111111112"/>
    <n v="7388888.888888889"/>
    <n v="25861111.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11083333.333333336"/>
    <n v="14777777.777777776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923611.11111111112"/>
    <n v="11083333.333333336"/>
    <n v="3694444.4444444403"/>
    <n v="923611.11111111112"/>
    <n v="923611.11111111112"/>
    <n v="923611.11111111112"/>
    <n v="923615.11111111112"/>
    <m/>
    <m/>
    <m/>
    <m/>
    <m/>
    <m/>
    <m/>
    <m/>
    <n v="3694448.4444444445"/>
    <n v="-4.0000000041909516"/>
    <x v="4"/>
  </r>
  <r>
    <x v="106"/>
    <s v="Vít tải liệu cho máy băm Carno"/>
    <d v="2022-06-01T00:00:00"/>
    <d v="2022-06-01T00:00:00"/>
    <n v="60"/>
    <x v="2"/>
    <x v="2"/>
    <s v="CARN-01"/>
    <s v="6274"/>
    <n v="6274001906"/>
    <s v="6274001906"/>
    <m/>
    <m/>
    <n v="60000000"/>
    <n v="1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1000000"/>
    <n v="1000000"/>
    <n v="1000000"/>
    <n v="1000000"/>
    <n v="1000000"/>
    <n v="1000000"/>
    <n v="7000000"/>
    <n v="53000000"/>
    <n v="1000000"/>
    <n v="1000000"/>
    <n v="1000000"/>
    <n v="1000000"/>
    <n v="1000000"/>
    <n v="1000000"/>
    <n v="1000000"/>
    <n v="1000000"/>
    <n v="1000000"/>
    <n v="1000000"/>
    <n v="1000000"/>
    <n v="1000000"/>
    <n v="12000000"/>
    <n v="41000000"/>
    <n v="1000000"/>
    <n v="1000000"/>
    <n v="1000000"/>
    <n v="1000000"/>
    <n v="1000000"/>
    <n v="1000000"/>
    <n v="1000000"/>
    <n v="1000000"/>
    <n v="1000000"/>
    <n v="1000000"/>
    <n v="1000000"/>
    <n v="1000000"/>
    <n v="12000000"/>
    <n v="29000000"/>
    <n v="1000000"/>
    <n v="1000000"/>
    <n v="1000000"/>
    <n v="1000000"/>
    <n v="1000000"/>
    <n v="1000000"/>
    <n v="1000000"/>
    <n v="1000000"/>
    <n v="1000000"/>
    <n v="1000000"/>
    <n v="1000000"/>
    <n v="1000000"/>
    <n v="12000000"/>
    <n v="17000000"/>
    <x v="4"/>
  </r>
  <r>
    <x v="107"/>
    <s v="Dao máy nghiền HGP-800 (dao băm chai La Vie)"/>
    <d v="2022-06-01T00:00:00"/>
    <d v="2022-06-01T00:00:00"/>
    <n v="36"/>
    <x v="2"/>
    <x v="2"/>
    <s v="CARN-01"/>
    <s v="6274"/>
    <n v="6274001906"/>
    <s v="6274001906"/>
    <m/>
    <m/>
    <n v="720000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00"/>
    <n v="2000000"/>
    <n v="2000000"/>
    <n v="2000000"/>
    <n v="2000000"/>
    <n v="2000000"/>
    <n v="2000000"/>
    <n v="14000000"/>
    <n v="58000000"/>
    <n v="2000000"/>
    <n v="2000000"/>
    <n v="2000000"/>
    <n v="2000000"/>
    <n v="2000000"/>
    <n v="2000000"/>
    <n v="2000000"/>
    <n v="2000000"/>
    <n v="2000000"/>
    <n v="2000000"/>
    <n v="2000000"/>
    <n v="2000000"/>
    <n v="24000000"/>
    <n v="34000000"/>
    <n v="2000000"/>
    <n v="2000000"/>
    <n v="2000000"/>
    <n v="2000000"/>
    <n v="2000000"/>
    <n v="2000000"/>
    <n v="2000000"/>
    <n v="2000000"/>
    <n v="2000000"/>
    <n v="2000000"/>
    <n v="2000000"/>
    <n v="2000000"/>
    <n v="24000000"/>
    <n v="10000000"/>
    <n v="2000000"/>
    <n v="2000000"/>
    <n v="2000000"/>
    <n v="2000000"/>
    <n v="2000000"/>
    <m/>
    <m/>
    <m/>
    <m/>
    <m/>
    <m/>
    <m/>
    <n v="10000000"/>
    <n v="0"/>
    <x v="4"/>
  </r>
  <r>
    <x v="108"/>
    <s v="Băng tải nối tiếp chuyền lựa chai CW (Plenma)"/>
    <d v="2022-06-01T00:00:00"/>
    <d v="2022-06-10T00:00:00"/>
    <n v="60"/>
    <x v="12"/>
    <x v="12"/>
    <s v="CHWO-R01"/>
    <s v="6274"/>
    <n v="6274001905"/>
    <s v="6274001906"/>
    <m/>
    <m/>
    <n v="472000000"/>
    <n v="78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66666"/>
    <n v="7866666"/>
    <n v="7866666"/>
    <n v="7866666"/>
    <n v="7866666"/>
    <n v="7866666"/>
    <n v="7866666"/>
    <n v="55066662"/>
    <n v="416933338"/>
    <n v="7866666"/>
    <n v="7866666"/>
    <n v="7866666"/>
    <n v="7866666"/>
    <n v="7866666"/>
    <n v="7866666"/>
    <n v="7866666"/>
    <n v="7866666"/>
    <n v="7866666"/>
    <n v="7866666"/>
    <n v="7866666"/>
    <n v="7866666"/>
    <n v="94399992"/>
    <n v="322533346"/>
    <n v="7866666"/>
    <n v="7866666"/>
    <n v="7866666"/>
    <n v="7866666"/>
    <n v="7866666"/>
    <n v="7866666"/>
    <n v="7866666"/>
    <n v="7866666"/>
    <n v="7866666"/>
    <n v="7866666"/>
    <n v="7866666"/>
    <n v="7866666"/>
    <n v="94399992"/>
    <n v="228133354"/>
    <n v="7866666"/>
    <n v="7866666"/>
    <n v="7866666"/>
    <n v="7866666"/>
    <n v="7866666"/>
    <n v="7866666"/>
    <n v="7866666"/>
    <n v="7866666"/>
    <n v="7866666"/>
    <n v="7866666"/>
    <n v="7866666"/>
    <n v="7866666"/>
    <n v="94399992"/>
    <n v="133733362"/>
    <x v="4"/>
  </r>
  <r>
    <x v="109"/>
    <s v="Laptop HP ProBook 440 G8 + BH 2 năm + mouse KTTH"/>
    <d v="2022-06-04T00:00:00"/>
    <d v="2022-05-28T00:00:00"/>
    <s v="36"/>
    <x v="16"/>
    <x v="16"/>
    <m/>
    <s v="6423"/>
    <s v="6423001908"/>
    <n v="6274001901"/>
    <m/>
    <m/>
    <n v="42280000"/>
    <n v="1174444.444444444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1174444.4444444445"/>
    <n v="1174444.4444444445"/>
    <n v="1174444.4444444445"/>
    <n v="1174444.4444444445"/>
    <n v="1174444.4444444445"/>
    <n v="1174444.4444444445"/>
    <n v="1174444.4444444445"/>
    <n v="1174444.4444444445"/>
    <n v="9395555.5555555541"/>
    <n v="32884444.444444448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4093333.33333333"/>
    <n v="18791111.111111119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174444.4444444445"/>
    <n v="14093333.33333333"/>
    <n v="4697777.7777777892"/>
    <n v="1174444.4444444445"/>
    <n v="1174444.4444444445"/>
    <n v="1174444.4444444445"/>
    <n v="1174444.4444444445"/>
    <n v="0"/>
    <n v="0"/>
    <n v="0"/>
    <n v="0"/>
    <n v="0"/>
    <n v="0"/>
    <n v="0"/>
    <n v="0"/>
    <n v="4697777.777777778"/>
    <n v="1.1175870895385742E-8"/>
    <x v="4"/>
  </r>
  <r>
    <x v="110"/>
    <s v="Tú ấm IN260 MEMMERT"/>
    <d v="2022-06-10T00:00:00"/>
    <d v="2022-06-10T00:00:00"/>
    <n v="36"/>
    <x v="0"/>
    <x v="0"/>
    <m/>
    <s v="6274"/>
    <n v="6274001903"/>
    <s v="6274001906"/>
    <m/>
    <m/>
    <n v="65500000"/>
    <n v="1819444.44444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9444.4444444445"/>
    <n v="1819444.4444444445"/>
    <n v="1819444.4444444445"/>
    <n v="1819444.4444444445"/>
    <n v="1819444.4444444445"/>
    <n v="1819444.4444444445"/>
    <n v="1819444.4444444445"/>
    <n v="12736111.11111111"/>
    <n v="52763888.888888888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21833333.333333332"/>
    <n v="30930555.555555556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1819444.4444444445"/>
    <n v="21833333.333333332"/>
    <n v="9097222.2222222239"/>
    <n v="1819444.4444444445"/>
    <n v="1819444.4444444445"/>
    <n v="1819444.4444444445"/>
    <n v="1819444.4444444445"/>
    <n v="1819424.4444444445"/>
    <m/>
    <m/>
    <m/>
    <m/>
    <m/>
    <m/>
    <m/>
    <n v="9097202.222222222"/>
    <n v="20.000000001862645"/>
    <x v="4"/>
  </r>
  <r>
    <x v="111"/>
    <s v="Điện thoại bàn 90 số"/>
    <d v="2022-06-13T00:00:00"/>
    <d v="2022-05-18T00:00:00"/>
    <s v="12"/>
    <x v="3"/>
    <x v="3"/>
    <m/>
    <s v="6423"/>
    <s v="6423001908"/>
    <n v="6274001901"/>
    <m/>
    <m/>
    <n v="37545456"/>
    <n v="3128788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3128788"/>
    <n v="3128788"/>
    <n v="3128788"/>
    <n v="3128788"/>
    <n v="3128788"/>
    <n v="3128788"/>
    <n v="3128788"/>
    <n v="3128788"/>
    <n v="25030304"/>
    <n v="12515152"/>
    <n v="3128788"/>
    <n v="3128788"/>
    <n v="3128788"/>
    <n v="3128788"/>
    <n v="0"/>
    <n v="0"/>
    <n v="0"/>
    <n v="0"/>
    <n v="0"/>
    <n v="0"/>
    <n v="0"/>
    <n v="0"/>
    <n v="12515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x v="112"/>
    <s v="Tivi Sony 4K 85 inch KD-85X86J+vật tư - số 1"/>
    <d v="2022-06-13T00:00:00"/>
    <d v="2022-06-16T00:00:00"/>
    <n v="36"/>
    <x v="3"/>
    <x v="3"/>
    <m/>
    <s v="6424"/>
    <n v="6424001904"/>
    <n v="6274001904"/>
    <m/>
    <m/>
    <n v="46318182"/>
    <n v="1286616.1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6616.1666666667"/>
    <n v="1286616.1666666667"/>
    <n v="1286616.1666666667"/>
    <n v="1286616.1666666667"/>
    <n v="1286616.1666666667"/>
    <n v="1286616.1666666667"/>
    <n v="1286616.1666666667"/>
    <n v="9006313.1666666679"/>
    <n v="37311868.833333328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5439393.999999998"/>
    <n v="21872474.833333328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5439393.999999998"/>
    <n v="6433080.8333333302"/>
    <n v="1286616.1666666667"/>
    <n v="1286616.1666666667"/>
    <n v="1286616.1666666667"/>
    <n v="1286616.1666666667"/>
    <n v="1286622.1666666667"/>
    <m/>
    <m/>
    <m/>
    <m/>
    <m/>
    <m/>
    <m/>
    <n v="6433086.833333334"/>
    <n v="-6.0000000037252903"/>
    <x v="4"/>
  </r>
  <r>
    <x v="113"/>
    <s v="Tivi Sony 4K 85 inch KD-85X86J+vật tư - số 2"/>
    <d v="2022-06-13T00:00:00"/>
    <d v="2022-06-16T00:00:00"/>
    <n v="36"/>
    <x v="3"/>
    <x v="3"/>
    <m/>
    <s v="6424"/>
    <n v="6424001904"/>
    <n v="6274001904"/>
    <m/>
    <m/>
    <n v="46318182"/>
    <n v="1286616.1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6616.1666666667"/>
    <n v="1286616.1666666667"/>
    <n v="1286616.1666666667"/>
    <n v="1286616.1666666667"/>
    <n v="1286616.1666666667"/>
    <n v="1286616.1666666667"/>
    <n v="1286616.1666666667"/>
    <n v="9006313.1666666679"/>
    <n v="37311868.833333328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5439393.999999998"/>
    <n v="21872474.833333328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286616.1666666667"/>
    <n v="15439393.999999998"/>
    <n v="6433080.8333333302"/>
    <n v="1286616.1666666667"/>
    <n v="1286616.1666666667"/>
    <n v="1286616.1666666667"/>
    <n v="1286616.1666666667"/>
    <n v="1286622.1666666667"/>
    <m/>
    <m/>
    <m/>
    <m/>
    <m/>
    <m/>
    <m/>
    <n v="6433086.833333334"/>
    <n v="-6.0000000037252903"/>
    <x v="4"/>
  </r>
  <r>
    <x v="114"/>
    <s v="Chiller Cooling Capacity 10 tons 075W"/>
    <d v="2022-06-22T00:00:00"/>
    <d v="2022-06-22T00:00:00"/>
    <n v="60"/>
    <x v="0"/>
    <x v="0"/>
    <m/>
    <s v="6274"/>
    <n v="6274001906"/>
    <s v="6274001906"/>
    <m/>
    <m/>
    <n v="142187500"/>
    <n v="2369791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9791.6666666665"/>
    <n v="2369791.6666666665"/>
    <n v="2369791.6666666665"/>
    <n v="2369791.6666666665"/>
    <n v="2369791.6666666665"/>
    <n v="2369791.6666666665"/>
    <n v="2369791.6666666665"/>
    <n v="16588541.666666664"/>
    <n v="125598958.33333334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8437500.000000004"/>
    <n v="97161458.333333343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8437500.000000004"/>
    <n v="68723958.333333343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369791.6666666665"/>
    <n v="28437500.000000004"/>
    <n v="40286458.333333343"/>
    <x v="4"/>
  </r>
  <r>
    <x v="115"/>
    <s v="Phòng tiêu âm máy nghiền nhựa"/>
    <d v="2022-06-24T00:00:00"/>
    <d v="2022-06-24T00:00:00"/>
    <n v="60"/>
    <x v="12"/>
    <x v="12"/>
    <s v="CHWO-B01"/>
    <s v="6274"/>
    <n v="6274001903"/>
    <n v="6274001903"/>
    <m/>
    <m/>
    <n v="551292212"/>
    <n v="9188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88203"/>
    <n v="9188203"/>
    <n v="9188203"/>
    <n v="9188203"/>
    <n v="9188203"/>
    <n v="9188203"/>
    <n v="9188203"/>
    <n v="64317421"/>
    <n v="486974791"/>
    <n v="9188203"/>
    <n v="9188203"/>
    <n v="9188203"/>
    <n v="9188203"/>
    <n v="9188203"/>
    <n v="9188203"/>
    <n v="9188203"/>
    <n v="9188203"/>
    <n v="9188203"/>
    <n v="9188203"/>
    <n v="9188203"/>
    <n v="9188203"/>
    <n v="110258436"/>
    <n v="376716355"/>
    <n v="9188203"/>
    <n v="9188203"/>
    <n v="9188203"/>
    <n v="9188203"/>
    <n v="9188203"/>
    <n v="9188203"/>
    <n v="9188203"/>
    <n v="9188203"/>
    <n v="9188203"/>
    <n v="9188203"/>
    <n v="9188203"/>
    <n v="9188203"/>
    <n v="110258436"/>
    <n v="266457919"/>
    <n v="9188203"/>
    <n v="9188203"/>
    <n v="9188203"/>
    <n v="9188203"/>
    <n v="9188203"/>
    <n v="9188203"/>
    <n v="9188203"/>
    <n v="9188203"/>
    <n v="9188203"/>
    <n v="9188203"/>
    <n v="9188203"/>
    <n v="9188203"/>
    <n v="110258436"/>
    <n v="156199483"/>
    <x v="4"/>
  </r>
  <r>
    <x v="116"/>
    <s v="Thiết bị Logitech Group video,loa,mic,cáp+lắp đặt"/>
    <d v="2022-07-01T00:00:00"/>
    <d v="2022-05-18T00:00:00"/>
    <n v="60"/>
    <x v="3"/>
    <x v="3"/>
    <m/>
    <s v="6424"/>
    <n v="6424001904"/>
    <n v="6274001904"/>
    <m/>
    <m/>
    <n v="35838000"/>
    <n v="597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7300"/>
    <n v="597300"/>
    <n v="597300"/>
    <n v="597300"/>
    <n v="597300"/>
    <n v="597300"/>
    <n v="597300"/>
    <n v="597300"/>
    <n v="4778400"/>
    <n v="31059600"/>
    <n v="597300"/>
    <n v="597300"/>
    <n v="597300"/>
    <n v="597300"/>
    <n v="597300"/>
    <n v="597300"/>
    <n v="597300"/>
    <n v="597300"/>
    <n v="597300"/>
    <n v="597300"/>
    <n v="597300"/>
    <n v="597300"/>
    <n v="7167600"/>
    <n v="23892000"/>
    <n v="597300"/>
    <n v="597300"/>
    <n v="597300"/>
    <n v="597300"/>
    <n v="597300"/>
    <n v="597300"/>
    <n v="597300"/>
    <n v="597300"/>
    <n v="597300"/>
    <n v="597300"/>
    <n v="597300"/>
    <n v="597300"/>
    <n v="7167600"/>
    <n v="16724400"/>
    <n v="597300"/>
    <n v="597300"/>
    <n v="597300"/>
    <n v="597300"/>
    <n v="597300"/>
    <n v="597300"/>
    <n v="597300"/>
    <n v="597300"/>
    <n v="597300"/>
    <n v="597300"/>
    <n v="597300"/>
    <n v="597300"/>
    <n v="7167600"/>
    <n v="9556800"/>
    <x v="4"/>
  </r>
  <r>
    <x v="117"/>
    <s v="Mái che xếp di động (Nam Trần)"/>
    <d v="2022-07-01T00:00:00"/>
    <d v="2022-06-28T00:00:00"/>
    <n v="30"/>
    <x v="0"/>
    <x v="0"/>
    <m/>
    <s v="6274"/>
    <n v="6274001909"/>
    <n v="6274001909"/>
    <m/>
    <m/>
    <n v="60800000"/>
    <n v="2026666.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6666.6666666667"/>
    <n v="2026666.6666666667"/>
    <n v="2026666.6666666667"/>
    <n v="2026666.6666666667"/>
    <n v="2026666.6666666667"/>
    <n v="2026666.6666666667"/>
    <n v="2026666.6666666667"/>
    <n v="14186666.666666666"/>
    <n v="46613333.333333336"/>
    <n v="2026666.6666666667"/>
    <n v="2026666.6666666667"/>
    <n v="2026666.6666666667"/>
    <n v="2026666.6666666667"/>
    <n v="2026666.6666666667"/>
    <n v="2026666.6666666667"/>
    <n v="2026666.6666666667"/>
    <n v="2026666.6666666667"/>
    <n v="2026666.6666666667"/>
    <n v="2026666.6666666667"/>
    <n v="2026666.6666666667"/>
    <n v="2026666.6666666667"/>
    <n v="24320000.000000004"/>
    <n v="22293333.333333332"/>
    <n v="2026666.6666666667"/>
    <n v="2026666.6666666667"/>
    <n v="2026666.6666666667"/>
    <n v="2026666.6666666667"/>
    <n v="2026666.6666666667"/>
    <n v="2026666.6666666667"/>
    <n v="2026666.6666666667"/>
    <n v="2026666.6666666667"/>
    <n v="2026666.6666666667"/>
    <n v="2026666.6666666667"/>
    <n v="2026686.6666666667"/>
    <m/>
    <n v="22293353.333333336"/>
    <n v="-20.00000000372529"/>
    <m/>
    <m/>
    <m/>
    <m/>
    <m/>
    <m/>
    <m/>
    <m/>
    <m/>
    <m/>
    <m/>
    <m/>
    <m/>
    <m/>
    <x v="4"/>
  </r>
  <r>
    <x v="118"/>
    <s v="Máy mài kim loại AKOMOTO"/>
    <d v="2022-07-13T00:00:00"/>
    <d v="2022-07-15T00:00:00"/>
    <n v="36"/>
    <x v="0"/>
    <x v="0"/>
    <m/>
    <s v="6274"/>
    <n v="6274001903"/>
    <s v="6274001906"/>
    <m/>
    <m/>
    <n v="76000000"/>
    <n v="2111111.11111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1111.111111111"/>
    <n v="2111111.111111111"/>
    <n v="2111111.111111111"/>
    <n v="2111111.111111111"/>
    <n v="2111111.111111111"/>
    <n v="2111111.111111111"/>
    <n v="12666666.666666668"/>
    <n v="63333333.333333328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5333333.33333334"/>
    <n v="37999999.999999985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111111.111111111"/>
    <n v="25333333.33333334"/>
    <n v="12666666.666666646"/>
    <n v="2111111.111111111"/>
    <n v="2111111.111111111"/>
    <n v="2111111.111111111"/>
    <n v="2111111.111111111"/>
    <n v="2111111.111111111"/>
    <n v="2111115.111111111"/>
    <m/>
    <m/>
    <m/>
    <m/>
    <m/>
    <m/>
    <n v="12666670.666666668"/>
    <n v="-4.0000000223517418"/>
    <x v="4"/>
  </r>
  <r>
    <x v="119"/>
    <s v="iPad Pro 12.9 2021+phím+bút - GĐNM"/>
    <d v="2022-07-22T00:00:00"/>
    <d v="2022-07-23T00:00:00"/>
    <s v="12"/>
    <x v="10"/>
    <x v="10"/>
    <m/>
    <s v="6424"/>
    <s v="6424001904"/>
    <m/>
    <m/>
    <m/>
    <n v="86890910"/>
    <n v="7240909.1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40909.166666667"/>
    <n v="7240909.166666667"/>
    <n v="7240909.166666667"/>
    <n v="7240909.166666667"/>
    <n v="7240909.166666667"/>
    <n v="7240909.166666667"/>
    <n v="43445455"/>
    <n v="43445455"/>
    <n v="7240909.166666667"/>
    <n v="7240909.166666667"/>
    <n v="7240909.166666667"/>
    <n v="7240909.166666667"/>
    <n v="7240909.166666667"/>
    <n v="7240909.166666667"/>
    <n v="0"/>
    <n v="0"/>
    <n v="0"/>
    <n v="0"/>
    <n v="0"/>
    <n v="0"/>
    <n v="43445455"/>
    <n v="0"/>
    <m/>
    <m/>
    <m/>
    <m/>
    <m/>
    <m/>
    <m/>
    <m/>
    <m/>
    <m/>
    <m/>
    <m/>
    <n v="0"/>
    <n v="86890910"/>
    <m/>
    <m/>
    <m/>
    <m/>
    <m/>
    <m/>
    <m/>
    <m/>
    <m/>
    <m/>
    <m/>
    <m/>
    <n v="0"/>
    <n v="86890910"/>
    <x v="4"/>
  </r>
  <r>
    <x v="120"/>
    <s v="Xe ôtô tải hiệu Chenglong LZ1250M5DBT"/>
    <d v="2022-07-25T00:00:00"/>
    <d v="2022-07-15T00:00:00"/>
    <n v="96"/>
    <x v="0"/>
    <x v="0"/>
    <m/>
    <s v="6274"/>
    <n v="6274001905"/>
    <n v="6274001905"/>
    <m/>
    <m/>
    <n v="1191602171"/>
    <n v="12412522.61458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12522.614583334"/>
    <n v="12412522.614583334"/>
    <n v="12412522.614583334"/>
    <n v="12412522.614583334"/>
    <n v="12412522.614583334"/>
    <n v="12412522.614583334"/>
    <n v="74475135.6875"/>
    <n v="1117127035.3125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48950271.375"/>
    <n v="968176763.9375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48950271.375"/>
    <n v="819226492.5625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2412522.614583334"/>
    <n v="148950271.375"/>
    <n v="670276221.1875"/>
    <x v="4"/>
  </r>
  <r>
    <x v="121"/>
    <s v="Máy sấy khử ẩm Model: SCD 120U/80H dung tích 120L"/>
    <d v="2022-07-26T00:00:00"/>
    <d v="2022-05-13T00:00:00"/>
    <n v="60"/>
    <x v="0"/>
    <x v="0"/>
    <m/>
    <s v="6274"/>
    <n v="6274001903"/>
    <s v="6274001906"/>
    <m/>
    <m/>
    <n v="172165000"/>
    <n v="2869416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9416.6666666665"/>
    <n v="2869416.6666666665"/>
    <n v="2869416.6666666665"/>
    <n v="2869416.6666666665"/>
    <n v="2869416.6666666665"/>
    <n v="2869416.6666666665"/>
    <n v="2869416.6666666665"/>
    <n v="2869416.6666666665"/>
    <n v="22955333.333333336"/>
    <n v="149209666.66666666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34433000.000000007"/>
    <n v="114776666.66666666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34433000.000000007"/>
    <n v="80343666.666666657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2869416.6666666665"/>
    <n v="34433000.000000007"/>
    <n v="45910666.666666649"/>
    <x v="4"/>
  </r>
  <r>
    <x v="122"/>
    <s v="Xe nâng hiệu KomatsuFD25C-16 M228-742540"/>
    <d v="2022-07-26T00:00:00"/>
    <d v="2022-07-15T00:00:00"/>
    <n v="60"/>
    <x v="0"/>
    <x v="0"/>
    <m/>
    <s v="6274"/>
    <n v="6274001905"/>
    <n v="6274001905"/>
    <m/>
    <m/>
    <n v="877179059"/>
    <n v="14619650.98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19650.983333332"/>
    <n v="14619650.983333332"/>
    <n v="14619650.983333332"/>
    <n v="14619650.983333332"/>
    <n v="14619650.983333332"/>
    <n v="14619650.983333332"/>
    <n v="87717905.899999991"/>
    <n v="789461153.1000000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75435811.79999995"/>
    <n v="614025341.30000007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75435811.79999995"/>
    <n v="438589529.5000001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4619650.983333332"/>
    <n v="175435811.79999995"/>
    <n v="263153717.70000017"/>
    <x v="4"/>
  </r>
  <r>
    <x v="123"/>
    <s v="Thi công lắp vít tải chuyền rửa CW1"/>
    <d v="2022-07-28T00:00:00"/>
    <d v="2022-07-15T00:00:00"/>
    <n v="96"/>
    <x v="4"/>
    <x v="4"/>
    <s v="CHWO-R01"/>
    <s v="6274"/>
    <n v="6274001903"/>
    <n v="6274001903"/>
    <m/>
    <m/>
    <n v="123198632"/>
    <n v="1283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3319"/>
    <n v="1283319"/>
    <n v="1283319"/>
    <n v="1283319"/>
    <n v="1283319"/>
    <n v="1283319"/>
    <n v="7699914"/>
    <n v="115498718"/>
    <n v="1283319"/>
    <n v="1283319"/>
    <n v="1283319"/>
    <n v="1283319"/>
    <n v="1283319"/>
    <n v="1283319"/>
    <n v="1283319"/>
    <n v="1283319"/>
    <n v="1283319"/>
    <n v="1283319"/>
    <n v="1283319"/>
    <n v="1283319"/>
    <n v="15399828"/>
    <n v="100098890"/>
    <n v="1283319"/>
    <n v="1283319"/>
    <n v="1283319"/>
    <n v="1283319"/>
    <n v="1283319"/>
    <n v="1283319"/>
    <n v="1283319"/>
    <n v="1283319"/>
    <n v="1283319"/>
    <n v="1283319"/>
    <n v="1283319"/>
    <n v="1283319"/>
    <n v="15399828"/>
    <n v="84699062"/>
    <n v="1283319"/>
    <n v="1283319"/>
    <n v="1283319"/>
    <n v="1283319"/>
    <n v="1283319"/>
    <n v="1283319"/>
    <n v="1283319"/>
    <n v="1283319"/>
    <n v="1283319"/>
    <n v="1283319"/>
    <n v="1283319"/>
    <n v="1283319"/>
    <n v="15399828"/>
    <n v="69299234"/>
    <x v="4"/>
  </r>
  <r>
    <x v="124"/>
    <s v="Lắp đặt 22 camera xưởng F02"/>
    <d v="2022-08-01T00:00:00"/>
    <d v="2022-08-06T00:00:00"/>
    <n v="60"/>
    <x v="17"/>
    <x v="17"/>
    <m/>
    <s v="6274"/>
    <n v="6274001904"/>
    <m/>
    <m/>
    <m/>
    <n v="211019000"/>
    <n v="3516983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16983.3333333335"/>
    <n v="3516983.3333333335"/>
    <n v="3516983.3333333335"/>
    <n v="3516983.3333333335"/>
    <n v="3516983.3333333335"/>
    <n v="17584916.666666668"/>
    <n v="193434083.33333334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42203800"/>
    <n v="151230283.33333334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42203800"/>
    <n v="109026483.33333334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3516983.3333333335"/>
    <n v="42203800"/>
    <n v="66822683.333333343"/>
    <x v="4"/>
  </r>
  <r>
    <x v="125"/>
    <s v="Hệ thống tưới F02"/>
    <d v="2022-08-01T00:00:00"/>
    <d v="2022-08-06T00:00:00"/>
    <n v="60"/>
    <x v="3"/>
    <x v="3"/>
    <m/>
    <s v="6274"/>
    <n v="6424001904"/>
    <m/>
    <m/>
    <m/>
    <n v="125173000"/>
    <n v="2086216.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6216.6666666667"/>
    <n v="2086216.6666666667"/>
    <n v="2086216.6666666667"/>
    <n v="2086216.6666666667"/>
    <n v="2086216.6666666667"/>
    <n v="10431083.333333334"/>
    <n v="114741916.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5034600.000000004"/>
    <n v="89707316.666666672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5034600.000000004"/>
    <n v="64672716.666666672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086216.6666666667"/>
    <n v="25034600.000000004"/>
    <n v="39638116.666666672"/>
    <x v="4"/>
  </r>
  <r>
    <x v="126"/>
    <s v="Văn phòng bộ phận kỹ thuật"/>
    <d v="2022-08-02T00:00:00"/>
    <d v="2022-07-15T00:00:00"/>
    <n v="60"/>
    <x v="14"/>
    <x v="14"/>
    <m/>
    <s v="6274"/>
    <n v="6274001901"/>
    <m/>
    <m/>
    <m/>
    <n v="201303632"/>
    <n v="3355060.5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5060.5333333332"/>
    <n v="3355060.5333333332"/>
    <n v="3355060.5333333332"/>
    <n v="3355060.5333333332"/>
    <n v="3355060.5333333332"/>
    <n v="3355060.5333333332"/>
    <n v="20130363.199999999"/>
    <n v="181173268.80000001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40260726.399999991"/>
    <n v="140912542.40000004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40260726.399999991"/>
    <n v="100651816.00000004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3355060.5333333332"/>
    <n v="40260726.399999991"/>
    <n v="60391089.600000054"/>
    <x v="4"/>
  </r>
  <r>
    <x v="127"/>
    <s v="Xây dựng phòng Quản lý chất lượng"/>
    <d v="2022-08-02T00:00:00"/>
    <d v="2022-07-15T00:00:00"/>
    <n v="60"/>
    <x v="13"/>
    <x v="13"/>
    <m/>
    <s v="6274"/>
    <n v="6274001901"/>
    <m/>
    <m/>
    <m/>
    <n v="269569137"/>
    <n v="4492818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92818.95"/>
    <n v="4492818.95"/>
    <n v="4492818.95"/>
    <n v="4492818.95"/>
    <n v="4492818.95"/>
    <n v="4492818.95"/>
    <n v="26956913.699999999"/>
    <n v="242612223.30000001"/>
    <n v="4492818.95"/>
    <n v="4492818.95"/>
    <n v="4492818.95"/>
    <n v="4492818.95"/>
    <n v="4492818.95"/>
    <n v="4492818.95"/>
    <n v="4492818.95"/>
    <n v="4492818.95"/>
    <n v="4492818.95"/>
    <n v="4492818.95"/>
    <n v="4492818.95"/>
    <n v="4492818.95"/>
    <n v="53913827.400000013"/>
    <n v="188698395.90000001"/>
    <n v="4492818.95"/>
    <n v="4492818.95"/>
    <n v="4492818.95"/>
    <n v="4492818.95"/>
    <n v="4492818.95"/>
    <n v="4492818.95"/>
    <n v="4492818.95"/>
    <n v="4492818.95"/>
    <n v="4492818.95"/>
    <n v="4492818.95"/>
    <n v="4492818.95"/>
    <n v="4492818.95"/>
    <n v="53913827.400000013"/>
    <n v="134784568.5"/>
    <n v="4492818.95"/>
    <n v="4492818.95"/>
    <n v="4492818.95"/>
    <n v="4492818.95"/>
    <n v="4492818.95"/>
    <n v="4492818.95"/>
    <n v="4492818.95"/>
    <n v="4492818.95"/>
    <n v="4492818.95"/>
    <n v="4492818.95"/>
    <n v="4492818.95"/>
    <n v="4492818.95"/>
    <n v="53913827.400000013"/>
    <n v="80870741.099999994"/>
    <x v="4"/>
  </r>
  <r>
    <x v="128"/>
    <s v="Hệ thống dây mạng lầu 1 và trệt"/>
    <d v="2022-08-02T00:00:00"/>
    <d v="2022-08-15T00:00:00"/>
    <n v="60"/>
    <x v="3"/>
    <x v="3"/>
    <m/>
    <s v="6274"/>
    <n v="6424001904"/>
    <m/>
    <m/>
    <m/>
    <n v="140765300"/>
    <n v="2346088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6088.3333333335"/>
    <n v="2346088.3333333335"/>
    <n v="2346088.3333333335"/>
    <n v="2346088.3333333335"/>
    <n v="2346088.3333333335"/>
    <n v="11730441.666666668"/>
    <n v="129034858.33333333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8153059.999999996"/>
    <n v="100881798.33333333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8153059.999999996"/>
    <n v="72728738.333333328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346088.3333333335"/>
    <n v="28153059.999999996"/>
    <n v="44575678.333333328"/>
    <x v="4"/>
  </r>
  <r>
    <x v="129"/>
    <s v="Máy tạo hạt rHDPE 03 (Polystar)"/>
    <d v="2022-08-02T00:00:00"/>
    <d v="2022-07-15T00:00:00"/>
    <n v="120"/>
    <x v="18"/>
    <x v="18"/>
    <s v="POLY-01"/>
    <s v="6274"/>
    <n v="6274001903"/>
    <n v="6274001903"/>
    <m/>
    <m/>
    <n v="1414330740"/>
    <n v="11786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86089"/>
    <n v="11786089"/>
    <n v="11786089"/>
    <n v="11786089"/>
    <n v="11786089"/>
    <n v="11786089"/>
    <n v="70716534"/>
    <n v="1343614206"/>
    <n v="11786089"/>
    <n v="11786089"/>
    <n v="11786089"/>
    <n v="11786089"/>
    <n v="11786089"/>
    <n v="11786089"/>
    <n v="11786089"/>
    <n v="11786089"/>
    <n v="11786089"/>
    <n v="11786089"/>
    <n v="11786089"/>
    <n v="11786089"/>
    <n v="141433068"/>
    <n v="1202181138"/>
    <n v="11786089"/>
    <n v="11786089"/>
    <n v="11786089"/>
    <n v="11786089"/>
    <n v="11786089"/>
    <n v="11786089"/>
    <n v="11786089"/>
    <n v="11786089"/>
    <n v="11786089"/>
    <n v="11786089"/>
    <n v="11786089"/>
    <n v="11786089"/>
    <n v="141433068"/>
    <n v="1060748070"/>
    <n v="11786089"/>
    <n v="11786089"/>
    <n v="11786089"/>
    <n v="11786089"/>
    <n v="11786089"/>
    <n v="11786089"/>
    <n v="11786089"/>
    <n v="11786089"/>
    <n v="11786089"/>
    <n v="11786089"/>
    <n v="11786089"/>
    <n v="11786089"/>
    <n v="141433068"/>
    <n v="919315002"/>
    <x v="4"/>
  </r>
  <r>
    <x v="130"/>
    <s v="Nhà xưởng số F02"/>
    <d v="2022-08-31T00:00:00"/>
    <d v="2022-08-15T00:00:00"/>
    <n v="300"/>
    <x v="17"/>
    <x v="17"/>
    <m/>
    <s v="6274"/>
    <n v="6274001901"/>
    <m/>
    <m/>
    <m/>
    <n v="24510513422"/>
    <n v="81701711.40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701711.406666666"/>
    <n v="81701711.406666666"/>
    <n v="81701711.406666666"/>
    <n v="81701711.406666666"/>
    <n v="81701711.406666666"/>
    <n v="408508557.0333333"/>
    <n v="24102004864.966667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980420536.87999976"/>
    <n v="23121584328.08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980420536.87999976"/>
    <n v="22141163791.206665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81701711.406666666"/>
    <n v="980420536.87999976"/>
    <n v="21160743254.326664"/>
    <x v="4"/>
  </r>
  <r>
    <x v="131"/>
    <s v="Nhà chứa hóa chất XLNT"/>
    <d v="2022-08-31T00:00:00"/>
    <d v="2022-08-15T00:00:00"/>
    <n v="60"/>
    <x v="0"/>
    <x v="0"/>
    <m/>
    <s v="6274"/>
    <n v="6274001901"/>
    <m/>
    <m/>
    <m/>
    <n v="210559021"/>
    <n v="3509317.01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09317.0166666666"/>
    <n v="3509317.0166666666"/>
    <n v="3509317.0166666666"/>
    <n v="3509317.0166666666"/>
    <n v="3509317.0166666666"/>
    <n v="17546585.083333332"/>
    <n v="193012435.91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42111804.199999996"/>
    <n v="150900631.71666667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42111804.199999996"/>
    <n v="108788827.51666668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3509317.0166666666"/>
    <n v="42111804.199999996"/>
    <n v="66677023.316666685"/>
    <x v="4"/>
  </r>
  <r>
    <x v="132"/>
    <s v="Hệ thống PCCC xưởng F02"/>
    <d v="2022-08-31T00:00:00"/>
    <d v="2022-08-15T00:00:00"/>
    <n v="120"/>
    <x v="17"/>
    <x v="17"/>
    <m/>
    <s v="6274"/>
    <n v="6274001906"/>
    <m/>
    <m/>
    <m/>
    <n v="1467082739"/>
    <n v="12225689.491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25689.491666667"/>
    <n v="12225689.491666667"/>
    <n v="12225689.491666667"/>
    <n v="12225689.491666667"/>
    <n v="12225689.491666667"/>
    <n v="61128447.458333336"/>
    <n v="1405954291.541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46708273.90000004"/>
    <n v="1259246017.641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46708273.90000004"/>
    <n v="1112537743.7416666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2225689.491666667"/>
    <n v="146708273.90000004"/>
    <n v="965829469.84166646"/>
    <x v="4"/>
  </r>
  <r>
    <x v="133"/>
    <s v="Máy lạnh tủ đứng 5HP"/>
    <d v="2022-09-11T00:00:00"/>
    <d v="2022-10-01T00:00:00"/>
    <n v="60"/>
    <x v="19"/>
    <x v="0"/>
    <m/>
    <s v="6274"/>
    <n v="6274001906"/>
    <s v="6274001906"/>
    <m/>
    <m/>
    <n v="205226319"/>
    <n v="3420438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20438.65"/>
    <n v="3420438.65"/>
    <n v="3420438.65"/>
    <n v="10261315.949999999"/>
    <n v="194965003.05000001"/>
    <n v="3420438.65"/>
    <n v="3420438.65"/>
    <n v="3420438.65"/>
    <n v="3420438.65"/>
    <n v="3420438.65"/>
    <n v="3420438.65"/>
    <n v="3420438.65"/>
    <n v="3420438.65"/>
    <n v="3420438.65"/>
    <n v="3420438.65"/>
    <n v="3420438.65"/>
    <n v="3420438.65"/>
    <n v="41045263.79999999"/>
    <n v="153919739.25000003"/>
    <n v="3420438.65"/>
    <n v="3420438.65"/>
    <n v="3420438.65"/>
    <n v="3420438.65"/>
    <n v="3420438.65"/>
    <n v="3420438.65"/>
    <n v="3420438.65"/>
    <n v="3420438.65"/>
    <n v="3420438.65"/>
    <n v="3420438.65"/>
    <n v="3420438.65"/>
    <n v="3420438.65"/>
    <n v="41045263.79999999"/>
    <n v="112874475.45000005"/>
    <n v="3420438.65"/>
    <n v="3420438.65"/>
    <n v="3420438.65"/>
    <n v="3420438.65"/>
    <n v="3420438.65"/>
    <n v="3420438.65"/>
    <n v="3420438.65"/>
    <n v="3420438.65"/>
    <n v="3420438.65"/>
    <n v="3420438.65"/>
    <n v="3420438.65"/>
    <n v="3420438.65"/>
    <n v="41045263.79999999"/>
    <n v="71829211.650000066"/>
    <x v="4"/>
  </r>
  <r>
    <x v="134"/>
    <s v="Máy tính xách tay HP ProBook 440 G8 - 3"/>
    <d v="2022-09-14T00:00:00"/>
    <d v="2022-09-09T00:00:00"/>
    <s v="12"/>
    <x v="3"/>
    <x v="3"/>
    <m/>
    <s v="6423"/>
    <s v="6423001908"/>
    <n v="6274001901"/>
    <m/>
    <m/>
    <n v="39640000"/>
    <n v="3303333.333333333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3303333.3333333335"/>
    <n v="3303333.3333333335"/>
    <n v="3303333.3333333335"/>
    <n v="3303333.3333333335"/>
    <n v="3303333.3333333335"/>
    <n v="3303333.3333333335"/>
    <n v="3303333.3333333335"/>
    <n v="0"/>
    <n v="0"/>
    <n v="0"/>
    <n v="0"/>
    <n v="0"/>
    <n v="0"/>
    <n v="0"/>
    <n v="0"/>
    <n v="0"/>
    <n v="0"/>
    <n v="0"/>
    <n v="3303333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x v="135"/>
    <s v="Máy tính xách tay HP ProBook 440 G8 - 10"/>
    <d v="2022-09-14T00:00:00"/>
    <d v="2022-09-09T00:00:00"/>
    <s v="12"/>
    <x v="3"/>
    <x v="3"/>
    <m/>
    <s v="6423"/>
    <s v="6423001908"/>
    <n v="6274001901"/>
    <m/>
    <m/>
    <n v="39640000"/>
    <n v="3303333.333333333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3303333.3333333335"/>
    <n v="3303333.3333333335"/>
    <n v="3303333.3333333335"/>
    <n v="3303333.3333333335"/>
    <n v="3303333.3333333335"/>
    <n v="3303333.3333333335"/>
    <n v="3303333.3333333335"/>
    <n v="0"/>
    <n v="0"/>
    <n v="0"/>
    <n v="0"/>
    <n v="0"/>
    <n v="0"/>
    <n v="0"/>
    <n v="0"/>
    <n v="0"/>
    <n v="0"/>
    <n v="0"/>
    <n v="3303333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x v="136"/>
    <s v="Phần mềm QL nhân sự &amp; tiền lương FPT.iHRP"/>
    <d v="2022-09-15T00:00:00"/>
    <d v="2022-09-15T00:00:00"/>
    <n v="36"/>
    <x v="20"/>
    <x v="3"/>
    <m/>
    <s v="6424"/>
    <n v="6424001915"/>
    <n v="6424001915"/>
    <m/>
    <m/>
    <n v="52602439"/>
    <n v="1461178.86111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1178.861111111"/>
    <n v="1461178.861111111"/>
    <n v="1461178.861111111"/>
    <n v="1461178.861111111"/>
    <n v="5844715.444444444"/>
    <n v="46757723.555555552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7534146.333333336"/>
    <n v="29223577.222222216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461178.861111111"/>
    <n v="17534146.333333336"/>
    <n v="11689430.888888881"/>
    <n v="1461178.861111111"/>
    <n v="1461178.861111111"/>
    <n v="1461178.861111111"/>
    <n v="1461178.861111111"/>
    <n v="1461178.861111111"/>
    <n v="1461178.861111111"/>
    <n v="1461178.861111111"/>
    <n v="1461173.861111111"/>
    <m/>
    <m/>
    <m/>
    <m/>
    <n v="11689425.888888888"/>
    <n v="4.9999999925494194"/>
    <x v="4"/>
  </r>
  <r>
    <x v="137"/>
    <s v="Phần mềm SAP"/>
    <d v="2022-09-15T00:00:00"/>
    <d v="2022-09-15T00:00:00"/>
    <n v="60"/>
    <x v="21"/>
    <x v="16"/>
    <m/>
    <s v="6424"/>
    <n v="6424001915"/>
    <n v="6424001915"/>
    <m/>
    <m/>
    <n v="215935347"/>
    <n v="3598922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98922.45"/>
    <n v="3598922.45"/>
    <n v="3598922.45"/>
    <n v="3598922.45"/>
    <n v="14395689.800000001"/>
    <n v="201539657.19999999"/>
    <n v="3598922.45"/>
    <n v="3598922.45"/>
    <n v="3598922.45"/>
    <n v="3598922.45"/>
    <n v="3598922.45"/>
    <n v="3598922.45"/>
    <n v="3598922.45"/>
    <n v="3598922.45"/>
    <n v="3598922.45"/>
    <n v="3598922.45"/>
    <n v="3598922.45"/>
    <n v="3598922.45"/>
    <n v="43187069.400000006"/>
    <n v="158352587.79999998"/>
    <n v="3598922.45"/>
    <n v="3598922.45"/>
    <n v="3598922.45"/>
    <n v="3598922.45"/>
    <n v="3598922.45"/>
    <n v="3598922.45"/>
    <n v="3598922.45"/>
    <n v="3598922.45"/>
    <n v="3598922.45"/>
    <n v="3598922.45"/>
    <n v="3598922.45"/>
    <n v="3598922.45"/>
    <n v="43187069.400000006"/>
    <n v="115165518.39999998"/>
    <n v="3598922.45"/>
    <n v="3598922.45"/>
    <n v="3598922.45"/>
    <n v="3598922.45"/>
    <n v="3598922.45"/>
    <n v="3598922.45"/>
    <n v="3598922.45"/>
    <n v="3598922.45"/>
    <n v="3598922.45"/>
    <n v="3598922.45"/>
    <n v="3598922.45"/>
    <n v="3598922.45"/>
    <n v="43187069.400000006"/>
    <n v="71978448.99999997"/>
    <x v="4"/>
  </r>
  <r>
    <x v="138"/>
    <s v="Phần mềm SQL Server và Backup Commvault"/>
    <d v="2022-09-15T00:00:00"/>
    <d v="2022-09-15T00:00:00"/>
    <n v="60"/>
    <x v="20"/>
    <x v="3"/>
    <m/>
    <s v="6424"/>
    <n v="6424001915"/>
    <n v="6424001915"/>
    <m/>
    <m/>
    <n v="303920466"/>
    <n v="5065341.0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65341.0999999996"/>
    <n v="5065341.0999999996"/>
    <n v="5065341.0999999996"/>
    <n v="5065341.0999999996"/>
    <n v="20261364.399999999"/>
    <n v="283659101.60000002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60784093.20000001"/>
    <n v="222875008.40000001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60784093.20000001"/>
    <n v="162090915.19999999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5065341.0999999996"/>
    <n v="60784093.20000001"/>
    <n v="101306821.99999997"/>
    <x v="4"/>
  </r>
  <r>
    <x v="139"/>
    <s v="Hệ thống Server ERP SAP và Network SDWAN"/>
    <d v="2022-09-15T00:00:00"/>
    <d v="2022-09-15T00:00:00"/>
    <n v="96"/>
    <x v="21"/>
    <x v="16"/>
    <m/>
    <s v="6424"/>
    <n v="6424001915"/>
    <n v="6424001915"/>
    <m/>
    <m/>
    <n v="987208013"/>
    <n v="10283416.80208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83416.802083334"/>
    <n v="10283416.802083334"/>
    <n v="10283416.802083334"/>
    <n v="10283416.802083334"/>
    <n v="41133667.208333336"/>
    <n v="946074345.79166663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23401001.62499999"/>
    <n v="822673344.16666663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23401001.62499999"/>
    <n v="699272342.54166663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0283416.802083334"/>
    <n v="123401001.62499999"/>
    <n v="575871340.91666663"/>
    <x v="4"/>
  </r>
  <r>
    <x v="140"/>
    <s v="Hạ tầng kỹ thuật xưởng F02"/>
    <d v="2022-09-16T00:00:00"/>
    <d v="2022-09-15T00:00:00"/>
    <n v="72"/>
    <x v="17"/>
    <x v="17"/>
    <m/>
    <s v="6274"/>
    <n v="6274001901"/>
    <m/>
    <m/>
    <m/>
    <n v="1701337836"/>
    <n v="23629692.1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29692.166666668"/>
    <n v="23629692.166666668"/>
    <n v="23629692.166666668"/>
    <n v="23629692.166666668"/>
    <n v="94518768.666666672"/>
    <n v="1606819067.3333333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83556305.99999994"/>
    <n v="1323262761.3333333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83556305.99999994"/>
    <n v="1039706455.3333333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3629692.166666668"/>
    <n v="283556305.99999994"/>
    <n v="756150149.33333325"/>
    <x v="4"/>
  </r>
  <r>
    <x v="141"/>
    <s v="Hệ thống tưới F03"/>
    <d v="2022-09-19T00:00:00"/>
    <d v="2022-10-01T00:00:00"/>
    <n v="36"/>
    <x v="3"/>
    <x v="3"/>
    <m/>
    <s v="6274"/>
    <n v="6424001904"/>
    <m/>
    <m/>
    <m/>
    <n v="275570000"/>
    <n v="7654722.22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54722.222222222"/>
    <n v="7654722.222222222"/>
    <n v="7654722.222222222"/>
    <n v="22964166.666666664"/>
    <n v="252605833.33333334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91856666.666666672"/>
    <n v="160749166.66666669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n v="91856666.666666672"/>
    <n v="68892500.000000015"/>
    <n v="7654722.222222222"/>
    <n v="7654722.222222222"/>
    <n v="7654722.222222222"/>
    <n v="7654722.222222222"/>
    <n v="7654722.222222222"/>
    <n v="7654722.222222222"/>
    <n v="7654722.222222222"/>
    <n v="7654722.222222222"/>
    <n v="7654722.222222222"/>
    <m/>
    <m/>
    <m/>
    <n v="68892500"/>
    <n v="0"/>
    <x v="4"/>
  </r>
  <r>
    <x v="142"/>
    <s v="Khuôn thẻ nhựa PET"/>
    <d v="2022-09-21T00:00:00"/>
    <d v="2022-09-09T00:00:00"/>
    <n v="60"/>
    <x v="13"/>
    <x v="13"/>
    <m/>
    <s v="6274"/>
    <n v="6274001906"/>
    <s v="6274001906"/>
    <m/>
    <m/>
    <n v="60000000"/>
    <n v="1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1000000"/>
    <n v="1000000"/>
    <n v="1000000"/>
    <n v="4000000"/>
    <n v="56000000"/>
    <n v="1000000"/>
    <n v="1000000"/>
    <n v="1000000"/>
    <n v="1000000"/>
    <n v="1000000"/>
    <n v="1000000"/>
    <n v="1000000"/>
    <n v="1000000"/>
    <n v="1000000"/>
    <n v="1000000"/>
    <n v="1000000"/>
    <n v="1000000"/>
    <n v="12000000"/>
    <n v="44000000"/>
    <n v="1000000"/>
    <n v="1000000"/>
    <n v="1000000"/>
    <n v="1000000"/>
    <n v="1000000"/>
    <n v="1000000"/>
    <n v="1000000"/>
    <n v="1000000"/>
    <n v="1000000"/>
    <n v="1000000"/>
    <n v="1000000"/>
    <n v="1000000"/>
    <n v="12000000"/>
    <n v="32000000"/>
    <n v="1000000"/>
    <n v="1000000"/>
    <n v="1000000"/>
    <n v="1000000"/>
    <n v="1000000"/>
    <n v="1000000"/>
    <n v="1000000"/>
    <n v="1000000"/>
    <n v="1000000"/>
    <n v="1000000"/>
    <n v="1000000"/>
    <n v="1000000"/>
    <n v="12000000"/>
    <n v="20000000"/>
    <x v="4"/>
  </r>
  <r>
    <x v="143"/>
    <s v="Nhà chứa vật tư"/>
    <d v="2022-09-29T00:00:00"/>
    <d v="2022-10-01T00:00:00"/>
    <n v="60"/>
    <x v="0"/>
    <x v="0"/>
    <m/>
    <s v="6274"/>
    <n v="6274001901"/>
    <m/>
    <m/>
    <m/>
    <n v="111000050"/>
    <n v="1850000.8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0000.8333333333"/>
    <n v="1850000.8333333333"/>
    <n v="1850000.8333333333"/>
    <n v="5550002.5"/>
    <n v="105450047.5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22200010"/>
    <n v="83250037.5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22200010"/>
    <n v="61050027.5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1850000.8333333333"/>
    <n v="22200010"/>
    <n v="38850017.5"/>
    <x v="4"/>
  </r>
  <r>
    <x v="144"/>
    <s v="San lắp cát nền chứa nguyên liệu"/>
    <d v="2022-09-29T00:00:00"/>
    <d v="2022-10-01T00:00:00"/>
    <n v="96"/>
    <x v="0"/>
    <x v="0"/>
    <m/>
    <s v="6274"/>
    <n v="6274001901"/>
    <m/>
    <m/>
    <m/>
    <n v="3739738080"/>
    <n v="38955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55605"/>
    <n v="38955605"/>
    <n v="38955605"/>
    <n v="116866815"/>
    <n v="3622871265"/>
    <n v="38955605"/>
    <n v="38955605"/>
    <n v="38955605"/>
    <n v="38955605"/>
    <n v="38955605"/>
    <n v="38955605"/>
    <n v="38955605"/>
    <n v="38955605"/>
    <n v="38955605"/>
    <n v="38955605"/>
    <n v="38955605"/>
    <n v="38955605"/>
    <n v="467467260"/>
    <n v="3155404005"/>
    <n v="38955605"/>
    <n v="38955605"/>
    <n v="38955605"/>
    <n v="38955605"/>
    <n v="38955605"/>
    <n v="38955605"/>
    <n v="38955605"/>
    <n v="38955605"/>
    <n v="38955605"/>
    <n v="38955605"/>
    <n v="38955605"/>
    <n v="38955605"/>
    <n v="467467260"/>
    <n v="2687936745"/>
    <n v="38955605"/>
    <n v="38955605"/>
    <n v="38955605"/>
    <n v="38955605"/>
    <n v="38955605"/>
    <n v="38955605"/>
    <n v="38955605"/>
    <n v="38955605"/>
    <n v="38955605"/>
    <n v="38955605"/>
    <n v="38955605"/>
    <n v="38955605"/>
    <n v="467467260"/>
    <n v="2220469485"/>
    <x v="4"/>
  </r>
  <r>
    <x v="145"/>
    <s v="Hệ thống PCCC xưởng F03"/>
    <d v="2022-09-30T00:00:00"/>
    <d v="2022-10-01T00:00:00"/>
    <n v="72"/>
    <x v="0"/>
    <x v="0"/>
    <m/>
    <s v="6274"/>
    <n v="6274001906"/>
    <m/>
    <m/>
    <m/>
    <n v="70421390"/>
    <n v="978074.86111111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8074.86111111112"/>
    <n v="978074.86111111112"/>
    <n v="978074.86111111112"/>
    <n v="2934224.5833333335"/>
    <n v="67487165.41666667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11736898.333333336"/>
    <n v="55750267.083333336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11736898.333333336"/>
    <n v="44013368.75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978074.86111111112"/>
    <n v="11736898.333333336"/>
    <n v="32276470.416666664"/>
    <x v="4"/>
  </r>
  <r>
    <x v="146"/>
    <s v="Nâng trục 16-18 xưởng F03"/>
    <d v="2022-09-30T00:00:00"/>
    <d v="2022-10-01T00:00:00"/>
    <n v="120"/>
    <x v="0"/>
    <x v="0"/>
    <m/>
    <s v="6274"/>
    <n v="6274001906"/>
    <m/>
    <m/>
    <m/>
    <n v="928112057"/>
    <n v="7734267.141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34267.1416666666"/>
    <n v="7734267.1416666666"/>
    <n v="7734267.1416666666"/>
    <n v="23202801.425000001"/>
    <n v="904909255.57500005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92811205.700000003"/>
    <n v="812098049.875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92811205.700000003"/>
    <n v="719286844.17499995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7734267.1416666666"/>
    <n v="92811205.700000003"/>
    <n v="626475638.4749999"/>
    <x v="4"/>
  </r>
  <r>
    <x v="147"/>
    <s v="Máy tính Dell Optiplex 3080 Mini Tower - 6"/>
    <d v="2022-10-01T00:00:00"/>
    <d v="2022-09-15T00:00:00"/>
    <s v="12"/>
    <x v="3"/>
    <x v="3"/>
    <m/>
    <s v="6423"/>
    <s v="6423001908"/>
    <n v="6274001901"/>
    <m/>
    <m/>
    <n v="30440000"/>
    <n v="2536666.666666666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m/>
    <n v="0"/>
    <n v="0"/>
    <n v="0"/>
    <n v="0"/>
    <n v="0"/>
    <n v="0"/>
    <n v="2536666.6666666665"/>
    <n v="2536666.6666666665"/>
    <n v="2536666.6666666665"/>
    <n v="2536666.6666666665"/>
    <n v="10146666.666666666"/>
    <n v="20293333.333333336"/>
    <n v="2536666.6666666665"/>
    <n v="2536666.6666666665"/>
    <n v="2536666.6666666665"/>
    <n v="2536666.6666666665"/>
    <n v="2536666.6666666665"/>
    <n v="2536666.6666666665"/>
    <n v="2536666.6666666665"/>
    <n v="2536666.6666666665"/>
    <n v="0"/>
    <n v="0"/>
    <n v="0"/>
    <n v="0"/>
    <n v="20293333.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x v="148"/>
    <s v="Xe nâng dầu Komatsu 3 tấn - xe 13"/>
    <d v="2022-10-03T00:00:00"/>
    <d v="2022-10-01T00:00:00"/>
    <n v="60"/>
    <x v="22"/>
    <x v="19"/>
    <m/>
    <s v="6274"/>
    <n v="6274001905"/>
    <n v="6274001905"/>
    <m/>
    <m/>
    <n v="480000000"/>
    <n v="8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000"/>
    <n v="8000000"/>
    <n v="8000000"/>
    <n v="24000000"/>
    <n v="456000000"/>
    <n v="8000000"/>
    <n v="8000000"/>
    <n v="8000000"/>
    <n v="8000000"/>
    <n v="8000000"/>
    <n v="8000000"/>
    <n v="8000000"/>
    <n v="8000000"/>
    <n v="8000000"/>
    <n v="8000000"/>
    <n v="8000000"/>
    <n v="8000000"/>
    <n v="96000000"/>
    <n v="360000000"/>
    <n v="8000000"/>
    <n v="8000000"/>
    <n v="8000000"/>
    <n v="8000000"/>
    <n v="8000000"/>
    <n v="8000000"/>
    <n v="8000000"/>
    <n v="8000000"/>
    <n v="8000000"/>
    <n v="8000000"/>
    <n v="8000000"/>
    <n v="8000000"/>
    <n v="96000000"/>
    <n v="264000000"/>
    <n v="8000000"/>
    <n v="8000000"/>
    <n v="8000000"/>
    <n v="8000000"/>
    <n v="8000000"/>
    <n v="8000000"/>
    <n v="8000000"/>
    <n v="8000000"/>
    <n v="8000000"/>
    <n v="8000000"/>
    <n v="8000000"/>
    <n v="8000000"/>
    <n v="96000000"/>
    <n v="168000000"/>
    <x v="4"/>
  </r>
  <r>
    <x v="149"/>
    <s v="Kho bao bì xưởng F04"/>
    <d v="2022-11-01T00:00:00"/>
    <d v="2022-11-01T00:00:00"/>
    <n v="36"/>
    <x v="0"/>
    <x v="0"/>
    <m/>
    <s v="6274"/>
    <n v="6274001901"/>
    <m/>
    <m/>
    <m/>
    <n v="83293056"/>
    <n v="2313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3696"/>
    <n v="2313696"/>
    <n v="4627392"/>
    <n v="78665664"/>
    <n v="2313696"/>
    <n v="2313696"/>
    <n v="2313696"/>
    <n v="2313696"/>
    <n v="2313696"/>
    <n v="2313696"/>
    <n v="2313696"/>
    <n v="2313696"/>
    <n v="2313696"/>
    <n v="2313696"/>
    <n v="2313696"/>
    <n v="2313696"/>
    <n v="27764352"/>
    <n v="50901312"/>
    <n v="2313696"/>
    <n v="2313696"/>
    <n v="2313696"/>
    <n v="2313696"/>
    <n v="2313696"/>
    <n v="2313696"/>
    <n v="2313696"/>
    <n v="2313696"/>
    <n v="2313696"/>
    <n v="2313696"/>
    <n v="2313696"/>
    <n v="2313696"/>
    <n v="27764352"/>
    <n v="23136960"/>
    <n v="2313696"/>
    <n v="2313696"/>
    <n v="2313696"/>
    <n v="2313696"/>
    <n v="2313696"/>
    <n v="2313696"/>
    <n v="2313696"/>
    <n v="2313696"/>
    <n v="2313696"/>
    <n v="2313696"/>
    <m/>
    <m/>
    <n v="23136960"/>
    <n v="0"/>
    <x v="4"/>
  </r>
  <r>
    <x v="150"/>
    <s v="Nhà xe công nhân"/>
    <d v="2022-11-01T00:00:00"/>
    <d v="2022-11-01T00:00:00"/>
    <n v="36"/>
    <x v="3"/>
    <x v="3"/>
    <m/>
    <s v="6424"/>
    <n v="6424001901"/>
    <m/>
    <m/>
    <m/>
    <n v="110029564"/>
    <n v="3056376.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6376.777777778"/>
    <n v="3056376.777777778"/>
    <n v="6112753.555555556"/>
    <n v="103916810.44444445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6676521.333333328"/>
    <n v="67240289.111111119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6676521.333333328"/>
    <n v="30563767.777777791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n v="3056376.777777778"/>
    <m/>
    <m/>
    <n v="30563767.777777776"/>
    <n v="0"/>
    <x v="4"/>
  </r>
  <r>
    <x v="151"/>
    <s v="Tủ sấy vải"/>
    <d v="2022-11-01T00:00:00"/>
    <d v="2022-10-01T00:00:00"/>
    <n v="60"/>
    <x v="23"/>
    <x v="13"/>
    <m/>
    <s v="6274"/>
    <n v="6274001903"/>
    <s v="6274001906"/>
    <m/>
    <m/>
    <n v="34920000"/>
    <n v="58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000"/>
    <n v="582000"/>
    <n v="582000"/>
    <n v="1746000"/>
    <n v="33174000"/>
    <n v="582000"/>
    <n v="582000"/>
    <n v="582000"/>
    <n v="582000"/>
    <n v="582000"/>
    <n v="582000"/>
    <n v="582000"/>
    <n v="582000"/>
    <n v="582000"/>
    <n v="582000"/>
    <n v="582000"/>
    <n v="582000"/>
    <n v="6984000"/>
    <n v="26190000"/>
    <n v="582000"/>
    <n v="582000"/>
    <n v="582000"/>
    <n v="582000"/>
    <n v="582000"/>
    <n v="582000"/>
    <n v="582000"/>
    <n v="582000"/>
    <n v="582000"/>
    <n v="582000"/>
    <n v="582000"/>
    <n v="582000"/>
    <n v="6984000"/>
    <n v="19206000"/>
    <n v="582000"/>
    <n v="582000"/>
    <n v="582000"/>
    <n v="582000"/>
    <n v="582000"/>
    <n v="582000"/>
    <n v="582000"/>
    <n v="582000"/>
    <n v="582000"/>
    <n v="582000"/>
    <n v="582000"/>
    <n v="582000"/>
    <n v="6984000"/>
    <n v="12222000"/>
    <x v="4"/>
  </r>
  <r>
    <x v="152"/>
    <s v="Máy đo momen xoắn Nidec Shimpo TNP-10"/>
    <d v="2022-11-01T00:00:00"/>
    <d v="2022-10-01T00:00:00"/>
    <n v="60"/>
    <x v="23"/>
    <x v="13"/>
    <m/>
    <s v="6274"/>
    <n v="6274001906"/>
    <s v="6274001906"/>
    <m/>
    <m/>
    <n v="34500000"/>
    <n v="5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5000"/>
    <n v="575000"/>
    <n v="575000"/>
    <n v="1725000"/>
    <n v="32775000"/>
    <n v="575000"/>
    <n v="575000"/>
    <n v="575000"/>
    <n v="575000"/>
    <n v="575000"/>
    <n v="575000"/>
    <n v="575000"/>
    <n v="575000"/>
    <n v="575000"/>
    <n v="575000"/>
    <n v="575000"/>
    <n v="575000"/>
    <n v="6900000"/>
    <n v="25875000"/>
    <n v="575000"/>
    <n v="575000"/>
    <n v="575000"/>
    <n v="575000"/>
    <n v="575000"/>
    <n v="575000"/>
    <n v="575000"/>
    <n v="575000"/>
    <n v="575000"/>
    <n v="575000"/>
    <n v="575000"/>
    <n v="575000"/>
    <n v="6900000"/>
    <n v="18975000"/>
    <n v="575000"/>
    <n v="575000"/>
    <n v="575000"/>
    <n v="575000"/>
    <n v="575000"/>
    <n v="575000"/>
    <n v="575000"/>
    <n v="575000"/>
    <n v="575000"/>
    <n v="575000"/>
    <n v="575000"/>
    <n v="575000"/>
    <n v="6900000"/>
    <n v="12075000"/>
    <x v="4"/>
  </r>
  <r>
    <x v="153"/>
    <s v="Xe nâng dầu Komatsu 3 tấn - xe 14"/>
    <d v="2022-11-01T00:00:00"/>
    <d v="2022-10-01T00:00:00"/>
    <n v="60"/>
    <x v="22"/>
    <x v="19"/>
    <m/>
    <s v="6274"/>
    <n v="6274001905"/>
    <n v="6274001905"/>
    <m/>
    <m/>
    <n v="475000000"/>
    <n v="79166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6666.666666667"/>
    <n v="7916666.666666667"/>
    <n v="7916666.666666667"/>
    <n v="23750000"/>
    <n v="451250000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95000000.000000015"/>
    <n v="356250000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95000000.000000015"/>
    <n v="261250000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7916666.666666667"/>
    <n v="95000000.000000015"/>
    <n v="166250000"/>
    <x v="4"/>
  </r>
  <r>
    <x v="154"/>
    <s v="Máy test Topload"/>
    <d v="2022-11-01T00:00:00"/>
    <d v="2022-10-01T00:00:00"/>
    <s v="12"/>
    <x v="13"/>
    <x v="13"/>
    <m/>
    <s v="6273"/>
    <s v="6273001908"/>
    <n v="6274001901"/>
    <m/>
    <m/>
    <n v="30000000"/>
    <n v="2500000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2500000"/>
    <n v="2500000"/>
    <n v="2500000"/>
    <n v="7500000"/>
    <n v="22500000"/>
    <n v="2500000"/>
    <n v="2500000"/>
    <n v="2500000"/>
    <n v="2500000"/>
    <n v="2500000"/>
    <n v="2500000"/>
    <n v="2500000"/>
    <n v="2500000"/>
    <n v="2500000"/>
    <n v="0"/>
    <n v="0"/>
    <n v="0"/>
    <n v="22500000"/>
    <n v="0"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x v="4"/>
  </r>
  <r>
    <x v="155"/>
    <s v="Máy đo độ dày chai nhựa"/>
    <d v="2022-11-01T00:00:00"/>
    <d v="2022-10-15T00:00:00"/>
    <n v="60"/>
    <x v="23"/>
    <x v="13"/>
    <m/>
    <s v="6274"/>
    <n v="6274001906"/>
    <s v="6274001906"/>
    <m/>
    <m/>
    <n v="208589000"/>
    <n v="3476483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6483.3333333335"/>
    <n v="3476483.3333333335"/>
    <n v="3476483.3333333335"/>
    <n v="10429450"/>
    <n v="198159550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41717800"/>
    <n v="156441750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41717800"/>
    <n v="114723950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3476483.3333333335"/>
    <n v="41717800"/>
    <n v="73006150"/>
    <x v="4"/>
  </r>
  <r>
    <x v="156"/>
    <s v="Máy sấy kết tinh PCR-800"/>
    <d v="2022-11-01T00:00:00"/>
    <d v="2022-11-01T00:00:00"/>
    <n v="60"/>
    <x v="19"/>
    <x v="0"/>
    <m/>
    <s v="6274"/>
    <n v="6274001906"/>
    <s v="6274001906"/>
    <m/>
    <m/>
    <n v="314145000"/>
    <n v="5235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35750"/>
    <n v="5235750"/>
    <n v="10471500"/>
    <n v="303673500"/>
    <n v="5235750"/>
    <n v="5235750"/>
    <n v="5235750"/>
    <n v="5235750"/>
    <n v="5235750"/>
    <n v="5235750"/>
    <n v="5235750"/>
    <n v="5235750"/>
    <n v="5235750"/>
    <n v="5235750"/>
    <n v="5235750"/>
    <n v="5235750"/>
    <n v="62829000"/>
    <n v="240844500"/>
    <n v="5235750"/>
    <n v="5235750"/>
    <n v="5235750"/>
    <n v="5235750"/>
    <n v="5235750"/>
    <n v="5235750"/>
    <n v="5235750"/>
    <n v="5235750"/>
    <n v="5235750"/>
    <n v="5235750"/>
    <n v="5235750"/>
    <n v="5235750"/>
    <n v="62829000"/>
    <n v="178015500"/>
    <n v="5235750"/>
    <n v="5235750"/>
    <n v="5235750"/>
    <n v="5235750"/>
    <n v="5235750"/>
    <n v="5235750"/>
    <n v="5235750"/>
    <n v="5235750"/>
    <n v="5235750"/>
    <n v="5235750"/>
    <n v="5235750"/>
    <n v="5235750"/>
    <n v="62829000"/>
    <n v="115186500"/>
    <x v="4"/>
  </r>
  <r>
    <x v="157"/>
    <s v="Nhà xưởng số F04"/>
    <d v="2022-11-02T00:00:00"/>
    <d v="2022-11-01T00:00:00"/>
    <n v="300"/>
    <x v="24"/>
    <x v="20"/>
    <m/>
    <s v="6274"/>
    <n v="6274001901"/>
    <m/>
    <m/>
    <m/>
    <n v="10605884537"/>
    <n v="35352948.45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52948.456666663"/>
    <n v="35352948.456666663"/>
    <n v="70705896.913333327"/>
    <n v="10535178640.086666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424235381.47999984"/>
    <n v="10110943258.606667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424235381.47999984"/>
    <n v="9686707877.126667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35352948.456666663"/>
    <n v="424235381.47999984"/>
    <n v="9262472495.6466675"/>
    <x v="4"/>
  </r>
  <r>
    <x v="158"/>
    <s v="Xe ô tô tải ISUZU FVR34UE4 - 62C-179.12"/>
    <d v="2022-11-08T00:00:00"/>
    <d v="2022-11-08T00:00:00"/>
    <n v="96"/>
    <x v="19"/>
    <x v="0"/>
    <m/>
    <s v="6274"/>
    <n v="6274001905"/>
    <n v="6274001905"/>
    <m/>
    <m/>
    <n v="1309027251"/>
    <n v="13635700.5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35700.53125"/>
    <n v="13635700.53125"/>
    <n v="27271401.0625"/>
    <n v="1281755849.937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63628406.375"/>
    <n v="1118127443.56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63628406.375"/>
    <n v="954499037.187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3635700.53125"/>
    <n v="163628406.375"/>
    <n v="790870630.8125"/>
    <x v="4"/>
  </r>
  <r>
    <x v="159"/>
    <s v="Xe ô tô tải ISUZU FVR34UE4 - 62C-179.36"/>
    <d v="2022-11-08T00:00:00"/>
    <d v="2022-11-08T00:00:00"/>
    <n v="96"/>
    <x v="19"/>
    <x v="0"/>
    <m/>
    <s v="6274"/>
    <n v="6274001905"/>
    <n v="6274001905"/>
    <m/>
    <m/>
    <n v="1309027247"/>
    <n v="13635700.48958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35700.489583334"/>
    <n v="13635700.489583334"/>
    <n v="27271400.979166668"/>
    <n v="1281755846.0208333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63628405.875"/>
    <n v="1118127440.1458333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63628405.875"/>
    <n v="954499034.27083325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3635700.489583334"/>
    <n v="163628405.875"/>
    <n v="790870628.39583325"/>
    <x v="4"/>
  </r>
  <r>
    <x v="160"/>
    <s v="Xe nâng dầu 2.5 tấn Komatsu - 15"/>
    <d v="2022-11-14T00:00:00"/>
    <d v="2022-11-01T00:00:00"/>
    <n v="60"/>
    <x v="19"/>
    <x v="0"/>
    <m/>
    <s v="6274"/>
    <n v="6274001905"/>
    <n v="6274001905"/>
    <m/>
    <m/>
    <n v="450000000"/>
    <n v="7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0000"/>
    <n v="7500000"/>
    <n v="15000000"/>
    <n v="4350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3450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2550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165000000"/>
    <x v="4"/>
  </r>
  <r>
    <x v="161"/>
    <s v="Máy ép kiện XTY-600WB10080, seri 22203835"/>
    <d v="2022-11-15T00:00:00"/>
    <d v="2022-11-15T00:00:00"/>
    <n v="60"/>
    <x v="24"/>
    <x v="20"/>
    <s v="CHWO-B01"/>
    <s v="6274"/>
    <n v="6274001903"/>
    <s v="6274001906"/>
    <m/>
    <m/>
    <n v="941175390"/>
    <n v="15686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86256"/>
    <n v="15686256"/>
    <n v="31372512"/>
    <n v="909802878"/>
    <n v="15686256"/>
    <n v="15686256"/>
    <n v="15686256"/>
    <n v="15686256"/>
    <n v="15686256"/>
    <n v="15686256"/>
    <n v="15686256"/>
    <n v="15686256"/>
    <n v="15686256"/>
    <n v="15686256"/>
    <n v="15686256"/>
    <n v="15686256"/>
    <n v="188235072"/>
    <n v="721567806"/>
    <n v="15686256"/>
    <n v="15686256"/>
    <n v="15686256"/>
    <n v="15686256"/>
    <n v="15686256"/>
    <n v="15686256"/>
    <n v="15686256"/>
    <n v="15686256"/>
    <n v="15686256"/>
    <n v="15686256"/>
    <n v="15686256"/>
    <n v="15686256"/>
    <n v="188235072"/>
    <n v="533332734"/>
    <n v="15686256"/>
    <n v="15686256"/>
    <n v="15686256"/>
    <n v="15686256"/>
    <n v="15686256"/>
    <n v="15686256"/>
    <n v="15686256"/>
    <n v="15686256"/>
    <n v="15686256"/>
    <n v="15686256"/>
    <n v="15686256"/>
    <n v="15686256"/>
    <n v="188235072"/>
    <n v="345097662"/>
    <x v="4"/>
  </r>
  <r>
    <x v="162"/>
    <s v="Máy làm lạnh nước- nước giải nhiệt"/>
    <d v="2022-11-29T00:00:00"/>
    <d v="2022-12-01T00:00:00"/>
    <n v="60"/>
    <x v="19"/>
    <x v="0"/>
    <m/>
    <s v="6274"/>
    <n v="6274001906"/>
    <s v="6274001906"/>
    <m/>
    <m/>
    <n v="1667705806"/>
    <n v="27795096.7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95096.766666666"/>
    <n v="27795096.766666666"/>
    <n v="1639910709.2333333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333541161.19999987"/>
    <n v="1306369548.0333335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333541161.19999987"/>
    <n v="972828386.83333373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27795096.766666666"/>
    <n v="333541161.19999987"/>
    <n v="639287225.63333392"/>
    <x v="4"/>
  </r>
  <r>
    <x v="163"/>
    <s v="Thi công hồ cá"/>
    <d v="2022-12-01T00:00:00"/>
    <d v="2022-12-01T00:00:00"/>
    <n v="36"/>
    <x v="3"/>
    <x v="3"/>
    <m/>
    <s v="6424"/>
    <n v="6424001901"/>
    <n v="6274001901"/>
    <m/>
    <m/>
    <n v="322740000"/>
    <n v="89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65000"/>
    <n v="8965000"/>
    <n v="313775000"/>
    <n v="8965000"/>
    <n v="8965000"/>
    <n v="8965000"/>
    <n v="8965000"/>
    <n v="8965000"/>
    <n v="8965000"/>
    <n v="8965000"/>
    <n v="8965000"/>
    <n v="8965000"/>
    <n v="8965000"/>
    <n v="8965000"/>
    <n v="8965000"/>
    <n v="107580000"/>
    <n v="206195000"/>
    <n v="8965000"/>
    <n v="8965000"/>
    <n v="8965000"/>
    <n v="8965000"/>
    <n v="8965000"/>
    <n v="8965000"/>
    <n v="8965000"/>
    <n v="8965000"/>
    <n v="8965000"/>
    <n v="8965000"/>
    <n v="8965000"/>
    <n v="8965000"/>
    <n v="107580000"/>
    <n v="98615000"/>
    <n v="8965000"/>
    <n v="8965000"/>
    <n v="8965000"/>
    <n v="8965000"/>
    <n v="8965000"/>
    <n v="8965000"/>
    <n v="8965000"/>
    <n v="8965000"/>
    <n v="8965000"/>
    <n v="8965000"/>
    <n v="8965000"/>
    <m/>
    <n v="98615000"/>
    <n v="0"/>
    <x v="4"/>
  </r>
  <r>
    <x v="164"/>
    <s v="Trồng cây cảnh quan"/>
    <d v="2022-12-01T00:00:00"/>
    <d v="2023-01-01T00:00:00"/>
    <n v="12"/>
    <x v="3"/>
    <x v="3"/>
    <m/>
    <s v="6274"/>
    <n v="6424001901"/>
    <m/>
    <m/>
    <m/>
    <n v="151000000"/>
    <n v="12583333.3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83333.333333334"/>
    <n v="12583333.333333334"/>
    <n v="12583333.333333334"/>
    <n v="12583333.333333334"/>
    <n v="12583333.333333334"/>
    <n v="12583333.333333334"/>
    <n v="12583333.333333334"/>
    <n v="12583333.333333334"/>
    <n v="12583333.333333334"/>
    <n v="12583333.333333334"/>
    <n v="12583333.333333334"/>
    <n v="12583333.333333334"/>
    <n v="151000000"/>
    <n v="0"/>
    <m/>
    <m/>
    <m/>
    <m/>
    <m/>
    <m/>
    <m/>
    <m/>
    <m/>
    <m/>
    <m/>
    <m/>
    <m/>
    <n v="0"/>
    <m/>
    <m/>
    <m/>
    <m/>
    <m/>
    <m/>
    <m/>
    <m/>
    <m/>
    <m/>
    <m/>
    <m/>
    <m/>
    <n v="0"/>
    <x v="4"/>
  </r>
  <r>
    <x v="165"/>
    <s v="Máy tách kim loại Sesotec - 2"/>
    <d v="2022-12-01T00:00:00"/>
    <d v="2022-12-01T00:00:00"/>
    <n v="60"/>
    <x v="9"/>
    <x v="9"/>
    <s v="YEHD-01"/>
    <s v="6274"/>
    <n v="6274001906"/>
    <s v="6274001906"/>
    <m/>
    <m/>
    <n v="168057600"/>
    <n v="2800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0960"/>
    <n v="2800960"/>
    <n v="16525664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13164512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9803360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64422080"/>
    <x v="4"/>
  </r>
  <r>
    <x v="166"/>
    <s v="Máy tách kim loại Sesotec - 3"/>
    <d v="2022-12-01T00:00:00"/>
    <d v="2022-12-01T00:00:00"/>
    <n v="60"/>
    <x v="25"/>
    <x v="21"/>
    <s v="STAR-01"/>
    <s v="6274"/>
    <n v="6274001906"/>
    <s v="6274001906"/>
    <m/>
    <m/>
    <n v="168057600"/>
    <n v="2800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0960"/>
    <n v="2800960"/>
    <n v="16525664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13164512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9803360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64422080"/>
    <x v="4"/>
  </r>
  <r>
    <x v="167"/>
    <s v="Máy tách kim loại Sesotec - 4"/>
    <d v="2022-12-01T00:00:00"/>
    <d v="2022-12-01T00:00:00"/>
    <n v="60"/>
    <x v="26"/>
    <x v="22"/>
    <s v="STAR-01"/>
    <s v="6274"/>
    <n v="6274001906"/>
    <s v="6274001906"/>
    <m/>
    <m/>
    <n v="168057600"/>
    <n v="2800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0960"/>
    <n v="2800960"/>
    <n v="16525664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13164512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98033600"/>
    <n v="2800960"/>
    <n v="2800960"/>
    <n v="2800960"/>
    <n v="2800960"/>
    <n v="2800960"/>
    <n v="2800960"/>
    <n v="2800960"/>
    <n v="2800960"/>
    <n v="2800960"/>
    <n v="2800960"/>
    <n v="2800960"/>
    <n v="2800960"/>
    <n v="33611520"/>
    <n v="64422080"/>
    <x v="4"/>
  </r>
  <r>
    <x v="168"/>
    <s v="Tủ Sấy chân không ADP301"/>
    <d v="2022-12-01T00:00:00"/>
    <d v="2022-05-02T00:00:00"/>
    <n v="60"/>
    <x v="13"/>
    <x v="13"/>
    <m/>
    <s v="6274"/>
    <n v="6274001903"/>
    <s v="6274001906"/>
    <m/>
    <m/>
    <n v="169034165"/>
    <n v="2817236.08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7236.0833333335"/>
    <n v="2817236.0833333335"/>
    <n v="2817236.0833333335"/>
    <n v="2817236.0833333335"/>
    <n v="2817236.0833333335"/>
    <n v="2817236.0833333335"/>
    <n v="2817236.0833333335"/>
    <n v="2817236.0833333335"/>
    <n v="22537888.666666664"/>
    <n v="146496276.33333334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33806832.999999993"/>
    <n v="112689443.33333334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33806832.999999993"/>
    <n v="78882610.333333343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2817236.0833333335"/>
    <n v="33806832.999999993"/>
    <n v="45075777.333333351"/>
    <x v="4"/>
  </r>
  <r>
    <x v="169"/>
    <s v="Thiết bị xử lý mẫu bằng vi sóng Monowave 200"/>
    <d v="2022-12-01T00:00:00"/>
    <d v="2022-05-02T00:00:00"/>
    <n v="60"/>
    <x v="13"/>
    <x v="13"/>
    <m/>
    <s v="6274"/>
    <n v="6274001903"/>
    <s v="6274001906"/>
    <m/>
    <m/>
    <n v="322725000"/>
    <n v="5378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78750"/>
    <n v="5378750"/>
    <n v="5378750"/>
    <n v="5378750"/>
    <n v="5378750"/>
    <n v="5378750"/>
    <n v="5378750"/>
    <n v="5378750"/>
    <n v="43030000"/>
    <n v="279695000"/>
    <n v="5378750"/>
    <n v="5378750"/>
    <n v="5378750"/>
    <n v="5378750"/>
    <n v="5378750"/>
    <n v="5378750"/>
    <n v="5378750"/>
    <n v="5378750"/>
    <n v="5378750"/>
    <n v="5378750"/>
    <n v="5378750"/>
    <n v="5378750"/>
    <n v="64545000"/>
    <n v="215150000"/>
    <n v="5378750"/>
    <n v="5378750"/>
    <n v="5378750"/>
    <n v="5378750"/>
    <n v="5378750"/>
    <n v="5378750"/>
    <n v="5378750"/>
    <n v="5378750"/>
    <n v="5378750"/>
    <n v="5378750"/>
    <n v="5378750"/>
    <n v="5378750"/>
    <n v="64545000"/>
    <n v="150605000"/>
    <n v="5378750"/>
    <n v="5378750"/>
    <n v="5378750"/>
    <n v="5378750"/>
    <n v="5378750"/>
    <n v="5378750"/>
    <n v="5378750"/>
    <n v="5378750"/>
    <n v="5378750"/>
    <n v="5378750"/>
    <n v="5378750"/>
    <n v="5378750"/>
    <n v="64545000"/>
    <n v="86060000"/>
    <x v="4"/>
  </r>
  <r>
    <x v="170"/>
    <s v="Khuôn đĩa 70mm 4cav k1"/>
    <d v="2022-12-01T00:00:00"/>
    <d v="2022-12-01T00:00:00"/>
    <n v="36"/>
    <x v="23"/>
    <x v="13"/>
    <m/>
    <s v="6274"/>
    <n v="6274001906"/>
    <s v="6274001906"/>
    <m/>
    <m/>
    <n v="79000000"/>
    <n v="2194444.44444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4444.4444444445"/>
    <n v="2194444.4444444445"/>
    <n v="76805555.555555552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6333333.333333332"/>
    <n v="50472222.222222224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6333333.333333332"/>
    <n v="24138888.888888892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44.4444444445"/>
    <n v="2194424.4444444445"/>
    <m/>
    <n v="24138868.888888888"/>
    <n v="20.00000000372529"/>
    <x v="4"/>
  </r>
  <r>
    <x v="171"/>
    <s v="Khuôn HDPE Labtest 9 chi tiết"/>
    <d v="2022-12-01T00:00:00"/>
    <d v="2022-12-01T00:00:00"/>
    <n v="36"/>
    <x v="23"/>
    <x v="13"/>
    <m/>
    <s v="6274"/>
    <n v="6274001906"/>
    <s v="6274001906"/>
    <m/>
    <m/>
    <n v="107800000"/>
    <n v="2994444.44444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4444.4444444445"/>
    <n v="2994444.4444444445"/>
    <n v="104805555.5555555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35933333.333333336"/>
    <n v="68872222.222222209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35933333.333333336"/>
    <n v="32938888.888888873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44.4444444445"/>
    <n v="2994424.4444444445"/>
    <m/>
    <n v="32938868.888888888"/>
    <n v="19.999999985098839"/>
    <x v="4"/>
  </r>
  <r>
    <x v="172"/>
    <s v="Máy phân tích màu quang phổ CM-36DG"/>
    <d v="2022-12-01T00:00:00"/>
    <d v="2023-01-01T00:00:00"/>
    <n v="36"/>
    <x v="23"/>
    <x v="13"/>
    <m/>
    <s v="6274"/>
    <n v="6274001906"/>
    <s v="6274001906"/>
    <m/>
    <m/>
    <n v="559630200"/>
    <n v="15545283.3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86543400.00000003"/>
    <n v="373086800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86543400.00000003"/>
    <n v="186543399.99999997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83.333333334"/>
    <n v="15545259.333333334"/>
    <n v="186543376.00000003"/>
    <n v="23.999999940395355"/>
    <x v="4"/>
  </r>
  <r>
    <x v="173"/>
    <s v="Tivi Sony 65 inch KD-65X85J - 4"/>
    <d v="2022-12-05T00:00:00"/>
    <d v="2022-12-01T00:00:00"/>
    <s v="12"/>
    <x v="3"/>
    <x v="3"/>
    <m/>
    <s v="6423"/>
    <s v="6423001908"/>
    <n v="6274001901"/>
    <m/>
    <m/>
    <n v="32200000"/>
    <n v="2683333.333333333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683333.3333333335"/>
    <n v="2683333.3333333335"/>
    <n v="29516666.666666668"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m/>
    <n v="29516666.666666664"/>
    <n v="0"/>
    <m/>
    <m/>
    <m/>
    <m/>
    <m/>
    <m/>
    <m/>
    <m/>
    <m/>
    <m/>
    <m/>
    <m/>
    <m/>
    <m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n v="2683333.3333333335"/>
    <n v="32199999.999999996"/>
    <n v="0"/>
    <x v="4"/>
  </r>
  <r>
    <x v="174"/>
    <s v="Chuyền băm rửa chai HDPE"/>
    <d v="2022-12-09T00:00:00"/>
    <d v="2022-12-01T00:00:00"/>
    <n v="60"/>
    <x v="27"/>
    <x v="23"/>
    <s v="ACTI-B01"/>
    <s v="6274"/>
    <n v="6274001903"/>
    <n v="6274001903"/>
    <m/>
    <m/>
    <n v="4051850083"/>
    <n v="67900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900975"/>
    <n v="67900975"/>
    <n v="3983949108"/>
    <n v="67900975"/>
    <n v="67900975"/>
    <n v="67900975"/>
    <n v="67900975"/>
    <n v="67900975"/>
    <n v="67900975"/>
    <n v="67900975"/>
    <n v="67900975"/>
    <n v="67900975"/>
    <n v="67900975"/>
    <n v="67900975"/>
    <n v="67900975"/>
    <n v="814811700"/>
    <n v="3169137408"/>
    <n v="67900975"/>
    <n v="67900975"/>
    <n v="67900975"/>
    <n v="67900975"/>
    <n v="67900975"/>
    <n v="67900975"/>
    <n v="67900975"/>
    <n v="67900975"/>
    <n v="67900975"/>
    <n v="67900975"/>
    <n v="67900975"/>
    <n v="67900975"/>
    <n v="814811700"/>
    <n v="2354325708"/>
    <n v="67900975"/>
    <n v="67900975"/>
    <n v="67900975"/>
    <n v="67900975"/>
    <n v="67900975"/>
    <n v="67900975"/>
    <n v="67900975"/>
    <n v="67900975"/>
    <n v="67900975"/>
    <n v="67900975"/>
    <n v="67900975"/>
    <n v="67900975"/>
    <n v="814811700"/>
    <n v="1539514008"/>
    <x v="4"/>
  </r>
  <r>
    <x v="175"/>
    <s v="Thiết bị cân xe Mettler Toledo"/>
    <d v="2022-12-09T00:00:00"/>
    <d v="2022-12-01T00:00:00"/>
    <n v="60"/>
    <x v="19"/>
    <x v="0"/>
    <m/>
    <s v="6274"/>
    <n v="6274001906"/>
    <s v="6274001906"/>
    <m/>
    <m/>
    <n v="1067096720"/>
    <n v="17784945.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84945.333333332"/>
    <n v="17784945.333333332"/>
    <n v="1049311774.6666666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213419344.00000003"/>
    <n v="835892430.66666663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213419344.00000003"/>
    <n v="622473086.66666663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17784945.333333332"/>
    <n v="213419344.00000003"/>
    <n v="409053742.66666663"/>
    <x v="4"/>
  </r>
  <r>
    <x v="176"/>
    <s v="Máy so màu"/>
    <d v="2022-12-14T00:00:00"/>
    <d v="2022-10-15T00:00:00"/>
    <n v="60"/>
    <x v="23"/>
    <x v="13"/>
    <m/>
    <s v="6274"/>
    <n v="6274001906"/>
    <s v="6274001906"/>
    <m/>
    <m/>
    <n v="307501942"/>
    <n v="5125032.3666666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5032.3666666662"/>
    <n v="5125032.3666666662"/>
    <n v="5125032.3666666662"/>
    <n v="15375097.099999998"/>
    <n v="292126844.89999998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61500388.399999999"/>
    <n v="230626456.49999997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61500388.399999999"/>
    <n v="169126068.09999996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5125032.3666666662"/>
    <n v="61500388.399999999"/>
    <n v="107625679.69999996"/>
    <x v="4"/>
  </r>
  <r>
    <x v="177"/>
    <s v="Nhà xưởng số F01"/>
    <d v="2022-12-19T00:00:00"/>
    <d v="2023-01-01T00:00:00"/>
    <n v="300"/>
    <x v="28"/>
    <x v="19"/>
    <m/>
    <s v="6274"/>
    <n v="6274001901"/>
    <m/>
    <m/>
    <m/>
    <n v="23184211519"/>
    <n v="77280705.06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927368460.75999975"/>
    <n v="22256843058.240002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927368460.75999975"/>
    <n v="21329474597.48000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77280705.063333333"/>
    <n v="927368460.75999975"/>
    <n v="20402106136.720005"/>
    <x v="4"/>
  </r>
  <r>
    <x v="178"/>
    <s v="Nhà xưởng số F05"/>
    <d v="2022-12-19T00:00:00"/>
    <d v="2023-01-01T00:00:00"/>
    <n v="300"/>
    <x v="29"/>
    <x v="24"/>
    <m/>
    <s v="6274"/>
    <n v="6274001901"/>
    <m/>
    <m/>
    <m/>
    <n v="14213865604"/>
    <n v="47379552.013333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568554624.15999997"/>
    <n v="13645310979.84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568554624.15999997"/>
    <n v="13076756355.68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47379552.013333336"/>
    <n v="568554624.15999997"/>
    <n v="12508201731.52"/>
    <x v="4"/>
  </r>
  <r>
    <x v="179"/>
    <s v="Sân chứa nguyên liệu, trạm cân"/>
    <d v="2022-12-20T00:00:00"/>
    <d v="2023-01-01T00:00:00"/>
    <n v="96"/>
    <x v="0"/>
    <x v="0"/>
    <m/>
    <s v="6274"/>
    <n v="6274001901"/>
    <m/>
    <m/>
    <m/>
    <n v="7312917741"/>
    <n v="76176226.46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914114717.625"/>
    <n v="6398803023.3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914114717.625"/>
    <n v="5484688305.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76176226.46875"/>
    <n v="914114717.625"/>
    <n v="4570573588.125"/>
    <x v="4"/>
  </r>
  <r>
    <x v="180"/>
    <s v="Đường bê tông nhựa"/>
    <d v="2022-12-20T00:00:00"/>
    <d v="2023-01-01T00:00:00"/>
    <n v="72"/>
    <x v="0"/>
    <x v="0"/>
    <m/>
    <s v="6274"/>
    <n v="6274001901"/>
    <m/>
    <m/>
    <m/>
    <n v="1365430657"/>
    <n v="18964314.6805555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227571776.16666666"/>
    <n v="1137858880.8333333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227571776.16666666"/>
    <n v="910287104.66666663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18964314.680555556"/>
    <n v="227571776.16666666"/>
    <n v="682715328.5"/>
    <x v="4"/>
  </r>
  <r>
    <x v="181"/>
    <s v="Hệ thống chiếu sáng F01-F05"/>
    <d v="2022-12-20T00:00:00"/>
    <d v="2023-01-01T00:00:00"/>
    <n v="60"/>
    <x v="0"/>
    <x v="0"/>
    <m/>
    <s v="6274"/>
    <n v="6274001901"/>
    <m/>
    <m/>
    <m/>
    <n v="925192275"/>
    <n v="1541987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19871.25"/>
    <n v="15419871.25"/>
    <n v="15419871.25"/>
    <n v="15419871.25"/>
    <n v="15419871.25"/>
    <n v="15419871.25"/>
    <n v="15419871.25"/>
    <n v="15419871.25"/>
    <n v="15419871.25"/>
    <n v="15419871.25"/>
    <n v="15419871.25"/>
    <n v="15419871.25"/>
    <n v="185038455"/>
    <n v="740153820"/>
    <n v="15419871.25"/>
    <n v="15419871.25"/>
    <n v="15419871.25"/>
    <n v="15419871.25"/>
    <n v="15419871.25"/>
    <n v="15419871.25"/>
    <n v="15419871.25"/>
    <n v="15419871.25"/>
    <n v="15419871.25"/>
    <n v="15419871.25"/>
    <n v="15419871.25"/>
    <n v="15419871.25"/>
    <n v="185038455"/>
    <n v="555115365"/>
    <n v="15419871.25"/>
    <n v="15419871.25"/>
    <n v="15419871.25"/>
    <n v="15419871.25"/>
    <n v="15419871.25"/>
    <n v="15419871.25"/>
    <n v="15419871.25"/>
    <n v="15419871.25"/>
    <n v="15419871.25"/>
    <n v="15419871.25"/>
    <n v="15419871.25"/>
    <n v="15419871.25"/>
    <n v="185038455"/>
    <n v="370076910"/>
    <x v="4"/>
  </r>
  <r>
    <x v="182"/>
    <s v="Hệ thống PCCC xưởng F04"/>
    <d v="2022-12-20T00:00:00"/>
    <d v="2023-01-01T00:00:00"/>
    <n v="96"/>
    <x v="24"/>
    <x v="20"/>
    <m/>
    <s v="6274"/>
    <n v="6274001906"/>
    <m/>
    <m/>
    <m/>
    <n v="941765419"/>
    <n v="9810056.44791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117720677.37500001"/>
    <n v="824044741.625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117720677.37500001"/>
    <n v="706324064.25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9810056.447916666"/>
    <n v="117720677.37500001"/>
    <n v="588603386.875"/>
    <x v="4"/>
  </r>
  <r>
    <x v="183"/>
    <s v="Hệ thống PCCC xưởng F01 &amp; F05"/>
    <d v="2022-12-20T00:00:00"/>
    <d v="2023-01-01T00:00:00"/>
    <n v="96"/>
    <x v="28"/>
    <x v="19"/>
    <m/>
    <s v="6274"/>
    <n v="6274001906"/>
    <m/>
    <m/>
    <m/>
    <n v="2335337725"/>
    <n v="24326434.63541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91917215.62499994"/>
    <n v="2043420509.375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91917215.62499994"/>
    <n v="1751503293.75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4326434.635416668"/>
    <n v="291917215.62499994"/>
    <n v="1459586078.125"/>
    <x v="4"/>
  </r>
  <r>
    <x v="184"/>
    <s v="Sàn nâng thủy lực"/>
    <d v="2022-12-20T00:00:00"/>
    <d v="2023-01-01T00:00:00"/>
    <n v="60"/>
    <x v="0"/>
    <x v="0"/>
    <m/>
    <s v="6274"/>
    <n v="6274001905"/>
    <m/>
    <m/>
    <m/>
    <n v="284144493"/>
    <n v="4735741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5741.55"/>
    <n v="4735741.55"/>
    <n v="4735741.55"/>
    <n v="4735741.55"/>
    <n v="4735741.55"/>
    <n v="4735741.55"/>
    <n v="4735741.55"/>
    <n v="4735741.55"/>
    <n v="4735741.55"/>
    <n v="4735741.55"/>
    <n v="4735741.55"/>
    <n v="4735741.55"/>
    <n v="56828898.599999987"/>
    <n v="227315594.40000001"/>
    <n v="4735741.55"/>
    <n v="4735741.55"/>
    <n v="4735741.55"/>
    <n v="4735741.55"/>
    <n v="4735741.55"/>
    <n v="4735741.55"/>
    <n v="4735741.55"/>
    <n v="4735741.55"/>
    <n v="4735741.55"/>
    <n v="4735741.55"/>
    <n v="4735741.55"/>
    <n v="4735741.55"/>
    <n v="56828898.599999987"/>
    <n v="170486695.80000001"/>
    <n v="4735741.55"/>
    <n v="4735741.55"/>
    <n v="4735741.55"/>
    <n v="4735741.55"/>
    <n v="4735741.55"/>
    <n v="4735741.55"/>
    <n v="4735741.55"/>
    <n v="4735741.55"/>
    <n v="4735741.55"/>
    <n v="4735741.55"/>
    <n v="4735741.55"/>
    <n v="4735741.55"/>
    <n v="56828898.599999987"/>
    <n v="113657797.20000002"/>
    <x v="4"/>
  </r>
  <r>
    <x v="185"/>
    <s v="Văn phòng F02"/>
    <d v="2022-12-21T00:00:00"/>
    <d v="2023-01-01T00:00:00"/>
    <n v="240"/>
    <x v="3"/>
    <x v="3"/>
    <m/>
    <s v="6424"/>
    <n v="6424001901"/>
    <m/>
    <m/>
    <m/>
    <n v="2569997827"/>
    <n v="10708324.2791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28499891.35000001"/>
    <n v="2441497935.6500001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28499891.35000001"/>
    <n v="2312998044.3000002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0708324.279166667"/>
    <n v="128499891.35000001"/>
    <n v="2184498152.9500003"/>
    <x v="4"/>
  </r>
  <r>
    <x v="186"/>
    <s v="Máy đo độ bền kháng áp chai nhựa Pet"/>
    <d v="2022-12-26T00:00:00"/>
    <d v="2023-01-01T00:00:00"/>
    <n v="36"/>
    <x v="23"/>
    <x v="13"/>
    <m/>
    <s v="6274"/>
    <n v="6274001906"/>
    <s v="6274001906"/>
    <m/>
    <m/>
    <n v="421764609"/>
    <n v="11715683.58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40588202.99999997"/>
    <n v="281176406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40588202.99999997"/>
    <n v="140588203.00000003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683.583333334"/>
    <n v="11715704.583333334"/>
    <n v="140588223.99999997"/>
    <n v="-20.999999940395355"/>
    <x v="4"/>
  </r>
  <r>
    <x v="187"/>
    <s v="Máy kiểm tra độ kín nắp chai tự động"/>
    <d v="2022-12-26T00:00:00"/>
    <d v="2023-01-01T00:00:00"/>
    <n v="36"/>
    <x v="23"/>
    <x v="13"/>
    <m/>
    <s v="6274"/>
    <n v="6274001906"/>
    <s v="6274001906"/>
    <m/>
    <m/>
    <n v="332886400"/>
    <n v="9246844.444444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110962133.33333336"/>
    <n v="221924266.66666663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110962133.33333336"/>
    <n v="110962133.33333327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44.444444444"/>
    <n v="9246824.444444444"/>
    <n v="110962113.33333336"/>
    <n v="19.999999910593033"/>
    <x v="4"/>
  </r>
  <r>
    <x v="188"/>
    <s v="Máy kiểm tra nồng độ khí CO2 trong đồ uống"/>
    <d v="2022-12-26T00:00:00"/>
    <d v="2023-01-01T00:00:00"/>
    <n v="36"/>
    <x v="23"/>
    <x v="13"/>
    <m/>
    <s v="6274"/>
    <n v="6274001906"/>
    <s v="6274001906"/>
    <m/>
    <m/>
    <n v="256760000"/>
    <n v="7132222.22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85586666.666666672"/>
    <n v="171173333.33333331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85586666.666666672"/>
    <n v="85586666.66666664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22.222222222"/>
    <n v="7132230.222222222"/>
    <n v="85586674.666666672"/>
    <n v="-8.0000000298023224"/>
    <x v="4"/>
  </r>
  <r>
    <x v="189"/>
    <s v="Máy kiểm tra oxy hòa tan"/>
    <d v="2022-12-26T00:00:00"/>
    <d v="2023-01-01T00:00:00"/>
    <n v="36"/>
    <x v="23"/>
    <x v="13"/>
    <m/>
    <s v="6274"/>
    <n v="6274001906"/>
    <s v="6274001906"/>
    <m/>
    <m/>
    <n v="270107000"/>
    <n v="7502972.22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90035666.666666672"/>
    <n v="180071333.33333331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90035666.666666672"/>
    <n v="90035666.66666664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72.222222222"/>
    <n v="7502980.222222222"/>
    <n v="90035674.666666672"/>
    <n v="-8.0000000298023224"/>
    <x v="4"/>
  </r>
  <r>
    <x v="190"/>
    <s v="Hệ thống Silo vảy PET"/>
    <d v="2022-12-27T00:00:00"/>
    <d v="2022-12-01T00:00:00"/>
    <n v="60"/>
    <x v="4"/>
    <x v="4"/>
    <s v="CHWO-R01"/>
    <s v="6274"/>
    <n v="6274001906"/>
    <s v="6274001906"/>
    <m/>
    <m/>
    <n v="1119518319"/>
    <n v="18658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58638"/>
    <n v="18658638"/>
    <n v="1100859681"/>
    <n v="18658638"/>
    <n v="18658638"/>
    <n v="18658638"/>
    <n v="18658638"/>
    <n v="18658638"/>
    <n v="18658638"/>
    <n v="18658638"/>
    <n v="18658638"/>
    <n v="18658638"/>
    <n v="18658638"/>
    <n v="18658638"/>
    <n v="18658638"/>
    <n v="223903656"/>
    <n v="876956025"/>
    <n v="18658638"/>
    <n v="18658638"/>
    <n v="18658638"/>
    <n v="18658638"/>
    <n v="18658638"/>
    <n v="18658638"/>
    <n v="18658638"/>
    <n v="18658638"/>
    <n v="18658638"/>
    <n v="18658638"/>
    <n v="18658638"/>
    <n v="18658638"/>
    <n v="223903656"/>
    <n v="653052369"/>
    <n v="18658638"/>
    <n v="18658638"/>
    <n v="18658638"/>
    <n v="18658638"/>
    <n v="18658638"/>
    <n v="18658638"/>
    <n v="18658638"/>
    <n v="18658638"/>
    <n v="18658638"/>
    <n v="18658638"/>
    <n v="18658638"/>
    <n v="18658638"/>
    <n v="223903656"/>
    <n v="429148713"/>
    <x v="4"/>
  </r>
  <r>
    <x v="191"/>
    <s v="Mác tách nhãn Zig-Zag - 1"/>
    <d v="2022-12-28T00:00:00"/>
    <d v="2023-01-01T00:00:00"/>
    <n v="60"/>
    <x v="4"/>
    <x v="4"/>
    <s v="TAIH-03"/>
    <s v="6274"/>
    <n v="6274001903"/>
    <s v="6274001906"/>
    <m/>
    <m/>
    <n v="261760895"/>
    <n v="4362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2681"/>
    <n v="4362681"/>
    <n v="4362681"/>
    <n v="4362681"/>
    <n v="4362681"/>
    <n v="4362681"/>
    <n v="4362681"/>
    <n v="4362681"/>
    <n v="4362681"/>
    <n v="4362681"/>
    <n v="4362681"/>
    <n v="4362681"/>
    <n v="52352172"/>
    <n v="209408723"/>
    <n v="4362681"/>
    <n v="4362681"/>
    <n v="4362681"/>
    <n v="4362681"/>
    <n v="4362681"/>
    <n v="4362681"/>
    <n v="4362681"/>
    <n v="4362681"/>
    <n v="4362681"/>
    <n v="4362681"/>
    <n v="4362681"/>
    <n v="4362681"/>
    <n v="52352172"/>
    <n v="157056551"/>
    <n v="4362681"/>
    <n v="4362681"/>
    <n v="4362681"/>
    <n v="4362681"/>
    <n v="4362681"/>
    <n v="4362681"/>
    <n v="4362681"/>
    <n v="4362681"/>
    <n v="4362681"/>
    <n v="4362681"/>
    <n v="4362681"/>
    <n v="4362681"/>
    <n v="52352172"/>
    <n v="104704379"/>
    <x v="4"/>
  </r>
  <r>
    <x v="192"/>
    <s v="Mác tách nhãn Zig-Zag - 2"/>
    <d v="2022-12-28T00:00:00"/>
    <d v="2023-01-01T00:00:00"/>
    <n v="60"/>
    <x v="6"/>
    <x v="6"/>
    <s v="CHWO-R02"/>
    <s v="6274"/>
    <n v="6274001903"/>
    <s v="6274001906"/>
    <m/>
    <m/>
    <n v="261760893"/>
    <n v="4362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2681"/>
    <n v="4362681"/>
    <n v="4362681"/>
    <n v="4362681"/>
    <n v="4362681"/>
    <n v="4362681"/>
    <n v="4362681"/>
    <n v="4362681"/>
    <n v="4362681"/>
    <n v="4362681"/>
    <n v="4362681"/>
    <n v="4362681"/>
    <n v="52352172"/>
    <n v="209408721"/>
    <n v="4362681"/>
    <n v="4362681"/>
    <n v="4362681"/>
    <n v="4362681"/>
    <n v="4362681"/>
    <n v="4362681"/>
    <n v="4362681"/>
    <n v="4362681"/>
    <n v="4362681"/>
    <n v="4362681"/>
    <n v="4362681"/>
    <n v="4362681"/>
    <n v="52352172"/>
    <n v="157056549"/>
    <n v="4362681"/>
    <n v="4362681"/>
    <n v="4362681"/>
    <n v="4362681"/>
    <n v="4362681"/>
    <n v="4362681"/>
    <n v="4362681"/>
    <n v="4362681"/>
    <n v="4362681"/>
    <n v="4362681"/>
    <n v="4362681"/>
    <n v="4362681"/>
    <n v="52352172"/>
    <n v="104704377"/>
    <x v="4"/>
  </r>
  <r>
    <x v="193"/>
    <s v="Máy tách nhãn chai Pet PVN-800"/>
    <d v="2022-12-31T00:00:00"/>
    <d v="2023-01-01T00:00:00"/>
    <n v="60"/>
    <x v="0"/>
    <x v="0"/>
    <m/>
    <s v="6274"/>
    <n v="6274001906"/>
    <m/>
    <m/>
    <m/>
    <n v="773334901"/>
    <n v="12888915.01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54666980.20000002"/>
    <n v="618667920.79999995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54666980.20000002"/>
    <n v="464000940.5999999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2888915.016666668"/>
    <n v="154666980.20000002"/>
    <n v="309333960.39999986"/>
    <x v="4"/>
  </r>
  <r>
    <x v="194"/>
    <s v="Mâm chứa nước băng chuyền"/>
    <d v="2023-01-01T00:00:00"/>
    <d v="2023-02-01T00:00:00"/>
    <n v="36"/>
    <x v="4"/>
    <x v="4"/>
    <s v="CHWO-R01"/>
    <s v="6274"/>
    <n v="6274001906"/>
    <s v="6274001906"/>
    <m/>
    <m/>
    <n v="101385900"/>
    <n v="2816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6275"/>
    <n v="2816275"/>
    <n v="2816275"/>
    <n v="2816275"/>
    <n v="2816275"/>
    <n v="2816275"/>
    <n v="2816275"/>
    <n v="2816275"/>
    <n v="2816275"/>
    <n v="2816275"/>
    <n v="2816275"/>
    <n v="30979025"/>
    <n v="70406875"/>
    <n v="2816275"/>
    <n v="2816275"/>
    <n v="2816275"/>
    <n v="2816275"/>
    <n v="2816275"/>
    <n v="2816275"/>
    <n v="2816275"/>
    <n v="2816275"/>
    <n v="2816275"/>
    <n v="2816275"/>
    <n v="2816275"/>
    <n v="2816275"/>
    <n v="33795300"/>
    <n v="36611575"/>
    <n v="2816275"/>
    <n v="2816275"/>
    <n v="2816275"/>
    <n v="2816275"/>
    <n v="2816275"/>
    <n v="2816275"/>
    <n v="2816275"/>
    <n v="2816275"/>
    <n v="2816275"/>
    <n v="2816275"/>
    <n v="2816275"/>
    <n v="2816275"/>
    <n v="33795300"/>
    <n v="2816275"/>
    <x v="5"/>
  </r>
  <r>
    <x v="195"/>
    <s v="Xe nâng dầu 2.5 tấn Komatsu - 16"/>
    <d v="2023-01-01T00:00:00"/>
    <d v="2022-11-01T00:00:00"/>
    <n v="60"/>
    <x v="19"/>
    <x v="0"/>
    <m/>
    <s v="6274"/>
    <n v="6274001905"/>
    <n v="6274001905"/>
    <m/>
    <m/>
    <n v="450000000"/>
    <n v="7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0000"/>
    <n v="7500000"/>
    <n v="15000000"/>
    <n v="4350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3450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2550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165000000"/>
    <x v="5"/>
  </r>
  <r>
    <x v="196"/>
    <s v="Xe nâng dầu 2.5 tấn Komatsu - 17"/>
    <d v="2023-01-01T00:00:00"/>
    <d v="2022-12-01T00:00:00"/>
    <n v="60"/>
    <x v="19"/>
    <x v="0"/>
    <m/>
    <s v="6274"/>
    <n v="6274001905"/>
    <n v="6274001905"/>
    <m/>
    <m/>
    <n v="450000000"/>
    <n v="7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0000"/>
    <n v="7500000"/>
    <n v="4425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3525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262500000"/>
    <n v="7500000"/>
    <n v="7500000"/>
    <n v="7500000"/>
    <n v="7500000"/>
    <n v="7500000"/>
    <n v="7500000"/>
    <n v="7500000"/>
    <n v="7500000"/>
    <n v="7500000"/>
    <n v="7500000"/>
    <n v="7500000"/>
    <n v="7500000"/>
    <n v="90000000"/>
    <n v="172500000"/>
    <x v="5"/>
  </r>
  <r>
    <x v="197"/>
    <s v="Máy quang phổ cầm tay Trinamix"/>
    <d v="2023-02-01T00:00:00"/>
    <d v="2023-01-01T00:00:00"/>
    <n v="60"/>
    <x v="23"/>
    <x v="13"/>
    <m/>
    <s v="6274"/>
    <n v="6274001906"/>
    <s v="6274001906"/>
    <m/>
    <m/>
    <n v="201371940"/>
    <n v="3356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6199"/>
    <n v="3356199"/>
    <n v="3356199"/>
    <n v="3356199"/>
    <n v="3356199"/>
    <n v="3356199"/>
    <n v="3356199"/>
    <n v="3356199"/>
    <n v="3356199"/>
    <n v="3356199"/>
    <n v="3356199"/>
    <n v="3356199"/>
    <n v="40274388"/>
    <n v="161097552"/>
    <n v="3356199"/>
    <n v="3356199"/>
    <n v="3356199"/>
    <n v="3356199"/>
    <n v="3356199"/>
    <n v="3356199"/>
    <n v="3356199"/>
    <n v="3356199"/>
    <n v="3356199"/>
    <n v="3356199"/>
    <n v="3356199"/>
    <n v="3356199"/>
    <n v="40274388"/>
    <n v="120823164"/>
    <n v="3356199"/>
    <n v="3356199"/>
    <n v="3356199"/>
    <n v="3356199"/>
    <n v="3356199"/>
    <n v="3356199"/>
    <n v="3356199"/>
    <n v="3356199"/>
    <n v="3356199"/>
    <n v="3356199"/>
    <n v="3356199"/>
    <n v="3356199"/>
    <n v="40274388"/>
    <n v="80548776"/>
    <x v="5"/>
  </r>
  <r>
    <x v="198"/>
    <s v="Khuôn Pilot Phôi ren D29/25 P9.5 1cav K1"/>
    <d v="2023-02-01T00:00:00"/>
    <d v="2023-03-01T00:00:00"/>
    <n v="36"/>
    <x v="30"/>
    <x v="14"/>
    <m/>
    <s v="6274"/>
    <n v="6274001906"/>
    <s v="6274001906"/>
    <m/>
    <m/>
    <n v="90310000"/>
    <n v="2508611.11111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1.111111116"/>
    <n v="65223888.88888888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30103333.33333334"/>
    <n v="35120555.555555537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2508611.111111111"/>
    <n v="30103333.33333334"/>
    <n v="5017222.2222221978"/>
    <x v="5"/>
  </r>
  <r>
    <x v="199"/>
    <s v="Thiết bị phụ chuyền máy Starlinger 2"/>
    <d v="2023-02-13T00:00:00"/>
    <d v="2023-02-01T00:00:00"/>
    <n v="60"/>
    <x v="26"/>
    <x v="22"/>
    <s v="STAR-02"/>
    <s v="6274"/>
    <n v="6274001903"/>
    <s v="6274001906"/>
    <m/>
    <m/>
    <n v="4460334770"/>
    <n v="74338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338913"/>
    <n v="74338913"/>
    <n v="74338913"/>
    <n v="74338913"/>
    <n v="74338913"/>
    <n v="74338913"/>
    <n v="74338913"/>
    <n v="74338913"/>
    <n v="74338913"/>
    <n v="74338913"/>
    <n v="74338913"/>
    <n v="817728043"/>
    <n v="3642606727"/>
    <n v="74338913"/>
    <n v="74338913"/>
    <n v="74338913"/>
    <n v="74338913"/>
    <n v="74338913"/>
    <n v="74338913"/>
    <n v="74338913"/>
    <n v="74338913"/>
    <n v="74338913"/>
    <n v="74338913"/>
    <n v="74338913"/>
    <n v="74338913"/>
    <n v="892066956"/>
    <n v="2750539771"/>
    <n v="74338913"/>
    <n v="74338913"/>
    <n v="74338913"/>
    <n v="74338913"/>
    <n v="74338913"/>
    <n v="74338913"/>
    <n v="74338913"/>
    <n v="74338913"/>
    <n v="74338913"/>
    <n v="74338913"/>
    <n v="74338913"/>
    <n v="74338913"/>
    <n v="892066956"/>
    <n v="1858472815"/>
    <x v="5"/>
  </r>
  <r>
    <x v="200"/>
    <s v="Máy tách siêu mịn Mice Fine Arc"/>
    <d v="2023-02-13T00:00:00"/>
    <d v="2023-02-01T00:00:00"/>
    <n v="36"/>
    <x v="12"/>
    <x v="12"/>
    <s v="CHWO-B01"/>
    <s v="6274"/>
    <n v="6274001906"/>
    <s v="6274001906"/>
    <m/>
    <m/>
    <n v="80735343"/>
    <n v="2242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2649"/>
    <n v="2242649"/>
    <n v="2242649"/>
    <n v="2242649"/>
    <n v="2242649"/>
    <n v="2242649"/>
    <n v="2242649"/>
    <n v="2242649"/>
    <n v="2242649"/>
    <n v="2242649"/>
    <n v="2242649"/>
    <n v="24669139"/>
    <n v="56066204"/>
    <n v="2242649"/>
    <n v="2242649"/>
    <n v="2242649"/>
    <n v="2242649"/>
    <n v="2242649"/>
    <n v="2242649"/>
    <n v="2242649"/>
    <n v="2242649"/>
    <n v="2242649"/>
    <n v="2242649"/>
    <n v="2242649"/>
    <n v="2242649"/>
    <n v="26911788"/>
    <n v="29154416"/>
    <n v="2242649"/>
    <n v="2242649"/>
    <n v="2242649"/>
    <n v="2242649"/>
    <n v="2242649"/>
    <n v="2242649"/>
    <n v="2242649"/>
    <n v="2242649"/>
    <n v="2242649"/>
    <n v="2242649"/>
    <n v="2242649"/>
    <n v="2242649"/>
    <n v="26911788"/>
    <n v="2242628"/>
    <x v="5"/>
  </r>
  <r>
    <x v="201"/>
    <s v="Máy đo độ nhớt nội hạt nhựa - 1"/>
    <d v="2023-02-13T00:00:00"/>
    <d v="2023-02-01T00:00:00"/>
    <n v="60"/>
    <x v="7"/>
    <x v="7"/>
    <s v="STAR-01"/>
    <s v="6274"/>
    <n v="6274001906"/>
    <s v="6274001906"/>
    <m/>
    <m/>
    <n v="1495635731"/>
    <n v="24927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27262"/>
    <n v="24927262"/>
    <n v="24927262"/>
    <n v="24927262"/>
    <n v="24927262"/>
    <n v="24927262"/>
    <n v="24927262"/>
    <n v="24927262"/>
    <n v="24927262"/>
    <n v="24927262"/>
    <n v="24927262"/>
    <n v="274199882"/>
    <n v="1221435849"/>
    <n v="24927262"/>
    <n v="24927262"/>
    <n v="24927262"/>
    <n v="24927262"/>
    <n v="24927262"/>
    <n v="24927262"/>
    <n v="24927262"/>
    <n v="24927262"/>
    <n v="24927262"/>
    <n v="24927262"/>
    <n v="24927262"/>
    <n v="24927262"/>
    <n v="299127144"/>
    <n v="922308705"/>
    <n v="24927262"/>
    <n v="24927262"/>
    <n v="24927262"/>
    <n v="24927262"/>
    <n v="24927262"/>
    <n v="24927262"/>
    <n v="24927262"/>
    <n v="24927262"/>
    <n v="24927262"/>
    <n v="24927262"/>
    <n v="24927262"/>
    <n v="24927262"/>
    <n v="299127144"/>
    <n v="623181561"/>
    <x v="5"/>
  </r>
  <r>
    <x v="202"/>
    <s v="Máy đo độ nhớt nội hạt nhựa - 2"/>
    <d v="2023-02-13T00:00:00"/>
    <d v="2023-02-01T00:00:00"/>
    <n v="60"/>
    <x v="7"/>
    <x v="7"/>
    <s v="STAR-01"/>
    <s v="6274"/>
    <n v="6274001906"/>
    <s v="6274001906"/>
    <m/>
    <m/>
    <n v="1495635731"/>
    <n v="24927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27262"/>
    <n v="24927262"/>
    <n v="24927262"/>
    <n v="24927262"/>
    <n v="24927262"/>
    <n v="24927262"/>
    <n v="24927262"/>
    <n v="24927262"/>
    <n v="24927262"/>
    <n v="24927262"/>
    <n v="24927262"/>
    <n v="274199882"/>
    <n v="1221435849"/>
    <n v="24927262"/>
    <n v="24927262"/>
    <n v="24927262"/>
    <n v="24927262"/>
    <n v="24927262"/>
    <n v="24927262"/>
    <n v="24927262"/>
    <n v="24927262"/>
    <n v="24927262"/>
    <n v="24927262"/>
    <n v="24927262"/>
    <n v="24927262"/>
    <n v="299127144"/>
    <n v="922308705"/>
    <n v="24927262"/>
    <n v="24927262"/>
    <n v="24927262"/>
    <n v="24927262"/>
    <n v="24927262"/>
    <n v="24927262"/>
    <n v="24927262"/>
    <n v="24927262"/>
    <n v="24927262"/>
    <n v="24927262"/>
    <n v="24927262"/>
    <n v="24927262"/>
    <n v="299127144"/>
    <n v="623181561"/>
    <x v="5"/>
  </r>
  <r>
    <x v="203"/>
    <s v="Máy đo chỉ số chảy hạt nhựa model 5000"/>
    <d v="2023-02-13T00:00:00"/>
    <d v="2023-02-01T00:00:00"/>
    <n v="60"/>
    <x v="23"/>
    <x v="13"/>
    <m/>
    <s v="6274"/>
    <n v="6274001906"/>
    <s v="6274001906"/>
    <m/>
    <m/>
    <n v="481950726"/>
    <n v="8032512.0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8357633.099999994"/>
    <n v="393593092.89999998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96390145.199999988"/>
    <n v="297202947.69999999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8032512.0999999996"/>
    <n v="96390145.199999988"/>
    <n v="200812802.5"/>
    <x v="5"/>
  </r>
  <r>
    <x v="204"/>
    <s v="Cân sấy ẩm"/>
    <d v="2023-02-21T00:00:00"/>
    <d v="2022-10-01T00:00:00"/>
    <n v="60"/>
    <x v="23"/>
    <x v="13"/>
    <m/>
    <s v="6274"/>
    <n v="6274001903"/>
    <s v="6274001906"/>
    <m/>
    <m/>
    <n v="255000000"/>
    <n v="4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0000"/>
    <n v="4250000"/>
    <n v="4250000"/>
    <n v="12750000"/>
    <n v="242250000"/>
    <n v="4250000"/>
    <n v="4250000"/>
    <n v="4250000"/>
    <n v="4250000"/>
    <n v="4250000"/>
    <n v="4250000"/>
    <n v="4250000"/>
    <n v="4250000"/>
    <n v="4250000"/>
    <n v="4250000"/>
    <n v="4250000"/>
    <n v="4250000"/>
    <n v="51000000"/>
    <n v="191250000"/>
    <n v="4250000"/>
    <n v="4250000"/>
    <n v="4250000"/>
    <n v="4250000"/>
    <n v="4250000"/>
    <n v="4250000"/>
    <n v="4250000"/>
    <n v="4250000"/>
    <n v="4250000"/>
    <n v="4250000"/>
    <n v="4250000"/>
    <n v="4250000"/>
    <n v="51000000"/>
    <n v="140250000"/>
    <n v="4250000"/>
    <n v="4250000"/>
    <n v="4250000"/>
    <n v="4250000"/>
    <n v="4250000"/>
    <n v="4250000"/>
    <n v="4250000"/>
    <n v="4250000"/>
    <n v="4250000"/>
    <n v="4250000"/>
    <n v="4250000"/>
    <n v="4250000"/>
    <n v="51000000"/>
    <n v="89250000"/>
    <x v="5"/>
  </r>
  <r>
    <x v="205"/>
    <s v="Cửa cổng chính số 02 và 03"/>
    <d v="2023-02-28T00:00:00"/>
    <d v="2023-03-01T00:00:00"/>
    <n v="36"/>
    <x v="3"/>
    <x v="3"/>
    <m/>
    <s v="6424"/>
    <n v="6424001901"/>
    <m/>
    <m/>
    <m/>
    <n v="184508875"/>
    <n v="5125246.52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5.277777769"/>
    <n v="133256409.72222224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61502958.333333321"/>
    <n v="71753451.388888925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5125246.527777778"/>
    <n v="61502958.333333321"/>
    <n v="10250493.055555604"/>
    <x v="5"/>
  </r>
  <r>
    <x v="206"/>
    <s v="Nguồn bơm giếng và tưới cỏ"/>
    <d v="2023-02-28T00:00:00"/>
    <d v="2023-03-01T00:00:00"/>
    <n v="36"/>
    <x v="3"/>
    <x v="3"/>
    <m/>
    <s v="6424"/>
    <n v="6424001909"/>
    <n v="6424001909"/>
    <m/>
    <m/>
    <n v="308593906"/>
    <n v="8572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72053"/>
    <n v="8572053"/>
    <n v="8572053"/>
    <n v="8572053"/>
    <n v="8572053"/>
    <n v="8572053"/>
    <n v="8572053"/>
    <n v="8572053"/>
    <n v="8572053"/>
    <n v="8572053"/>
    <n v="85720530"/>
    <n v="222873376"/>
    <n v="8572053"/>
    <n v="8572053"/>
    <n v="8572053"/>
    <n v="8572053"/>
    <n v="8572053"/>
    <n v="8572053"/>
    <n v="8572053"/>
    <n v="8572053"/>
    <n v="8572053"/>
    <n v="8572053"/>
    <n v="8572053"/>
    <n v="8572053"/>
    <n v="102864636"/>
    <n v="120008740"/>
    <n v="8572053"/>
    <n v="8572053"/>
    <n v="8572053"/>
    <n v="8572053"/>
    <n v="8572053"/>
    <n v="8572053"/>
    <n v="8572053"/>
    <n v="8572053"/>
    <n v="8572053"/>
    <n v="8572053"/>
    <n v="8572053"/>
    <n v="8572053"/>
    <n v="102864636"/>
    <n v="17144104"/>
    <x v="5"/>
  </r>
  <r>
    <x v="207"/>
    <s v="Chi phí vận chuyển lắp đặt máy"/>
    <d v="2023-02-28T00:00:00"/>
    <d v="2023-03-01T00:00:00"/>
    <n v="24"/>
    <x v="19"/>
    <x v="0"/>
    <m/>
    <s v="6274"/>
    <n v="6274001906"/>
    <s v="6274001906"/>
    <m/>
    <m/>
    <n v="422500000"/>
    <n v="17604166.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04166.666666668"/>
    <n v="17604166.666666668"/>
    <n v="17604166.666666668"/>
    <n v="17604166.666666668"/>
    <n v="17604166.666666668"/>
    <n v="17604166.666666668"/>
    <n v="17604166.666666668"/>
    <n v="17604166.666666668"/>
    <n v="17604166.666666668"/>
    <n v="17604166.666666668"/>
    <n v="176041666.66666666"/>
    <n v="246458333.33333334"/>
    <n v="17604166.666666668"/>
    <n v="17604166.666666668"/>
    <n v="17604166.666666668"/>
    <n v="17604166.666666668"/>
    <n v="17604166.666666668"/>
    <n v="17604166.666666668"/>
    <n v="17604166.666666668"/>
    <n v="17604166.666666668"/>
    <n v="17604166.666666668"/>
    <n v="17604166.666666668"/>
    <n v="17604166.666666668"/>
    <n v="17604166.666666668"/>
    <n v="211249999.99999997"/>
    <n v="35208333.333333373"/>
    <n v="17604166.666666668"/>
    <n v="17604182.666666668"/>
    <m/>
    <m/>
    <m/>
    <m/>
    <m/>
    <m/>
    <m/>
    <m/>
    <m/>
    <m/>
    <n v="35208349.333333336"/>
    <n v="-15.999999962747097"/>
    <x v="5"/>
  </r>
  <r>
    <x v="208"/>
    <s v="Thiết bị phụ Máy ép JAD 100"/>
    <d v="2023-02-28T00:00:00"/>
    <d v="2023-03-01T00:00:00"/>
    <n v="36"/>
    <x v="23"/>
    <x v="13"/>
    <m/>
    <s v="6274"/>
    <n v="6274001906"/>
    <s v="6274001906"/>
    <m/>
    <m/>
    <n v="107872588"/>
    <n v="2996460.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7.777777776"/>
    <n v="77907980.222222224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35957529.333333328"/>
    <n v="41950450.888888896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2996460.777777778"/>
    <n v="35957529.333333328"/>
    <n v="5992921.5555555671"/>
    <x v="5"/>
  </r>
  <r>
    <x v="209"/>
    <s v="Máy nén khí Ingersoll Rand (phụ trợ hệ thống cũ)"/>
    <d v="2023-02-28T00:00:00"/>
    <d v="2023-03-01T00:00:00"/>
    <n v="60"/>
    <x v="19"/>
    <x v="0"/>
    <m/>
    <s v="6274"/>
    <n v="6274001906"/>
    <s v="6274001906"/>
    <m/>
    <m/>
    <n v="1168004580"/>
    <n v="19466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66743"/>
    <n v="19466743"/>
    <n v="19466743"/>
    <n v="19466743"/>
    <n v="19466743"/>
    <n v="19466743"/>
    <n v="19466743"/>
    <n v="19466743"/>
    <n v="19466743"/>
    <n v="19466743"/>
    <n v="194667430"/>
    <n v="973337150"/>
    <n v="19466743"/>
    <n v="19466743"/>
    <n v="19466743"/>
    <n v="19466743"/>
    <n v="19466743"/>
    <n v="19466743"/>
    <n v="19466743"/>
    <n v="19466743"/>
    <n v="19466743"/>
    <n v="19466743"/>
    <n v="19466743"/>
    <n v="19466743"/>
    <n v="233600916"/>
    <n v="739736234"/>
    <n v="19466743"/>
    <n v="19466743"/>
    <n v="19466743"/>
    <n v="19466743"/>
    <n v="19466743"/>
    <n v="19466743"/>
    <n v="19466743"/>
    <n v="19466743"/>
    <n v="19466743"/>
    <n v="19466743"/>
    <n v="19466743"/>
    <n v="19466743"/>
    <n v="233600916"/>
    <n v="506135318"/>
    <x v="5"/>
  </r>
  <r>
    <x v="210"/>
    <s v="Hệ lọc RO và hệ đóng nước bình"/>
    <d v="2023-02-28T00:00:00"/>
    <d v="2023-03-01T00:00:00"/>
    <n v="36"/>
    <x v="19"/>
    <x v="0"/>
    <m/>
    <s v="6274"/>
    <n v="6274001906"/>
    <s v="6274001906"/>
    <m/>
    <m/>
    <n v="296505989"/>
    <n v="8236277.47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4.722222224"/>
    <n v="214143214.27777779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98835329.666666672"/>
    <n v="115307884.6111111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8236277.472222222"/>
    <n v="98835329.666666672"/>
    <n v="16472554.944444448"/>
    <x v="5"/>
  </r>
  <r>
    <x v="211"/>
    <s v="Vỏ vít 220, L=5M (công suất 3 tấn/h) tải liệu"/>
    <d v="2023-03-01T00:00:00"/>
    <d v="2022-02-01T00:00:00"/>
    <n v="60"/>
    <x v="4"/>
    <x v="4"/>
    <s v="CHWO-R02"/>
    <s v="6274"/>
    <n v="6274001905"/>
    <s v="6274001906"/>
    <m/>
    <m/>
    <n v="122500000"/>
    <n v="2663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63044"/>
    <n v="2663044"/>
    <n v="2663044"/>
    <n v="2663044"/>
    <n v="2663044"/>
    <n v="2663044"/>
    <n v="2663044"/>
    <n v="2663044"/>
    <n v="2663044"/>
    <n v="2663044"/>
    <n v="2663044"/>
    <n v="29293484"/>
    <n v="93206516"/>
    <n v="2663044"/>
    <n v="2663044"/>
    <n v="2663044"/>
    <n v="2663044"/>
    <n v="2663044"/>
    <n v="2663044"/>
    <n v="2663044"/>
    <n v="2663044"/>
    <n v="2663044"/>
    <n v="2663044"/>
    <n v="2663044"/>
    <n v="2663044"/>
    <n v="31956528"/>
    <n v="61249988"/>
    <n v="2663044"/>
    <n v="2663044"/>
    <n v="2663044"/>
    <n v="2663044"/>
    <n v="2663044"/>
    <n v="2663044"/>
    <n v="2663044"/>
    <n v="2663044"/>
    <n v="2663044"/>
    <n v="2663044"/>
    <n v="2663044"/>
    <n v="2663044"/>
    <n v="31956528"/>
    <n v="29293460"/>
    <n v="2663044"/>
    <n v="2663044"/>
    <n v="2663044"/>
    <n v="2663044"/>
    <n v="2663044"/>
    <n v="2663044"/>
    <n v="2663044"/>
    <n v="2663044"/>
    <n v="2663044"/>
    <n v="2663044"/>
    <n v="2663020"/>
    <m/>
    <n v="29293460"/>
    <n v="0"/>
    <x v="5"/>
  </r>
  <r>
    <x v="212"/>
    <s v="Máy test thả rơi"/>
    <d v="2023-03-01T00:00:00"/>
    <d v="2022-10-01T00:00:00"/>
    <n v="36"/>
    <x v="23"/>
    <x v="13"/>
    <m/>
    <s v="6274"/>
    <n v="6274001906"/>
    <s v="6274001906"/>
    <m/>
    <m/>
    <n v="49000000"/>
    <n v="1361111.11111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1111.111111111"/>
    <n v="1361111.111111111"/>
    <n v="1361111.111111111"/>
    <n v="4083333.333333333"/>
    <n v="44916666.666666664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6333333.333333336"/>
    <n v="28583333.333333328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6333333.333333336"/>
    <n v="12249999.999999993"/>
    <n v="1361111.111111111"/>
    <n v="1361111.111111111"/>
    <n v="1361091.111111111"/>
    <m/>
    <m/>
    <m/>
    <m/>
    <m/>
    <m/>
    <m/>
    <m/>
    <m/>
    <n v="4083313.333333333"/>
    <n v="8166686.6666666595"/>
    <x v="5"/>
  </r>
  <r>
    <x v="213"/>
    <s v="Xê nâng người SJ4726"/>
    <d v="2023-03-01T00:00:00"/>
    <d v="2022-12-01T00:00:00"/>
    <n v="60"/>
    <x v="19"/>
    <x v="0"/>
    <m/>
    <s v="6274"/>
    <n v="6274001905"/>
    <n v="6274001905"/>
    <m/>
    <m/>
    <n v="490110000"/>
    <n v="816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68500"/>
    <n v="8168500"/>
    <n v="481941500"/>
    <n v="8168500"/>
    <n v="8168500"/>
    <n v="8168500"/>
    <n v="8168500"/>
    <n v="8168500"/>
    <n v="8168500"/>
    <n v="8168500"/>
    <n v="8168500"/>
    <n v="8168500"/>
    <n v="8168500"/>
    <n v="8168500"/>
    <n v="8168500"/>
    <n v="98022000"/>
    <n v="383919500"/>
    <n v="8168500"/>
    <n v="8168500"/>
    <n v="8168500"/>
    <n v="8168500"/>
    <n v="8168500"/>
    <n v="8168500"/>
    <n v="8168500"/>
    <n v="8168500"/>
    <n v="8168500"/>
    <n v="8168500"/>
    <n v="8168500"/>
    <n v="8168500"/>
    <n v="98022000"/>
    <n v="285897500"/>
    <n v="8168500"/>
    <n v="8168500"/>
    <n v="8168500"/>
    <n v="8168500"/>
    <n v="8168500"/>
    <n v="8168500"/>
    <n v="8168500"/>
    <n v="8168500"/>
    <n v="8168500"/>
    <n v="8168500"/>
    <n v="8168500"/>
    <n v="8168500"/>
    <n v="98022000"/>
    <n v="187875500"/>
    <x v="5"/>
  </r>
  <r>
    <x v="214"/>
    <s v="Xe nâng dầu 2.5 tấn Komatsu - 18"/>
    <d v="2023-03-01T00:00:00"/>
    <d v="2022-12-01T00:00:00"/>
    <n v="60"/>
    <x v="19"/>
    <x v="0"/>
    <m/>
    <s v="6274"/>
    <n v="6274001905"/>
    <n v="6274001905"/>
    <m/>
    <m/>
    <n v="480000000"/>
    <n v="8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0000"/>
    <n v="8000000"/>
    <n v="472000000"/>
    <n v="8000000"/>
    <n v="8000000"/>
    <n v="8000000"/>
    <n v="8000000"/>
    <n v="8000000"/>
    <n v="8000000"/>
    <n v="8000000"/>
    <n v="8000000"/>
    <n v="8000000"/>
    <n v="8000000"/>
    <n v="8000000"/>
    <n v="8000000"/>
    <n v="96000000"/>
    <n v="376000000"/>
    <n v="8000000"/>
    <n v="8000000"/>
    <n v="8000000"/>
    <n v="8000000"/>
    <n v="8000000"/>
    <n v="8000000"/>
    <n v="8000000"/>
    <n v="8000000"/>
    <n v="8000000"/>
    <n v="8000000"/>
    <n v="8000000"/>
    <n v="8000000"/>
    <n v="96000000"/>
    <n v="280000000"/>
    <n v="8000000"/>
    <n v="8000000"/>
    <n v="8000000"/>
    <n v="8000000"/>
    <n v="8000000"/>
    <n v="8000000"/>
    <n v="8000000"/>
    <n v="8000000"/>
    <n v="8000000"/>
    <n v="8000000"/>
    <n v="8000000"/>
    <n v="8000000"/>
    <n v="96000000"/>
    <n v="184000000"/>
    <x v="5"/>
  </r>
  <r>
    <x v="215"/>
    <s v="Băng tải thay đổi chiều dài"/>
    <d v="2023-03-01T00:00:00"/>
    <d v="2023-03-01T00:00:00"/>
    <n v="36"/>
    <x v="19"/>
    <x v="0"/>
    <m/>
    <s v="6274"/>
    <n v="6274001906"/>
    <s v="6274001906"/>
    <m/>
    <m/>
    <n v="217500000"/>
    <n v="60416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6.666666657"/>
    <n v="157083333.33333334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72499999.999999985"/>
    <n v="84583333.333333358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6041666.666666667"/>
    <n v="72499999.999999985"/>
    <n v="12083333.333333373"/>
    <x v="5"/>
  </r>
  <r>
    <x v="216"/>
    <s v="Xe nâng  hiệu Komatsu FD25T-17,khung :M228-307295"/>
    <d v="2023-03-01T00:00:00"/>
    <d v="2023-03-01T00:00:00"/>
    <n v="60"/>
    <x v="19"/>
    <x v="0"/>
    <m/>
    <s v="6274"/>
    <n v="6274001905"/>
    <n v="6274001905"/>
    <m/>
    <m/>
    <n v="430000000"/>
    <n v="71666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6.666666657"/>
    <n v="358333333.3333333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86000000"/>
    <n v="272333333.3333333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7166666.666666667"/>
    <n v="86000000"/>
    <n v="186333333.33333337"/>
    <x v="5"/>
  </r>
  <r>
    <x v="217"/>
    <s v="Xe chở khách LVTONG model: LT-S14"/>
    <d v="2023-03-01T00:00:00"/>
    <d v="2023-03-01T00:00:00"/>
    <n v="36"/>
    <x v="20"/>
    <x v="3"/>
    <m/>
    <s v="6424"/>
    <n v="6424001905"/>
    <n v="6424001905"/>
    <m/>
    <m/>
    <n v="280000000"/>
    <n v="7777777.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7.777777776"/>
    <n v="202222222.22222221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93333333.333333328"/>
    <n v="108888888.8888888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7777777.777777778"/>
    <n v="93333333.333333328"/>
    <n v="15555555.555555552"/>
    <x v="5"/>
  </r>
  <r>
    <x v="218"/>
    <s v="Xe chở khách LVTONG model: LT-S08"/>
    <d v="2023-03-01T00:00:00"/>
    <d v="2023-03-01T00:00:00"/>
    <n v="36"/>
    <x v="20"/>
    <x v="3"/>
    <m/>
    <s v="6424"/>
    <n v="6424001905"/>
    <n v="6424001905"/>
    <m/>
    <m/>
    <n v="210000000"/>
    <n v="5833333.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3.333333343"/>
    <n v="151666666.66666666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70000000.000000015"/>
    <n v="81666666.666666642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5833333.333333333"/>
    <n v="70000000.000000015"/>
    <n v="11666666.666666627"/>
    <x v="5"/>
  </r>
  <r>
    <x v="219"/>
    <s v="Máy tính Dell XPS 15 9520"/>
    <d v="2023-03-01T00:00:00"/>
    <d v="2023-03-01T00:00:00"/>
    <n v="12"/>
    <x v="20"/>
    <x v="3"/>
    <m/>
    <s v="6424"/>
    <n v="6424001904"/>
    <n v="6274001904"/>
    <m/>
    <m/>
    <n v="53420000"/>
    <n v="44516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51666.666666667"/>
    <n v="4451666.666666667"/>
    <n v="4451666.666666667"/>
    <n v="4451666.666666667"/>
    <n v="4451666.666666667"/>
    <n v="4451666.666666667"/>
    <n v="4451666.666666667"/>
    <n v="4451666.666666667"/>
    <n v="4451666.666666667"/>
    <n v="4451666.666666667"/>
    <n v="44516666.666666664"/>
    <n v="8903333.3333333358"/>
    <n v="4451666.666666667"/>
    <n v="4451674.666666667"/>
    <n v="0"/>
    <n v="0"/>
    <n v="0"/>
    <n v="0"/>
    <n v="0"/>
    <n v="0"/>
    <n v="0"/>
    <n v="0"/>
    <n v="0"/>
    <n v="0"/>
    <n v="8903341.333333334"/>
    <n v="-7.9999999981373549"/>
    <n v="0"/>
    <n v="0"/>
    <n v="0"/>
    <n v="0"/>
    <n v="0"/>
    <n v="0"/>
    <n v="0"/>
    <n v="0"/>
    <n v="0"/>
    <n v="0"/>
    <n v="0"/>
    <n v="0"/>
    <n v="0"/>
    <n v="-7.9999999981373549"/>
    <x v="5"/>
  </r>
  <r>
    <x v="220"/>
    <s v="Hệ thống bảng hiệu, logo nhà máy"/>
    <d v="2023-03-01T00:00:00"/>
    <d v="2023-04-01T00:00:00"/>
    <n v="36"/>
    <x v="20"/>
    <x v="3"/>
    <m/>
    <s v="6424"/>
    <n v="6424001904"/>
    <n v="6274001904"/>
    <m/>
    <m/>
    <n v="110306000"/>
    <n v="3064055.5555555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27576500"/>
    <n v="82729500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6768666.666666664"/>
    <n v="45960833.333333336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064055.5555555555"/>
    <n v="36768666.666666664"/>
    <n v="9192166.6666666716"/>
    <x v="5"/>
  </r>
  <r>
    <x v="221"/>
    <s v="Khung sàn máy phá kiện CW1"/>
    <d v="2023-03-17T00:00:00"/>
    <d v="2023-04-01T00:00:00"/>
    <n v="60"/>
    <x v="4"/>
    <x v="4"/>
    <s v="CHWO-R01"/>
    <s v="6274"/>
    <n v="6274001903"/>
    <s v="6274001906"/>
    <m/>
    <m/>
    <n v="99797292"/>
    <n v="1663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3288"/>
    <n v="1663288"/>
    <n v="1663288"/>
    <n v="1663288"/>
    <n v="1663288"/>
    <n v="1663288"/>
    <n v="1663288"/>
    <n v="1663288"/>
    <n v="1663288"/>
    <n v="14969592"/>
    <n v="84827700"/>
    <n v="1663288"/>
    <n v="1663288"/>
    <n v="1663288"/>
    <n v="1663288"/>
    <n v="1663288"/>
    <n v="1663288"/>
    <n v="1663288"/>
    <n v="1663288"/>
    <n v="1663288"/>
    <n v="1663288"/>
    <n v="1663288"/>
    <n v="1663288"/>
    <n v="19959456"/>
    <n v="64868244"/>
    <n v="1663288"/>
    <n v="1663288"/>
    <n v="1663288"/>
    <n v="1663288"/>
    <n v="1663288"/>
    <n v="1663288"/>
    <n v="1663288"/>
    <n v="1663288"/>
    <n v="1663288"/>
    <n v="1663288"/>
    <n v="1663288"/>
    <n v="1663288"/>
    <n v="19959456"/>
    <n v="44908788"/>
    <x v="5"/>
  </r>
  <r>
    <x v="222"/>
    <s v="Hệ thống camera toàn nhà máy"/>
    <d v="2023-03-18T00:00:00"/>
    <d v="2023-04-01T00:00:00"/>
    <s v="12"/>
    <x v="0"/>
    <x v="0"/>
    <m/>
    <s v="6274"/>
    <s v="6274001903"/>
    <n v="6274001901"/>
    <m/>
    <m/>
    <n v="904588000"/>
    <n v="75382333.333333328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m/>
    <m/>
    <m/>
    <m/>
    <m/>
    <m/>
    <m/>
    <m/>
    <m/>
    <m/>
    <m/>
    <m/>
    <m/>
    <m/>
    <n v="0"/>
    <n v="0"/>
    <n v="0"/>
    <n v="75382333.333333328"/>
    <n v="75382333.333333328"/>
    <n v="75382333.333333328"/>
    <n v="75382333.333333328"/>
    <n v="75382333.333333328"/>
    <n v="75382333.333333328"/>
    <n v="75382333.333333328"/>
    <n v="75382333.333333328"/>
    <n v="75382333.333333328"/>
    <n v="678441000"/>
    <n v="226147000"/>
    <n v="75382333.333333328"/>
    <n v="75382333.333333328"/>
    <n v="75382333.333333328"/>
    <n v="0"/>
    <n v="0"/>
    <n v="0"/>
    <n v="0"/>
    <n v="0"/>
    <n v="0"/>
    <n v="0"/>
    <n v="0"/>
    <n v="0"/>
    <n v="226147000"/>
    <n v="0"/>
    <n v="0"/>
    <n v="0"/>
    <n v="0"/>
    <n v="0"/>
    <n v="0"/>
    <n v="0"/>
    <n v="0"/>
    <n v="0"/>
    <n v="0"/>
    <n v="0"/>
    <n v="0"/>
    <n v="0"/>
    <n v="0"/>
    <n v="0"/>
    <x v="5"/>
  </r>
  <r>
    <x v="223"/>
    <s v="Khuôn Pilot Phôi ren D28 P18 1cav K1"/>
    <d v="2023-03-23T00:00:00"/>
    <d v="2023-03-01T00:00:00"/>
    <n v="36"/>
    <x v="30"/>
    <x v="14"/>
    <m/>
    <s v="6274"/>
    <n v="6274001906"/>
    <s v="6274001906"/>
    <m/>
    <m/>
    <n v="79900000"/>
    <n v="2219444.44444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4.444444444"/>
    <n v="57705555.555555552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6633333.333333332"/>
    <n v="31072222.22222222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219444.4444444445"/>
    <n v="26633333.333333332"/>
    <n v="4438888.8888888881"/>
    <x v="5"/>
  </r>
  <r>
    <x v="224"/>
    <s v="Hạng mục phụ nhà xưởng (VP F02, bó vĩa, điện, sơn)"/>
    <d v="2023-03-31T00:00:00"/>
    <d v="2023-04-01T00:00:00"/>
    <n v="36"/>
    <x v="3"/>
    <x v="3"/>
    <m/>
    <s v="6424"/>
    <n v="6424001909"/>
    <n v="6424001909"/>
    <m/>
    <m/>
    <n v="807761229"/>
    <n v="22437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37812"/>
    <n v="22437812"/>
    <n v="22437812"/>
    <n v="22437812"/>
    <n v="22437812"/>
    <n v="22437812"/>
    <n v="22437812"/>
    <n v="22437812"/>
    <n v="22437812"/>
    <n v="201940308"/>
    <n v="605820921"/>
    <n v="22437812"/>
    <n v="22437812"/>
    <n v="22437812"/>
    <n v="22437812"/>
    <n v="22437812"/>
    <n v="22437812"/>
    <n v="22437812"/>
    <n v="22437812"/>
    <n v="22437812"/>
    <n v="22437812"/>
    <n v="22437812"/>
    <n v="22437812"/>
    <n v="269253744"/>
    <n v="336567177"/>
    <n v="22437812"/>
    <n v="22437812"/>
    <n v="22437812"/>
    <n v="22437812"/>
    <n v="22437812"/>
    <n v="22437812"/>
    <n v="22437812"/>
    <n v="22437812"/>
    <n v="22437812"/>
    <n v="22437812"/>
    <n v="22437812"/>
    <n v="22437812"/>
    <n v="269253744"/>
    <n v="67313433"/>
    <x v="5"/>
  </r>
  <r>
    <x v="225"/>
    <s v="Máy tách màu Taiho 6SXM-10008FS - 2"/>
    <d v="2023-03-31T00:00:00"/>
    <d v="2023-03-01T00:00:00"/>
    <n v="60"/>
    <x v="6"/>
    <x v="6"/>
    <s v="TAIH-01"/>
    <s v="6274"/>
    <n v="6274001903"/>
    <n v="6274001903"/>
    <m/>
    <m/>
    <n v="1856733952"/>
    <n v="30945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45566"/>
    <n v="30945566"/>
    <n v="30945566"/>
    <n v="30945566"/>
    <n v="30945566"/>
    <n v="30945566"/>
    <n v="30945566"/>
    <n v="30945566"/>
    <n v="30945566"/>
    <n v="30945566"/>
    <n v="309455660"/>
    <n v="1547278292"/>
    <n v="30945566"/>
    <n v="30945566"/>
    <n v="30945566"/>
    <n v="30945566"/>
    <n v="30945566"/>
    <n v="30945566"/>
    <n v="30945566"/>
    <n v="30945566"/>
    <n v="30945566"/>
    <n v="30945566"/>
    <n v="30945566"/>
    <n v="30945566"/>
    <n v="371346792"/>
    <n v="1175931500"/>
    <n v="30945566"/>
    <n v="30945566"/>
    <n v="30945566"/>
    <n v="30945566"/>
    <n v="30945566"/>
    <n v="30945566"/>
    <n v="30945566"/>
    <n v="30945566"/>
    <n v="30945566"/>
    <n v="30945566"/>
    <n v="30945566"/>
    <n v="30945566"/>
    <n v="371346792"/>
    <n v="804584708"/>
    <x v="5"/>
  </r>
  <r>
    <x v="226"/>
    <s v="Xe nâng dầu 2,5 tấn Komatsu - Nhật Bản"/>
    <d v="2023-04-06T00:00:00"/>
    <d v="2023-04-06T00:00:00"/>
    <n v="120"/>
    <x v="19"/>
    <x v="0"/>
    <m/>
    <s v="6274"/>
    <n v="6274001905"/>
    <n v="6274001905"/>
    <m/>
    <m/>
    <n v="465000000"/>
    <n v="38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75000"/>
    <n v="3875000"/>
    <n v="3875000"/>
    <n v="3875000"/>
    <n v="3875000"/>
    <n v="3875000"/>
    <n v="3875000"/>
    <n v="3875000"/>
    <n v="3875000"/>
    <n v="34875000"/>
    <n v="430125000"/>
    <n v="3875000"/>
    <n v="3875000"/>
    <n v="3875000"/>
    <n v="3875000"/>
    <n v="3875000"/>
    <n v="3875000"/>
    <n v="3875000"/>
    <n v="3875000"/>
    <n v="3875000"/>
    <n v="3875000"/>
    <n v="3875000"/>
    <n v="3875000"/>
    <n v="46500000"/>
    <n v="383625000"/>
    <n v="3875000"/>
    <n v="3875000"/>
    <n v="3875000"/>
    <n v="3875000"/>
    <n v="3875000"/>
    <n v="3875000"/>
    <n v="3875000"/>
    <n v="3875000"/>
    <n v="3875000"/>
    <n v="3875000"/>
    <n v="3875000"/>
    <n v="3875000"/>
    <n v="46500000"/>
    <n v="337125000"/>
    <x v="5"/>
  </r>
  <r>
    <x v="227"/>
    <s v="Máy tách màu Taiho 6SXM-10008FS"/>
    <d v="2023-04-13T00:00:00"/>
    <d v="2023-04-10T00:00:00"/>
    <n v="96"/>
    <x v="6"/>
    <x v="6"/>
    <s v="TAIH-01"/>
    <s v="6274"/>
    <n v="6274001903"/>
    <n v="6274001903"/>
    <m/>
    <m/>
    <n v="1885681729"/>
    <n v="19642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42518"/>
    <n v="19642518"/>
    <n v="19642518"/>
    <n v="19642518"/>
    <n v="19642518"/>
    <n v="19642518"/>
    <n v="19642518"/>
    <n v="19642518"/>
    <n v="19642518"/>
    <n v="176782662"/>
    <n v="1708899067"/>
    <n v="19642518"/>
    <n v="19642518"/>
    <n v="19642518"/>
    <n v="19642518"/>
    <n v="19642518"/>
    <n v="19642518"/>
    <n v="19642518"/>
    <n v="19642518"/>
    <n v="19642518"/>
    <n v="19642518"/>
    <n v="19642518"/>
    <n v="19642518"/>
    <n v="235710216"/>
    <n v="1473188851"/>
    <n v="19642518"/>
    <n v="19642518"/>
    <n v="19642518"/>
    <n v="19642518"/>
    <n v="19642518"/>
    <n v="19642518"/>
    <n v="19642518"/>
    <n v="19642518"/>
    <n v="19642518"/>
    <n v="19642518"/>
    <n v="19642518"/>
    <n v="19642518"/>
    <n v="235710216"/>
    <n v="1237478635"/>
    <x v="5"/>
  </r>
  <r>
    <x v="228"/>
    <s v="Máy tính Dell Latitude 3430 - 1"/>
    <d v="2023-05-01T00:00:00"/>
    <d v="2023-03-01T00:00:00"/>
    <s v="12"/>
    <x v="3"/>
    <x v="3"/>
    <m/>
    <s v="6423"/>
    <s v="6423001908"/>
    <n v="6274001901"/>
    <m/>
    <m/>
    <n v="158400000"/>
    <n v="13200000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00000"/>
    <n v="13200000"/>
    <n v="13200000"/>
    <n v="13200000"/>
    <n v="13200000"/>
    <n v="13200000"/>
    <n v="13200000"/>
    <n v="13200000"/>
    <n v="13200000"/>
    <n v="13200000"/>
    <n v="132000000"/>
    <n v="26400000"/>
    <n v="13200000"/>
    <n v="13200000"/>
    <n v="0"/>
    <n v="0"/>
    <n v="0"/>
    <n v="0"/>
    <n v="0"/>
    <n v="0"/>
    <n v="0"/>
    <n v="0"/>
    <n v="0"/>
    <n v="0"/>
    <n v="26400000"/>
    <n v="0"/>
    <n v="0"/>
    <n v="0"/>
    <n v="0"/>
    <n v="0"/>
    <n v="0"/>
    <n v="0"/>
    <n v="0"/>
    <n v="0"/>
    <n v="0"/>
    <n v="0"/>
    <n v="0"/>
    <n v="0"/>
    <n v="0"/>
    <n v="0"/>
    <x v="5"/>
  </r>
  <r>
    <x v="229"/>
    <s v="Tủ biến tần máy nén khí 160kw"/>
    <d v="2023-05-01T00:00:00"/>
    <d v="2023-04-01T00:00:00"/>
    <n v="60"/>
    <x v="30"/>
    <x v="14"/>
    <m/>
    <s v="6274"/>
    <n v="6274001903"/>
    <s v="6274001906"/>
    <m/>
    <m/>
    <n v="219500000"/>
    <n v="3658333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2924999.999999996"/>
    <n v="186575000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43900000"/>
    <n v="142675000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3658333.3333333335"/>
    <n v="43900000"/>
    <n v="98775000"/>
    <x v="5"/>
  </r>
  <r>
    <x v="230"/>
    <s v="Thiết bị thu gom bụi cho hệ quạt Silo"/>
    <d v="2023-05-12T00:00:00"/>
    <d v="2023-05-01T00:00:00"/>
    <n v="60"/>
    <x v="14"/>
    <x v="14"/>
    <s v="STAR-01"/>
    <s v="6274"/>
    <n v="6274001903"/>
    <s v="6274001906"/>
    <m/>
    <m/>
    <n v="140000000"/>
    <n v="2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3334"/>
    <n v="2333334"/>
    <n v="2333334"/>
    <n v="2333334"/>
    <n v="2333334"/>
    <n v="2333334"/>
    <n v="2333334"/>
    <n v="2333334"/>
    <n v="18666672"/>
    <n v="121333328"/>
    <n v="2333334"/>
    <n v="2333334"/>
    <n v="2333334"/>
    <n v="2333334"/>
    <n v="2333334"/>
    <n v="2333334"/>
    <n v="2333334"/>
    <n v="2333334"/>
    <n v="2333334"/>
    <n v="2333334"/>
    <n v="2333334"/>
    <n v="2333334"/>
    <n v="28000008"/>
    <n v="93333320"/>
    <n v="2333334"/>
    <n v="2333334"/>
    <n v="2333334"/>
    <n v="2333334"/>
    <n v="2333334"/>
    <n v="2333334"/>
    <n v="2333334"/>
    <n v="2333334"/>
    <n v="2333334"/>
    <n v="2333334"/>
    <n v="2333334"/>
    <n v="2333334"/>
    <n v="28000008"/>
    <n v="65333312"/>
    <x v="5"/>
  </r>
  <r>
    <x v="231"/>
    <s v="Xe nâng dầu 2,5 tấn Komatsu - 21"/>
    <d v="2023-05-18T00:00:00"/>
    <d v="2023-04-12T00:00:00"/>
    <n v="120"/>
    <x v="19"/>
    <x v="0"/>
    <m/>
    <s v="6274"/>
    <n v="6274001905"/>
    <n v="6274001905"/>
    <m/>
    <m/>
    <n v="515000000"/>
    <n v="42916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38625000"/>
    <n v="476375000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51499999.999999993"/>
    <n v="424875000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4291666.666666667"/>
    <n v="51499999.999999993"/>
    <n v="373375000"/>
    <x v="5"/>
  </r>
  <r>
    <x v="232"/>
    <s v="Khuôn can chiếc lá Akei"/>
    <d v="2023-06-05T00:00:00"/>
    <d v="2023-02-01T00:00:00"/>
    <n v="60"/>
    <x v="23"/>
    <x v="13"/>
    <m/>
    <s v="6274"/>
    <n v="6274001906"/>
    <s v="6274001906"/>
    <m/>
    <m/>
    <n v="333889440"/>
    <n v="5564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64824"/>
    <n v="5564824"/>
    <n v="5564824"/>
    <n v="5564824"/>
    <n v="5564824"/>
    <n v="5564824"/>
    <n v="5564824"/>
    <n v="5564824"/>
    <n v="5564824"/>
    <n v="5564824"/>
    <n v="5564824"/>
    <n v="61213064"/>
    <n v="272676376"/>
    <n v="5564824"/>
    <n v="5564824"/>
    <n v="5564824"/>
    <n v="5564824"/>
    <n v="5564824"/>
    <n v="5564824"/>
    <n v="5564824"/>
    <n v="5564824"/>
    <n v="5564824"/>
    <n v="5564824"/>
    <n v="5564824"/>
    <n v="5564824"/>
    <n v="66777888"/>
    <n v="205898488"/>
    <n v="5564824"/>
    <n v="5564824"/>
    <n v="5564824"/>
    <n v="5564824"/>
    <n v="5564824"/>
    <n v="5564824"/>
    <n v="5564824"/>
    <n v="5564824"/>
    <n v="5564824"/>
    <n v="5564824"/>
    <n v="5564824"/>
    <n v="5564824"/>
    <n v="66777888"/>
    <n v="139120600"/>
    <x v="5"/>
  </r>
  <r>
    <x v="233"/>
    <s v="Xe nâng dầu 2,5 tấn Komatsu - 22"/>
    <d v="2023-06-05T00:00:00"/>
    <d v="2023-04-12T00:00:00"/>
    <n v="120"/>
    <x v="19"/>
    <x v="0"/>
    <m/>
    <s v="6274"/>
    <n v="6274001905"/>
    <n v="6274001905"/>
    <m/>
    <m/>
    <n v="465000000"/>
    <n v="38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75000"/>
    <n v="3875000"/>
    <n v="3875000"/>
    <n v="3875000"/>
    <n v="3875000"/>
    <n v="3875000"/>
    <n v="3875000"/>
    <n v="3875000"/>
    <n v="3875000"/>
    <n v="34875000"/>
    <n v="430125000"/>
    <n v="3875000"/>
    <n v="3875000"/>
    <n v="3875000"/>
    <n v="3875000"/>
    <n v="3875000"/>
    <n v="3875000"/>
    <n v="3875000"/>
    <n v="3875000"/>
    <n v="3875000"/>
    <n v="3875000"/>
    <n v="3875000"/>
    <n v="3875000"/>
    <n v="46500000"/>
    <n v="383625000"/>
    <n v="3875000"/>
    <n v="3875000"/>
    <n v="3875000"/>
    <n v="3875000"/>
    <n v="3875000"/>
    <n v="3875000"/>
    <n v="3875000"/>
    <n v="3875000"/>
    <n v="3875000"/>
    <n v="3875000"/>
    <n v="3875000"/>
    <n v="3875000"/>
    <n v="46500000"/>
    <n v="337125000"/>
    <x v="5"/>
  </r>
  <r>
    <x v="234"/>
    <s v="Thi công phim cách nhiệt cho vách kính F02"/>
    <d v="2023-06-09T00:00:00"/>
    <d v="2023-07-01T00:00:00"/>
    <n v="36"/>
    <x v="3"/>
    <x v="3"/>
    <m/>
    <s v="6424"/>
    <n v="6424001909"/>
    <n v="6424001909"/>
    <m/>
    <m/>
    <n v="59068700"/>
    <n v="16407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0797"/>
    <n v="1640797"/>
    <n v="1640797"/>
    <n v="1640797"/>
    <n v="1640797"/>
    <n v="1640797"/>
    <n v="9844782"/>
    <n v="49223918"/>
    <n v="1640797"/>
    <n v="1640797"/>
    <n v="1640797"/>
    <n v="1640797"/>
    <n v="1640797"/>
    <n v="1640797"/>
    <n v="1640797"/>
    <n v="1640797"/>
    <n v="1640797"/>
    <n v="1640797"/>
    <n v="1640797"/>
    <n v="1640797"/>
    <n v="19689564"/>
    <n v="29534354"/>
    <n v="1640797"/>
    <n v="1640797"/>
    <n v="1640797"/>
    <n v="1640797"/>
    <n v="1640797"/>
    <n v="1640797"/>
    <n v="1640797"/>
    <n v="1640797"/>
    <n v="1640797"/>
    <n v="1640797"/>
    <n v="1640797"/>
    <n v="1640797"/>
    <n v="19689564"/>
    <n v="9844790"/>
    <x v="5"/>
  </r>
  <r>
    <x v="235"/>
    <s v="Thi công phim cách nhiệt cho vách kính F02"/>
    <d v="2023-06-09T00:00:00"/>
    <d v="2023-07-01T00:00:00"/>
    <s v="36"/>
    <x v="3"/>
    <x v="3"/>
    <m/>
    <s v="6424"/>
    <s v="6424001909"/>
    <m/>
    <m/>
    <m/>
    <n v="59068700"/>
    <n v="1640797.222222222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0797.2222222222"/>
    <n v="1640797.2222222222"/>
    <n v="1640797.2222222222"/>
    <n v="1640797.2222222222"/>
    <n v="1640797.2222222222"/>
    <n v="1640797.2222222222"/>
    <n v="9844783.333333334"/>
    <n v="49223916.666666664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9689566.666666668"/>
    <n v="29534349.999999996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640797.2222222222"/>
    <n v="19689566.666666668"/>
    <n v="9844783.3333333284"/>
    <x v="5"/>
  </r>
  <r>
    <x v="236"/>
    <s v="Xe nâng dầu 2,5 tấn Komatsu - 23"/>
    <d v="2023-07-01T00:00:00"/>
    <d v="2023-04-12T00:00:00"/>
    <n v="72"/>
    <x v="19"/>
    <x v="0"/>
    <m/>
    <s v="6274"/>
    <n v="6274001905"/>
    <n v="6274001905"/>
    <m/>
    <m/>
    <n v="465000000"/>
    <n v="6458333.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58125000.000000007"/>
    <n v="406875000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77500000"/>
    <n v="329375000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6458333.333333333"/>
    <n v="77500000"/>
    <n v="251875000"/>
    <x v="5"/>
  </r>
  <r>
    <x v="237"/>
    <s v="Xe nâng dầu 2,5 tấn Komatsu - 24"/>
    <d v="2023-07-01T00:00:00"/>
    <d v="2023-04-12T00:00:00"/>
    <n v="72"/>
    <x v="19"/>
    <x v="0"/>
    <m/>
    <s v="6274"/>
    <n v="6274001905"/>
    <n v="6274001905"/>
    <m/>
    <m/>
    <n v="515000000"/>
    <n v="7152777.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64374999.999999993"/>
    <n v="450625000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85833333.333333328"/>
    <n v="364791666.66666669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7152777.777777778"/>
    <n v="85833333.333333328"/>
    <n v="278958333.33333337"/>
    <x v="5"/>
  </r>
  <r>
    <x v="238"/>
    <s v="Cân 4 chữ số Sartorius"/>
    <d v="2023-07-01T00:00:00"/>
    <d v="2023-08-01T00:00:00"/>
    <n v="60"/>
    <x v="23"/>
    <x v="13"/>
    <m/>
    <s v="6274"/>
    <n v="6274001903"/>
    <s v="6274001906"/>
    <m/>
    <m/>
    <n v="76300000"/>
    <n v="1271666.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1666.6666666667"/>
    <n v="1271666.6666666667"/>
    <n v="1271666.6666666667"/>
    <n v="1271666.6666666667"/>
    <n v="1271666.6666666667"/>
    <n v="6358333.333333334"/>
    <n v="69941666.666666672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5259999.999999998"/>
    <n v="54681666.666666672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271666.6666666667"/>
    <n v="15259999.999999998"/>
    <n v="39421666.666666672"/>
    <x v="5"/>
  </r>
  <r>
    <x v="239"/>
    <s v="Cân 2 chữ số"/>
    <d v="2023-07-01T00:00:00"/>
    <d v="2023-08-01T00:00:00"/>
    <n v="24"/>
    <x v="23"/>
    <x v="13"/>
    <m/>
    <s v="6274"/>
    <n v="6274001903"/>
    <s v="6274001906"/>
    <m/>
    <m/>
    <n v="8144000"/>
    <n v="339333.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333.33333333331"/>
    <n v="339333.33333333331"/>
    <n v="339333.33333333331"/>
    <n v="339333.33333333331"/>
    <n v="339333.33333333331"/>
    <n v="1696666.6666666665"/>
    <n v="6447333.333333334"/>
    <n v="339333.33333333331"/>
    <n v="339333.33333333331"/>
    <n v="339333.33333333331"/>
    <n v="339333.33333333331"/>
    <n v="339333.33333333331"/>
    <n v="339333.33333333331"/>
    <n v="339333.33333333331"/>
    <n v="339333.33333333331"/>
    <n v="339333.33333333331"/>
    <n v="339333.33333333331"/>
    <n v="339333.33333333331"/>
    <n v="339333.33333333331"/>
    <n v="4072000.0000000005"/>
    <n v="2375333.3333333335"/>
    <n v="339333.33333333331"/>
    <n v="339333.33333333331"/>
    <n v="339333.33333333331"/>
    <n v="339333.33333333331"/>
    <n v="339333.33333333331"/>
    <n v="339333.33333333331"/>
    <n v="339317.33333333331"/>
    <m/>
    <m/>
    <m/>
    <m/>
    <m/>
    <n v="2375317.333333333"/>
    <n v="16.000000000465661"/>
    <x v="5"/>
  </r>
  <r>
    <x v="240"/>
    <s v="Giếng nước ngầm số 2"/>
    <d v="2023-07-03T00:00:00"/>
    <d v="2023-07-03T00:00:00"/>
    <n v="36"/>
    <x v="3"/>
    <x v="3"/>
    <m/>
    <s v="6424"/>
    <n v="6424001909"/>
    <n v="6424001909"/>
    <m/>
    <m/>
    <n v="69288347"/>
    <n v="1924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4677"/>
    <n v="1924677"/>
    <n v="1924677"/>
    <n v="1924677"/>
    <n v="1924677"/>
    <n v="1924677"/>
    <n v="11548062"/>
    <n v="57740285"/>
    <n v="1924677"/>
    <n v="1924677"/>
    <n v="1924677"/>
    <n v="1924677"/>
    <n v="1924677"/>
    <n v="1924677"/>
    <n v="1924677"/>
    <n v="1924677"/>
    <n v="1924677"/>
    <n v="1924677"/>
    <n v="1924677"/>
    <n v="1924677"/>
    <n v="23096124"/>
    <n v="34644161"/>
    <n v="1924677"/>
    <n v="1924677"/>
    <n v="1924677"/>
    <n v="1924677"/>
    <n v="1924677"/>
    <n v="1924677"/>
    <n v="1924677"/>
    <n v="1924677"/>
    <n v="1924677"/>
    <n v="1924677"/>
    <n v="1924677"/>
    <n v="1924677"/>
    <n v="23096124"/>
    <n v="11548037"/>
    <x v="5"/>
  </r>
  <r>
    <x v="241"/>
    <s v="CP lắp đặt ống thoát khí thải F2, F3"/>
    <d v="2023-07-03T00:00:00"/>
    <d v="2023-07-03T00:00:00"/>
    <s v="36"/>
    <x v="0"/>
    <x v="0"/>
    <m/>
    <s v="6274"/>
    <s v="6274001903"/>
    <n v="6274001901"/>
    <m/>
    <m/>
    <n v="72217040"/>
    <n v="2006028.8888888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6028.888888889"/>
    <n v="2006028.888888889"/>
    <n v="2006028.888888889"/>
    <n v="2006028.888888889"/>
    <n v="2006028.888888889"/>
    <n v="2006028.888888889"/>
    <n v="12036173.333333332"/>
    <n v="60180866.666666672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4072346.66666666"/>
    <n v="36108520.000000015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006028.888888889"/>
    <n v="24072346.66666666"/>
    <n v="12036173.333333354"/>
    <x v="5"/>
  </r>
  <r>
    <x v="242"/>
    <s v="Máy tách màu Taiho số 3"/>
    <d v="2023-07-03T00:00:00"/>
    <d v="2023-07-03T00:00:00"/>
    <n v="60"/>
    <x v="14"/>
    <x v="14"/>
    <s v="TAIH-03"/>
    <s v="6274"/>
    <n v="6274001903"/>
    <n v="6274001903"/>
    <m/>
    <m/>
    <n v="1849055197"/>
    <n v="308175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17586"/>
    <n v="30817586"/>
    <n v="30817586"/>
    <n v="30817586"/>
    <n v="30817586"/>
    <n v="30817586"/>
    <n v="184905516"/>
    <n v="1664149681"/>
    <n v="30817586"/>
    <n v="30817586"/>
    <n v="30817586"/>
    <n v="30817586"/>
    <n v="30817586"/>
    <n v="30817586"/>
    <n v="30817586"/>
    <n v="30817586"/>
    <n v="30817586"/>
    <n v="30817586"/>
    <n v="30817586"/>
    <n v="30817586"/>
    <n v="369811032"/>
    <n v="1294338649"/>
    <n v="30817586"/>
    <n v="30817586"/>
    <n v="30817586"/>
    <n v="30817586"/>
    <n v="30817586"/>
    <n v="30817586"/>
    <n v="30817586"/>
    <n v="30817586"/>
    <n v="30817586"/>
    <n v="30817586"/>
    <n v="30817586"/>
    <n v="30817586"/>
    <n v="369811032"/>
    <n v="924527617"/>
    <x v="5"/>
  </r>
  <r>
    <x v="243"/>
    <s v="Hệ thống phối trộn tự động WSB - 3000T"/>
    <d v="2023-07-03T00:00:00"/>
    <d v="2023-07-03T00:00:00"/>
    <n v="60"/>
    <x v="0"/>
    <x v="0"/>
    <s v="MIX-03"/>
    <s v="6274"/>
    <n v="6274001903"/>
    <n v="6274001903"/>
    <m/>
    <m/>
    <n v="2135314321"/>
    <n v="35588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588572"/>
    <n v="35588572"/>
    <n v="35588572"/>
    <n v="35588572"/>
    <n v="35588572"/>
    <n v="35588572"/>
    <n v="213531432"/>
    <n v="1921782889"/>
    <n v="35588572"/>
    <n v="35588572"/>
    <n v="35588572"/>
    <n v="35588572"/>
    <n v="35588572"/>
    <n v="35588572"/>
    <n v="35588572"/>
    <n v="35588572"/>
    <n v="35588572"/>
    <n v="35588572"/>
    <n v="35588572"/>
    <n v="35588572"/>
    <n v="427062864"/>
    <n v="1494720025"/>
    <n v="35588572"/>
    <n v="35588572"/>
    <n v="35588572"/>
    <n v="35588572"/>
    <n v="35588572"/>
    <n v="35588572"/>
    <n v="35588572"/>
    <n v="35588572"/>
    <n v="35588572"/>
    <n v="35588572"/>
    <n v="35588572"/>
    <n v="35588572"/>
    <n v="427062864"/>
    <n v="1067657161"/>
    <x v="5"/>
  </r>
  <r>
    <x v="244"/>
    <s v="Hệ thống cân, may bao bán tự động"/>
    <d v="2023-07-03T00:00:00"/>
    <d v="2023-07-03T00:00:00"/>
    <n v="36"/>
    <x v="0"/>
    <x v="0"/>
    <s v="YEHD-01"/>
    <s v="6274"/>
    <n v="6274001903"/>
    <s v="6274001906"/>
    <m/>
    <m/>
    <n v="175949315"/>
    <n v="4887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87481"/>
    <n v="4887481"/>
    <n v="4887481"/>
    <n v="4887481"/>
    <n v="4887481"/>
    <n v="4887481"/>
    <n v="29324886"/>
    <n v="146624429"/>
    <n v="4887481"/>
    <n v="4887481"/>
    <n v="4887481"/>
    <n v="4887481"/>
    <n v="4887481"/>
    <n v="4887481"/>
    <n v="4887481"/>
    <n v="4887481"/>
    <n v="4887481"/>
    <n v="4887481"/>
    <n v="4887481"/>
    <n v="4887481"/>
    <n v="58649772"/>
    <n v="87974657"/>
    <n v="4887481"/>
    <n v="4887481"/>
    <n v="4887481"/>
    <n v="4887481"/>
    <n v="4887481"/>
    <n v="4887481"/>
    <n v="4887481"/>
    <n v="4887481"/>
    <n v="4887481"/>
    <n v="4887481"/>
    <n v="4887481"/>
    <n v="4887481"/>
    <n v="58649772"/>
    <n v="29324885"/>
    <x v="5"/>
  </r>
  <r>
    <x v="245"/>
    <s v="Tủ điện bên trong xưởng F04"/>
    <d v="2023-07-03T00:00:00"/>
    <d v="2023-07-03T00:00:00"/>
    <n v="36"/>
    <x v="31"/>
    <x v="20"/>
    <m/>
    <s v="6274"/>
    <n v="6274001903"/>
    <s v="6274001906"/>
    <m/>
    <m/>
    <n v="321444214"/>
    <n v="8929005.944444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29005.944444444"/>
    <n v="8929005.944444444"/>
    <n v="8929005.944444444"/>
    <n v="8929005.944444444"/>
    <n v="8929005.944444444"/>
    <n v="8929005.944444444"/>
    <n v="53574035.666666672"/>
    <n v="267870178.33333331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107148071.33333336"/>
    <n v="160722106.9999999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8929005.944444444"/>
    <n v="107148071.33333336"/>
    <n v="53574035.666666582"/>
    <x v="5"/>
  </r>
  <r>
    <x v="246"/>
    <s v="Tivi Sony 65 inch KD-65X85K+giá treo (HC)"/>
    <d v="2023-07-12T00:00:00"/>
    <d v="2023-08-01T00:00:00"/>
    <s v="36"/>
    <x v="3"/>
    <x v="3"/>
    <m/>
    <s v="6423"/>
    <s v="6423001908"/>
    <n v="6274001901"/>
    <m/>
    <m/>
    <n v="36378182"/>
    <n v="1010505.0555555555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1010505.0555555555"/>
    <n v="1010505.0555555555"/>
    <n v="1010505.0555555555"/>
    <n v="1010505.0555555555"/>
    <n v="1010505.0555555555"/>
    <n v="5052525.277777778"/>
    <n v="31325656.722222224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2126060.66666667"/>
    <n v="19199596.055555552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010505.0555555555"/>
    <n v="12126060.66666667"/>
    <n v="7073535.3888888825"/>
    <x v="5"/>
  </r>
  <r>
    <x v="247"/>
    <s v="Nâng cấp DataBridge SS lên MS"/>
    <d v="2023-07-19T00:00:00"/>
    <d v="2023-08-01T00:00:00"/>
    <n v="54"/>
    <x v="30"/>
    <x v="14"/>
    <m/>
    <s v="6274"/>
    <n v="6274001907"/>
    <n v="6274001907"/>
    <m/>
    <m/>
    <n v="53870000"/>
    <n v="997592.59259259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7592.59259259258"/>
    <n v="997592.59259259258"/>
    <n v="997592.59259259258"/>
    <n v="997592.59259259258"/>
    <n v="997592.59259259258"/>
    <n v="4987962.9629629627"/>
    <n v="48882037.037037037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11971111.111111112"/>
    <n v="36910925.925925925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997592.59259259258"/>
    <n v="11971111.111111112"/>
    <n v="24939814.814814813"/>
    <x v="5"/>
  </r>
  <r>
    <x v="248"/>
    <s v="Băng tải máy ép kiện ngang"/>
    <d v="2023-08-01T00:00:00"/>
    <d v="2023-08-01T00:00:00"/>
    <n v="36"/>
    <x v="0"/>
    <x v="0"/>
    <s v="CHWO-B01"/>
    <s v="6274"/>
    <n v="6274001903"/>
    <s v="6274001906"/>
    <m/>
    <m/>
    <n v="63755169"/>
    <n v="17709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0977"/>
    <n v="1770977"/>
    <n v="1770977"/>
    <n v="1770977"/>
    <n v="1770977"/>
    <n v="8854885"/>
    <n v="54900284"/>
    <n v="1770977"/>
    <n v="1770977"/>
    <n v="1770977"/>
    <n v="1770977"/>
    <n v="1770977"/>
    <n v="1770977"/>
    <n v="1770977"/>
    <n v="1770977"/>
    <n v="1770977"/>
    <n v="1770977"/>
    <n v="1770977"/>
    <n v="1770977"/>
    <n v="21251724"/>
    <n v="33648560"/>
    <n v="1770977"/>
    <n v="1770977"/>
    <n v="1770977"/>
    <n v="1770977"/>
    <n v="1770977"/>
    <n v="1770977"/>
    <n v="1770977"/>
    <n v="1770977"/>
    <n v="1770977"/>
    <n v="1770977"/>
    <n v="1770977"/>
    <n v="1770977"/>
    <n v="21251724"/>
    <n v="12396836"/>
    <x v="5"/>
  </r>
  <r>
    <x v="249"/>
    <s v="Tủ sấy đối lưu cưỡng bức BINDER FD56-230V"/>
    <d v="2023-08-01T00:00:00"/>
    <d v="2022-10-01T00:00:00"/>
    <n v="60"/>
    <x v="23"/>
    <x v="13"/>
    <m/>
    <s v="6274"/>
    <n v="6274001903"/>
    <s v="6274001906"/>
    <m/>
    <m/>
    <n v="34600000"/>
    <n v="576666.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666.66666666663"/>
    <n v="576666.66666666663"/>
    <n v="576666.66666666663"/>
    <n v="1730000"/>
    <n v="32870000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6920000.0000000009"/>
    <n v="25950000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6920000.0000000009"/>
    <n v="19030000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576666.66666666663"/>
    <n v="6920000.0000000009"/>
    <n v="12110000"/>
    <x v="5"/>
  </r>
  <r>
    <x v="250"/>
    <s v="Máy lạnh FTKY60WVMV/RKY60WVMV"/>
    <d v="2023-08-01T00:00:00"/>
    <d v="2023-06-01T00:00:00"/>
    <n v="48"/>
    <x v="31"/>
    <x v="20"/>
    <m/>
    <s v="6424"/>
    <n v="6424001904"/>
    <n v="6274001904"/>
    <m/>
    <m/>
    <n v="34221000"/>
    <n v="7129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2937.5"/>
    <n v="712937.5"/>
    <n v="712937.5"/>
    <n v="712937.5"/>
    <n v="712937.5"/>
    <n v="712937.5"/>
    <n v="712937.5"/>
    <n v="4990562.5"/>
    <n v="29230437.5"/>
    <n v="712937.5"/>
    <n v="712937.5"/>
    <n v="712937.5"/>
    <n v="712937.5"/>
    <n v="712937.5"/>
    <n v="712937.5"/>
    <n v="712937.5"/>
    <n v="712937.5"/>
    <n v="712937.5"/>
    <n v="712937.5"/>
    <n v="712937.5"/>
    <n v="712937.5"/>
    <n v="8555250"/>
    <n v="20675187.5"/>
    <n v="712937.5"/>
    <n v="712937.5"/>
    <n v="712937.5"/>
    <n v="712937.5"/>
    <n v="712937.5"/>
    <n v="712937.5"/>
    <n v="712937.5"/>
    <n v="712937.5"/>
    <n v="712937.5"/>
    <n v="712937.5"/>
    <n v="712937.5"/>
    <n v="712937.5"/>
    <n v="8555250"/>
    <n v="12119937.5"/>
    <x v="5"/>
  </r>
  <r>
    <x v="251"/>
    <s v="Tủ điện 1600A (Yei)"/>
    <d v="2023-08-01T00:00:00"/>
    <d v="2023-08-01T00:00:00"/>
    <n v="36"/>
    <x v="19"/>
    <x v="0"/>
    <m/>
    <s v="6274"/>
    <n v="6274001903"/>
    <s v="6274001906"/>
    <m/>
    <m/>
    <n v="460772000"/>
    <n v="12799222.22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99222.222222222"/>
    <n v="12799222.222222222"/>
    <n v="12799222.222222222"/>
    <n v="12799222.222222222"/>
    <n v="12799222.222222222"/>
    <n v="63996111.111111112"/>
    <n v="396775888.8888889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53590666.66666666"/>
    <n v="243185222.22222224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2799222.222222222"/>
    <n v="153590666.66666666"/>
    <n v="89594555.555555582"/>
    <x v="5"/>
  </r>
  <r>
    <x v="252"/>
    <s v="Máy chấm công SpeedFace-V5L(TI)+hộp inox"/>
    <d v="2023-08-01T00:00:00"/>
    <d v="2023-09-01T00:00:00"/>
    <s v="12"/>
    <x v="3"/>
    <x v="3"/>
    <m/>
    <s v="6423"/>
    <s v="6423001908"/>
    <n v="6274001901"/>
    <m/>
    <m/>
    <n v="41270000"/>
    <n v="3439166.666666666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9166.6666666665"/>
    <n v="3439166.6666666665"/>
    <n v="3439166.6666666665"/>
    <n v="3439166.6666666665"/>
    <n v="13756666.666666666"/>
    <n v="27513333.333333336"/>
    <n v="3439166.6666666665"/>
    <n v="3439166.6666666665"/>
    <n v="3439166.6666666665"/>
    <n v="3439166.6666666665"/>
    <n v="3439166.6666666665"/>
    <n v="3439166.6666666665"/>
    <n v="3439166.6666666665"/>
    <n v="3439166.6666666665"/>
    <n v="0"/>
    <n v="0"/>
    <n v="0"/>
    <n v="0"/>
    <n v="27513333.333333336"/>
    <n v="0"/>
    <n v="0"/>
    <n v="0"/>
    <n v="0"/>
    <n v="0"/>
    <n v="0"/>
    <n v="0"/>
    <n v="0"/>
    <n v="0"/>
    <n v="0"/>
    <n v="0"/>
    <n v="0"/>
    <n v="0"/>
    <n v="0"/>
    <n v="0"/>
    <x v="5"/>
  </r>
  <r>
    <x v="253"/>
    <s v="Bãi tập kết rác F6"/>
    <d v="2023-08-03T00:00:00"/>
    <d v="2023-07-01T00:00:00"/>
    <n v="36"/>
    <x v="0"/>
    <x v="0"/>
    <m/>
    <s v="6274"/>
    <n v="6274001909"/>
    <n v="6274001909"/>
    <m/>
    <m/>
    <n v="102096978"/>
    <n v="28360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6027"/>
    <n v="2836027"/>
    <n v="2836027"/>
    <n v="2836027"/>
    <n v="2836027"/>
    <n v="2836027"/>
    <n v="17016162"/>
    <n v="85080816"/>
    <n v="2836027"/>
    <n v="2836027"/>
    <n v="2836027"/>
    <n v="2836027"/>
    <n v="2836027"/>
    <n v="2836027"/>
    <n v="2836027"/>
    <n v="2836027"/>
    <n v="2836027"/>
    <n v="2836027"/>
    <n v="2836027"/>
    <n v="2836027"/>
    <n v="34032324"/>
    <n v="51048492"/>
    <n v="2836027"/>
    <n v="2836027"/>
    <n v="2836027"/>
    <n v="2836027"/>
    <n v="2836027"/>
    <n v="2836027"/>
    <n v="2836027"/>
    <n v="2836027"/>
    <n v="2836027"/>
    <n v="2836027"/>
    <n v="2836027"/>
    <n v="2836027"/>
    <n v="34032324"/>
    <n v="17016168"/>
    <x v="5"/>
  </r>
  <r>
    <x v="254"/>
    <s v="Thi công nhà bạt F6"/>
    <d v="2023-08-03T00:00:00"/>
    <d v="2023-07-01T00:00:00"/>
    <n v="36"/>
    <x v="0"/>
    <x v="0"/>
    <m/>
    <s v="6274"/>
    <n v="6274001909"/>
    <n v="6274001909"/>
    <m/>
    <m/>
    <n v="53030000"/>
    <n v="1473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3055"/>
    <n v="1473055"/>
    <n v="1473055"/>
    <n v="1473055"/>
    <n v="1473055"/>
    <n v="1473055"/>
    <n v="8838330"/>
    <n v="44191670"/>
    <n v="1473055"/>
    <n v="1473055"/>
    <n v="1473055"/>
    <n v="1473055"/>
    <n v="1473055"/>
    <n v="1473055"/>
    <n v="1473055"/>
    <n v="1473055"/>
    <n v="1473055"/>
    <n v="1473055"/>
    <n v="1473055"/>
    <n v="1473055"/>
    <n v="17676660"/>
    <n v="26515010"/>
    <n v="1473055"/>
    <n v="1473055"/>
    <n v="1473055"/>
    <n v="1473055"/>
    <n v="1473055"/>
    <n v="1473055"/>
    <n v="1473055"/>
    <n v="1473055"/>
    <n v="1473055"/>
    <n v="1473055"/>
    <n v="1473055"/>
    <n v="1473055"/>
    <n v="17676660"/>
    <n v="8838350"/>
    <x v="5"/>
  </r>
  <r>
    <x v="255"/>
    <s v="Kho chứa vật  tư KT (F5)"/>
    <d v="2023-08-03T00:00:00"/>
    <d v="2023-08-03T00:00:00"/>
    <n v="36"/>
    <x v="0"/>
    <x v="0"/>
    <m/>
    <s v="6274"/>
    <n v="6274001909"/>
    <n v="6274001909"/>
    <m/>
    <m/>
    <n v="81154545"/>
    <n v="22542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4293"/>
    <n v="2254293"/>
    <n v="2254293"/>
    <n v="2254293"/>
    <n v="2254293"/>
    <n v="11271465"/>
    <n v="69883080"/>
    <n v="2254293"/>
    <n v="2254293"/>
    <n v="2254293"/>
    <n v="2254293"/>
    <n v="2254293"/>
    <n v="2254293"/>
    <n v="2254293"/>
    <n v="2254293"/>
    <n v="2254293"/>
    <n v="2254293"/>
    <n v="2254293"/>
    <n v="2254293"/>
    <n v="27051516"/>
    <n v="42831564"/>
    <n v="2254293"/>
    <n v="2254293"/>
    <n v="2254293"/>
    <n v="2254293"/>
    <n v="2254293"/>
    <n v="2254293"/>
    <n v="2254293"/>
    <n v="2254293"/>
    <n v="2254293"/>
    <n v="2254293"/>
    <n v="2254293"/>
    <n v="2254293"/>
    <n v="27051516"/>
    <n v="15780048"/>
    <x v="5"/>
  </r>
  <r>
    <x v="256"/>
    <s v="Máy nghiền nhựa HPG 800 (số 1-F04)"/>
    <d v="2023-08-03T00:00:00"/>
    <d v="2023-07-01T00:00:00"/>
    <n v="36"/>
    <x v="0"/>
    <x v="0"/>
    <s v="CARN-02"/>
    <s v="6274"/>
    <n v="6274001903"/>
    <n v="6274001903"/>
    <m/>
    <m/>
    <n v="190093298"/>
    <n v="5280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0370"/>
    <n v="5280370"/>
    <n v="5280370"/>
    <n v="5280370"/>
    <n v="5280370"/>
    <n v="5280370"/>
    <n v="31682220"/>
    <n v="158411078"/>
    <n v="5280370"/>
    <n v="5280370"/>
    <n v="5280370"/>
    <n v="5280370"/>
    <n v="5280370"/>
    <n v="5280370"/>
    <n v="5280370"/>
    <n v="5280370"/>
    <n v="5280370"/>
    <n v="5280370"/>
    <n v="5280370"/>
    <n v="5280370"/>
    <n v="63364440"/>
    <n v="95046638"/>
    <n v="5280370"/>
    <n v="5280370"/>
    <n v="5280370"/>
    <n v="5280370"/>
    <n v="5280370"/>
    <n v="5280370"/>
    <n v="5280370"/>
    <n v="5280370"/>
    <n v="5280370"/>
    <n v="5280370"/>
    <n v="5280370"/>
    <n v="5280370"/>
    <n v="63364440"/>
    <n v="31682198"/>
    <x v="5"/>
  </r>
  <r>
    <x v="257"/>
    <s v="Máy nghiền nhựa HPG 800 (số 2-F04)"/>
    <d v="2023-08-03T00:00:00"/>
    <d v="2023-07-01T00:00:00"/>
    <n v="36"/>
    <x v="0"/>
    <x v="0"/>
    <s v="CARN-03"/>
    <s v="6274"/>
    <n v="6274001903"/>
    <n v="6274001903"/>
    <m/>
    <m/>
    <n v="196041828"/>
    <n v="5445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45607"/>
    <n v="5445607"/>
    <n v="5445607"/>
    <n v="5445607"/>
    <n v="5445607"/>
    <n v="5445607"/>
    <n v="32673642"/>
    <n v="163368186"/>
    <n v="5445607"/>
    <n v="5445607"/>
    <n v="5445607"/>
    <n v="5445607"/>
    <n v="5445607"/>
    <n v="5445607"/>
    <n v="5445607"/>
    <n v="5445607"/>
    <n v="5445607"/>
    <n v="5445607"/>
    <n v="5445607"/>
    <n v="5445607"/>
    <n v="65347284"/>
    <n v="98020902"/>
    <n v="5445607"/>
    <n v="5445607"/>
    <n v="5445607"/>
    <n v="5445607"/>
    <n v="5445607"/>
    <n v="5445607"/>
    <n v="5445607"/>
    <n v="5445607"/>
    <n v="5445607"/>
    <n v="5445607"/>
    <n v="5445607"/>
    <n v="5445607"/>
    <n v="65347284"/>
    <n v="32673618"/>
    <x v="5"/>
  </r>
  <r>
    <x v="258"/>
    <s v="Máy băm rửa Changwoen"/>
    <d v="2023-08-03T00:00:00"/>
    <d v="2023-06-01T00:00:00"/>
    <n v="36"/>
    <x v="0"/>
    <x v="0"/>
    <s v="CHWO-B02"/>
    <s v="6274"/>
    <n v="6274001903"/>
    <s v="6274001906"/>
    <m/>
    <m/>
    <n v="380542065"/>
    <n v="10570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70613"/>
    <n v="10570613"/>
    <n v="10570613"/>
    <n v="10570613"/>
    <n v="10570613"/>
    <n v="10570613"/>
    <n v="10570613"/>
    <n v="73994291"/>
    <n v="306547774"/>
    <n v="10570613"/>
    <n v="10570613"/>
    <n v="10570613"/>
    <n v="10570613"/>
    <n v="10570613"/>
    <n v="10570613"/>
    <n v="10570613"/>
    <n v="10570613"/>
    <n v="10570613"/>
    <n v="10570613"/>
    <n v="10570613"/>
    <n v="10570613"/>
    <n v="126847356"/>
    <n v="179700418"/>
    <n v="10570613"/>
    <n v="10570613"/>
    <n v="10570613"/>
    <n v="10570613"/>
    <n v="10570613"/>
    <n v="10570613"/>
    <n v="10570613"/>
    <n v="10570613"/>
    <n v="10570613"/>
    <n v="10570613"/>
    <n v="10570613"/>
    <n v="10570613"/>
    <n v="126847356"/>
    <n v="52853062"/>
    <x v="5"/>
  </r>
  <r>
    <x v="259"/>
    <s v="Máy trộn nhựa KLN 500kg"/>
    <d v="2023-08-03T00:00:00"/>
    <d v="2023-07-01T00:00:00"/>
    <n v="36"/>
    <x v="0"/>
    <x v="0"/>
    <s v="TAIH-03"/>
    <s v="6274"/>
    <n v="6274001903"/>
    <s v="6274001906"/>
    <m/>
    <m/>
    <n v="365416370"/>
    <n v="10150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0454"/>
    <n v="10150454"/>
    <n v="10150454"/>
    <n v="10150454"/>
    <n v="10150454"/>
    <n v="10150454"/>
    <n v="60902724"/>
    <n v="304513646"/>
    <n v="10150454"/>
    <n v="10150454"/>
    <n v="10150454"/>
    <n v="10150454"/>
    <n v="10150454"/>
    <n v="10150454"/>
    <n v="10150454"/>
    <n v="10150454"/>
    <n v="10150454"/>
    <n v="10150454"/>
    <n v="10150454"/>
    <n v="10150454"/>
    <n v="121805448"/>
    <n v="182708198"/>
    <n v="10150454"/>
    <n v="10150454"/>
    <n v="10150454"/>
    <n v="10150454"/>
    <n v="10150454"/>
    <n v="10150454"/>
    <n v="10150454"/>
    <n v="10150454"/>
    <n v="10150454"/>
    <n v="10150454"/>
    <n v="10150454"/>
    <n v="10150454"/>
    <n v="121805448"/>
    <n v="60902750"/>
    <x v="5"/>
  </r>
  <r>
    <x v="260"/>
    <s v="TC các hạng mục linh tinh chuyền CW1,CW2"/>
    <d v="2023-08-03T00:00:00"/>
    <d v="2023-07-01T00:00:00"/>
    <n v="36"/>
    <x v="19"/>
    <x v="0"/>
    <m/>
    <s v="6274"/>
    <n v="6274001909"/>
    <n v="6274001909"/>
    <m/>
    <m/>
    <n v="195672934"/>
    <n v="5435359.2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35359.277777778"/>
    <n v="5435359.277777778"/>
    <n v="5435359.277777778"/>
    <n v="5435359.277777778"/>
    <n v="5435359.277777778"/>
    <n v="5435359.277777778"/>
    <n v="32612155.666666664"/>
    <n v="163060778.33333334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65224311.333333321"/>
    <n v="97836467.00000003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5435359.277777778"/>
    <n v="65224311.333333321"/>
    <n v="32612155.666666709"/>
    <x v="5"/>
  </r>
  <r>
    <x v="261"/>
    <s v="Máy thổi Chumpower"/>
    <d v="2023-08-08T00:00:00"/>
    <d v="2023-08-08T00:00:00"/>
    <n v="36"/>
    <x v="19"/>
    <x v="0"/>
    <m/>
    <s v="6274"/>
    <n v="6274001903"/>
    <s v="6274001906"/>
    <m/>
    <m/>
    <n v="360577908"/>
    <n v="10016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16053"/>
    <n v="10016053"/>
    <n v="10016053"/>
    <n v="10016053"/>
    <n v="10016053"/>
    <n v="50080265"/>
    <n v="310497643"/>
    <n v="10016053"/>
    <n v="10016053"/>
    <n v="10016053"/>
    <n v="10016053"/>
    <n v="10016053"/>
    <n v="10016053"/>
    <n v="10016053"/>
    <n v="10016053"/>
    <n v="10016053"/>
    <n v="10016053"/>
    <n v="10016053"/>
    <n v="10016053"/>
    <n v="120192636"/>
    <n v="190305007"/>
    <n v="10016053"/>
    <n v="10016053"/>
    <n v="10016053"/>
    <n v="10016053"/>
    <n v="10016053"/>
    <n v="10016053"/>
    <n v="10016053"/>
    <n v="10016053"/>
    <n v="10016053"/>
    <n v="10016053"/>
    <n v="10016053"/>
    <n v="10016053"/>
    <n v="120192636"/>
    <n v="70112371"/>
    <x v="5"/>
  </r>
  <r>
    <x v="262"/>
    <s v="Mobility Cotroller - 1"/>
    <d v="2023-08-15T00:00:00"/>
    <d v="2023-06-01T00:00:00"/>
    <n v="48"/>
    <x v="19"/>
    <x v="0"/>
    <m/>
    <s v="6274"/>
    <n v="6274001906"/>
    <s v="6274001906"/>
    <m/>
    <m/>
    <n v="85559000"/>
    <n v="1782479.1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2479.1666666667"/>
    <n v="1782479.1666666667"/>
    <n v="1782479.1666666667"/>
    <n v="1782479.1666666667"/>
    <n v="1782479.1666666667"/>
    <n v="1782479.1666666667"/>
    <n v="1782479.1666666667"/>
    <n v="12477354.166666666"/>
    <n v="73081645.833333328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21389750"/>
    <n v="51691895.833333328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21389750"/>
    <n v="30302145.833333328"/>
    <x v="5"/>
  </r>
  <r>
    <x v="263"/>
    <s v="Mobility Cotroller - 2"/>
    <d v="2023-08-15T00:00:00"/>
    <d v="2023-06-01T00:00:00"/>
    <n v="48"/>
    <x v="19"/>
    <x v="0"/>
    <m/>
    <s v="6274"/>
    <n v="6274001906"/>
    <s v="6274001906"/>
    <m/>
    <m/>
    <n v="85559000"/>
    <n v="1782479.1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2479.1666666667"/>
    <n v="1782479.1666666667"/>
    <n v="1782479.1666666667"/>
    <n v="1782479.1666666667"/>
    <n v="1782479.1666666667"/>
    <n v="1782479.1666666667"/>
    <n v="1782479.1666666667"/>
    <n v="12477354.166666666"/>
    <n v="73081645.833333328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21389750"/>
    <n v="51691895.833333328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1782479.1666666667"/>
    <n v="21389750"/>
    <n v="30302145.833333328"/>
    <x v="5"/>
  </r>
  <r>
    <x v="264"/>
    <s v="Cân sấy ẩm"/>
    <d v="2023-08-15T00:00:00"/>
    <d v="2023-09-01T00:00:00"/>
    <n v="60"/>
    <x v="23"/>
    <x v="13"/>
    <m/>
    <s v="6274"/>
    <n v="6274001903"/>
    <s v="6274001906"/>
    <m/>
    <m/>
    <n v="107919600"/>
    <n v="1798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8660"/>
    <n v="1798660"/>
    <n v="1798660"/>
    <n v="1798660"/>
    <n v="7194640"/>
    <n v="100724960"/>
    <n v="1798660"/>
    <n v="1798660"/>
    <n v="1798660"/>
    <n v="1798660"/>
    <n v="1798660"/>
    <n v="1798660"/>
    <n v="1798660"/>
    <n v="1798660"/>
    <n v="1798660"/>
    <n v="1798660"/>
    <n v="1798660"/>
    <n v="1798660"/>
    <n v="21583920"/>
    <n v="79141040"/>
    <n v="1798660"/>
    <n v="1798660"/>
    <n v="1798660"/>
    <n v="1798660"/>
    <n v="1798660"/>
    <n v="1798660"/>
    <n v="1798660"/>
    <n v="1798660"/>
    <n v="1798660"/>
    <n v="1798660"/>
    <n v="1798660"/>
    <n v="1798660"/>
    <n v="21583920"/>
    <n v="57557120"/>
    <x v="5"/>
  </r>
  <r>
    <x v="265"/>
    <s v="Máy tách nhãn chai PET PVN -800 (số 2)"/>
    <d v="2023-08-31T00:00:00"/>
    <d v="2023-08-01T00:00:00"/>
    <n v="36"/>
    <x v="0"/>
    <x v="0"/>
    <s v="CARN-01"/>
    <s v="6274"/>
    <n v="6274001903"/>
    <s v="6274001906"/>
    <m/>
    <m/>
    <n v="729100000"/>
    <n v="20252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52778"/>
    <n v="20252778"/>
    <n v="20252778"/>
    <n v="20252778"/>
    <n v="20252778"/>
    <n v="101263890"/>
    <n v="627836110"/>
    <n v="20252778"/>
    <n v="20252778"/>
    <n v="20252778"/>
    <n v="20252778"/>
    <n v="20252778"/>
    <n v="20252778"/>
    <n v="20252778"/>
    <n v="20252778"/>
    <n v="20252778"/>
    <n v="20252778"/>
    <n v="20252778"/>
    <n v="20252778"/>
    <n v="243033336"/>
    <n v="384802774"/>
    <n v="20252778"/>
    <n v="20252778"/>
    <n v="20252778"/>
    <n v="20252778"/>
    <n v="20252778"/>
    <n v="20252778"/>
    <n v="20252778"/>
    <n v="20252778"/>
    <n v="20252778"/>
    <n v="20252778"/>
    <n v="20252778"/>
    <n v="20252778"/>
    <n v="243033336"/>
    <n v="141769438"/>
    <x v="5"/>
  </r>
  <r>
    <x v="266"/>
    <s v="Lắp đặt cáp thoại nhà bảo vệ 1 và 3"/>
    <d v="2023-09-01T00:00:00"/>
    <d v="2023-09-01T00:00:00"/>
    <n v="60"/>
    <x v="3"/>
    <x v="3"/>
    <m/>
    <s v="6424"/>
    <n v="6424001909"/>
    <n v="6424001909"/>
    <m/>
    <m/>
    <n v="261991507"/>
    <n v="4366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6525"/>
    <n v="4366525"/>
    <n v="4366525"/>
    <n v="4366525"/>
    <n v="17466100"/>
    <n v="244525407"/>
    <n v="4366525"/>
    <n v="4366525"/>
    <n v="4366525"/>
    <n v="4366525"/>
    <n v="4366525"/>
    <n v="4366525"/>
    <n v="4366525"/>
    <n v="4366525"/>
    <n v="4366525"/>
    <n v="4366525"/>
    <n v="4366525"/>
    <n v="4366525"/>
    <n v="52398300"/>
    <n v="192127107"/>
    <n v="4366525"/>
    <n v="4366525"/>
    <n v="4366525"/>
    <n v="4366525"/>
    <n v="4366525"/>
    <n v="4366525"/>
    <n v="4366525"/>
    <n v="4366525"/>
    <n v="4366525"/>
    <n v="4366525"/>
    <n v="4366525"/>
    <n v="4366525"/>
    <n v="52398300"/>
    <n v="139728807"/>
    <x v="5"/>
  </r>
  <r>
    <x v="267"/>
    <s v="Chuyền băm PET số 02"/>
    <d v="2023-09-01T00:00:00"/>
    <d v="2023-09-01T00:00:00"/>
    <n v="60"/>
    <x v="0"/>
    <x v="0"/>
    <s v="CHWO-B02"/>
    <s v="6274"/>
    <n v="6274001903"/>
    <n v="6274001903"/>
    <m/>
    <m/>
    <n v="3033103521"/>
    <n v="50553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553294"/>
    <n v="50553294"/>
    <n v="50553294"/>
    <n v="50553294"/>
    <n v="202213176"/>
    <n v="2830890345"/>
    <n v="50553294"/>
    <n v="50553294"/>
    <n v="50553294"/>
    <n v="50553294"/>
    <n v="50553294"/>
    <n v="50553294"/>
    <n v="50553294"/>
    <n v="50553294"/>
    <n v="50553294"/>
    <n v="50553294"/>
    <n v="50553294"/>
    <n v="50553294"/>
    <n v="606639528"/>
    <n v="2224250817"/>
    <n v="50553294"/>
    <n v="50553294"/>
    <n v="50553294"/>
    <n v="50553294"/>
    <n v="50553294"/>
    <n v="50553294"/>
    <n v="50553294"/>
    <n v="50553294"/>
    <n v="50553294"/>
    <n v="50553294"/>
    <n v="50553294"/>
    <n v="50553294"/>
    <n v="606639528"/>
    <n v="1617611289"/>
    <x v="5"/>
  </r>
  <r>
    <x v="268"/>
    <s v="Chuyền rửa vảy CW2"/>
    <d v="2023-09-01T00:00:00"/>
    <d v="2023-09-01T00:00:00"/>
    <n v="60"/>
    <x v="0"/>
    <x v="0"/>
    <s v="CHWO-R02"/>
    <s v="6274"/>
    <n v="6274001903"/>
    <n v="6274001903"/>
    <m/>
    <m/>
    <n v="2381394958"/>
    <n v="39689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89916"/>
    <n v="39689916"/>
    <n v="39689916"/>
    <n v="39689916"/>
    <n v="158759664"/>
    <n v="2222635294"/>
    <n v="39689916"/>
    <n v="39689916"/>
    <n v="39689916"/>
    <n v="39689916"/>
    <n v="39689916"/>
    <n v="39689916"/>
    <n v="39689916"/>
    <n v="39689916"/>
    <n v="39689916"/>
    <n v="39689916"/>
    <n v="39689916"/>
    <n v="39689916"/>
    <n v="476278992"/>
    <n v="1746356302"/>
    <n v="39689916"/>
    <n v="39689916"/>
    <n v="39689916"/>
    <n v="39689916"/>
    <n v="39689916"/>
    <n v="39689916"/>
    <n v="39689916"/>
    <n v="39689916"/>
    <n v="39689916"/>
    <n v="39689916"/>
    <n v="39689916"/>
    <n v="39689916"/>
    <n v="476278992"/>
    <n v="1270077310"/>
    <x v="5"/>
  </r>
  <r>
    <x v="269"/>
    <s v="Hệ thống XLNT 400m3/ngày đêm"/>
    <d v="2023-09-01T00:00:00"/>
    <d v="2023-09-01T00:00:00"/>
    <n v="180"/>
    <x v="0"/>
    <x v="0"/>
    <s v="CHWO-R01"/>
    <s v="6274"/>
    <n v="6274001909"/>
    <n v="6274001903"/>
    <m/>
    <m/>
    <n v="6445602086"/>
    <n v="35808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08901"/>
    <n v="35808901"/>
    <n v="35808901"/>
    <n v="35808901"/>
    <n v="143235604"/>
    <n v="6302366482"/>
    <n v="35808901"/>
    <n v="35808901"/>
    <n v="35808901"/>
    <n v="35808901"/>
    <n v="35808901"/>
    <n v="35808901"/>
    <n v="35808901"/>
    <n v="35808901"/>
    <n v="35808901"/>
    <n v="35808901"/>
    <n v="35808901"/>
    <n v="35808901"/>
    <n v="429706812"/>
    <n v="5872659670"/>
    <n v="35808901"/>
    <n v="35808901"/>
    <n v="35808901"/>
    <n v="35808901"/>
    <n v="35808901"/>
    <n v="35808901"/>
    <n v="35808901"/>
    <n v="35808901"/>
    <n v="35808901"/>
    <n v="35808901"/>
    <n v="35808901"/>
    <n v="35808901"/>
    <n v="429706812"/>
    <n v="5442952858"/>
    <x v="5"/>
  </r>
  <r>
    <x v="270"/>
    <s v="Băng tải máy băm Carno 1"/>
    <d v="2023-09-01T00:00:00"/>
    <d v="2023-09-01T00:00:00"/>
    <n v="60"/>
    <x v="14"/>
    <x v="14"/>
    <s v="CARN-02"/>
    <s v="6274"/>
    <n v="6274001903"/>
    <s v="6274001906"/>
    <m/>
    <m/>
    <n v="98000000"/>
    <n v="16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3334"/>
    <n v="1633334"/>
    <n v="1633334"/>
    <n v="1633334"/>
    <n v="6533336"/>
    <n v="91466664"/>
    <n v="1633334"/>
    <n v="1633334"/>
    <n v="1633334"/>
    <n v="1633334"/>
    <n v="1633334"/>
    <n v="1633334"/>
    <n v="1633334"/>
    <n v="1633334"/>
    <n v="1633334"/>
    <n v="1633334"/>
    <n v="1633334"/>
    <n v="1633334"/>
    <n v="19600008"/>
    <n v="71866656"/>
    <n v="1633334"/>
    <n v="1633334"/>
    <n v="1633334"/>
    <n v="1633334"/>
    <n v="1633334"/>
    <n v="1633334"/>
    <n v="1633334"/>
    <n v="1633334"/>
    <n v="1633334"/>
    <n v="1633334"/>
    <n v="1633334"/>
    <n v="1633334"/>
    <n v="19600008"/>
    <n v="52266648"/>
    <x v="5"/>
  </r>
  <r>
    <x v="271"/>
    <s v="Băng tải máy băm Carno 2"/>
    <d v="2023-09-01T00:00:00"/>
    <d v="2023-09-01T00:00:00"/>
    <n v="60"/>
    <x v="14"/>
    <x v="14"/>
    <s v="CARN-03"/>
    <s v="6274"/>
    <n v="6274001903"/>
    <s v="6274001906"/>
    <m/>
    <m/>
    <n v="91000000"/>
    <n v="151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6666"/>
    <n v="1516666"/>
    <n v="1516666"/>
    <n v="1516666"/>
    <n v="6066664"/>
    <n v="84933336"/>
    <n v="1516666"/>
    <n v="1516666"/>
    <n v="1516666"/>
    <n v="1516666"/>
    <n v="1516666"/>
    <n v="1516666"/>
    <n v="1516666"/>
    <n v="1516666"/>
    <n v="1516666"/>
    <n v="1516666"/>
    <n v="1516666"/>
    <n v="1516666"/>
    <n v="18199992"/>
    <n v="66733344"/>
    <n v="1516666"/>
    <n v="1516666"/>
    <n v="1516666"/>
    <n v="1516666"/>
    <n v="1516666"/>
    <n v="1516666"/>
    <n v="1516666"/>
    <n v="1516666"/>
    <n v="1516666"/>
    <n v="1516666"/>
    <n v="1516666"/>
    <n v="1516666"/>
    <n v="18199992"/>
    <n v="48533352"/>
    <x v="5"/>
  </r>
  <r>
    <x v="272"/>
    <s v="Máy Tomra"/>
    <d v="2023-09-01T00:00:00"/>
    <d v="2023-09-01T00:00:00"/>
    <n v="60"/>
    <x v="0"/>
    <x v="0"/>
    <s v="CHWO-R02"/>
    <s v="6274"/>
    <n v="6274001903"/>
    <s v="6274001906"/>
    <m/>
    <m/>
    <n v="1272618024"/>
    <n v="21210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10301"/>
    <n v="21210301"/>
    <n v="21210301"/>
    <n v="21210301"/>
    <n v="84841204"/>
    <n v="1187776820"/>
    <n v="21210301"/>
    <n v="21210301"/>
    <n v="21210301"/>
    <n v="21210301"/>
    <n v="21210301"/>
    <n v="21210301"/>
    <n v="21210301"/>
    <n v="21210301"/>
    <n v="21210301"/>
    <n v="21210301"/>
    <n v="21210301"/>
    <n v="21210301"/>
    <n v="254523612"/>
    <n v="933253208"/>
    <n v="21210301"/>
    <n v="21210301"/>
    <n v="21210301"/>
    <n v="21210301"/>
    <n v="21210301"/>
    <n v="21210301"/>
    <n v="21210301"/>
    <n v="21210301"/>
    <n v="21210301"/>
    <n v="21210301"/>
    <n v="21210301"/>
    <n v="21210301"/>
    <n v="254523612"/>
    <n v="678729596"/>
    <x v="5"/>
  </r>
  <r>
    <x v="273"/>
    <s v="Máy lựa vảy UV Meyer"/>
    <d v="2023-09-01T00:00:00"/>
    <d v="2023-09-01T00:00:00"/>
    <n v="60"/>
    <x v="0"/>
    <x v="0"/>
    <s v="CHWO-R02"/>
    <s v="6274"/>
    <n v="6274001903"/>
    <s v="6274001906"/>
    <m/>
    <m/>
    <n v="2396767041"/>
    <n v="39946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946118"/>
    <n v="39946118"/>
    <n v="39946118"/>
    <n v="39946118"/>
    <n v="159784472"/>
    <n v="2236982569"/>
    <n v="39946118"/>
    <n v="39946118"/>
    <n v="39946118"/>
    <n v="39946118"/>
    <n v="39946118"/>
    <n v="39946118"/>
    <n v="39946118"/>
    <n v="39946118"/>
    <n v="39946118"/>
    <n v="39946118"/>
    <n v="39946118"/>
    <n v="39946118"/>
    <n v="479353416"/>
    <n v="1757629153"/>
    <n v="39946118"/>
    <n v="39946118"/>
    <n v="39946118"/>
    <n v="39946118"/>
    <n v="39946118"/>
    <n v="39946118"/>
    <n v="39946118"/>
    <n v="39946118"/>
    <n v="39946118"/>
    <n v="39946118"/>
    <n v="39946118"/>
    <n v="39946118"/>
    <n v="479353416"/>
    <n v="1278275737"/>
    <x v="5"/>
  </r>
  <r>
    <x v="274"/>
    <s v="Máy làm đá Manitowoc IDT1500W-251"/>
    <d v="2023-09-01T00:00:00"/>
    <d v="2023-09-01T00:00:00"/>
    <n v="60"/>
    <x v="19"/>
    <x v="0"/>
    <m/>
    <s v="6274"/>
    <n v="6274001906"/>
    <s v="6274001906"/>
    <m/>
    <m/>
    <n v="267417833"/>
    <n v="4456963.883333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56963.8833333338"/>
    <n v="4456963.8833333338"/>
    <n v="4456963.8833333338"/>
    <n v="4456963.8833333338"/>
    <n v="17827855.533333335"/>
    <n v="249589977.46666667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53483566.600000001"/>
    <n v="196106410.86666667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4456963.8833333338"/>
    <n v="53483566.600000001"/>
    <n v="142622844.26666668"/>
    <x v="5"/>
  </r>
  <r>
    <x v="275"/>
    <s v="Máy nghiền nhựa HGP-800-30HP-22.5KW"/>
    <d v="2023-10-01T00:00:00"/>
    <d v="2023-10-01T00:00:00"/>
    <n v="60"/>
    <x v="0"/>
    <x v="0"/>
    <s v="CARN-02"/>
    <s v="6274"/>
    <n v="6274001903"/>
    <n v="6274001903"/>
    <m/>
    <m/>
    <n v="343273414"/>
    <n v="5721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21223"/>
    <n v="5721223"/>
    <n v="5721223"/>
    <n v="17163669"/>
    <n v="326109745"/>
    <n v="5721223"/>
    <n v="5721223"/>
    <n v="5721223"/>
    <n v="5721223"/>
    <n v="5721223"/>
    <n v="5721223"/>
    <n v="5721223"/>
    <n v="5721223"/>
    <n v="5721223"/>
    <n v="5721223"/>
    <n v="5721223"/>
    <n v="5721223"/>
    <n v="68654676"/>
    <n v="257455069"/>
    <n v="5721223"/>
    <n v="5721223"/>
    <n v="5721223"/>
    <n v="5721223"/>
    <n v="5721223"/>
    <n v="5721223"/>
    <n v="5721223"/>
    <n v="5721223"/>
    <n v="5721223"/>
    <n v="5721223"/>
    <n v="5721223"/>
    <n v="5721223"/>
    <n v="68654676"/>
    <n v="188800393"/>
    <x v="5"/>
  </r>
  <r>
    <x v="276"/>
    <s v="Máy đo chỉ số chảy MI nhựa HDPE"/>
    <d v="2023-10-01T00:00:00"/>
    <d v="2023-10-01T00:00:00"/>
    <n v="60"/>
    <x v="19"/>
    <x v="0"/>
    <m/>
    <s v="6274"/>
    <n v="6274001903"/>
    <s v="6274001906"/>
    <m/>
    <m/>
    <n v="409250000"/>
    <n v="6820833.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20833.333333333"/>
    <n v="6820833.333333333"/>
    <n v="6820833.333333333"/>
    <n v="20462500"/>
    <n v="388787500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81850000"/>
    <n v="306937500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6820833.333333333"/>
    <n v="81850000"/>
    <n v="225087500"/>
    <x v="5"/>
  </r>
  <r>
    <x v="277"/>
    <s v="Máy đo chỉ số chảy MI nhựa PP"/>
    <d v="2023-10-01T00:00:00"/>
    <d v="2023-10-01T00:00:00"/>
    <n v="60"/>
    <x v="23"/>
    <x v="13"/>
    <m/>
    <s v="6274"/>
    <n v="6274001903"/>
    <s v="6274001906"/>
    <m/>
    <m/>
    <n v="366850000"/>
    <n v="6114166.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14166.666666667"/>
    <n v="6114166.666666667"/>
    <n v="6114166.666666667"/>
    <n v="18342500"/>
    <n v="348507500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73370000"/>
    <n v="275137500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6114166.666666667"/>
    <n v="73370000"/>
    <n v="201767500"/>
    <x v="5"/>
  </r>
  <r>
    <x v="278"/>
    <s v="Máy hút bụi Super Clear EV-265RWSC-103W"/>
    <d v="2023-10-13T00:00:00"/>
    <d v="2023-11-01T00:00:00"/>
    <s v="12"/>
    <x v="0"/>
    <x v="0"/>
    <m/>
    <s v="6273"/>
    <s v="6273001908"/>
    <n v="6274001901"/>
    <m/>
    <m/>
    <n v="30363636"/>
    <n v="253030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0303"/>
    <n v="2530303"/>
    <n v="5060606"/>
    <n v="25303030"/>
    <n v="2530303"/>
    <n v="2530303"/>
    <n v="2530303"/>
    <n v="2530303"/>
    <n v="2530303"/>
    <n v="2530303"/>
    <n v="2530303"/>
    <n v="2530303"/>
    <n v="2530303"/>
    <n v="2530303"/>
    <n v="0"/>
    <n v="0"/>
    <n v="25303030"/>
    <n v="0"/>
    <n v="0"/>
    <n v="0"/>
    <n v="0"/>
    <n v="0"/>
    <n v="0"/>
    <n v="0"/>
    <n v="0"/>
    <n v="0"/>
    <n v="0"/>
    <n v="0"/>
    <n v="0"/>
    <n v="0"/>
    <n v="0"/>
    <n v="0"/>
    <x v="5"/>
  </r>
  <r>
    <x v="279"/>
    <s v="Đường nước tưới cây xung quanh nhà máy"/>
    <d v="2023-11-01T00:00:00"/>
    <d v="2023-12-01T00:00:00"/>
    <n v="72"/>
    <x v="3"/>
    <x v="3"/>
    <m/>
    <s v="6424"/>
    <n v="6424001901"/>
    <m/>
    <m/>
    <m/>
    <n v="267942150"/>
    <n v="372141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21418.75"/>
    <n v="3721418.75"/>
    <n v="264220731.25"/>
    <n v="3721418.75"/>
    <n v="3721418.75"/>
    <n v="3721418.75"/>
    <n v="3721418.75"/>
    <n v="3721418.75"/>
    <n v="3721418.75"/>
    <n v="3721418.75"/>
    <n v="3721418.75"/>
    <n v="3721418.75"/>
    <n v="3721418.75"/>
    <n v="3721418.75"/>
    <n v="3721418.75"/>
    <n v="44657025"/>
    <n v="219563706.25"/>
    <n v="3721418.75"/>
    <n v="3721418.75"/>
    <n v="3721418.75"/>
    <n v="3721418.75"/>
    <n v="3721418.75"/>
    <n v="3721418.75"/>
    <n v="3721418.75"/>
    <n v="3721418.75"/>
    <n v="3721418.75"/>
    <n v="3721418.75"/>
    <n v="3721418.75"/>
    <n v="3721418.75"/>
    <n v="44657025"/>
    <n v="174906681.25"/>
    <x v="5"/>
  </r>
  <r>
    <x v="280"/>
    <s v="Máy lạnh Daikin 2HP FTKF50XVMV (phòng y tế)"/>
    <d v="2023-11-01T00:00:00"/>
    <d v="2023-12-01T00:00:00"/>
    <s v="12"/>
    <x v="3"/>
    <x v="3"/>
    <m/>
    <s v="6423"/>
    <s v="6423001908"/>
    <n v="6274001901"/>
    <m/>
    <m/>
    <n v="34507272"/>
    <n v="287560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5606"/>
    <n v="2875606"/>
    <n v="31631666"/>
    <n v="2875606"/>
    <n v="2875606"/>
    <n v="2875606"/>
    <n v="2875606"/>
    <n v="2875606"/>
    <n v="2875606"/>
    <n v="2875606"/>
    <n v="2875606"/>
    <n v="2875606"/>
    <n v="2875606"/>
    <n v="2875606"/>
    <n v="0"/>
    <n v="31631666"/>
    <n v="0"/>
    <n v="0"/>
    <n v="0"/>
    <n v="0"/>
    <n v="0"/>
    <n v="0"/>
    <n v="0"/>
    <n v="0"/>
    <n v="0"/>
    <n v="0"/>
    <n v="0"/>
    <n v="0"/>
    <n v="0"/>
    <n v="0"/>
    <n v="0"/>
    <x v="5"/>
  </r>
  <r>
    <x v="281"/>
    <s v="Trạm điện 4x3000kVA-22V/0,4kV"/>
    <d v="2023-11-02T00:00:00"/>
    <d v="2023-11-01T00:00:00"/>
    <n v="120"/>
    <x v="30"/>
    <x v="14"/>
    <m/>
    <s v="6274"/>
    <n v="6274001903"/>
    <s v="6274001906"/>
    <m/>
    <m/>
    <n v="1782611000"/>
    <n v="14855091.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55091.666666666"/>
    <n v="14855091.666666666"/>
    <n v="29710183.333333332"/>
    <n v="1752900816.6666667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78261100"/>
    <n v="1574639716.6666667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4855091.666666666"/>
    <n v="178261100"/>
    <n v="1396378616.6666667"/>
    <x v="5"/>
  </r>
  <r>
    <x v="282"/>
    <s v="Lắp đặt nhôm kính phòng Kỹ Thuật"/>
    <d v="2023-11-09T00:00:00"/>
    <d v="2023-11-01T00:00:00"/>
    <n v="36"/>
    <x v="14"/>
    <x v="14"/>
    <m/>
    <s v="6424"/>
    <n v="6424001901"/>
    <m/>
    <m/>
    <m/>
    <n v="174699000"/>
    <n v="4852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2750"/>
    <n v="4852750"/>
    <n v="9705500"/>
    <n v="164993500"/>
    <n v="4852750"/>
    <n v="4852750"/>
    <n v="4852750"/>
    <n v="4852750"/>
    <n v="4852750"/>
    <n v="4852750"/>
    <n v="4852750"/>
    <n v="4852750"/>
    <n v="4852750"/>
    <n v="4852750"/>
    <n v="4852750"/>
    <n v="4852750"/>
    <n v="58233000"/>
    <n v="106760500"/>
    <n v="4852750"/>
    <n v="4852750"/>
    <n v="4852750"/>
    <n v="4852750"/>
    <n v="4852750"/>
    <n v="4852750"/>
    <n v="4852750"/>
    <n v="4852750"/>
    <n v="4852750"/>
    <n v="4852750"/>
    <n v="4852750"/>
    <n v="4852750"/>
    <n v="58233000"/>
    <n v="48527500"/>
    <x v="5"/>
  </r>
  <r>
    <x v="283"/>
    <s v="Chuyền tạo hạt  rPP số 2 (Yei)"/>
    <d v="2023-11-30T00:00:00"/>
    <d v="2023-12-01T00:00:00"/>
    <n v="60"/>
    <x v="14"/>
    <x v="14"/>
    <s v="YEPP-02"/>
    <s v="6274"/>
    <n v="6274001903"/>
    <n v="6274001903"/>
    <m/>
    <m/>
    <n v="1798575168"/>
    <n v="29976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76253"/>
    <n v="29976253"/>
    <n v="1768598915"/>
    <n v="29976253"/>
    <n v="29976253"/>
    <n v="29976253"/>
    <n v="29976253"/>
    <n v="29976253"/>
    <n v="29976253"/>
    <n v="29976253"/>
    <n v="29976253"/>
    <n v="29976253"/>
    <n v="29976253"/>
    <n v="29976253"/>
    <n v="29976253"/>
    <n v="359715036"/>
    <n v="1408883879"/>
    <n v="29976253"/>
    <n v="29976253"/>
    <n v="29976253"/>
    <n v="29976253"/>
    <n v="29976253"/>
    <n v="29976253"/>
    <n v="29976253"/>
    <n v="29976253"/>
    <n v="29976253"/>
    <n v="29976253"/>
    <n v="29976253"/>
    <n v="29976253"/>
    <n v="359715036"/>
    <n v="1049168843"/>
    <x v="5"/>
  </r>
  <r>
    <x v="284"/>
    <s v="Máy vắt ly tâm đứng chuyền CW2"/>
    <d v="2023-11-30T00:00:00"/>
    <d v="2023-11-01T00:00:00"/>
    <n v="60"/>
    <x v="14"/>
    <x v="14"/>
    <s v="CHWO-R02"/>
    <s v="6274"/>
    <n v="6274001903"/>
    <s v="6274001906"/>
    <m/>
    <m/>
    <n v="596514760"/>
    <n v="9941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41912"/>
    <n v="9941912"/>
    <n v="19883824"/>
    <n v="576630936"/>
    <n v="9941912"/>
    <n v="9941912"/>
    <n v="9941912"/>
    <n v="9941912"/>
    <n v="9941912"/>
    <n v="9941912"/>
    <n v="9941912"/>
    <n v="9941912"/>
    <n v="9941912"/>
    <n v="9941912"/>
    <n v="9941912"/>
    <n v="9941912"/>
    <n v="119302944"/>
    <n v="457327992"/>
    <n v="9941912"/>
    <n v="9941912"/>
    <n v="9941912"/>
    <n v="9941912"/>
    <n v="9941912"/>
    <n v="9941912"/>
    <n v="9941912"/>
    <n v="9941912"/>
    <n v="9941912"/>
    <n v="9941912"/>
    <n v="9941912"/>
    <n v="9941912"/>
    <n v="119302944"/>
    <n v="338025048"/>
    <x v="5"/>
  </r>
  <r>
    <x v="285"/>
    <s v="Hệ thống đường ống nước rửa nóng Active"/>
    <d v="2023-11-30T00:00:00"/>
    <d v="2023-11-01T00:00:00"/>
    <n v="96"/>
    <x v="24"/>
    <x v="20"/>
    <s v="ACTI-R01"/>
    <s v="6274"/>
    <n v="6274001903"/>
    <s v="6274001906"/>
    <m/>
    <m/>
    <n v="673291026"/>
    <n v="7013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13448"/>
    <n v="7013448"/>
    <n v="14026896"/>
    <n v="659264130"/>
    <n v="7013448"/>
    <n v="7013448"/>
    <n v="7013448"/>
    <n v="7013448"/>
    <n v="7013448"/>
    <n v="7013448"/>
    <n v="7013448"/>
    <n v="7013448"/>
    <n v="7013448"/>
    <n v="7013448"/>
    <n v="7013448"/>
    <n v="7013448"/>
    <n v="84161376"/>
    <n v="575102754"/>
    <n v="7013448"/>
    <n v="7013448"/>
    <n v="7013448"/>
    <n v="7013448"/>
    <n v="7013448"/>
    <n v="7013448"/>
    <n v="7013448"/>
    <n v="7013448"/>
    <n v="7013448"/>
    <n v="7013448"/>
    <n v="7013448"/>
    <n v="7013448"/>
    <n v="84161376"/>
    <n v="490941378"/>
    <x v="5"/>
  </r>
  <r>
    <x v="286"/>
    <s v="Máy nén khí Piston tăng áp"/>
    <d v="2023-11-30T00:00:00"/>
    <d v="2023-11-01T00:00:00"/>
    <n v="96"/>
    <x v="30"/>
    <x v="14"/>
    <m/>
    <s v="6274"/>
    <n v="6274001903"/>
    <s v="6274001906"/>
    <m/>
    <m/>
    <n v="208093649"/>
    <n v="2167642.17708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7642.1770833335"/>
    <n v="2167642.1770833335"/>
    <n v="4335284.354166667"/>
    <n v="203758364.64583334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6011706.124999996"/>
    <n v="177746658.52083334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167642.1770833335"/>
    <n v="26011706.124999996"/>
    <n v="151734952.39583334"/>
    <x v="5"/>
  </r>
  <r>
    <x v="287"/>
    <s v="Cấp nguồn xưởng F2"/>
    <d v="2023-11-30T00:00:00"/>
    <d v="2023-11-01T00:00:00"/>
    <n v="96"/>
    <x v="19"/>
    <x v="0"/>
    <m/>
    <s v="6274"/>
    <n v="6274001903"/>
    <s v="6274001906"/>
    <m/>
    <m/>
    <n v="374180000"/>
    <n v="3897708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7708.3333333335"/>
    <n v="3897708.3333333335"/>
    <n v="7795416.666666667"/>
    <n v="366384583.33333331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46772500.000000007"/>
    <n v="319612083.33333331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3897708.3333333335"/>
    <n v="46772500.000000007"/>
    <n v="272839583.33333331"/>
    <x v="5"/>
  </r>
  <r>
    <x v="288"/>
    <s v="Cây sấy ẩm 1 (phòng TN)"/>
    <d v="2023-11-30T00:00:00"/>
    <d v="2023-11-01T00:00:00"/>
    <n v="60"/>
    <x v="23"/>
    <x v="13"/>
    <m/>
    <s v="6274"/>
    <n v="6274001904"/>
    <n v="6274001904"/>
    <m/>
    <m/>
    <n v="110912800"/>
    <n v="1848546.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8546.6666666667"/>
    <n v="1848546.6666666667"/>
    <n v="3697093.3333333335"/>
    <n v="107215706.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22182560"/>
    <n v="85033146.666666672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1848546.6666666667"/>
    <n v="22182560"/>
    <n v="62850586.666666672"/>
    <x v="5"/>
  </r>
  <r>
    <x v="289"/>
    <s v="Xe nâng điện PSE12N36"/>
    <d v="2023-12-20T00:00:00"/>
    <d v="2023-12-01T00:00:00"/>
    <n v="60"/>
    <x v="19"/>
    <x v="0"/>
    <m/>
    <s v="6274"/>
    <n v="6274001905"/>
    <n v="6274001905"/>
    <m/>
    <m/>
    <n v="81300000"/>
    <n v="13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5000"/>
    <n v="1355000"/>
    <n v="79945000"/>
    <n v="1355000"/>
    <n v="1355000"/>
    <n v="1355000"/>
    <n v="1355000"/>
    <n v="1355000"/>
    <n v="1355000"/>
    <n v="1355000"/>
    <n v="1355000"/>
    <n v="1355000"/>
    <n v="1355000"/>
    <n v="1355000"/>
    <n v="1355000"/>
    <n v="16260000"/>
    <n v="63685000"/>
    <n v="1355000"/>
    <n v="1355000"/>
    <n v="1355000"/>
    <n v="1355000"/>
    <n v="1355000"/>
    <n v="1355000"/>
    <n v="1355000"/>
    <n v="1355000"/>
    <n v="1355000"/>
    <n v="1355000"/>
    <n v="1355000"/>
    <n v="1355000"/>
    <n v="16260000"/>
    <n v="47425000"/>
    <x v="5"/>
  </r>
  <r>
    <x v="290"/>
    <s v="Hệ thống làm mát nhà xưởng"/>
    <d v="2023-12-31T00:00:00"/>
    <d v="2023-12-01T00:00:00"/>
    <n v="72"/>
    <x v="14"/>
    <x v="14"/>
    <m/>
    <s v="6274"/>
    <n v="6274001901"/>
    <m/>
    <m/>
    <m/>
    <n v="958076791"/>
    <n v="13306622.097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06622.097222222"/>
    <n v="13306622.097222222"/>
    <n v="944770168.90277779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59679465.16666666"/>
    <n v="785090703.73611116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3306622.097222222"/>
    <n v="159679465.16666666"/>
    <n v="625411238.56944454"/>
    <x v="5"/>
  </r>
  <r>
    <x v="291"/>
    <s v="Ốp gạch và trồng cỏ nhà xưởng"/>
    <d v="2023-12-31T00:00:00"/>
    <d v="2023-12-01T00:00:00"/>
    <n v="36"/>
    <x v="32"/>
    <x v="25"/>
    <m/>
    <s v="6424"/>
    <n v="6424001901"/>
    <m/>
    <m/>
    <m/>
    <n v="309657600"/>
    <n v="860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01600"/>
    <n v="8601600"/>
    <n v="301056000"/>
    <n v="8601600"/>
    <n v="8601600"/>
    <n v="8601600"/>
    <n v="8601600"/>
    <n v="8601600"/>
    <n v="8601600"/>
    <n v="8601600"/>
    <n v="8601600"/>
    <n v="8601600"/>
    <n v="8601600"/>
    <n v="8601600"/>
    <n v="8601600"/>
    <n v="103219200"/>
    <n v="197836800"/>
    <n v="8601600"/>
    <n v="8601600"/>
    <n v="8601600"/>
    <n v="8601600"/>
    <n v="8601600"/>
    <n v="8601600"/>
    <n v="8601600"/>
    <n v="8601600"/>
    <n v="8601600"/>
    <n v="8601600"/>
    <n v="8601600"/>
    <n v="8601600"/>
    <n v="103219200"/>
    <n v="94617600"/>
    <x v="5"/>
  </r>
  <r>
    <x v="292"/>
    <s v="Thi công các hạng mục xây dựng nhà xưởng"/>
    <d v="2023-12-31T00:00:00"/>
    <d v="2023-12-01T00:00:00"/>
    <n v="72"/>
    <x v="3"/>
    <x v="3"/>
    <m/>
    <s v="6424"/>
    <n v="6424001901"/>
    <m/>
    <m/>
    <m/>
    <n v="278150000"/>
    <n v="3863194.4444444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63194.4444444445"/>
    <n v="3863194.4444444445"/>
    <n v="274286805.55555558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46358333.333333343"/>
    <n v="227928472.22222224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3863194.4444444445"/>
    <n v="46358333.333333343"/>
    <n v="181570138.8888889"/>
    <x v="5"/>
  </r>
  <r>
    <x v="293"/>
    <s v="Nhà chứa bùn F05"/>
    <d v="2023-12-31T00:00:00"/>
    <d v="2023-12-01T00:00:00"/>
    <n v="96"/>
    <x v="3"/>
    <x v="3"/>
    <m/>
    <s v="6424"/>
    <n v="6424001901"/>
    <m/>
    <m/>
    <m/>
    <n v="118791283"/>
    <n v="1237409.19791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7409.1979166667"/>
    <n v="1237409.1979166667"/>
    <n v="117553873.80208333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4848910.374999998"/>
    <n v="102704963.42708333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237409.1979166667"/>
    <n v="14848910.374999998"/>
    <n v="87856053.052083328"/>
    <x v="5"/>
  </r>
  <r>
    <x v="294"/>
    <s v="Hệ thống giữ xe"/>
    <d v="2023-12-31T00:00:00"/>
    <d v="2023-12-01T00:00:00"/>
    <n v="72"/>
    <x v="3"/>
    <x v="3"/>
    <m/>
    <s v="6424"/>
    <n v="6424001901"/>
    <n v="6424001901"/>
    <m/>
    <m/>
    <n v="117700000"/>
    <n v="1634722.222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4722.2222222222"/>
    <n v="1634722.2222222222"/>
    <n v="116065277.77777778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9616666.666666668"/>
    <n v="96448611.111111104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634722.2222222222"/>
    <n v="19616666.666666668"/>
    <n v="76831944.444444433"/>
    <x v="5"/>
  </r>
  <r>
    <x v="295"/>
    <s v="Khu dock F01"/>
    <d v="2023-12-31T00:00:00"/>
    <d v="2023-12-01T00:00:00"/>
    <n v="36"/>
    <x v="3"/>
    <x v="3"/>
    <m/>
    <s v="6424"/>
    <n v="6424001901"/>
    <n v="6424001901"/>
    <m/>
    <m/>
    <n v="53458500"/>
    <n v="1484958.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4958.3333333333"/>
    <n v="1484958.3333333333"/>
    <n v="51973541.666666664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7819500.000000004"/>
    <n v="34154041.666666657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484958.3333333333"/>
    <n v="17819500.000000004"/>
    <n v="16334541.666666653"/>
    <x v="5"/>
  </r>
  <r>
    <x v="296"/>
    <s v="Máy nghiền nhựa HPG 1000"/>
    <d v="2023-12-31T00:00:00"/>
    <d v="2023-10-01T00:00:00"/>
    <n v="60"/>
    <x v="0"/>
    <x v="0"/>
    <s v="CARN-04"/>
    <s v="6274"/>
    <n v="6274001903"/>
    <n v="6274001903"/>
    <m/>
    <m/>
    <n v="46757482"/>
    <n v="779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9292"/>
    <n v="779292"/>
    <n v="779292"/>
    <n v="2337876"/>
    <n v="44419606"/>
    <n v="779292"/>
    <n v="779292"/>
    <n v="779292"/>
    <n v="779292"/>
    <n v="779292"/>
    <n v="779292"/>
    <n v="779292"/>
    <n v="779292"/>
    <n v="779292"/>
    <n v="779292"/>
    <n v="779292"/>
    <n v="779292"/>
    <n v="9351504"/>
    <n v="35068102"/>
    <n v="779292"/>
    <n v="779292"/>
    <n v="779292"/>
    <n v="779292"/>
    <n v="779292"/>
    <n v="779292"/>
    <n v="779292"/>
    <n v="779292"/>
    <n v="779292"/>
    <n v="779292"/>
    <n v="779292"/>
    <n v="779292"/>
    <n v="9351504"/>
    <n v="25716598"/>
    <x v="5"/>
  </r>
  <r>
    <x v="297"/>
    <s v="Lắp vít tải phân loại vảy đầu vào"/>
    <d v="2023-12-31T00:00:00"/>
    <d v="2023-12-01T00:00:00"/>
    <n v="60"/>
    <x v="0"/>
    <x v="0"/>
    <s v="CHWO-B01"/>
    <s v="6274"/>
    <n v="6274001901"/>
    <s v="6274001906"/>
    <m/>
    <m/>
    <n v="304338385"/>
    <n v="5072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72307"/>
    <n v="5072307"/>
    <n v="299266078"/>
    <n v="5072307"/>
    <n v="5072307"/>
    <n v="5072307"/>
    <n v="5072307"/>
    <n v="5072307"/>
    <n v="5072307"/>
    <n v="5072307"/>
    <n v="5072307"/>
    <n v="5072307"/>
    <n v="5072307"/>
    <n v="5072307"/>
    <n v="5072307"/>
    <n v="60867684"/>
    <n v="238398394"/>
    <n v="5072307"/>
    <n v="5072307"/>
    <n v="5072307"/>
    <n v="5072307"/>
    <n v="5072307"/>
    <n v="5072307"/>
    <n v="5072307"/>
    <n v="5072307"/>
    <n v="5072307"/>
    <n v="5072307"/>
    <n v="5072307"/>
    <n v="5072307"/>
    <n v="60867684"/>
    <n v="177530710"/>
    <x v="5"/>
  </r>
  <r>
    <x v="298"/>
    <s v="Máy tạo hạt trục vít đôi CJWH25-42D-11Kw"/>
    <d v="2023-12-31T00:00:00"/>
    <d v="2023-12-01T00:00:00"/>
    <n v="60"/>
    <x v="0"/>
    <x v="0"/>
    <s v="STAR-01"/>
    <s v="6274"/>
    <n v="6274001903"/>
    <s v="6274001906"/>
    <m/>
    <m/>
    <n v="407727961"/>
    <n v="6796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96292"/>
    <n v="6796292"/>
    <n v="400931669"/>
    <n v="6796292"/>
    <n v="6796292"/>
    <n v="6796292"/>
    <n v="6796292"/>
    <n v="6796292"/>
    <n v="6796292"/>
    <n v="6796292"/>
    <n v="6796292"/>
    <n v="6796292"/>
    <n v="6796292"/>
    <n v="6796292"/>
    <n v="6796292"/>
    <n v="81555504"/>
    <n v="319376165"/>
    <n v="6796292"/>
    <n v="6796292"/>
    <n v="6796292"/>
    <n v="6796292"/>
    <n v="6796292"/>
    <n v="6796292"/>
    <n v="6796292"/>
    <n v="6796292"/>
    <n v="6796292"/>
    <n v="6796292"/>
    <n v="6796292"/>
    <n v="6796292"/>
    <n v="81555504"/>
    <n v="237820661"/>
    <x v="5"/>
  </r>
  <r>
    <x v="299"/>
    <s v="Máy phát hiện kim loại 25.0000Ltr/hr (F3)"/>
    <d v="2023-12-31T00:00:00"/>
    <d v="2024-11-01T00:00:00"/>
    <n v="60"/>
    <x v="7"/>
    <x v="7"/>
    <s v="STAR-01"/>
    <s v="6274"/>
    <n v="6274001906"/>
    <s v="6274001906"/>
    <m/>
    <m/>
    <n v="694401330"/>
    <n v="1157335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573355.5"/>
    <n v="11573355.5"/>
    <n v="23146711"/>
    <n v="671254619"/>
    <n v="11573355.5"/>
    <n v="11573355.5"/>
    <n v="11573355.5"/>
    <n v="11573355.5"/>
    <n v="11573355.5"/>
    <n v="11573355.5"/>
    <n v="11573355.5"/>
    <n v="11573355.5"/>
    <n v="11573355.5"/>
    <n v="11573355.5"/>
    <n v="11573355.5"/>
    <n v="11573355.5"/>
    <n v="138880266"/>
    <n v="532374353"/>
    <x v="5"/>
  </r>
  <r>
    <x v="300"/>
    <s v="Đường ống nén khí xưởng 2"/>
    <d v="2023-12-31T00:00:00"/>
    <d v="2023-12-01T00:00:00"/>
    <n v="96"/>
    <x v="19"/>
    <x v="0"/>
    <m/>
    <s v="6274"/>
    <n v="6274001903"/>
    <s v="6274001906"/>
    <m/>
    <m/>
    <n v="187287621"/>
    <n v="1950912.71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0912.71875"/>
    <n v="1950912.71875"/>
    <n v="185336708.28125"/>
    <n v="1950912.71875"/>
    <n v="1950912.71875"/>
    <n v="1950912.71875"/>
    <n v="1950912.71875"/>
    <n v="1950912.71875"/>
    <n v="1950912.71875"/>
    <n v="1950912.71875"/>
    <n v="1950912.71875"/>
    <n v="1950912.71875"/>
    <n v="1950912.71875"/>
    <n v="1950912.71875"/>
    <n v="1950912.71875"/>
    <n v="23410952.625"/>
    <n v="161925755.65625"/>
    <n v="1950912.71875"/>
    <n v="1950912.71875"/>
    <n v="1950912.71875"/>
    <n v="1950912.71875"/>
    <n v="1950912.71875"/>
    <n v="1950912.71875"/>
    <n v="1950912.71875"/>
    <n v="1950912.71875"/>
    <n v="1950912.71875"/>
    <n v="1950912.71875"/>
    <n v="1950912.71875"/>
    <n v="1950912.71875"/>
    <n v="23410952.625"/>
    <n v="138514803.03125"/>
    <x v="5"/>
  </r>
  <r>
    <x v="301"/>
    <s v="Máy(TB)vệ sinh khuôn, lưới Starlingers(k.trợ)"/>
    <d v="2023-12-31T00:00:00"/>
    <d v="2024-10-01T00:00:00"/>
    <n v="36"/>
    <x v="14"/>
    <x v="14"/>
    <m/>
    <s v="6274"/>
    <n v="6274001903"/>
    <n v="6274001903"/>
    <m/>
    <m/>
    <n v="208587018"/>
    <n v="5794083.8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5794083.833333333"/>
    <n v="5794083.833333333"/>
    <n v="5794083.833333333"/>
    <n v="17382251.5"/>
    <n v="191204766.5"/>
    <n v="5794083.833333333"/>
    <n v="5794083.833333333"/>
    <n v="5794083.833333333"/>
    <n v="5794083.833333333"/>
    <n v="5794083.833333333"/>
    <n v="5794083.833333333"/>
    <n v="5794083.833333333"/>
    <n v="5794083.833333333"/>
    <n v="5794083.833333333"/>
    <n v="5794083.833333333"/>
    <n v="5794083.833333333"/>
    <n v="5794083.833333333"/>
    <n v="69529006.000000015"/>
    <n v="121675760.49999999"/>
    <x v="5"/>
  </r>
  <r>
    <x v="302"/>
    <s v="Khuôn chai nước sưới 350ml(F03)"/>
    <d v="2024-01-01T00:00:00"/>
    <d v="2024-02-01T00:00:00"/>
    <n v="60"/>
    <x v="19"/>
    <x v="0"/>
    <m/>
    <s v="6274"/>
    <n v="6274001909"/>
    <n v="6274001909"/>
    <m/>
    <m/>
    <n v="62000000"/>
    <n v="1033333.33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2400000.000000002"/>
    <n v="49600000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2400000.000000002"/>
    <n v="37200000"/>
    <x v="6"/>
  </r>
  <r>
    <x v="303"/>
    <s v="Khuôn chai nhớt(F02)"/>
    <d v="2024-01-01T00:00:00"/>
    <d v="2024-02-01T00:00:00"/>
    <n v="60"/>
    <x v="33"/>
    <x v="17"/>
    <m/>
    <s v="6274"/>
    <n v="6274001909"/>
    <n v="6274001909"/>
    <m/>
    <m/>
    <n v="80000000"/>
    <n v="1333333.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6000000.000000002"/>
    <n v="64000000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333333.3333333333"/>
    <n v="16000000.000000002"/>
    <n v="48000000"/>
    <x v="6"/>
  </r>
  <r>
    <x v="304"/>
    <s v="Khuôn miếng lót ly(F03)"/>
    <d v="2024-01-01T00:00:00"/>
    <d v="2024-02-01T00:00:00"/>
    <n v="60"/>
    <x v="33"/>
    <x v="17"/>
    <m/>
    <s v="6274"/>
    <n v="6274001909"/>
    <n v="6274001909"/>
    <m/>
    <m/>
    <n v="85500000"/>
    <n v="14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5000"/>
    <n v="1425000"/>
    <n v="1425000"/>
    <n v="1425000"/>
    <n v="1425000"/>
    <n v="1425000"/>
    <n v="1425000"/>
    <n v="1425000"/>
    <n v="1425000"/>
    <n v="1425000"/>
    <n v="1425000"/>
    <n v="1425000"/>
    <n v="17100000"/>
    <n v="68400000"/>
    <n v="1425000"/>
    <n v="1425000"/>
    <n v="1425000"/>
    <n v="1425000"/>
    <n v="1425000"/>
    <n v="1425000"/>
    <n v="1425000"/>
    <n v="1425000"/>
    <n v="1425000"/>
    <n v="1425000"/>
    <n v="1425000"/>
    <n v="1425000"/>
    <n v="17100000"/>
    <n v="51300000"/>
    <x v="6"/>
  </r>
  <r>
    <x v="305"/>
    <s v="Khuôn chai coca(F03)"/>
    <d v="2024-01-01T00:00:00"/>
    <d v="2024-02-01T00:00:00"/>
    <n v="60"/>
    <x v="19"/>
    <x v="0"/>
    <m/>
    <s v="6274"/>
    <n v="6274001909"/>
    <n v="6274001909"/>
    <m/>
    <m/>
    <n v="62000000"/>
    <n v="1033333.33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2400000.000000002"/>
    <n v="49600000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033333.3333333334"/>
    <n v="12400000.000000002"/>
    <n v="37200000"/>
    <x v="6"/>
  </r>
  <r>
    <x v="306"/>
    <s v="Phòng thử nghiệm F03"/>
    <d v="2024-03-01T00:00:00"/>
    <d v="2024-04-01T00:00:00"/>
    <n v="36"/>
    <x v="13"/>
    <x v="13"/>
    <m/>
    <s v="6274"/>
    <n v="6274001901"/>
    <m/>
    <m/>
    <m/>
    <n v="33811200"/>
    <n v="939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9200"/>
    <n v="939200"/>
    <n v="939200"/>
    <n v="939200"/>
    <n v="939200"/>
    <n v="939200"/>
    <n v="939200"/>
    <n v="939200"/>
    <n v="939200"/>
    <n v="8452800"/>
    <n v="25358400"/>
    <n v="939200"/>
    <n v="939200"/>
    <n v="939200"/>
    <n v="939200"/>
    <n v="939200"/>
    <n v="939200"/>
    <n v="939200"/>
    <n v="939200"/>
    <n v="939200"/>
    <n v="939200"/>
    <n v="939200"/>
    <n v="939200"/>
    <n v="11270400"/>
    <n v="14088000"/>
    <x v="6"/>
  </r>
  <r>
    <x v="307"/>
    <s v="Hệ thống XLNT 500 m3/ngày đêm"/>
    <d v="2024-03-01T00:00:00"/>
    <d v="2024-04-01T00:00:00"/>
    <n v="180"/>
    <x v="0"/>
    <x v="0"/>
    <s v="BORE-R01"/>
    <s v="6274"/>
    <n v="6274001909"/>
    <n v="6274001903"/>
    <m/>
    <m/>
    <n v="22962508211"/>
    <n v="127569490.0611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530833880.7333336"/>
    <n v="21431674330.266666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27569490.06111111"/>
    <n v="1530833880.7333336"/>
    <n v="19900840449.533333"/>
    <x v="6"/>
  </r>
  <r>
    <x v="308"/>
    <s v="Máy Zig-Zag Mooge"/>
    <d v="2024-03-01T00:00:00"/>
    <d v="2024-04-01T00:00:00"/>
    <n v="60"/>
    <x v="0"/>
    <x v="0"/>
    <s v="MOOG-R01"/>
    <s v="6274"/>
    <n v="6274001903"/>
    <s v="6274001906"/>
    <m/>
    <m/>
    <n v="751500302"/>
    <n v="12525005.0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50300060.40000001"/>
    <n v="601200241.60000002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2525005.033333333"/>
    <n v="150300060.40000001"/>
    <n v="450900181.20000005"/>
    <x v="6"/>
  </r>
  <r>
    <x v="309"/>
    <s v="Thi công Chuyền máy rửa PP MOOGETECH"/>
    <d v="2024-03-01T00:00:00"/>
    <d v="2024-04-01T00:00:00"/>
    <n v="60"/>
    <x v="24"/>
    <x v="20"/>
    <s v="MOOG-R01"/>
    <s v="6274"/>
    <n v="6274001906"/>
    <s v="6274001906"/>
    <m/>
    <m/>
    <n v="1500556886"/>
    <n v="25009281.4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300111377.19999999"/>
    <n v="1200445508.8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25009281.433333334"/>
    <n v="300111377.19999999"/>
    <n v="900334131.5999999"/>
    <x v="6"/>
  </r>
  <r>
    <x v="310"/>
    <s v="Trạm điện SX xưởng F03, 05"/>
    <d v="2024-03-01T00:00:00"/>
    <d v="2024-04-01T00:00:00"/>
    <n v="120"/>
    <x v="19"/>
    <x v="0"/>
    <m/>
    <s v="6274"/>
    <n v="6274001903"/>
    <n v="6274001903"/>
    <m/>
    <m/>
    <n v="6912429918"/>
    <n v="57603582.64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691242991.79999983"/>
    <n v="6221186926.1999998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57603582.649999999"/>
    <n v="691242991.79999983"/>
    <n v="5529943934.3999996"/>
    <x v="6"/>
  </r>
  <r>
    <x v="311"/>
    <s v="Lắp hệ thống điện Máy thổi Akei"/>
    <d v="2024-03-01T00:00:00"/>
    <d v="2024-04-01T00:00:00"/>
    <n v="36"/>
    <x v="19"/>
    <x v="0"/>
    <m/>
    <s v="6274"/>
    <n v="6274001903"/>
    <n v="6274001903"/>
    <m/>
    <m/>
    <n v="183912103"/>
    <n v="5108669.52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61304034.333333321"/>
    <n v="122608068.66666669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5108669.527777778"/>
    <n v="61304034.333333321"/>
    <n v="61304034.333333366"/>
    <x v="6"/>
  </r>
  <r>
    <x v="312"/>
    <s v="Khuôn phôi D28 P19.5 (F03)"/>
    <d v="2024-03-01T00:00:00"/>
    <d v="2024-04-01T00:00:00"/>
    <n v="36"/>
    <x v="19"/>
    <x v="0"/>
    <m/>
    <s v="6274"/>
    <n v="6274001903"/>
    <n v="6274001903"/>
    <m/>
    <m/>
    <n v="82950000"/>
    <n v="2304166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7650000.000000004"/>
    <n v="55300000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304166.6666666665"/>
    <n v="27650000.000000004"/>
    <n v="27649999.999999996"/>
    <x v="6"/>
  </r>
  <r>
    <x v="313"/>
    <s v="Khuôn Đầu bút &amp; Thân bút (MIDA)"/>
    <d v="2024-03-01T00:00:00"/>
    <d v="2024-04-01T00:00:00"/>
    <n v="60"/>
    <x v="34"/>
    <x v="10"/>
    <m/>
    <s v="6424"/>
    <n v="6424001909"/>
    <n v="6424001909"/>
    <m/>
    <m/>
    <n v="235000000"/>
    <n v="3916666.6666666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46999999.999999993"/>
    <n v="188000000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3916666.6666666665"/>
    <n v="46999999.999999993"/>
    <n v="141000000"/>
    <x v="6"/>
  </r>
  <r>
    <x v="314"/>
    <s v="Khuôn đầu ren"/>
    <d v="2024-03-01T00:00:00"/>
    <d v="2024-04-01T00:00:00"/>
    <n v="60"/>
    <x v="34"/>
    <x v="10"/>
    <m/>
    <s v="6424"/>
    <n v="6424001909"/>
    <n v="6424001909"/>
    <m/>
    <m/>
    <n v="188000000"/>
    <n v="3133333.3333333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7600000"/>
    <n v="150400000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133333.3333333335"/>
    <n v="37600000"/>
    <n v="112800000"/>
    <x v="6"/>
  </r>
  <r>
    <x v="315"/>
    <s v="Khuôn lõi bấm &amp; lõi xoay (MIDA)"/>
    <d v="2024-03-01T00:00:00"/>
    <d v="2024-04-01T00:00:00"/>
    <n v="60"/>
    <x v="34"/>
    <x v="10"/>
    <m/>
    <s v="6424"/>
    <n v="6424001909"/>
    <n v="6424001909"/>
    <m/>
    <m/>
    <n v="211500000"/>
    <n v="35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25000"/>
    <n v="3525000"/>
    <n v="3525000"/>
    <n v="3525000"/>
    <n v="3525000"/>
    <n v="3525000"/>
    <n v="3525000"/>
    <n v="3525000"/>
    <n v="3525000"/>
    <n v="3525000"/>
    <n v="3525000"/>
    <n v="3525000"/>
    <n v="42300000"/>
    <n v="169200000"/>
    <n v="3525000"/>
    <n v="3525000"/>
    <n v="3525000"/>
    <n v="3525000"/>
    <n v="3525000"/>
    <n v="3525000"/>
    <n v="3525000"/>
    <n v="3525000"/>
    <n v="3525000"/>
    <n v="3525000"/>
    <n v="3525000"/>
    <n v="3525000"/>
    <n v="42300000"/>
    <n v="126900000"/>
    <x v="6"/>
  </r>
  <r>
    <x v="316"/>
    <s v="Gói phần mềm DELFICOM CUSTOMIZE"/>
    <d v="2024-03-01T00:00:00"/>
    <d v="2024-04-01T00:00:00"/>
    <n v="36"/>
    <x v="20"/>
    <x v="3"/>
    <m/>
    <s v="6424"/>
    <n v="6424001915"/>
    <n v="6424001915"/>
    <m/>
    <m/>
    <n v="431300039"/>
    <n v="11980556.63888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43766679.66666669"/>
    <n v="287533359.33333331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1980556.638888888"/>
    <n v="143766679.66666669"/>
    <n v="143766679.66666663"/>
    <x v="6"/>
  </r>
  <r>
    <x v="317"/>
    <s v="Xe nâng tay điện Heli CBD20-AliH"/>
    <d v="2024-03-11T00:00:00"/>
    <d v="2024-04-01T00:00:00"/>
    <n v="60"/>
    <x v="19"/>
    <x v="0"/>
    <m/>
    <s v="6274"/>
    <n v="6274001905"/>
    <n v="6274001905"/>
    <m/>
    <m/>
    <n v="37962963"/>
    <n v="632716.05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30370370.400000002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22777777.800000004"/>
    <x v="6"/>
  </r>
  <r>
    <x v="318"/>
    <s v="Hệ thống làm mát nhà xưởng (Đợt 3)"/>
    <d v="2024-03-31T00:00:00"/>
    <d v="2024-04-01T00:00:00"/>
    <n v="36"/>
    <x v="0"/>
    <x v="0"/>
    <m/>
    <s v="6274"/>
    <n v="6274001909"/>
    <n v="6274001909"/>
    <m/>
    <m/>
    <n v="185719645"/>
    <n v="5158879.02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719645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61906548.333333321"/>
    <n v="123813096.66666669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5158879.027777778"/>
    <n v="61906548.333333321"/>
    <n v="61906548.333333366"/>
    <x v="6"/>
  </r>
  <r>
    <x v="319"/>
    <s v="Trồng cỏ, cây xung quanh nhà máy"/>
    <d v="2024-04-01T00:00:00"/>
    <d v="2024-05-01T00:00:00"/>
    <n v="36"/>
    <x v="32"/>
    <x v="25"/>
    <m/>
    <s v="6424"/>
    <n v="6424001901"/>
    <n v="6424001901"/>
    <m/>
    <m/>
    <n v="160781500"/>
    <n v="4466152.777777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781500"/>
    <n v="0"/>
    <n v="0"/>
    <n v="0"/>
    <n v="0"/>
    <n v="4466152.777777778"/>
    <n v="4466152.777777778"/>
    <n v="4466152.777777778"/>
    <n v="4466152.777777778"/>
    <n v="4466152.777777778"/>
    <n v="4466152.777777778"/>
    <n v="4466152.777777778"/>
    <n v="4466152.777777778"/>
    <n v="35729222.222222216"/>
    <n v="125052277.77777779"/>
    <n v="4466152.777777778"/>
    <n v="4466152.777777778"/>
    <n v="4466152.777777778"/>
    <n v="4466152.777777778"/>
    <n v="4466152.777777778"/>
    <n v="4466152.777777778"/>
    <n v="4466152.777777778"/>
    <n v="4466152.777777778"/>
    <n v="4466152.777777778"/>
    <n v="4466152.777777778"/>
    <n v="4466152.777777778"/>
    <n v="4466152.777777778"/>
    <n v="53593833.333333321"/>
    <n v="71458444.444444478"/>
    <x v="6"/>
  </r>
  <r>
    <x v="320"/>
    <s v="Chuyền băm rửa PET 03 (Lê Trần)"/>
    <d v="2024-04-01T00:00:00"/>
    <d v="2024-05-01T00:00:00"/>
    <n v="60"/>
    <x v="24"/>
    <x v="20"/>
    <s v="ACTI-R01"/>
    <s v="6274"/>
    <n v="6274001903"/>
    <s v="6274001906"/>
    <m/>
    <m/>
    <n v="1470802869"/>
    <n v="24513381.14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94160573.80000001"/>
    <n v="1176642295.2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4513381.149999999"/>
    <n v="294160573.80000001"/>
    <n v="882481721.4000001"/>
    <x v="6"/>
  </r>
  <r>
    <x v="321"/>
    <s v="Cung cấp lắp đặt chiller mở rộng"/>
    <d v="2024-04-01T00:00:00"/>
    <d v="2024-05-01T00:00:00"/>
    <n v="60"/>
    <x v="31"/>
    <x v="20"/>
    <m/>
    <s v="6274"/>
    <n v="6274001909"/>
    <n v="6274001909"/>
    <m/>
    <m/>
    <n v="1744151201"/>
    <n v="29069186.68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348830240.19999999"/>
    <n v="1395320960.8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29069186.683333334"/>
    <n v="348830240.19999999"/>
    <n v="1046490720.5999999"/>
    <x v="6"/>
  </r>
  <r>
    <x v="322"/>
    <s v="Xe nâng tay điện Heli CBD20-AliH"/>
    <d v="2024-04-05T00:00:00"/>
    <d v="2024-05-01T00:00:00"/>
    <n v="60"/>
    <x v="19"/>
    <x v="0"/>
    <m/>
    <s v="6274"/>
    <n v="6274001905"/>
    <n v="6274001905"/>
    <m/>
    <m/>
    <n v="37962963"/>
    <n v="632716.05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30370370.400000002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22777777.800000004"/>
    <x v="6"/>
  </r>
  <r>
    <x v="323"/>
    <s v="Xe nâng tay điện Heli CBD20-AliH"/>
    <d v="2024-04-05T00:00:00"/>
    <d v="2024-05-01T00:00:00"/>
    <n v="60"/>
    <x v="19"/>
    <x v="0"/>
    <m/>
    <s v="6274"/>
    <n v="6274001905"/>
    <n v="6274001905"/>
    <m/>
    <m/>
    <n v="37962963"/>
    <n v="632716.05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30370370.400000002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22777777.800000004"/>
    <x v="6"/>
  </r>
  <r>
    <x v="324"/>
    <s v="Máy đo mùi OMX - ADM Shinyei"/>
    <d v="2024-05-02T00:00:00"/>
    <d v="2024-06-01T00:00:00"/>
    <n v="36"/>
    <x v="13"/>
    <x v="13"/>
    <m/>
    <s v="6274"/>
    <n v="6274001903"/>
    <n v="6274001903"/>
    <m/>
    <m/>
    <n v="48500000"/>
    <n v="1347222.2222222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8500000"/>
    <m/>
    <m/>
    <m/>
    <m/>
    <m/>
    <n v="1347222.2222222222"/>
    <n v="1347222.2222222222"/>
    <n v="1347222.2222222222"/>
    <n v="1347222.2222222222"/>
    <n v="1347222.2222222222"/>
    <n v="1347222.2222222222"/>
    <n v="1347222.2222222222"/>
    <n v="9430555.555555556"/>
    <n v="39069444.444444448"/>
    <n v="1347222.2222222222"/>
    <n v="1347222.2222222222"/>
    <n v="1347222.2222222222"/>
    <n v="1347222.2222222222"/>
    <n v="1347222.2222222222"/>
    <n v="1347222.2222222222"/>
    <n v="1347222.2222222222"/>
    <n v="1347222.2222222222"/>
    <n v="1347222.2222222222"/>
    <n v="1347222.2222222222"/>
    <n v="1347222.2222222222"/>
    <n v="1347222.2222222222"/>
    <n v="16166666.666666666"/>
    <n v="22902777.777777784"/>
    <x v="6"/>
  </r>
  <r>
    <x v="325"/>
    <s v="Xe nâng tay điện Heli CBD20-AliH"/>
    <d v="2024-05-02T00:00:00"/>
    <d v="2024-06-01T00:00:00"/>
    <n v="60"/>
    <x v="0"/>
    <x v="0"/>
    <m/>
    <s v="6274"/>
    <n v="6274001905"/>
    <n v="6274001905"/>
    <m/>
    <m/>
    <n v="37962963"/>
    <n v="632716.05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962963"/>
    <m/>
    <m/>
    <m/>
    <m/>
    <m/>
    <n v="632716.05000000005"/>
    <n v="632716.05000000005"/>
    <n v="632716.05000000005"/>
    <n v="632716.05000000005"/>
    <n v="632716.05000000005"/>
    <n v="632716.05000000005"/>
    <n v="632716.05000000005"/>
    <n v="4429012.3499999996"/>
    <n v="33533950.649999999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25941358.050000001"/>
    <x v="6"/>
  </r>
  <r>
    <x v="326"/>
    <s v="Xe nâng tay điện Heli CBD20-AliH"/>
    <d v="2024-05-02T00:00:00"/>
    <d v="2024-06-01T00:00:00"/>
    <n v="60"/>
    <x v="0"/>
    <x v="0"/>
    <m/>
    <s v="6274"/>
    <n v="6274001905"/>
    <n v="6274001905"/>
    <m/>
    <m/>
    <n v="37962963"/>
    <n v="632716.05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962963"/>
    <m/>
    <m/>
    <m/>
    <m/>
    <m/>
    <n v="632716.05000000005"/>
    <n v="632716.05000000005"/>
    <n v="632716.05000000005"/>
    <n v="632716.05000000005"/>
    <n v="632716.05000000005"/>
    <n v="632716.05000000005"/>
    <n v="632716.05000000005"/>
    <n v="4429012.3499999996"/>
    <n v="33533950.649999999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7592592.5999999987"/>
    <n v="25941358.050000001"/>
    <x v="6"/>
  </r>
  <r>
    <x v="327"/>
    <s v="Máy chà sàn liên hợp PULLMAN"/>
    <d v="2024-05-03T00:00:00"/>
    <d v="2024-06-01T00:00:00"/>
    <n v="60"/>
    <x v="29"/>
    <x v="24"/>
    <m/>
    <s v="6274"/>
    <n v="6274001903"/>
    <n v="6274001903"/>
    <m/>
    <m/>
    <n v="40000000"/>
    <n v="666666.666666666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0000000"/>
    <m/>
    <m/>
    <m/>
    <m/>
    <m/>
    <n v="666666.66666666663"/>
    <n v="666666.66666666663"/>
    <n v="666666.66666666663"/>
    <n v="666666.66666666663"/>
    <n v="666666.66666666663"/>
    <n v="666666.66666666663"/>
    <n v="666666.66666666663"/>
    <n v="4666666.666666666"/>
    <n v="35333333.333333336"/>
    <n v="666666.66666666663"/>
    <n v="666666.66666666663"/>
    <n v="666666.66666666663"/>
    <n v="666666.66666666663"/>
    <n v="666666.66666666663"/>
    <n v="666666.66666666663"/>
    <n v="666666.66666666663"/>
    <n v="666666.66666666663"/>
    <n v="666666.66666666663"/>
    <n v="666666.66666666663"/>
    <n v="666666.66666666663"/>
    <n v="666666.66666666663"/>
    <n v="8000000.0000000009"/>
    <n v="27333333.333333336"/>
    <x v="6"/>
  </r>
  <r>
    <x v="328"/>
    <s v="Laptop Dell Precision 3470 (P. QC)"/>
    <d v="2024-05-15T00:00:00"/>
    <d v="2024-06-01T00:00:00"/>
    <n v="36"/>
    <x v="23"/>
    <x v="13"/>
    <m/>
    <s v="6273"/>
    <n v="6273001908"/>
    <n v="6273001908"/>
    <m/>
    <m/>
    <n v="20900000"/>
    <n v="580555.555555555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0555.5555555555"/>
    <n v="580555.5555555555"/>
    <n v="580555.5555555555"/>
    <n v="580555.5555555555"/>
    <n v="580555.5555555555"/>
    <n v="580555.5555555555"/>
    <n v="580555.5555555555"/>
    <n v="4063888.8888888885"/>
    <n v="16836111.111111112"/>
    <n v="580555.5555555555"/>
    <n v="580555.5555555555"/>
    <n v="580555.5555555555"/>
    <n v="580555.5555555555"/>
    <n v="580555.5555555555"/>
    <n v="580555.5555555555"/>
    <n v="580555.5555555555"/>
    <n v="580555.5555555555"/>
    <n v="580555.5555555555"/>
    <n v="580555.5555555555"/>
    <n v="580555.5555555555"/>
    <n v="580555.5555555555"/>
    <n v="6966666.6666666679"/>
    <n v="9869444.444444444"/>
    <x v="6"/>
  </r>
  <r>
    <x v="329"/>
    <s v="HT Máy tách vảy Taiho Phó sản HD 5 máy (Taiho 3)"/>
    <d v="2024-06-03T00:00:00"/>
    <d v="2024-07-01T00:00:00"/>
    <n v="60"/>
    <x v="35"/>
    <x v="26"/>
    <s v="TAIH-03"/>
    <s v="6274"/>
    <n v="6274001903"/>
    <n v="6274001903"/>
    <m/>
    <m/>
    <n v="700209603"/>
    <n v="11670160.05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670160.050000001"/>
    <n v="11670160.050000001"/>
    <n v="11670160.050000001"/>
    <n v="11670160.050000001"/>
    <n v="11670160.050000001"/>
    <n v="11670160.050000001"/>
    <n v="70020960.299999997"/>
    <n v="630188642.70000005"/>
    <n v="11670160.050000001"/>
    <n v="11670160.050000001"/>
    <n v="11670160.050000001"/>
    <n v="11670160.050000001"/>
    <n v="11670160.050000001"/>
    <n v="11670160.050000001"/>
    <n v="11670160.050000001"/>
    <n v="11670160.050000001"/>
    <n v="11670160.050000001"/>
    <n v="11670160.050000001"/>
    <n v="11670160.050000001"/>
    <n v="11670160.050000001"/>
    <n v="140041920.59999999"/>
    <n v="490146722.10000002"/>
    <x v="6"/>
  </r>
  <r>
    <x v="330"/>
    <s v="Máy tách nhãn bình 5G (Lavie–LABR-01)"/>
    <d v="2024-06-03T00:00:00"/>
    <d v="2024-07-01T00:00:00"/>
    <n v="60"/>
    <x v="36"/>
    <x v="27"/>
    <s v="LaBR-01"/>
    <s v="6274"/>
    <n v="6274001903"/>
    <n v="6274001903"/>
    <m/>
    <m/>
    <n v="193200000"/>
    <n v="322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220000"/>
    <n v="3220000"/>
    <n v="3220000"/>
    <n v="3220000"/>
    <n v="3220000"/>
    <n v="3220000"/>
    <n v="19320000"/>
    <n v="173880000"/>
    <n v="3220000"/>
    <n v="3220000"/>
    <n v="3220000"/>
    <n v="3220000"/>
    <n v="3220000"/>
    <n v="3220000"/>
    <n v="3220000"/>
    <n v="3220000"/>
    <n v="3220000"/>
    <n v="3220000"/>
    <n v="3220000"/>
    <n v="3220000"/>
    <n v="38640000"/>
    <n v="135240000"/>
    <x v="6"/>
  </r>
  <r>
    <x v="331"/>
    <s v="Máy tạo hạt rPP dùng cho phòng Lab"/>
    <d v="2024-06-03T00:00:00"/>
    <d v="2024-07-01T00:00:00"/>
    <n v="60"/>
    <x v="13"/>
    <x v="13"/>
    <m/>
    <s v="6274"/>
    <n v="6274001906"/>
    <n v="6273001906"/>
    <m/>
    <m/>
    <n v="400000000"/>
    <n v="6666666.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6666666.666666667"/>
    <n v="6666666.666666667"/>
    <n v="6666666.666666667"/>
    <n v="6666666.666666667"/>
    <n v="6666666.666666667"/>
    <n v="6666666.666666667"/>
    <n v="40000000"/>
    <n v="360000000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6666666.666666667"/>
    <n v="80000000"/>
    <n v="280000000"/>
    <x v="6"/>
  </r>
  <r>
    <x v="332"/>
    <s v="Cân sấy ẩm Mettle Toledo (số 2)"/>
    <d v="2024-06-03T00:00:00"/>
    <d v="2024-07-01T00:00:00"/>
    <n v="36"/>
    <x v="13"/>
    <x v="13"/>
    <m/>
    <s v="6424"/>
    <n v="6424001903"/>
    <n v="6424001903"/>
    <m/>
    <m/>
    <n v="98100000"/>
    <n v="27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2725000"/>
    <n v="2725000"/>
    <n v="2725000"/>
    <n v="2725000"/>
    <n v="2725000"/>
    <n v="2725000"/>
    <n v="16350000"/>
    <n v="81750000"/>
    <n v="2725000"/>
    <n v="2725000"/>
    <n v="2725000"/>
    <n v="2725000"/>
    <n v="2725000"/>
    <n v="2725000"/>
    <n v="2725000"/>
    <n v="2725000"/>
    <n v="2725000"/>
    <n v="2725000"/>
    <n v="2725000"/>
    <n v="2725000"/>
    <n v="32700000"/>
    <n v="49050000"/>
    <x v="6"/>
  </r>
  <r>
    <x v="333"/>
    <s v="Băng tải+Vít tải phân loại vảy đầu vào W800 (TC)"/>
    <d v="2024-07-01T00:00:00"/>
    <d v="2024-08-01T00:00:00"/>
    <n v="60"/>
    <x v="0"/>
    <x v="0"/>
    <m/>
    <s v="6274"/>
    <n v="6274001906"/>
    <n v="6274001906"/>
    <m/>
    <m/>
    <n v="1256000000"/>
    <n v="20933333.33333333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20933333.333333332"/>
    <n v="20933333.333333332"/>
    <n v="20933333.333333332"/>
    <n v="20933333.333333332"/>
    <n v="20933333.333333332"/>
    <n v="104666666.66666666"/>
    <n v="1151333333.3333333"/>
    <n v="20933333.333333332"/>
    <n v="20933333.333333332"/>
    <n v="20933333.333333332"/>
    <n v="20933333.333333332"/>
    <n v="20933333.333333332"/>
    <n v="20933333.333333332"/>
    <n v="20933333.333333332"/>
    <n v="20933333.333333332"/>
    <n v="20933333.333333332"/>
    <n v="20933333.333333332"/>
    <n v="20933333.333333332"/>
    <n v="20933333.333333332"/>
    <n v="251200000.00000003"/>
    <n v="900133333.33333325"/>
    <x v="6"/>
  </r>
  <r>
    <x v="334"/>
    <s v="MÁY ĐO ĐỘ NHỚT ALPHA L"/>
    <d v="2024-08-01T00:00:00"/>
    <d v="2024-09-01T00:00:00"/>
    <n v="36"/>
    <x v="13"/>
    <x v="13"/>
    <m/>
    <s v="6274"/>
    <n v="6274001906"/>
    <n v="6274001906"/>
    <m/>
    <m/>
    <n v="54950000"/>
    <n v="1526388.88888888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1526388.888888889"/>
    <n v="1526388.888888889"/>
    <n v="1526388.888888889"/>
    <n v="1526388.888888889"/>
    <n v="6105555.555555556"/>
    <n v="48844444.444444448"/>
    <n v="1526388.888888889"/>
    <n v="1526388.888888889"/>
    <n v="1526388.888888889"/>
    <n v="1526388.888888889"/>
    <n v="1526388.888888889"/>
    <n v="1526388.888888889"/>
    <n v="1526388.888888889"/>
    <n v="1526388.888888889"/>
    <n v="1526388.888888889"/>
    <n v="1526388.888888889"/>
    <n v="1526388.888888889"/>
    <n v="1526388.888888889"/>
    <n v="18316666.666666664"/>
    <n v="30527777.777777784"/>
    <x v="6"/>
  </r>
  <r>
    <x v="335"/>
    <s v="Thiết bị kiểm tra phôi PET- Model: PL-P, AT2E-Pháp"/>
    <d v="2024-08-01T00:00:00"/>
    <d v="2024-09-01T00:00:00"/>
    <n v="36"/>
    <x v="13"/>
    <x v="13"/>
    <m/>
    <s v="6274"/>
    <n v="6274001906"/>
    <n v="6274001906"/>
    <m/>
    <m/>
    <n v="50000000"/>
    <n v="1388888.88888888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1388888.888888889"/>
    <n v="1388888.888888889"/>
    <n v="1388888.888888889"/>
    <n v="1388888.888888889"/>
    <n v="5555555.555555556"/>
    <n v="44444444.444444448"/>
    <n v="1388888.888888889"/>
    <n v="1388888.888888889"/>
    <n v="1388888.888888889"/>
    <n v="1388888.888888889"/>
    <n v="1388888.888888889"/>
    <n v="1388888.888888889"/>
    <n v="1388888.888888889"/>
    <n v="1388888.888888889"/>
    <n v="1388888.888888889"/>
    <n v="1388888.888888889"/>
    <n v="1388888.888888889"/>
    <n v="1388888.888888889"/>
    <n v="16666666.666666664"/>
    <n v="27777777.777777784"/>
    <x v="6"/>
  </r>
  <r>
    <x v="336"/>
    <s v="Máy Tạo Hạt Xơ Sợi YPET-01"/>
    <d v="2024-09-04T00:00:00"/>
    <d v="2024-09-01T00:00:00"/>
    <n v="60"/>
    <x v="37"/>
    <x v="28"/>
    <s v="YPET-01"/>
    <s v="6274"/>
    <n v="6274001903"/>
    <n v="6274001903"/>
    <m/>
    <m/>
    <n v="1123567335"/>
    <n v="18726122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726122.25"/>
    <n v="18726122.25"/>
    <n v="18726122.25"/>
    <n v="18726122.25"/>
    <n v="74904489"/>
    <n v="1048662846"/>
    <n v="18726122.25"/>
    <n v="18726122.25"/>
    <n v="18726122.25"/>
    <n v="18726122.25"/>
    <n v="18726122.25"/>
    <n v="18726122.25"/>
    <n v="18726122.25"/>
    <n v="18726122.25"/>
    <n v="18726122.25"/>
    <n v="18726122.25"/>
    <n v="18726122.25"/>
    <n v="18726122.25"/>
    <n v="224713467"/>
    <n v="823949379"/>
    <x v="6"/>
  </r>
  <r>
    <x v="337"/>
    <s v="Máy Tạo Hạt rPP YEI PP-01"/>
    <d v="2024-09-04T00:00:00"/>
    <d v="2024-09-01T00:00:00"/>
    <n v="60"/>
    <x v="38"/>
    <x v="29"/>
    <s v="YEPP-01"/>
    <s v="6274"/>
    <n v="6274001903"/>
    <n v="6274001903"/>
    <m/>
    <m/>
    <n v="936402136"/>
    <n v="15606702.266666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06702.266666668"/>
    <n v="15606702.266666668"/>
    <n v="15606702.266666668"/>
    <n v="15606702.266666668"/>
    <n v="62426809.06666667"/>
    <n v="873975326.93333328"/>
    <n v="15606702.266666668"/>
    <n v="15606702.266666668"/>
    <n v="15606702.266666668"/>
    <n v="15606702.266666668"/>
    <n v="15606702.266666668"/>
    <n v="15606702.266666668"/>
    <n v="15606702.266666668"/>
    <n v="15606702.266666668"/>
    <n v="15606702.266666668"/>
    <n v="15606702.266666668"/>
    <n v="15606702.266666668"/>
    <n v="15606702.266666668"/>
    <n v="187280427.20000005"/>
    <n v="686694899.73333323"/>
    <x v="6"/>
  </r>
  <r>
    <x v="338"/>
    <s v="Máy trộn nhựa KN L10000KG+"/>
    <d v="2024-09-04T00:00:00"/>
    <d v="2024-09-01T00:00:00"/>
    <n v="60"/>
    <x v="39"/>
    <x v="30"/>
    <s v="MIX-06"/>
    <s v="6274"/>
    <n v="6274001903"/>
    <n v="6274001903"/>
    <m/>
    <m/>
    <n v="1896886694"/>
    <n v="31614778.233333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14778.233333334"/>
    <n v="31614778.233333334"/>
    <n v="31614778.233333334"/>
    <n v="31614778.233333334"/>
    <n v="126459112.93333334"/>
    <n v="1770427581.0666666"/>
    <n v="31614778.233333334"/>
    <n v="31614778.233333334"/>
    <n v="31614778.233333334"/>
    <n v="31614778.233333334"/>
    <n v="31614778.233333334"/>
    <n v="31614778.233333334"/>
    <n v="31614778.233333334"/>
    <n v="31614778.233333334"/>
    <n v="31614778.233333334"/>
    <n v="31614778.233333334"/>
    <n v="31614778.233333334"/>
    <n v="31614778.233333334"/>
    <n v="379377338.80000013"/>
    <n v="1391050242.2666664"/>
    <x v="6"/>
  </r>
  <r>
    <x v="339"/>
    <s v="Máy lựa chai Tomra (F4)"/>
    <d v="2024-09-04T00:00:00"/>
    <d v="2024-09-01T00:00:00"/>
    <n v="96"/>
    <x v="0"/>
    <x v="0"/>
    <s v="CHWO-B01"/>
    <s v="6274"/>
    <n v="6274001903"/>
    <s v="6274001903"/>
    <m/>
    <m/>
    <n v="7378320048"/>
    <n v="7685750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857500.5"/>
    <n v="76857500.5"/>
    <n v="76857500.5"/>
    <n v="76857500.5"/>
    <n v="307430002"/>
    <n v="7070890046"/>
    <n v="76857500.5"/>
    <n v="76857500.5"/>
    <n v="76857500.5"/>
    <n v="76857500.5"/>
    <n v="76857500.5"/>
    <n v="76857500.5"/>
    <n v="76857500.5"/>
    <n v="76857500.5"/>
    <n v="76857500.5"/>
    <n v="76857500.5"/>
    <n v="76857500.5"/>
    <n v="76857500.5"/>
    <n v="922290006"/>
    <n v="6148600040"/>
    <x v="6"/>
  </r>
  <r>
    <x v="340"/>
    <s v="CAMERA NHIỆT FLUKE-TiS20+ (kỹ thuật)"/>
    <d v="2024-09-17T00:00:00"/>
    <d v="2024-10-01T00:00:00"/>
    <n v="36"/>
    <x v="14"/>
    <x v="14"/>
    <m/>
    <s v="6274"/>
    <n v="6274001904"/>
    <n v="6274001904"/>
    <m/>
    <m/>
    <n v="49000000"/>
    <n v="1361111.11111111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361111.111111111"/>
    <n v="1361111.111111111"/>
    <n v="1361111.111111111"/>
    <n v="4083333.333333333"/>
    <n v="44916666.666666664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361111.111111111"/>
    <n v="16333333.333333336"/>
    <n v="28583333.333333328"/>
    <x v="6"/>
  </r>
  <r>
    <x v="341"/>
    <s v="Phòng Kế toán kho TĐH"/>
    <d v="2024-11-01T00:00:00"/>
    <d v="2024-12-01T00:00:00"/>
    <s v="36"/>
    <x v="16"/>
    <x v="16"/>
    <m/>
    <s v="6424"/>
    <s v="6424001901"/>
    <n v="6274001905"/>
    <m/>
    <m/>
    <n v="71423600"/>
    <n v="1983988.8888888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1423600"/>
    <m/>
    <m/>
    <m/>
    <m/>
    <m/>
    <m/>
    <m/>
    <m/>
    <m/>
    <m/>
    <m/>
    <n v="1983988.888888889"/>
    <n v="1983988.888888889"/>
    <n v="69439611.111111104"/>
    <n v="1983988.888888889"/>
    <n v="1983988.888888889"/>
    <n v="1983988.888888889"/>
    <n v="1983988.888888889"/>
    <n v="1983988.888888889"/>
    <n v="1983988.888888889"/>
    <n v="1983988.888888889"/>
    <n v="1983988.888888889"/>
    <n v="1983988.888888889"/>
    <n v="1983988.888888889"/>
    <n v="1983988.888888889"/>
    <n v="1983988.888888889"/>
    <n v="23807866.66666666"/>
    <n v="45631744.444444448"/>
    <x v="6"/>
  </r>
  <r>
    <x v="342"/>
    <s v="Máy trộn nhựa MIX-08 15000 Kg (F2)"/>
    <d v="2024-11-01T00:00:00"/>
    <d v="2024-12-01T00:00:00"/>
    <n v="60"/>
    <x v="40"/>
    <x v="31"/>
    <s v="MIX-08"/>
    <s v="6274"/>
    <n v="6274001903"/>
    <n v="6274001903"/>
    <m/>
    <m/>
    <n v="737864468"/>
    <n v="12297741.1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297741.133333333"/>
    <n v="12297741.133333333"/>
    <n v="725566726.86666667"/>
    <n v="12297741.133333333"/>
    <n v="12297741.133333333"/>
    <n v="12297741.133333333"/>
    <n v="12297741.133333333"/>
    <n v="12297741.133333333"/>
    <n v="12297741.133333333"/>
    <n v="12297741.133333333"/>
    <n v="12297741.133333333"/>
    <n v="12297741.133333333"/>
    <n v="12297741.133333333"/>
    <n v="12297741.133333333"/>
    <n v="12297741.133333333"/>
    <n v="147572893.59999996"/>
    <n v="577993833.26666665"/>
    <x v="6"/>
  </r>
  <r>
    <x v="343"/>
    <s v="Hệ vít tải cấp liệu cho máy Meyer (F3)"/>
    <d v="2024-11-01T00:00:00"/>
    <d v="2024-12-01T00:00:00"/>
    <n v="60"/>
    <x v="41"/>
    <x v="32"/>
    <s v="MEYE-01"/>
    <s v="6274"/>
    <n v="6274001903"/>
    <s v="6274001903"/>
    <m/>
    <m/>
    <n v="621500000"/>
    <n v="10358333.333333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358333.333333334"/>
    <n v="10358333.333333334"/>
    <n v="611141666.66666663"/>
    <n v="10358333.333333334"/>
    <n v="10358333.333333334"/>
    <n v="10358333.333333334"/>
    <n v="10358333.333333334"/>
    <n v="10358333.333333334"/>
    <n v="10358333.333333334"/>
    <n v="10358333.333333334"/>
    <n v="10358333.333333334"/>
    <n v="10358333.333333334"/>
    <n v="10358333.333333334"/>
    <n v="10358333.333333334"/>
    <n v="10358333.333333334"/>
    <n v="124299999.99999999"/>
    <n v="486841666.66666663"/>
    <x v="6"/>
  </r>
  <r>
    <x v="344"/>
    <s v="Cổng trục Pallang di động(máy JD cũ) F3"/>
    <d v="2024-11-01T00:00:00"/>
    <d v="2024-12-01T00:00:00"/>
    <n v="36"/>
    <x v="42"/>
    <x v="33"/>
    <m/>
    <s v="6274"/>
    <n v="6274001903"/>
    <n v="6274001903"/>
    <m/>
    <m/>
    <n v="87000000"/>
    <n v="2416666.666666666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416666.6666666665"/>
    <n v="2416666.6666666665"/>
    <n v="84583333.333333328"/>
    <n v="2416666.6666666665"/>
    <n v="2416666.6666666665"/>
    <n v="2416666.6666666665"/>
    <n v="2416666.6666666665"/>
    <n v="2416666.6666666665"/>
    <n v="2416666.6666666665"/>
    <n v="2416666.6666666665"/>
    <n v="2416666.6666666665"/>
    <n v="2416666.6666666665"/>
    <n v="2416666.6666666665"/>
    <n v="2416666.6666666665"/>
    <n v="2416666.6666666665"/>
    <n v="29000000.000000004"/>
    <n v="55583333.333333328"/>
    <x v="6"/>
  </r>
  <r>
    <x v="345"/>
    <s v="Hệ thống camera xưởng Kho TĐH"/>
    <d v="2024-11-01T00:00:00"/>
    <d v="2024-12-01T00:00:00"/>
    <s v="36"/>
    <x v="3"/>
    <x v="3"/>
    <m/>
    <s v="6424"/>
    <s v="6424001904"/>
    <m/>
    <m/>
    <m/>
    <n v="261270972"/>
    <n v="7257527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7257527"/>
    <n v="7257527"/>
    <n v="254013445"/>
    <n v="7257527"/>
    <n v="7257527"/>
    <n v="7257527"/>
    <n v="7257527"/>
    <n v="7257527"/>
    <n v="7257527"/>
    <n v="7257527"/>
    <n v="7257527"/>
    <n v="7257527"/>
    <n v="7257527"/>
    <n v="7257527"/>
    <n v="7257527"/>
    <n v="87090324"/>
    <n v="166923121"/>
    <x v="6"/>
  </r>
  <r>
    <x v="346"/>
    <s v="XE KÉO NỘI BỘ"/>
    <d v="2024-11-07T00:00:00"/>
    <d v="2024-12-01T00:00:00"/>
    <n v="60"/>
    <x v="14"/>
    <x v="14"/>
    <m/>
    <s v="6274"/>
    <n v="6274001905"/>
    <n v="6274001905"/>
    <m/>
    <m/>
    <n v="116500000"/>
    <n v="1941666.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941666.6666666667"/>
    <n v="1941666.6666666667"/>
    <n v="114558333.33333333"/>
    <n v="1941666.6666666667"/>
    <n v="1941666.6666666667"/>
    <n v="1941666.6666666667"/>
    <n v="1941666.6666666667"/>
    <n v="1941666.6666666667"/>
    <n v="1941666.6666666667"/>
    <n v="1941666.6666666667"/>
    <n v="1941666.6666666667"/>
    <n v="1941666.6666666667"/>
    <n v="1941666.6666666667"/>
    <n v="1941666.6666666667"/>
    <n v="1941666.6666666667"/>
    <n v="23300000.000000004"/>
    <n v="91258333.333333328"/>
    <x v="6"/>
  </r>
  <r>
    <x v="347"/>
    <s v="Bộ dụng cụ kiểm tra ESCR hạt HDPE theo ASTM D1693"/>
    <d v="2024-11-16T00:00:00"/>
    <d v="2024-12-01T00:00:00"/>
    <s v="12"/>
    <x v="13"/>
    <x v="13"/>
    <m/>
    <s v="6273"/>
    <s v="6273001908"/>
    <n v="6274001901"/>
    <m/>
    <m/>
    <n v="93192880"/>
    <n v="7766073.3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7766073.333333333"/>
    <n v="7766073.333333333"/>
    <n v="85426806.666666672"/>
    <n v="7766073.333333333"/>
    <n v="7766073.333333333"/>
    <n v="7766073.333333333"/>
    <n v="7766073.333333333"/>
    <n v="7766073.333333333"/>
    <n v="7766073.333333333"/>
    <n v="7766073.333333333"/>
    <n v="7766073.333333333"/>
    <n v="7766073.333333333"/>
    <n v="7766073.333333333"/>
    <n v="7766073.333333333"/>
    <n v="0"/>
    <n v="85426806.666666657"/>
    <n v="0"/>
    <x v="6"/>
  </r>
  <r>
    <x v="348"/>
    <s v="Màn hình Led P4 200 inch (4,48x2,4m)"/>
    <d v="2024-11-20T00:00:00"/>
    <d v="2024-12-01T00:00:00"/>
    <n v="36"/>
    <x v="0"/>
    <x v="0"/>
    <m/>
    <s v="6274"/>
    <n v="6274001904"/>
    <n v="6274001904"/>
    <m/>
    <m/>
    <n v="85000000"/>
    <n v="2361111.11111111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361111.111111111"/>
    <n v="2361111.111111111"/>
    <n v="82638888.888888896"/>
    <n v="2361111.111111111"/>
    <n v="2361111.111111111"/>
    <n v="2361111.111111111"/>
    <n v="2361111.111111111"/>
    <n v="2361111.111111111"/>
    <n v="2361111.111111111"/>
    <n v="2361111.111111111"/>
    <n v="2361111.111111111"/>
    <n v="2361111.111111111"/>
    <n v="2361111.111111111"/>
    <n v="2361111.111111111"/>
    <n v="2361111.111111111"/>
    <n v="28333333.33333334"/>
    <n v="54305555.555555552"/>
    <x v="6"/>
  </r>
  <r>
    <x v="349"/>
    <s v="Bơm chân không Vacuubrand MZ 2C NT+AK+EK"/>
    <d v="2024-11-25T00:00:00"/>
    <d v="2024-12-01T00:00:00"/>
    <n v="60"/>
    <x v="13"/>
    <x v="13"/>
    <m/>
    <s v="6274"/>
    <n v="6274001909"/>
    <n v="6274001909"/>
    <m/>
    <m/>
    <n v="95100000"/>
    <n v="158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585000"/>
    <n v="1585000"/>
    <n v="93515000"/>
    <n v="1585000"/>
    <n v="1585000"/>
    <n v="1585000"/>
    <n v="1585000"/>
    <n v="1585000"/>
    <n v="1585000"/>
    <n v="1585000"/>
    <n v="1585000"/>
    <n v="1585000"/>
    <n v="1585000"/>
    <n v="1585000"/>
    <n v="1585000"/>
    <n v="19020000"/>
    <n v="74495000"/>
    <x v="6"/>
  </r>
  <r>
    <x v="350"/>
    <s v="Lắp đặt mái bạt xếp giữa F2 và E3"/>
    <d v="2024-11-30T00:00:00"/>
    <d v="2024-12-01T00:00:00"/>
    <n v="36"/>
    <x v="0"/>
    <x v="0"/>
    <m/>
    <s v="6274"/>
    <n v="6274001901"/>
    <n v="6274001901"/>
    <m/>
    <m/>
    <n v="621093014"/>
    <n v="17252583.722222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21093014"/>
    <m/>
    <m/>
    <m/>
    <m/>
    <m/>
    <m/>
    <m/>
    <m/>
    <m/>
    <m/>
    <m/>
    <n v="17252583.722222224"/>
    <n v="17252583.722222224"/>
    <n v="603840430.27777779"/>
    <n v="17252583.722222224"/>
    <n v="17252583.722222224"/>
    <n v="17252583.722222224"/>
    <n v="17252583.722222224"/>
    <n v="17252583.722222224"/>
    <n v="17252583.722222224"/>
    <n v="17252583.722222224"/>
    <n v="17252583.722222224"/>
    <n v="17252583.722222224"/>
    <n v="17252583.722222224"/>
    <n v="17252583.722222224"/>
    <n v="17252583.722222224"/>
    <n v="207031004.66666663"/>
    <n v="396809425.61111116"/>
    <x v="6"/>
  </r>
  <r>
    <x v="351"/>
    <s v="TB phụ trợ chuyền rửa BORE-R01 (F3)"/>
    <d v="2024-11-30T00:00:00"/>
    <d v="2024-12-01T00:00:00"/>
    <n v="72"/>
    <x v="43"/>
    <x v="34"/>
    <s v="BORE-R01"/>
    <s v="6274"/>
    <n v="6274001903"/>
    <s v="6274001903"/>
    <m/>
    <m/>
    <n v="8047003036"/>
    <n v="111763931.055555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763931.05555555"/>
    <n v="111763931.05555555"/>
    <n v="7935239104.9444447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341167172.6666667"/>
    <n v="6594071932.2777777"/>
    <x v="6"/>
  </r>
  <r>
    <x v="352"/>
    <s v="TB phụ trợ chuyền Băm BORE-R01 (F3)"/>
    <d v="2024-11-30T00:00:00"/>
    <d v="2024-12-01T00:00:00"/>
    <n v="72"/>
    <x v="44"/>
    <x v="12"/>
    <s v="BORE-B01"/>
    <s v="6274"/>
    <n v="6274001903"/>
    <s v="6274001903"/>
    <m/>
    <m/>
    <n v="8047003036"/>
    <n v="111763931.055555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763931.05555555"/>
    <n v="111763931.05555555"/>
    <n v="7935239104.9444447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11763931.05555555"/>
    <n v="1341167172.6666667"/>
    <n v="6594071932.2777777"/>
    <x v="6"/>
  </r>
  <r>
    <x v="353"/>
    <s v="Sàn Rung lựa vảy PPKN -2000kg/h"/>
    <d v="2024-11-30T00:00:00"/>
    <d v="2024-12-01T00:00:00"/>
    <n v="36"/>
    <x v="45"/>
    <x v="35"/>
    <s v="SANV-02"/>
    <s v="6274"/>
    <n v="6274001903"/>
    <s v="6274001903"/>
    <m/>
    <m/>
    <n v="107136753"/>
    <n v="2976020.9166666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7136753"/>
    <n v="2976020.9166666665"/>
    <n v="2976020.9166666665"/>
    <n v="2976020.9166666665"/>
    <n v="2976020.9166666665"/>
    <n v="2976020.9166666665"/>
    <n v="2976020.9166666665"/>
    <n v="2976020.9166666665"/>
    <n v="2976020.9166666665"/>
    <n v="2976020.9166666665"/>
    <n v="2976020.9166666665"/>
    <n v="2976020.9166666665"/>
    <n v="2976020.9166666665"/>
    <n v="35712251.000000007"/>
    <n v="71424502"/>
    <x v="6"/>
  </r>
  <r>
    <x v="354"/>
    <s v="Máy tiện trục di động LZD-150"/>
    <d v="2024-11-30T00:00:00"/>
    <d v="2024-12-01T00:00:00"/>
    <n v="36"/>
    <x v="14"/>
    <x v="14"/>
    <m/>
    <s v="6274"/>
    <n v="6274001906"/>
    <n v="6274001906"/>
    <m/>
    <m/>
    <n v="170000000"/>
    <n v="4722222.22222222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4722222.222222222"/>
    <n v="4722222.222222222"/>
    <n v="165277777.77777779"/>
    <n v="4722222.222222222"/>
    <n v="4722222.222222222"/>
    <n v="4722222.222222222"/>
    <n v="4722222.222222222"/>
    <n v="4722222.222222222"/>
    <n v="4722222.222222222"/>
    <n v="4722222.222222222"/>
    <n v="4722222.222222222"/>
    <n v="4722222.222222222"/>
    <n v="4722222.222222222"/>
    <n v="4722222.222222222"/>
    <n v="4722222.222222222"/>
    <n v="56666666.666666679"/>
    <n v="108611111.1111111"/>
    <x v="6"/>
  </r>
  <r>
    <x v="355"/>
    <s v="Hệ thống camera DTR (49 cái)"/>
    <d v="2024-11-30T00:00:00"/>
    <d v="2024-12-01T00:00:00"/>
    <s v="36"/>
    <x v="3"/>
    <x v="3"/>
    <m/>
    <s v="6424"/>
    <s v="6424001904"/>
    <m/>
    <m/>
    <m/>
    <n v="351402508"/>
    <n v="9761180.777777778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9761180.777777778"/>
    <n v="9761180.777777778"/>
    <n v="341641327.22222221"/>
    <n v="9761180.777777778"/>
    <n v="9761180.777777778"/>
    <n v="9761180.777777778"/>
    <n v="9761180.777777778"/>
    <n v="9761180.777777778"/>
    <n v="9761180.777777778"/>
    <n v="9761180.777777778"/>
    <n v="9761180.777777778"/>
    <n v="9761180.777777778"/>
    <n v="9761180.777777778"/>
    <n v="9761180.777777778"/>
    <n v="9761180.777777778"/>
    <n v="117134169.33333333"/>
    <n v="224507157.8888889"/>
    <x v="6"/>
  </r>
  <r>
    <x v="356"/>
    <s v="Vít tải nhấn liệu bể tuyền nổi chuyền Moogetech"/>
    <d v="2024-12-04T00:00:00"/>
    <d v="2025-01-01T00:00:00"/>
    <n v="60"/>
    <x v="46"/>
    <x v="36"/>
    <s v="MOOG-B01"/>
    <s v="6274"/>
    <n v="6274001906"/>
    <s v="6274001906"/>
    <m/>
    <m/>
    <n v="95060000"/>
    <n v="1584333.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060000"/>
    <n v="1584333.3333333333"/>
    <n v="1584333.3333333333"/>
    <n v="1584333.3333333333"/>
    <n v="1584333.3333333333"/>
    <n v="1584333.3333333333"/>
    <n v="1584333.3333333333"/>
    <n v="1584333.3333333333"/>
    <n v="1584333.3333333333"/>
    <n v="1584333.3333333333"/>
    <n v="1584333.3333333333"/>
    <n v="1584333.3333333333"/>
    <n v="1584333.3333333333"/>
    <n v="19012000"/>
    <n v="76048000"/>
    <x v="6"/>
  </r>
  <r>
    <x v="357"/>
    <s v="Vít tải nhấn liệu cho bể tuyển nổi chuyền Active 1"/>
    <d v="2024-12-04T00:00:00"/>
    <d v="2025-01-01T00:00:00"/>
    <n v="60"/>
    <x v="27"/>
    <x v="23"/>
    <s v="ACTI-B01"/>
    <s v="6274"/>
    <n v="6274001906"/>
    <s v="6274001906"/>
    <m/>
    <m/>
    <n v="89240000"/>
    <n v="1487333.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240000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7848000.000000004"/>
    <n v="71392000"/>
    <x v="6"/>
  </r>
  <r>
    <x v="358"/>
    <s v="Vít tải nhấn liệu cho bể tuyển nổi chuyền Active 2"/>
    <d v="2024-12-04T00:00:00"/>
    <d v="2025-01-01T00:00:00"/>
    <n v="60"/>
    <x v="27"/>
    <x v="23"/>
    <s v="ACTI-R01"/>
    <s v="6274"/>
    <n v="6274001906"/>
    <s v="6274001906"/>
    <m/>
    <m/>
    <n v="89240000"/>
    <n v="1487333.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240000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7848000.000000004"/>
    <n v="71392000"/>
    <x v="6"/>
  </r>
  <r>
    <x v="359"/>
    <s v="Vít tải lấy phế máy Meyer trên chuyền Moogetech"/>
    <d v="2024-12-04T00:00:00"/>
    <d v="2025-01-01T00:00:00"/>
    <n v="60"/>
    <x v="46"/>
    <x v="36"/>
    <s v="MOOG-R01"/>
    <s v="6274"/>
    <n v="6274001906"/>
    <s v="6274001906"/>
    <m/>
    <m/>
    <n v="89240000"/>
    <n v="1487333.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240000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487333.3333333333"/>
    <n v="17848000.000000004"/>
    <n v="71392000"/>
    <x v="6"/>
  </r>
  <r>
    <x v="360"/>
    <s v="Băng tải cấp bình Lavie cho máy băm Carno 01"/>
    <d v="2024-12-04T00:00:00"/>
    <d v="2025-01-01T00:00:00"/>
    <n v="60"/>
    <x v="2"/>
    <x v="37"/>
    <s v="CARN-01"/>
    <s v="6274"/>
    <n v="6274001906"/>
    <s v="6274001906"/>
    <m/>
    <m/>
    <n v="87300000"/>
    <n v="145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00000"/>
    <n v="1455000"/>
    <n v="1455000"/>
    <n v="1455000"/>
    <n v="1455000"/>
    <n v="1455000"/>
    <n v="1455000"/>
    <n v="1455000"/>
    <n v="1455000"/>
    <n v="1455000"/>
    <n v="1455000"/>
    <n v="1455000"/>
    <n v="1455000"/>
    <n v="17460000"/>
    <n v="69840000"/>
    <x v="6"/>
  </r>
  <r>
    <x v="361"/>
    <s v="Máy ghi điện 3P FLUKE 1730 iFlex6000-36"/>
    <d v="2024-12-24T00:00:00"/>
    <d v="2025-01-01T00:00:00"/>
    <n v="36"/>
    <x v="14"/>
    <x v="14"/>
    <m/>
    <s v="6274"/>
    <n v="6274001909"/>
    <n v="6274001909"/>
    <m/>
    <m/>
    <n v="60000000"/>
    <n v="1666666.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60000000"/>
    <n v="1666666.6666666667"/>
    <n v="1666666.6666666667"/>
    <n v="1666666.6666666667"/>
    <n v="1666666.6666666667"/>
    <n v="1666666.6666666667"/>
    <n v="1666666.6666666667"/>
    <n v="1666666.6666666667"/>
    <n v="1666666.6666666667"/>
    <n v="1666666.6666666667"/>
    <n v="1666666.6666666667"/>
    <n v="1666666.6666666667"/>
    <n v="1666666.6666666667"/>
    <n v="20000000"/>
    <n v="40000000"/>
    <x v="6"/>
  </r>
  <r>
    <x v="362"/>
    <s v="Vít tải cấp liệu bồn trộn 15 tấn MIX-08 (F2)"/>
    <d v="2024-12-27T00:00:00"/>
    <d v="2025-01-01T00:00:00"/>
    <n v="60"/>
    <x v="40"/>
    <x v="31"/>
    <s v="MIX-08"/>
    <s v="6274"/>
    <n v="6274001903"/>
    <n v="6274001903"/>
    <m/>
    <m/>
    <n v="154840000"/>
    <n v="2580666.6666666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54840000"/>
    <n v="2580666.6666666665"/>
    <n v="2580666.6666666665"/>
    <n v="2580666.6666666665"/>
    <n v="2580666.6666666665"/>
    <n v="2580666.6666666665"/>
    <n v="2580666.6666666665"/>
    <n v="2580666.6666666665"/>
    <n v="2580666.6666666665"/>
    <n v="2580666.6666666665"/>
    <n v="2580666.6666666665"/>
    <n v="2580666.6666666665"/>
    <n v="2580666.6666666665"/>
    <n v="30968000.000000004"/>
    <n v="123872000"/>
    <x v="6"/>
  </r>
  <r>
    <x v="363"/>
    <s v="Vít tải chuyển liệu ra từ bồn trộn 15tấn MIX-08 F2"/>
    <d v="2024-12-27T00:00:00"/>
    <d v="2025-01-01T00:00:00"/>
    <n v="60"/>
    <x v="40"/>
    <x v="31"/>
    <s v="MIX-08"/>
    <s v="6274"/>
    <n v="6274001903"/>
    <n v="6274001903"/>
    <m/>
    <m/>
    <n v="106820000"/>
    <n v="1780333.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820000"/>
    <n v="1780333.3333333333"/>
    <n v="1780333.3333333333"/>
    <n v="1780333.3333333333"/>
    <n v="1780333.3333333333"/>
    <n v="1780333.3333333333"/>
    <n v="1780333.3333333333"/>
    <n v="1780333.3333333333"/>
    <n v="1780333.3333333333"/>
    <n v="1780333.3333333333"/>
    <n v="1780333.3333333333"/>
    <n v="1780333.3333333333"/>
    <n v="1780333.3333333333"/>
    <n v="21364000"/>
    <n v="85456000"/>
    <x v="6"/>
  </r>
  <r>
    <x v="364"/>
    <s v="Camera AI phân loại chai cho QC line1 (F6)"/>
    <d v="2024-12-31T00:00:00"/>
    <d v="2025-01-01T00:00:00"/>
    <n v="36"/>
    <x v="13"/>
    <x v="13"/>
    <m/>
    <s v="6274"/>
    <n v="6274001906"/>
    <n v="6274001906"/>
    <m/>
    <m/>
    <n v="765000000"/>
    <n v="212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765000000"/>
    <n v="21250000"/>
    <n v="21250000"/>
    <n v="21250000"/>
    <n v="21250000"/>
    <n v="21250000"/>
    <n v="21250000"/>
    <n v="21250000"/>
    <n v="21250000"/>
    <n v="21250000"/>
    <n v="21250000"/>
    <n v="21250000"/>
    <n v="21250000"/>
    <n v="255000000"/>
    <n v="510000000"/>
    <x v="6"/>
  </r>
  <r>
    <x v="365"/>
    <s v="License SAP 2024"/>
    <d v="2024-12-31T00:00:00"/>
    <d v="2025-01-01T00:00:00"/>
    <s v="36"/>
    <x v="3"/>
    <x v="3"/>
    <m/>
    <s v="6424"/>
    <s v="6424001915"/>
    <m/>
    <m/>
    <m/>
    <n v="529122899"/>
    <n v="14697858.30555555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529122899"/>
    <n v="14697858.305555556"/>
    <n v="14697858.305555556"/>
    <n v="14697858.305555556"/>
    <n v="14697858.305555556"/>
    <n v="14697858.305555556"/>
    <n v="14697858.305555556"/>
    <n v="14697858.305555556"/>
    <n v="14697858.305555556"/>
    <n v="14697858.305555556"/>
    <n v="14697858.305555556"/>
    <n v="14697858.305555556"/>
    <n v="14697858.305555556"/>
    <n v="176374299.66666666"/>
    <n v="352748599.33333337"/>
    <x v="6"/>
  </r>
  <r>
    <x v="366"/>
    <s v="Lắp đặt nhôm kính phòng Kỹ Thuật (103000006)"/>
    <d v="2025-01-22T00:00:00"/>
    <d v="2025-02-01T00:00:00"/>
    <s v="21"/>
    <x v="14"/>
    <x v="14"/>
    <m/>
    <s v="6274"/>
    <s v="6274001901"/>
    <n v="6274001903"/>
    <m/>
    <m/>
    <n v="174699000"/>
    <n v="8319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4699000"/>
    <m/>
    <m/>
    <m/>
    <m/>
    <m/>
    <m/>
    <m/>
    <m/>
    <m/>
    <m/>
    <m/>
    <m/>
    <n v="0"/>
    <n v="174699000"/>
    <n v="0"/>
    <n v="8319000"/>
    <n v="8319000"/>
    <n v="8319000"/>
    <n v="8319000"/>
    <n v="8319000"/>
    <n v="8319000"/>
    <n v="8319000"/>
    <n v="8319000"/>
    <n v="8319000"/>
    <n v="8319000"/>
    <n v="8319000"/>
    <n v="91509000"/>
    <n v="83190000"/>
    <x v="7"/>
  </r>
  <r>
    <x v="367"/>
    <s v="Máy lọc bụi Cartridge CDC -PL-6 (QLCL)"/>
    <d v="2025-01-22T00:00:00"/>
    <d v="2025-02-01T00:00:00"/>
    <n v="12"/>
    <x v="23"/>
    <x v="13"/>
    <m/>
    <s v="6274"/>
    <n v="6274001903"/>
    <m/>
    <m/>
    <m/>
    <n v="36200000"/>
    <n v="3016666.666666666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6200000"/>
    <n v="0"/>
    <n v="3016666.6666666665"/>
    <n v="3016666.6666666665"/>
    <n v="3016666.6666666665"/>
    <n v="3016666.6666666665"/>
    <n v="3016666.6666666665"/>
    <n v="3016666.6666666665"/>
    <n v="3016666.6666666665"/>
    <n v="3016666.6666666665"/>
    <n v="3016666.6666666665"/>
    <n v="3016666.6666666665"/>
    <n v="3016666.6666666665"/>
    <n v="33183333.33333334"/>
    <n v="3016666.6666666605"/>
    <x v="7"/>
  </r>
  <r>
    <x v="368"/>
    <s v="Cân sấy ẩm Mettle Toledo (số 2)(106000013)"/>
    <d v="2025-01-22T00:00:00"/>
    <d v="2025-02-01T00:00:00"/>
    <s v="29"/>
    <x v="13"/>
    <x v="13"/>
    <m/>
    <s v="6274"/>
    <s v="6274001906"/>
    <m/>
    <m/>
    <m/>
    <n v="98100000"/>
    <n v="3382758.6206896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100000"/>
    <n v="0"/>
    <n v="3382758.6206896552"/>
    <n v="3382758.6206896552"/>
    <n v="3382758.6206896552"/>
    <n v="3382758.6206896552"/>
    <n v="3382758.6206896552"/>
    <n v="3382758.6206896552"/>
    <n v="3382758.6206896552"/>
    <n v="3382758.6206896552"/>
    <n v="3382758.6206896552"/>
    <n v="3382758.6206896552"/>
    <n v="3382758.6206896552"/>
    <n v="37210344.827586211"/>
    <n v="60889655.172413789"/>
    <x v="7"/>
  </r>
  <r>
    <x v="369"/>
    <s v="Hệ cân đóng bao tự động (106000014)"/>
    <d v="2025-01-23T00:00:00"/>
    <d v="2025-02-01T00:00:00"/>
    <s v="29"/>
    <x v="0"/>
    <x v="0"/>
    <n v="0"/>
    <s v="6274"/>
    <s v="6274001906"/>
    <m/>
    <m/>
    <m/>
    <n v="350000000"/>
    <n v="12068965.517241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068965.517241379"/>
    <n v="12068965.517241379"/>
    <n v="12068965.517241379"/>
    <n v="12068965.517241379"/>
    <n v="12068965.517241379"/>
    <n v="12068965.517241379"/>
    <n v="12068965.517241379"/>
    <n v="12068965.517241379"/>
    <n v="12068965.517241379"/>
    <n v="12068965.517241379"/>
    <n v="12068965.517241379"/>
    <n v="132758620.68965514"/>
    <n v="217241379.31034487"/>
    <x v="7"/>
  </r>
  <r>
    <x v="370"/>
    <s v="Máy lạnh FTKY60WVMV/RKY60WVMV (112000018)"/>
    <d v="2025-01-23T00:00:00"/>
    <d v="2025-02-01T00:00:00"/>
    <s v="64"/>
    <x v="24"/>
    <x v="20"/>
    <m/>
    <s v="6274"/>
    <s v="6274001904"/>
    <m/>
    <m/>
    <m/>
    <n v="34221000"/>
    <n v="534703.125"/>
    <m/>
    <m/>
    <m/>
    <m/>
    <m/>
    <m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4221000"/>
    <n v="0"/>
    <n v="534703.125"/>
    <n v="534703.125"/>
    <n v="534703.125"/>
    <n v="534703.125"/>
    <n v="534703.125"/>
    <n v="534703.125"/>
    <n v="534703.125"/>
    <n v="534703.125"/>
    <n v="534703.125"/>
    <n v="534703.125"/>
    <n v="534703.125"/>
    <n v="5881734.375"/>
    <n v="28339265.625"/>
    <x v="7"/>
  </r>
  <r>
    <x v="371"/>
    <s v="Hạ tầng mạng cho 5 chốt chặn"/>
    <d v="2025-02-26T00:00:00"/>
    <d v="2025-03-01T00:00:00"/>
    <s v="36"/>
    <x v="16"/>
    <x v="16"/>
    <m/>
    <s v="6424"/>
    <s v="6424001901"/>
    <n v="6274001905"/>
    <m/>
    <m/>
    <n v="140570000"/>
    <n v="3904722.222222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570000"/>
    <m/>
    <m/>
    <m/>
    <m/>
    <m/>
    <m/>
    <m/>
    <m/>
    <m/>
    <m/>
    <m/>
    <m/>
    <n v="0"/>
    <n v="140570000"/>
    <n v="0"/>
    <n v="0"/>
    <n v="3904722.222222222"/>
    <n v="3904722.222222222"/>
    <n v="3904722.222222222"/>
    <n v="3904722.222222222"/>
    <n v="3904722.222222222"/>
    <n v="3904722.222222222"/>
    <n v="3904722.222222222"/>
    <n v="3904722.222222222"/>
    <n v="3904722.222222222"/>
    <n v="3904722.222222222"/>
    <n v="39047222.222222231"/>
    <n v="101522777.77777776"/>
    <x v="7"/>
  </r>
  <r>
    <x v="372"/>
    <s v="lắp chuyền rửa lạnh mới F03"/>
    <d v="2025-02-26T00:00:00"/>
    <d v="2025-03-01T00:00:00"/>
    <n v="60"/>
    <x v="47"/>
    <x v="38"/>
    <s v="BORE-R02"/>
    <s v="6274"/>
    <n v="6274001903"/>
    <m/>
    <m/>
    <m/>
    <n v="2745703965"/>
    <n v="45761732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45703965"/>
    <n v="0"/>
    <n v="0"/>
    <n v="45761732.75"/>
    <n v="45761732.75"/>
    <n v="45761732.75"/>
    <n v="45761732.75"/>
    <n v="45761732.75"/>
    <n v="45761732.75"/>
    <n v="45761732.75"/>
    <n v="45761732.75"/>
    <n v="45761732.75"/>
    <n v="45761732.75"/>
    <n v="457617327.5"/>
    <n v="2288086637.5"/>
    <x v="7"/>
  </r>
  <r>
    <x v="373"/>
    <s v="Hệ khung sàn cho chuyền rửa lạnh mới F03"/>
    <d v="2025-02-26T00:00:00"/>
    <d v="2025-03-01T00:00:00"/>
    <n v="36"/>
    <x v="47"/>
    <x v="38"/>
    <s v="BORE-R02"/>
    <s v="6274"/>
    <n v="6274001903"/>
    <m/>
    <m/>
    <m/>
    <n v="486411454"/>
    <n v="13511429.27777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6411454"/>
    <n v="0"/>
    <n v="0"/>
    <n v="13511429.277777778"/>
    <n v="13511429.277777778"/>
    <n v="13511429.277777778"/>
    <n v="13511429.277777778"/>
    <n v="13511429.277777778"/>
    <n v="13511429.277777778"/>
    <n v="13511429.277777778"/>
    <n v="13511429.277777778"/>
    <n v="13511429.277777778"/>
    <n v="13511429.277777778"/>
    <n v="135114292.77777779"/>
    <n v="351297161.22222221"/>
    <x v="7"/>
  </r>
  <r>
    <x v="374"/>
    <s v="TỦ ĐIỆN HỆ RỬA NÓNG CHWO-R02"/>
    <d v="2025-02-26T00:00:00"/>
    <d v="2025-03-01T00:00:00"/>
    <n v="36"/>
    <x v="48"/>
    <x v="38"/>
    <s v="BORE-R02"/>
    <s v="6274"/>
    <n v="6274001903"/>
    <m/>
    <m/>
    <m/>
    <n v="432632369"/>
    <n v="12017565.8055555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632369"/>
    <n v="0"/>
    <n v="0"/>
    <n v="12017565.805555556"/>
    <n v="12017565.805555556"/>
    <n v="12017565.805555556"/>
    <n v="12017565.805555556"/>
    <n v="12017565.805555556"/>
    <n v="12017565.805555556"/>
    <n v="12017565.805555556"/>
    <n v="12017565.805555556"/>
    <n v="12017565.805555556"/>
    <n v="12017565.805555556"/>
    <n v="120175658.05555554"/>
    <n v="312456710.94444448"/>
    <x v="7"/>
  </r>
  <r>
    <x v="375"/>
    <s v="Máy móc tăng cường CHWO-R01"/>
    <d v="2025-02-26T00:00:00"/>
    <d v="2025-03-01T00:00:00"/>
    <n v="60"/>
    <x v="4"/>
    <x v="39"/>
    <s v="CHWO-R01"/>
    <s v="6274"/>
    <n v="6274001906"/>
    <m/>
    <m/>
    <m/>
    <n v="1590298692"/>
    <n v="26504978.1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6504978.199999999"/>
    <n v="26504978.199999999"/>
    <n v="26504978.199999999"/>
    <n v="26504978.199999999"/>
    <n v="26504978.199999999"/>
    <n v="26504978.199999999"/>
    <n v="26504978.199999999"/>
    <n v="26504978.199999999"/>
    <n v="26504978.199999999"/>
    <n v="26504978.199999999"/>
    <n v="265049781.99999994"/>
    <n v="1325248910"/>
    <x v="7"/>
  </r>
  <r>
    <x v="376"/>
    <s v="HTxả bao Jumbo1 tấn tự động-Rửa nóng R01"/>
    <d v="2025-02-26T00:00:00"/>
    <d v="2025-03-01T00:00:00"/>
    <n v="36"/>
    <x v="43"/>
    <x v="40"/>
    <s v="CHWO-R01"/>
    <s v="6274"/>
    <n v="6274001906"/>
    <m/>
    <m/>
    <m/>
    <n v="504861258"/>
    <n v="14023923.833333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4023923.833333334"/>
    <n v="14023923.833333334"/>
    <n v="14023923.833333334"/>
    <n v="14023923.833333334"/>
    <n v="14023923.833333334"/>
    <n v="14023923.833333334"/>
    <n v="14023923.833333334"/>
    <n v="14023923.833333334"/>
    <n v="14023923.833333334"/>
    <n v="14023923.833333334"/>
    <n v="140239238.33333331"/>
    <n v="364622019.66666669"/>
    <x v="7"/>
  </r>
  <r>
    <x v="377"/>
    <s v="HTxả bao Jumbo1 tấn tự động-Rửa lạnh R01"/>
    <d v="2025-02-26T00:00:00"/>
    <d v="2025-03-01T00:00:00"/>
    <n v="36"/>
    <x v="43"/>
    <x v="40"/>
    <s v="CHWO-R01"/>
    <s v="6274"/>
    <n v="6274001906"/>
    <m/>
    <m/>
    <m/>
    <n v="500738186"/>
    <n v="13909394.0555555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3909394.055555556"/>
    <n v="13909394.055555556"/>
    <n v="13909394.055555556"/>
    <n v="13909394.055555556"/>
    <n v="13909394.055555556"/>
    <n v="13909394.055555556"/>
    <n v="13909394.055555556"/>
    <n v="13909394.055555556"/>
    <n v="13909394.055555556"/>
    <n v="13909394.055555556"/>
    <n v="139093940.55555555"/>
    <n v="361644245.44444442"/>
    <x v="7"/>
  </r>
  <r>
    <x v="378"/>
    <s v="HTcấp kiện chai PET bán tự động-CHWO-B01"/>
    <d v="2025-02-26T00:00:00"/>
    <d v="2025-03-01T00:00:00"/>
    <n v="36"/>
    <x v="12"/>
    <x v="12"/>
    <s v="CHWO-B01"/>
    <s v="6274"/>
    <n v="6274001906"/>
    <m/>
    <m/>
    <m/>
    <n v="465893129"/>
    <n v="12941475.8055555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2941475.805555556"/>
    <n v="12941475.805555556"/>
    <n v="12941475.805555556"/>
    <n v="12941475.805555556"/>
    <n v="12941475.805555556"/>
    <n v="12941475.805555556"/>
    <n v="12941475.805555556"/>
    <n v="12941475.805555556"/>
    <n v="12941475.805555556"/>
    <n v="12941475.805555556"/>
    <n v="129414758.05555554"/>
    <n v="336478370.94444448"/>
    <x v="7"/>
  </r>
  <r>
    <x v="379"/>
    <s v="HTcấp kiện chai PET bán tự động-CHWO-B02"/>
    <d v="2025-02-26T00:00:00"/>
    <d v="2025-03-01T00:00:00"/>
    <n v="36"/>
    <x v="49"/>
    <x v="41"/>
    <s v="CHWO-B02"/>
    <s v="6274"/>
    <n v="6274001906"/>
    <m/>
    <m/>
    <m/>
    <n v="449488186"/>
    <n v="12485782.944444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2485782.944444444"/>
    <n v="12485782.944444444"/>
    <n v="12485782.944444444"/>
    <n v="12485782.944444444"/>
    <n v="12485782.944444444"/>
    <n v="12485782.944444444"/>
    <n v="12485782.944444444"/>
    <n v="12485782.944444444"/>
    <n v="12485782.944444444"/>
    <n v="12485782.944444444"/>
    <n v="124857829.44444446"/>
    <n v="324630356.55555552"/>
    <x v="7"/>
  </r>
  <r>
    <x v="380"/>
    <s v="Nhà chống côn trùng Meyer F2"/>
    <d v="2025-02-26T00:00:00"/>
    <d v="2025-03-01T00:00:00"/>
    <n v="36"/>
    <x v="41"/>
    <x v="42"/>
    <s v="MEYE-01"/>
    <s v="6274"/>
    <n v="6274001906"/>
    <m/>
    <m/>
    <m/>
    <n v="127088350"/>
    <n v="3530231.9444444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530231.9444444445"/>
    <n v="3530231.9444444445"/>
    <n v="3530231.9444444445"/>
    <n v="3530231.9444444445"/>
    <n v="3530231.9444444445"/>
    <n v="3530231.9444444445"/>
    <n v="3530231.9444444445"/>
    <n v="3530231.9444444445"/>
    <n v="3530231.9444444445"/>
    <n v="3530231.9444444445"/>
    <n v="35302319.444444448"/>
    <n v="91786030.555555552"/>
    <x v="7"/>
  </r>
  <r>
    <x v="381"/>
    <s v="TC máy tách liệu chuyền rửa lạnh F3 BRT"/>
    <d v="2025-02-28T00:00:00"/>
    <d v="2025-03-01T00:00:00"/>
    <n v="60"/>
    <x v="47"/>
    <x v="38"/>
    <s v="BORE-R02"/>
    <s v="6274"/>
    <n v="6274001903"/>
    <m/>
    <m/>
    <m/>
    <n v="1300467332"/>
    <n v="21674455.53333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0467332"/>
    <n v="0"/>
    <n v="0"/>
    <n v="21674455.533333335"/>
    <n v="21674455.533333335"/>
    <n v="21674455.533333335"/>
    <n v="21674455.533333335"/>
    <n v="21674455.533333335"/>
    <n v="21674455.533333335"/>
    <n v="21674455.533333335"/>
    <n v="21674455.533333335"/>
    <n v="21674455.533333335"/>
    <n v="21674455.533333335"/>
    <n v="216744555.33333334"/>
    <n v="1083722776.6666667"/>
    <x v="7"/>
  </r>
  <r>
    <x v="382"/>
    <s v="Máy móc tăng cường BORE-R02"/>
    <d v="2025-02-28T00:00:00"/>
    <d v="2025-03-01T00:00:00"/>
    <n v="60"/>
    <x v="47"/>
    <x v="38"/>
    <s v="BORE-R02"/>
    <s v="6274"/>
    <n v="6274001906"/>
    <m/>
    <m/>
    <m/>
    <n v="1060199128"/>
    <n v="17669985.466666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7669985.466666665"/>
    <n v="17669985.466666665"/>
    <n v="17669985.466666665"/>
    <n v="17669985.466666665"/>
    <n v="17669985.466666665"/>
    <n v="17669985.466666665"/>
    <n v="17669985.466666665"/>
    <n v="17669985.466666665"/>
    <n v="17669985.466666665"/>
    <n v="17669985.466666665"/>
    <n v="176699854.66666666"/>
    <n v="883499273.33333337"/>
    <x v="7"/>
  </r>
  <r>
    <x v="383"/>
    <s v="HTcấp kiện chai PET bán tự động-BORE-B01"/>
    <d v="2025-02-28T00:00:00"/>
    <d v="2025-03-01T00:00:00"/>
    <n v="36"/>
    <x v="44"/>
    <x v="43"/>
    <s v="BORE-B01"/>
    <s v="6274"/>
    <n v="6274001906"/>
    <m/>
    <m/>
    <m/>
    <n v="448738186"/>
    <n v="12464949.611111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2464949.611111112"/>
    <n v="12464949.611111112"/>
    <n v="12464949.611111112"/>
    <n v="12464949.611111112"/>
    <n v="12464949.611111112"/>
    <n v="12464949.611111112"/>
    <n v="12464949.611111112"/>
    <n v="12464949.611111112"/>
    <n v="12464949.611111112"/>
    <n v="12464949.611111112"/>
    <n v="124649496.1111111"/>
    <n v="324088689.8888889"/>
    <x v="7"/>
  </r>
  <r>
    <x v="384"/>
    <s v="Sàng rung 2000x800 công suất 2000kg/h (F2)"/>
    <d v="2025-03-12T00:00:00"/>
    <d v="2025-04-01T00:00:00"/>
    <n v="36"/>
    <x v="30"/>
    <x v="14"/>
    <m/>
    <s v="6274"/>
    <n v="6274001906"/>
    <m/>
    <m/>
    <m/>
    <n v="118000000"/>
    <n v="3277777.777777778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18000000"/>
    <n v="0"/>
    <n v="0"/>
    <n v="0"/>
    <n v="3277777.777777778"/>
    <n v="3277777.777777778"/>
    <n v="3277777.777777778"/>
    <n v="3277777.777777778"/>
    <n v="3277777.777777778"/>
    <n v="3277777.777777778"/>
    <n v="3277777.777777778"/>
    <n v="3277777.777777778"/>
    <n v="3277777.777777778"/>
    <n v="29500000"/>
    <n v="88500000"/>
    <x v="7"/>
  </r>
  <r>
    <x v="385"/>
    <s v="Sàng rung 2000x800 công suất 2000kg/h (F4)"/>
    <d v="2025-03-12T00:00:00"/>
    <d v="2025-04-01T00:00:00"/>
    <n v="36"/>
    <x v="30"/>
    <x v="14"/>
    <m/>
    <s v="6274"/>
    <n v="6274001906"/>
    <m/>
    <m/>
    <m/>
    <n v="118000000"/>
    <n v="3277777.777777778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18000000"/>
    <n v="0"/>
    <n v="0"/>
    <n v="0"/>
    <n v="3277777.777777778"/>
    <n v="3277777.777777778"/>
    <n v="3277777.777777778"/>
    <n v="3277777.777777778"/>
    <n v="3277777.777777778"/>
    <n v="3277777.777777778"/>
    <n v="3277777.777777778"/>
    <n v="3277777.777777778"/>
    <n v="3277777.777777778"/>
    <n v="29500000"/>
    <n v="88500000"/>
    <x v="7"/>
  </r>
  <r>
    <x v="386"/>
    <s v="Máy lạnh Daikin FTKY60WVMV/RKY60WVMV (HCNS)"/>
    <d v="2025-03-14T00:00:00"/>
    <d v="2025-04-01T00:00:00"/>
    <s v="60"/>
    <x v="3"/>
    <x v="3"/>
    <m/>
    <s v="6424"/>
    <s v="6424001904"/>
    <m/>
    <m/>
    <m/>
    <n v="34926000"/>
    <n v="5821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4926000"/>
    <n v="0"/>
    <n v="0"/>
    <n v="0"/>
    <n v="582100"/>
    <n v="582100"/>
    <n v="582100"/>
    <n v="582100"/>
    <n v="582100"/>
    <n v="582100"/>
    <n v="582100"/>
    <n v="582100"/>
    <n v="582100"/>
    <n v="5238900"/>
    <n v="29687100"/>
    <x v="7"/>
  </r>
  <r>
    <x v="387"/>
    <s v="Xe nâng người GTJZ-10 (BYD) (PET)"/>
    <d v="2025-03-20T00:00:00"/>
    <d v="2025-04-01T00:00:00"/>
    <n v="60"/>
    <x v="19"/>
    <x v="0"/>
    <m/>
    <s v="6274"/>
    <n v="6274001905"/>
    <m/>
    <m/>
    <m/>
    <n v="290000000"/>
    <n v="4833333.3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90000000"/>
    <n v="0"/>
    <n v="0"/>
    <n v="0"/>
    <n v="4833333.333333333"/>
    <n v="4833333.333333333"/>
    <n v="4833333.333333333"/>
    <n v="4833333.333333333"/>
    <n v="4833333.333333333"/>
    <n v="4833333.333333333"/>
    <n v="4833333.333333333"/>
    <n v="4833333.333333333"/>
    <n v="4833333.333333333"/>
    <n v="43500000"/>
    <n v="246500000"/>
    <x v="7"/>
  </r>
  <r>
    <x v="388"/>
    <s v="Xe nâng tay điện HeliCBD20-ALH số 8 vị trí BORE-02"/>
    <d v="2025-03-21T00:00:00"/>
    <d v="2025-04-01T00:00:00"/>
    <n v="60"/>
    <x v="19"/>
    <x v="0"/>
    <m/>
    <s v="6274"/>
    <n v="6274001905"/>
    <m/>
    <m/>
    <m/>
    <n v="37962963"/>
    <n v="632716.0500000000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7962963"/>
    <n v="0"/>
    <n v="0"/>
    <n v="0"/>
    <n v="632716.05000000005"/>
    <n v="632716.05000000005"/>
    <n v="632716.05000000005"/>
    <n v="632716.05000000005"/>
    <n v="632716.05000000005"/>
    <n v="632716.05000000005"/>
    <n v="632716.05000000005"/>
    <n v="632716.05000000005"/>
    <n v="632716.05000000005"/>
    <n v="5694444.4499999993"/>
    <n v="32268518.550000001"/>
    <x v="7"/>
  </r>
  <r>
    <x v="389"/>
    <s v="Máy tạo hạt nhựa Gran (HD02)(TLP) F2"/>
    <d v="2025-03-31T00:00:00"/>
    <d v="2025-04-01T00:00:00"/>
    <n v="96"/>
    <x v="25"/>
    <x v="21"/>
    <s v="NGR-01"/>
    <s v="6274"/>
    <n v="6274001903"/>
    <m/>
    <m/>
    <m/>
    <n v="6670000000"/>
    <n v="69479166.666666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70000000"/>
    <n v="0"/>
    <n v="0"/>
    <n v="0"/>
    <n v="69479166.666666672"/>
    <n v="69479166.666666672"/>
    <n v="69479166.666666672"/>
    <n v="69479166.666666672"/>
    <n v="69479166.666666672"/>
    <n v="69479166.666666672"/>
    <n v="69479166.666666672"/>
    <n v="69479166.666666672"/>
    <n v="69479166.666666672"/>
    <n v="625312500"/>
    <n v="6044687500"/>
    <x v="7"/>
  </r>
  <r>
    <x v="390"/>
    <s v="HT xả bao JB 1 tấn tự động 02 (F3)"/>
    <d v="2025-03-31T00:00:00"/>
    <d v="2025-04-01T00:00:00"/>
    <n v="36"/>
    <x v="47"/>
    <x v="38"/>
    <s v="BORE-R02"/>
    <s v="6274"/>
    <n v="6274001906"/>
    <m/>
    <m/>
    <m/>
    <n v="280305107"/>
    <n v="7786252.972222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7786252.972222222"/>
    <n v="7786252.972222222"/>
    <n v="7786252.972222222"/>
    <n v="7786252.972222222"/>
    <n v="7786252.972222222"/>
    <n v="7786252.972222222"/>
    <n v="7786252.972222222"/>
    <n v="7786252.972222222"/>
    <n v="7786252.972222222"/>
    <n v="70076276.75"/>
    <n v="210228830.25"/>
    <x v="7"/>
  </r>
  <r>
    <x v="391"/>
    <s v="HT xả bao JB 1 tấn tự động 03 (F4)"/>
    <d v="2025-03-31T00:00:00"/>
    <d v="2025-04-01T00:00:00"/>
    <n v="36"/>
    <x v="50"/>
    <x v="44"/>
    <s v="MIX-07"/>
    <s v="6274"/>
    <n v="6274001906"/>
    <m/>
    <m/>
    <m/>
    <n v="258604309"/>
    <n v="7183453.02777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7183453.027777778"/>
    <n v="7183453.027777778"/>
    <n v="7183453.027777778"/>
    <n v="7183453.027777778"/>
    <n v="7183453.027777778"/>
    <n v="7183453.027777778"/>
    <n v="7183453.027777778"/>
    <n v="7183453.027777778"/>
    <n v="7183453.027777778"/>
    <n v="64651077.249999993"/>
    <n v="193953231.75"/>
    <x v="7"/>
  </r>
  <r>
    <x v="392"/>
    <s v="HT xả bao JB 1 tấn tự động 04 (F2)"/>
    <d v="2025-03-31T00:00:00"/>
    <d v="2025-04-01T00:00:00"/>
    <n v="36"/>
    <x v="40"/>
    <x v="45"/>
    <s v="MIX-08"/>
    <s v="6274"/>
    <n v="6274001906"/>
    <m/>
    <m/>
    <m/>
    <n v="258604309"/>
    <n v="7183453.02777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7183453.027777778"/>
    <n v="7183453.027777778"/>
    <n v="7183453.027777778"/>
    <n v="7183453.027777778"/>
    <n v="7183453.027777778"/>
    <n v="7183453.027777778"/>
    <n v="7183453.027777778"/>
    <n v="7183453.027777778"/>
    <n v="7183453.027777778"/>
    <n v="64651077.249999993"/>
    <n v="193953231.75"/>
    <x v="7"/>
  </r>
  <r>
    <x v="393"/>
    <s v="HT xả bao JB 1 tấn tự động 05 (F2)"/>
    <d v="2025-03-31T00:00:00"/>
    <d v="2025-04-01T00:00:00"/>
    <n v="36"/>
    <x v="37"/>
    <x v="28"/>
    <s v="YPET-01"/>
    <s v="6274"/>
    <n v="6274001906"/>
    <m/>
    <m/>
    <m/>
    <n v="258604309"/>
    <n v="7183453.02777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7183453.027777778"/>
    <n v="7183453.027777778"/>
    <n v="7183453.027777778"/>
    <n v="7183453.027777778"/>
    <n v="7183453.027777778"/>
    <n v="7183453.027777778"/>
    <n v="7183453.027777778"/>
    <n v="7183453.027777778"/>
    <n v="7183453.027777778"/>
    <n v="64651077.249999993"/>
    <n v="193953231.75"/>
    <x v="7"/>
  </r>
  <r>
    <x v="394"/>
    <s v="HT xả bao JB 1 tấn tự động 06 (F2)"/>
    <d v="2025-03-31T00:00:00"/>
    <d v="2025-04-01T00:00:00"/>
    <n v="36"/>
    <x v="25"/>
    <x v="46"/>
    <s v="NGR-01"/>
    <s v="6274"/>
    <n v="6274001906"/>
    <m/>
    <m/>
    <m/>
    <n v="258604309"/>
    <n v="7183453.02777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7183453.027777778"/>
    <n v="7183453.027777778"/>
    <n v="7183453.027777778"/>
    <n v="7183453.027777778"/>
    <n v="7183453.027777778"/>
    <n v="7183453.027777778"/>
    <n v="7183453.027777778"/>
    <n v="7183453.027777778"/>
    <n v="7183453.027777778"/>
    <n v="64651077.249999993"/>
    <n v="193953231.75"/>
    <x v="7"/>
  </r>
  <r>
    <x v="395"/>
    <s v="Tủ hút H.chất Bestlab PhượngHải BL.H-2(104000163)"/>
    <d v="2025-03-31T00:00:00"/>
    <d v="2025-04-01T00:00:00"/>
    <n v="35"/>
    <x v="13"/>
    <x v="13"/>
    <m/>
    <s v="6274"/>
    <n v="6274001906"/>
    <m/>
    <m/>
    <m/>
    <n v="185000000"/>
    <n v="5285714.285714285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85000000"/>
    <n v="0"/>
    <n v="0"/>
    <n v="0"/>
    <n v="5285714.2857142854"/>
    <n v="5285714.2857142854"/>
    <n v="5285714.2857142854"/>
    <n v="5285714.2857142854"/>
    <n v="5285714.2857142854"/>
    <n v="5285714.2857142854"/>
    <n v="5285714.2857142854"/>
    <n v="5285714.2857142854"/>
    <n v="5285714.2857142854"/>
    <n v="47571428.57142856"/>
    <n v="137428571.42857143"/>
    <x v="7"/>
  </r>
  <r>
    <x v="396"/>
    <s v="Dự án VMS Giai đoạn 1 (16 tablet) (Cung ứng)"/>
    <d v="2025-03-31T00:00:00"/>
    <d v="2025-04-01T00:00:00"/>
    <s v="36"/>
    <x v="51"/>
    <x v="47"/>
    <m/>
    <s v="6424"/>
    <s v="6424001907"/>
    <m/>
    <m/>
    <m/>
    <n v="487610783"/>
    <n v="13544743.972222222"/>
    <m/>
    <m/>
    <m/>
    <m/>
    <m/>
    <m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487610783"/>
    <n v="0"/>
    <n v="0"/>
    <n v="0"/>
    <n v="13544743.972222222"/>
    <n v="13544743.972222222"/>
    <n v="13544743.972222222"/>
    <n v="13544743.972222222"/>
    <n v="13544743.972222222"/>
    <n v="13544743.972222222"/>
    <n v="13544743.972222222"/>
    <n v="13544743.972222222"/>
    <n v="13544743.972222222"/>
    <n v="121902695.75"/>
    <n v="365708087.25"/>
    <x v="7"/>
  </r>
  <r>
    <x v="397"/>
    <s v="Xe nâng tay điện Heli CBD20-ALH (F2-HD) (1)"/>
    <d v="2025-04-08T00:00:00"/>
    <d v="2025-05-01T00:00:00"/>
    <n v="36"/>
    <x v="29"/>
    <x v="24"/>
    <m/>
    <s v="6274"/>
    <n v="6274001905"/>
    <m/>
    <m/>
    <m/>
    <n v="37962963"/>
    <n v="1054526.7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7962963"/>
    <n v="0"/>
    <n v="0"/>
    <n v="0"/>
    <n v="0"/>
    <n v="1054526.75"/>
    <n v="1054526.75"/>
    <n v="1054526.75"/>
    <n v="1054526.75"/>
    <n v="1054526.75"/>
    <n v="1054526.75"/>
    <n v="1054526.75"/>
    <n v="1054526.75"/>
    <n v="8436214"/>
    <n v="29526749"/>
    <x v="7"/>
  </r>
  <r>
    <x v="398"/>
    <s v="Xe nâng tay điện Heli CBD20-ALH (F4-HD) (2)"/>
    <d v="2025-04-08T00:00:00"/>
    <d v="2025-05-01T00:00:00"/>
    <n v="36"/>
    <x v="29"/>
    <x v="24"/>
    <m/>
    <s v="6274"/>
    <n v="6274001905"/>
    <m/>
    <m/>
    <m/>
    <n v="37962963"/>
    <n v="1054526.7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7962963"/>
    <n v="0"/>
    <n v="0"/>
    <n v="0"/>
    <n v="0"/>
    <n v="1054526.75"/>
    <n v="1054526.75"/>
    <n v="1054526.75"/>
    <n v="1054526.75"/>
    <n v="1054526.75"/>
    <n v="1054526.75"/>
    <n v="1054526.75"/>
    <n v="1054526.75"/>
    <n v="8436214"/>
    <n v="29526749"/>
    <x v="7"/>
  </r>
  <r>
    <x v="399"/>
    <s v="Máy phun thuốc Makita PM001G (sd toàn xưởng)"/>
    <d v="2025-04-08T00:00:00"/>
    <d v="2025-05-01T00:00:00"/>
    <n v="36"/>
    <x v="52"/>
    <x v="48"/>
    <m/>
    <s v="6274"/>
    <n v="6274001909"/>
    <m/>
    <m/>
    <m/>
    <n v="30905000"/>
    <n v="858472.222222222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0905000"/>
    <n v="0"/>
    <n v="0"/>
    <n v="0"/>
    <n v="0"/>
    <n v="858472.22222222225"/>
    <n v="858472.22222222225"/>
    <n v="858472.22222222225"/>
    <n v="858472.22222222225"/>
    <n v="858472.22222222225"/>
    <n v="858472.22222222225"/>
    <n v="858472.22222222225"/>
    <n v="858472.22222222225"/>
    <n v="6867777.7777777771"/>
    <n v="24037222.222222224"/>
    <x v="7"/>
  </r>
  <r>
    <x v="400"/>
    <s v="HT xả bao JB 1 tấn tự động 01 (F4)"/>
    <d v="2025-04-30T00:00:00"/>
    <d v="2025-05-01T00:00:00"/>
    <n v="36"/>
    <x v="39"/>
    <x v="30"/>
    <s v="MIX-06"/>
    <s v="6274"/>
    <n v="6274001906"/>
    <m/>
    <m/>
    <m/>
    <n v="258957539"/>
    <n v="7193264.972222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7193264.972222222"/>
    <n v="7193264.972222222"/>
    <n v="7193264.972222222"/>
    <n v="7193264.972222222"/>
    <n v="7193264.972222222"/>
    <n v="7193264.972222222"/>
    <n v="7193264.972222222"/>
    <n v="7193264.972222222"/>
    <n v="57546119.777777784"/>
    <n v="201411419.22222221"/>
    <x v="7"/>
  </r>
  <r>
    <x v="401"/>
    <s v="HT xả bao JB 1 tấn tự động 07 ACTI-B01 (F4)"/>
    <d v="2025-04-30T00:00:00"/>
    <d v="2025-05-01T00:00:00"/>
    <n v="36"/>
    <x v="27"/>
    <x v="49"/>
    <s v="ACTI-B01"/>
    <s v="6274"/>
    <n v="6274001906"/>
    <m/>
    <m/>
    <m/>
    <n v="129302154"/>
    <n v="3591726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591726.5"/>
    <n v="3591726.5"/>
    <n v="3591726.5"/>
    <n v="3591726.5"/>
    <n v="3591726.5"/>
    <n v="3591726.5"/>
    <n v="3591726.5"/>
    <n v="3591726.5"/>
    <n v="28733812"/>
    <n v="100568342"/>
    <x v="7"/>
  </r>
  <r>
    <x v="402"/>
    <s v="HT xả bao JB 1 tấn tự động 07 ACTI-R01 (F4)"/>
    <d v="2025-04-30T00:00:00"/>
    <d v="2025-05-01T00:00:00"/>
    <n v="36"/>
    <x v="53"/>
    <x v="50"/>
    <s v="ACTI-R01"/>
    <s v="6274"/>
    <n v="6274001906"/>
    <m/>
    <m/>
    <m/>
    <n v="129302155"/>
    <n v="3591726.52777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591726.527777778"/>
    <n v="3591726.527777778"/>
    <n v="3591726.527777778"/>
    <n v="3591726.527777778"/>
    <n v="3591726.527777778"/>
    <n v="3591726.527777778"/>
    <n v="3591726.527777778"/>
    <n v="3591726.527777778"/>
    <n v="28733812.222222216"/>
    <n v="100568342.77777779"/>
    <x v="7"/>
  </r>
  <r>
    <x v="403"/>
    <s v="HT xả bao JB 1 tấn tự động 08 CHWO-R02 (F4)"/>
    <d v="2025-04-30T00:00:00"/>
    <d v="2025-05-01T00:00:00"/>
    <n v="36"/>
    <x v="48"/>
    <x v="51"/>
    <s v="CHWO-R02"/>
    <s v="6274"/>
    <n v="6274001906"/>
    <m/>
    <m/>
    <m/>
    <n v="258502218"/>
    <n v="7180617.166666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7180617.166666667"/>
    <n v="7180617.166666667"/>
    <n v="7180617.166666667"/>
    <n v="7180617.166666667"/>
    <n v="7180617.166666667"/>
    <n v="7180617.166666667"/>
    <n v="7180617.166666667"/>
    <n v="7180617.166666667"/>
    <n v="57444937.333333328"/>
    <n v="201057280.66666669"/>
    <x v="7"/>
  </r>
  <r>
    <x v="404"/>
    <s v="Nhà chờ cổng 1"/>
    <d v="2025-05-31T00:00:00"/>
    <d v="2025-06-01T00:00:00"/>
    <s v="72"/>
    <x v="3"/>
    <x v="0"/>
    <m/>
    <s v="6424"/>
    <s v="6424001901"/>
    <n v="6274001901"/>
    <m/>
    <m/>
    <n v="72217040"/>
    <n v="1003014.4444444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217040"/>
    <m/>
    <m/>
    <m/>
    <m/>
    <m/>
    <m/>
    <m/>
    <m/>
    <m/>
    <m/>
    <m/>
    <m/>
    <n v="0"/>
    <n v="72217040"/>
    <n v="0"/>
    <n v="0"/>
    <n v="0"/>
    <n v="0"/>
    <n v="0"/>
    <n v="1003014.4444444445"/>
    <n v="1003014.4444444445"/>
    <n v="1003014.4444444445"/>
    <n v="1003014.4444444445"/>
    <n v="1003014.4444444445"/>
    <n v="1003014.4444444445"/>
    <n v="1003014.4444444445"/>
    <n v="7021101.1111111101"/>
    <n v="65195938.888888888"/>
    <x v="7"/>
  </r>
  <r>
    <x v="405"/>
    <s v="Xe AGV Chở hàng mẫu"/>
    <d v="2025-06-12T00:00:00"/>
    <d v="2025-07-01T00:00:00"/>
    <s v="72"/>
    <x v="13"/>
    <x v="13"/>
    <m/>
    <s v="6274"/>
    <s v="6274001905"/>
    <m/>
    <m/>
    <m/>
    <n v="70750000"/>
    <n v="982638.88888888888"/>
    <m/>
    <m/>
    <m/>
    <m/>
    <m/>
    <m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70750000"/>
    <n v="0"/>
    <n v="0"/>
    <n v="0"/>
    <n v="0"/>
    <n v="0"/>
    <n v="0"/>
    <n v="982638.88888888888"/>
    <n v="982638.88888888888"/>
    <n v="982638.88888888888"/>
    <n v="982638.88888888888"/>
    <n v="982638.88888888888"/>
    <n v="982638.88888888888"/>
    <n v="5895833.333333333"/>
    <n v="64854166.666666664"/>
    <x v="7"/>
  </r>
  <r>
    <x v="406"/>
    <s v="Xe nâng tay điện Heli CBD20-ALH (MIX-09 -F3)"/>
    <d v="2025-06-18T00:00:00"/>
    <d v="2025-07-01T00:00:00"/>
    <s v="36"/>
    <x v="0"/>
    <x v="0"/>
    <m/>
    <s v="6274"/>
    <s v="6274001905"/>
    <m/>
    <m/>
    <m/>
    <n v="37962963"/>
    <n v="1054526.7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7962963"/>
    <n v="0"/>
    <n v="0"/>
    <n v="0"/>
    <n v="0"/>
    <n v="0"/>
    <n v="0"/>
    <n v="1054526.75"/>
    <n v="1054526.75"/>
    <n v="1054526.75"/>
    <n v="1054526.75"/>
    <n v="1054526.75"/>
    <n v="1054526.75"/>
    <n v="6327160.5"/>
    <n v="31635802.5"/>
    <x v="7"/>
  </r>
  <r>
    <x v="407"/>
    <s v="Xe nâng tay điện Heli CBD20-ALH (F5)"/>
    <d v="2025-06-18T00:00:00"/>
    <d v="2025-07-01T00:00:00"/>
    <s v="36"/>
    <x v="0"/>
    <x v="0"/>
    <m/>
    <s v="6274"/>
    <s v="6274001905"/>
    <m/>
    <m/>
    <m/>
    <n v="37962963"/>
    <n v="1054526.7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7962963"/>
    <n v="0"/>
    <n v="0"/>
    <n v="0"/>
    <n v="0"/>
    <n v="0"/>
    <n v="0"/>
    <n v="1054526.75"/>
    <n v="1054526.75"/>
    <n v="1054526.75"/>
    <n v="1054526.75"/>
    <n v="1054526.75"/>
    <n v="1054526.75"/>
    <n v="6327160.5"/>
    <n v="31635802.5"/>
    <x v="7"/>
  </r>
  <r>
    <x v="408"/>
    <s v="Xe nâng tay điện PTE20Q-A Noblelift (F5)"/>
    <d v="2025-06-18T00:00:00"/>
    <d v="2025-07-01T00:00:00"/>
    <s v="36"/>
    <x v="0"/>
    <x v="0"/>
    <m/>
    <s v="6274"/>
    <s v="6274001905"/>
    <m/>
    <m/>
    <m/>
    <n v="39000000"/>
    <n v="1083333.33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9000000"/>
    <n v="0"/>
    <n v="0"/>
    <n v="0"/>
    <n v="0"/>
    <n v="0"/>
    <n v="0"/>
    <n v="1083333.3333333333"/>
    <n v="1083333.3333333333"/>
    <n v="1083333.3333333333"/>
    <n v="1083333.3333333333"/>
    <n v="1083333.3333333333"/>
    <n v="1083333.3333333333"/>
    <n v="6499999.9999999991"/>
    <n v="32500000"/>
    <x v="7"/>
  </r>
  <r>
    <x v="409"/>
    <s v="Sàn rung lựa vảy cho chuyền Bore1 (F3)"/>
    <d v="2025-06-30T00:00:00"/>
    <d v="2025-07-01T00:00:00"/>
    <s v="60"/>
    <x v="43"/>
    <x v="34"/>
    <s v="BORE-R01"/>
    <s v="6274"/>
    <s v="6274001906"/>
    <m/>
    <m/>
    <m/>
    <n v="269684258"/>
    <n v="4494737.6333333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494737.6333333338"/>
    <n v="4494737.6333333338"/>
    <n v="4494737.6333333338"/>
    <n v="4494737.6333333338"/>
    <n v="4494737.6333333338"/>
    <n v="4494737.6333333338"/>
    <n v="26968425.800000001"/>
    <n v="242715832.19999999"/>
    <x v="7"/>
  </r>
  <r>
    <x v="410"/>
    <s v="Băng tải chuyển chai CHWO-B02 (F5)"/>
    <d v="2025-07-31T00:00:00"/>
    <d v="2025-08-01T00:00:00"/>
    <s v="60"/>
    <x v="49"/>
    <x v="12"/>
    <s v="CHWO-B02"/>
    <s v="6274"/>
    <s v="6274001906"/>
    <m/>
    <m/>
    <m/>
    <n v="204685486"/>
    <n v="3411424.7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3411424.7666666666"/>
    <n v="3411424.7666666666"/>
    <n v="3411424.7666666666"/>
    <n v="3411424.7666666666"/>
    <n v="3411424.7666666666"/>
    <n v="17057123.833333332"/>
    <n v="187628362.16666666"/>
    <x v="7"/>
  </r>
  <r>
    <x v="411"/>
    <s v="Băng tải chuyển chai CHWO-B01 (F3)"/>
    <d v="2025-07-31T00:00:00"/>
    <d v="2025-08-01T00:00:00"/>
    <s v="60"/>
    <x v="12"/>
    <x v="12"/>
    <s v="CHWO-B01"/>
    <s v="6274"/>
    <s v="6274001906"/>
    <m/>
    <m/>
    <m/>
    <n v="204685486"/>
    <n v="3411424.7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3411424.7666666666"/>
    <n v="3411424.7666666666"/>
    <n v="3411424.7666666666"/>
    <n v="3411424.7666666666"/>
    <n v="3411424.7666666666"/>
    <n v="17057123.833333332"/>
    <n v="187628362.16666666"/>
    <x v="7"/>
  </r>
  <r>
    <x v="412"/>
    <s v="Lắp đặt 18 camera xưởng F03"/>
    <d v="2025-08-07T00:00:00"/>
    <d v="2025-09-01T00:00:00"/>
    <s v="60"/>
    <x v="0"/>
    <x v="0"/>
    <m/>
    <s v="6274"/>
    <s v="6274001904"/>
    <m/>
    <m/>
    <m/>
    <n v="162458000"/>
    <n v="2707633.333333333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62458000"/>
    <n v="0"/>
    <n v="0"/>
    <n v="0"/>
    <n v="0"/>
    <n v="0"/>
    <n v="0"/>
    <n v="0"/>
    <n v="0"/>
    <n v="2707633.3333333335"/>
    <n v="2707633.3333333335"/>
    <n v="2707633.3333333335"/>
    <n v="2707633.3333333335"/>
    <n v="10830533.333333334"/>
    <n v="151627466.66666666"/>
    <x v="7"/>
  </r>
  <r>
    <x v="413"/>
    <s v="HT Khử mùi hạt nhựa rHDPE - rPP - Piovan"/>
    <d v="2025-08-08T00:00:00"/>
    <d v="2025-09-01T00:00:00"/>
    <s v="60"/>
    <x v="42"/>
    <x v="33"/>
    <m/>
    <s v="6274"/>
    <s v="6274001906"/>
    <m/>
    <m/>
    <m/>
    <n v="995280138"/>
    <n v="16588002.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16588002.300000001"/>
    <n v="16588002.300000001"/>
    <n v="16588002.300000001"/>
    <n v="16588002.300000001"/>
    <n v="66352009.200000003"/>
    <n v="928928128.79999995"/>
    <x v="7"/>
  </r>
  <r>
    <x v="414"/>
    <s v="Máy tính bàn HP EliteOne 870 G9 AIO i7-1470/32G"/>
    <d v="2025-08-16T00:00:00"/>
    <d v="2025-09-01T00:00:00"/>
    <s v="60"/>
    <x v="10"/>
    <x v="10"/>
    <m/>
    <s v="6424"/>
    <s v="6424001904"/>
    <m/>
    <m/>
    <m/>
    <n v="33150000"/>
    <n v="5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3150000"/>
    <n v="0"/>
    <n v="0"/>
    <n v="0"/>
    <n v="0"/>
    <n v="0"/>
    <n v="0"/>
    <n v="0"/>
    <n v="0"/>
    <n v="552500"/>
    <n v="552500"/>
    <n v="552500"/>
    <n v="552500"/>
    <n v="2210000"/>
    <n v="30940000"/>
    <x v="7"/>
  </r>
  <r>
    <x v="415"/>
    <s v="TB phụ trợ chuyền tạo hạt Starlinger 330+ SSP (1)"/>
    <d v="2025-08-31T00:00:00"/>
    <d v="2025-09-01T00:00:00"/>
    <s v="60"/>
    <x v="54"/>
    <x v="52"/>
    <s v="STAR-03"/>
    <s v="6274"/>
    <s v="6274001906"/>
    <m/>
    <m/>
    <m/>
    <n v="9194024100"/>
    <n v="153233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153233735"/>
    <n v="153233735"/>
    <n v="153233735"/>
    <n v="153233735"/>
    <n v="612934940"/>
    <n v="8581089160"/>
    <x v="7"/>
  </r>
  <r>
    <x v="416"/>
    <s v="TB phụ trợ chuyền tạo hạt Starlinger 330+ SSP (2)"/>
    <d v="2025-08-31T00:00:00"/>
    <d v="2025-09-01T00:00:00"/>
    <s v="60"/>
    <x v="55"/>
    <x v="53"/>
    <m/>
    <s v="6274"/>
    <s v="6274001906"/>
    <m/>
    <m/>
    <m/>
    <n v="9194024100"/>
    <n v="153233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153233735"/>
    <n v="153233735"/>
    <n v="153233735"/>
    <n v="153233735"/>
    <n v="612934940"/>
    <n v="8581089160"/>
    <x v="7"/>
  </r>
  <r>
    <x v="417"/>
    <s v="Cải tạo máy tách nhãn ChangWoen (F5)"/>
    <d v="2025-08-31T00:00:00"/>
    <d v="2025-09-01T00:00:00"/>
    <s v="60"/>
    <x v="14"/>
    <x v="14"/>
    <n v="0"/>
    <s v="6274"/>
    <s v="6274001906"/>
    <m/>
    <m/>
    <m/>
    <n v="530000000"/>
    <n v="8833333.333333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8833333.333333334"/>
    <n v="8833333.333333334"/>
    <n v="8833333.333333334"/>
    <n v="8833333.333333334"/>
    <n v="35333333.333333336"/>
    <n v="494666666.66666669"/>
    <x v="7"/>
  </r>
  <r>
    <x v="418"/>
    <s v="Hệ cân bao Jumbo rPet 1100kg tự động1 F3"/>
    <d v="2025-08-31T00:00:00"/>
    <d v="2025-09-01T00:00:00"/>
    <s v="60"/>
    <x v="54"/>
    <x v="52"/>
    <s v="STAR-03"/>
    <s v="6274"/>
    <s v="6274001906"/>
    <m/>
    <m/>
    <m/>
    <n v="536180944"/>
    <n v="8936349.0666666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8936349.0666666664"/>
    <n v="8936349.0666666664"/>
    <n v="8936349.0666666664"/>
    <n v="8936349.0666666664"/>
    <n v="35745396.266666666"/>
    <n v="500435547.73333335"/>
    <x v="7"/>
  </r>
  <r>
    <x v="419"/>
    <s v="Hệ cân bao Jumbo rPet 1100kg tự động2 F3 (1)"/>
    <d v="2025-08-31T00:00:00"/>
    <d v="2025-09-01T00:00:00"/>
    <s v="60"/>
    <x v="7"/>
    <x v="7"/>
    <s v="STAR-01"/>
    <s v="6274"/>
    <s v="6274001906"/>
    <m/>
    <m/>
    <m/>
    <n v="268085606"/>
    <n v="4468093.4333333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4468093.4333333336"/>
    <n v="4468093.4333333336"/>
    <n v="4468093.4333333336"/>
    <n v="4468093.4333333336"/>
    <n v="17872373.733333334"/>
    <n v="250213232.26666665"/>
    <x v="7"/>
  </r>
  <r>
    <x v="420"/>
    <s v="Hệ cân bao Jumbo rPet 1100kg tự động2 F3 (2)"/>
    <d v="2025-08-31T00:00:00"/>
    <d v="2025-09-01T00:00:00"/>
    <s v="60"/>
    <x v="26"/>
    <x v="22"/>
    <s v="STAR-02"/>
    <s v="6274"/>
    <s v="6274001906"/>
    <m/>
    <m/>
    <m/>
    <n v="268085606"/>
    <n v="4468093.4333333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4468093.4333333336"/>
    <n v="4468093.4333333336"/>
    <n v="4468093.4333333336"/>
    <n v="4468093.4333333336"/>
    <n v="17872373.733333334"/>
    <n v="250213232.26666665"/>
    <x v="7"/>
  </r>
  <r>
    <x v="421"/>
    <s v="Bộ trao đổi nhiệt làm mát hạt nhựa -PAU F3"/>
    <d v="2025-08-31T00:00:00"/>
    <d v="2025-09-01T00:00:00"/>
    <s v="60"/>
    <x v="0"/>
    <x v="0"/>
    <n v="0"/>
    <s v="6274"/>
    <s v="6274001906"/>
    <m/>
    <m/>
    <m/>
    <n v="1030408748"/>
    <n v="17173479.1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17173479.133333333"/>
    <n v="17173479.133333333"/>
    <n v="17173479.133333333"/>
    <n v="17173479.133333333"/>
    <n v="68693916.533333331"/>
    <n v="961714831.4666667"/>
    <x v="7"/>
  </r>
  <r>
    <x v="422"/>
    <s v="Máy đo bụi c.tay Kanomax 3888(106000015- 112000025"/>
    <d v="2025-08-31T00:00:00"/>
    <d v="2025-09-01T00:00:00"/>
    <s v="59"/>
    <x v="56"/>
    <x v="54"/>
    <m/>
    <s v="6424"/>
    <s v="6424001904"/>
    <m/>
    <m/>
    <m/>
    <n v="47500000"/>
    <n v="805084.7457627118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47500000"/>
    <n v="0"/>
    <n v="0"/>
    <n v="0"/>
    <n v="0"/>
    <n v="0"/>
    <n v="0"/>
    <n v="0"/>
    <n v="0"/>
    <n v="805084.74576271186"/>
    <n v="805084.74576271186"/>
    <n v="805084.74576271186"/>
    <n v="805084.74576271186"/>
    <n v="3220338.9830508474"/>
    <n v="44279661.016949154"/>
    <x v="7"/>
  </r>
  <r>
    <x v="423"/>
    <s v="Lắp đặt Vách bạt cuốn di động F2 và F3"/>
    <d v="2025-08-31T00:00:00"/>
    <d v="2025-09-01T00:00:00"/>
    <s v="48"/>
    <x v="0"/>
    <x v="0"/>
    <m/>
    <s v="6274"/>
    <s v="6274001909"/>
    <m/>
    <m/>
    <m/>
    <n v="90591075"/>
    <n v="1887314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90591075"/>
    <n v="0"/>
    <n v="0"/>
    <n v="0"/>
    <n v="0"/>
    <n v="0"/>
    <n v="0"/>
    <n v="0"/>
    <n v="0"/>
    <n v="1887314.0625"/>
    <n v="1887314.0625"/>
    <n v="1887314.0625"/>
    <n v="1887314.0625"/>
    <n v="7549256.25"/>
    <n v="83041818.75"/>
    <x v="7"/>
  </r>
  <r>
    <x v="424"/>
    <s v="Vít tải nhồi liệu 220*1000 MOOG (F4)"/>
    <d v="2025-09-20T00:00:00"/>
    <d v="2025-10-01T00:00:00"/>
    <s v="36"/>
    <x v="46"/>
    <x v="55"/>
    <s v="MOOG-B01"/>
    <s v="6274"/>
    <s v="6274001909"/>
    <m/>
    <m/>
    <m/>
    <n v="34920000"/>
    <n v="97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n v="970000"/>
    <n v="970000"/>
    <n v="970000"/>
    <n v="2910000"/>
    <n v="32010000"/>
    <x v="7"/>
  </r>
  <r>
    <x v="425"/>
    <s v="Vít tải nhồi liệu 220*1000 R-ACTIVE (F4)"/>
    <d v="2025-09-20T00:00:00"/>
    <d v="2025-10-01T00:00:00"/>
    <s v="36"/>
    <x v="53"/>
    <x v="50"/>
    <s v="ACTI-R01"/>
    <s v="6274"/>
    <s v="6274001909"/>
    <m/>
    <m/>
    <m/>
    <n v="34920000"/>
    <n v="97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n v="970000"/>
    <n v="970000"/>
    <n v="970000"/>
    <n v="2910000"/>
    <n v="32010000"/>
    <x v="7"/>
  </r>
  <r>
    <x v="426"/>
    <s v="Vít tải nhồi liệu 220*1000 R-CW02 (F3)"/>
    <d v="2025-09-20T00:00:00"/>
    <d v="2025-10-01T00:00:00"/>
    <s v="36"/>
    <x v="48"/>
    <x v="38"/>
    <s v="BORE-R02"/>
    <s v="6274"/>
    <s v="6274001909"/>
    <m/>
    <m/>
    <m/>
    <n v="34920000"/>
    <n v="97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n v="970000"/>
    <n v="970000"/>
    <n v="970000"/>
    <n v="2910000"/>
    <n v="32010000"/>
    <x v="7"/>
  </r>
  <r>
    <x v="427"/>
    <s v="Chốt chặn F5"/>
    <d v="2025-09-30T00:00:00"/>
    <d v="2025-10-01T00:00:00"/>
    <s v="72"/>
    <x v="16"/>
    <x v="16"/>
    <m/>
    <s v="6424"/>
    <s v="6424001901"/>
    <n v="6274001901"/>
    <m/>
    <m/>
    <n v="108193230"/>
    <n v="1502683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108193230"/>
    <n v="0"/>
    <n v="0"/>
    <n v="0"/>
    <n v="0"/>
    <n v="0"/>
    <n v="0"/>
    <n v="0"/>
    <n v="0"/>
    <n v="0"/>
    <n v="0"/>
    <n v="0"/>
    <n v="0"/>
    <n v="0"/>
    <n v="108193230"/>
    <n v="0"/>
    <n v="0"/>
    <n v="0"/>
    <n v="0"/>
    <n v="0"/>
    <n v="0"/>
    <n v="0"/>
    <n v="0"/>
    <m/>
    <n v="1502683.75"/>
    <n v="1502683.75"/>
    <n v="1502683.75"/>
    <n v="4508051.25"/>
    <n v="103685178.75"/>
    <x v="7"/>
  </r>
  <r>
    <x v="428"/>
    <s v="Lắp đặt thêm 4 camera xưởng F02"/>
    <d v="2025-09-30T00:00:00"/>
    <d v="2025-10-01T00:00:00"/>
    <s v="60"/>
    <x v="3"/>
    <x v="3"/>
    <m/>
    <s v="6424"/>
    <s v="6424001904"/>
    <m/>
    <m/>
    <m/>
    <n v="76531000"/>
    <n v="1275516.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76531000"/>
    <n v="0"/>
    <n v="0"/>
    <n v="0"/>
    <n v="0"/>
    <n v="0"/>
    <n v="0"/>
    <n v="0"/>
    <n v="0"/>
    <m/>
    <n v="1275516.6666666667"/>
    <n v="1275516.6666666667"/>
    <n v="1275516.6666666667"/>
    <n v="3826550"/>
    <n v="72704450"/>
    <x v="7"/>
  </r>
  <r>
    <x v="429"/>
    <s v="Dự án CRM"/>
    <d v="2025-09-30T00:00:00"/>
    <d v="2025-10-01T00:00:00"/>
    <s v="48"/>
    <x v="15"/>
    <x v="15"/>
    <m/>
    <s v="6414"/>
    <s v="6414001907"/>
    <m/>
    <m/>
    <m/>
    <n v="1938493958"/>
    <n v="40385290.79166666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938493958"/>
    <n v="0"/>
    <n v="0"/>
    <n v="0"/>
    <n v="0"/>
    <n v="0"/>
    <n v="0"/>
    <n v="0"/>
    <n v="0"/>
    <m/>
    <n v="40385290.791666664"/>
    <n v="40385290.791666664"/>
    <n v="40385290.791666664"/>
    <n v="121155872.375"/>
    <n v="1817338085.625"/>
    <x v="7"/>
  </r>
  <r>
    <x v="430"/>
    <s v="Máy CLF120 (Nghiên Cứu &amp; PT) F2"/>
    <d v="2025-10-17T00:00:00"/>
    <d v="2025-11-01T00:00:00"/>
    <n v="60"/>
    <x v="42"/>
    <x v="33"/>
    <m/>
    <s v="6274"/>
    <s v="6274001906"/>
    <m/>
    <m/>
    <m/>
    <n v="30000000"/>
    <n v="5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n v="500000"/>
    <n v="500000"/>
    <n v="1000000"/>
    <n v="29000000"/>
    <x v="7"/>
  </r>
  <r>
    <x v="431"/>
    <s v="Lắp mái che di động trục giữa F1 và F2"/>
    <d v="2025-10-31T00:00:00"/>
    <d v="2025-11-01T00:00:00"/>
    <s v="60"/>
    <x v="52"/>
    <x v="48"/>
    <m/>
    <s v="6274"/>
    <s v="6274001901"/>
    <n v="6274001901"/>
    <m/>
    <m/>
    <n v="723140800"/>
    <n v="12052346.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723140800"/>
    <n v="0"/>
    <n v="0"/>
    <n v="0"/>
    <n v="0"/>
    <n v="0"/>
    <n v="0"/>
    <n v="0"/>
    <n v="0"/>
    <n v="0"/>
    <n v="0"/>
    <n v="0"/>
    <n v="0"/>
    <n v="0"/>
    <n v="723140800"/>
    <n v="0"/>
    <n v="0"/>
    <n v="0"/>
    <n v="0"/>
    <n v="0"/>
    <n v="0"/>
    <n v="0"/>
    <n v="0"/>
    <m/>
    <m/>
    <n v="12052346.666666666"/>
    <n v="12052346.666666666"/>
    <n v="24104693.333333332"/>
    <n v="699036106.66666663"/>
    <x v="7"/>
  </r>
  <r>
    <x v="432"/>
    <s v="Đầu tư bồn trộn hạt nhựa 22 tấn(MIX 9) F3"/>
    <d v="2025-10-31T00:00:00"/>
    <d v="2025-11-01T00:00:00"/>
    <s v="60"/>
    <x v="57"/>
    <x v="56"/>
    <s v="MIX-09"/>
    <s v="6274"/>
    <s v="6274001903"/>
    <m/>
    <m/>
    <m/>
    <n v="162982346"/>
    <n v="2716372.4333333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2982346"/>
    <n v="0"/>
    <n v="0"/>
    <n v="0"/>
    <n v="0"/>
    <n v="0"/>
    <n v="0"/>
    <n v="0"/>
    <n v="0"/>
    <m/>
    <m/>
    <n v="2716372.4333333331"/>
    <n v="2716372.4333333331"/>
    <n v="5432744.8666666662"/>
    <n v="157549601.13333333"/>
    <x v="7"/>
  </r>
  <r>
    <x v="433"/>
    <s v="Máy tách nhãn chai Pet - Plenma"/>
    <d v="2025-10-31T00:00:00"/>
    <d v="2025-11-01T00:00:00"/>
    <s v="60"/>
    <x v="14"/>
    <x v="14"/>
    <m/>
    <s v="6274"/>
    <s v="6274001906"/>
    <m/>
    <m/>
    <m/>
    <n v="680000000"/>
    <n v="11333333.333333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0000000"/>
    <n v="0"/>
    <n v="0"/>
    <n v="0"/>
    <n v="0"/>
    <n v="0"/>
    <n v="0"/>
    <n v="0"/>
    <n v="0"/>
    <m/>
    <m/>
    <n v="11333333.333333334"/>
    <n v="11333333.333333334"/>
    <n v="22666666.666666668"/>
    <n v="657333333.33333337"/>
    <x v="7"/>
  </r>
  <r>
    <x v="434"/>
    <s v="Máy quấn màng pallet Yupack T1650F- F3"/>
    <d v="2025-10-31T00:00:00"/>
    <d v="2025-11-01T00:00:00"/>
    <s v="60"/>
    <x v="0"/>
    <x v="0"/>
    <m/>
    <s v="6274"/>
    <s v="6274001906"/>
    <m/>
    <m/>
    <m/>
    <n v="81000000"/>
    <n v="13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n v="1350000"/>
    <n v="1350000"/>
    <n v="2700000"/>
    <n v="78300000"/>
    <x v="7"/>
  </r>
  <r>
    <x v="435"/>
    <s v="Thu bụi toàn nhà máy DTR (Giai đoạn 1+2)"/>
    <d v="2025-10-31T00:00:00"/>
    <d v="2025-11-01T00:00:00"/>
    <s v="60"/>
    <x v="14"/>
    <x v="14"/>
    <m/>
    <s v="6274"/>
    <s v="6274001906"/>
    <m/>
    <m/>
    <m/>
    <n v="1195290458"/>
    <n v="19921507.6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n v="19921507.633333333"/>
    <n v="19921507.633333333"/>
    <n v="39843015.266666666"/>
    <n v="1155447442.7333333"/>
    <x v="7"/>
  </r>
  <r>
    <x v="436"/>
    <s v="DỰ ÁN VMS (giai đoạn 2)"/>
    <d v="2025-10-31T00:00:00"/>
    <d v="2025-11-01T00:00:00"/>
    <s v="36"/>
    <x v="51"/>
    <x v="47"/>
    <m/>
    <s v="6423"/>
    <s v="6423001908"/>
    <m/>
    <m/>
    <m/>
    <n v="59097992"/>
    <n v="1641610.8888888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n v="1641610.888888889"/>
    <n v="1641610.888888889"/>
    <n v="3283221.777777778"/>
    <n v="55814770.222222224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s v="Kỹ thuật"/>
    <s v="101000024"/>
    <n v="174699000"/>
    <x v="0"/>
  </r>
  <r>
    <x v="1"/>
    <s v="Kho"/>
    <s v="101000026"/>
    <n v="723140800"/>
    <x v="1"/>
  </r>
  <r>
    <x v="2"/>
    <s v="Kế toán"/>
    <s v="103000016"/>
    <n v="140570000"/>
    <x v="1"/>
  </r>
  <r>
    <x v="1"/>
    <s v="Xưởng sản xuất PET"/>
    <s v="103000017"/>
    <n v="72217040"/>
    <x v="1"/>
  </r>
  <r>
    <x v="2"/>
    <s v="Kế toán"/>
    <s v="103000018"/>
    <n v="108193230"/>
    <x v="1"/>
  </r>
  <r>
    <x v="3"/>
    <s v="Kiểm soát chất lượng"/>
    <s v="104000158"/>
    <n v="36200000"/>
    <x v="1"/>
  </r>
  <r>
    <x v="1"/>
    <s v="Chuyền Rửa Vảy PET BORE-R02"/>
    <s v="104000173"/>
    <n v="2745703965"/>
    <x v="1"/>
  </r>
  <r>
    <x v="1"/>
    <s v="Chuyền Rửa Vảy PET BORE-R02"/>
    <s v="104000176"/>
    <n v="1300467332"/>
    <x v="1"/>
  </r>
  <r>
    <x v="1"/>
    <s v="Chuyền Rửa Vảy PET BORE-R02"/>
    <s v="104000179"/>
    <n v="486411454"/>
    <x v="1"/>
  </r>
  <r>
    <x v="1"/>
    <s v="Chuyền Rửa Vảy PET BORE-R02"/>
    <s v="104000183"/>
    <n v="432632369"/>
    <x v="1"/>
  </r>
  <r>
    <x v="1"/>
    <s v="Tạo hạt rHDPE-02"/>
    <s v="104000184"/>
    <n v="6670000000"/>
    <x v="1"/>
  </r>
  <r>
    <x v="1"/>
    <s v="Máy Trộn PET MIX-09"/>
    <s v="104000186"/>
    <n v="162982346"/>
    <x v="1"/>
  </r>
  <r>
    <x v="0"/>
    <s v="Kỹ thuật"/>
    <s v="104600106"/>
    <n v="118000000"/>
    <x v="1"/>
  </r>
  <r>
    <x v="0"/>
    <s v="Kỹ thuật"/>
    <s v="104600107"/>
    <n v="118000000"/>
    <x v="1"/>
  </r>
  <r>
    <x v="3"/>
    <s v="Kiểm soát chất lượng"/>
    <s v="104600108"/>
    <n v="98100000"/>
    <x v="0"/>
  </r>
  <r>
    <x v="1"/>
    <s v="Xưởng sản xuất PET"/>
    <s v="104600109"/>
    <n v="350000000"/>
    <x v="0"/>
  </r>
  <r>
    <x v="1"/>
    <s v="Chuyền máy tạo vảy PET CW+Tomra"/>
    <s v="104600110"/>
    <n v="1590298692"/>
    <x v="1"/>
  </r>
  <r>
    <x v="1"/>
    <s v="Chuyền rửa vảy PET số 3 ( Boretech)"/>
    <s v="104600111"/>
    <n v="504861258"/>
    <x v="1"/>
  </r>
  <r>
    <x v="1"/>
    <s v="Chuyền rửa vảy PET số 3 ( Boretech)"/>
    <s v="104600112"/>
    <n v="500738186"/>
    <x v="1"/>
  </r>
  <r>
    <x v="1"/>
    <s v="Chuyền băm chai PET"/>
    <s v="104600113"/>
    <n v="465893129"/>
    <x v="1"/>
  </r>
  <r>
    <x v="1"/>
    <s v="Chuyền băm chai PET số 2"/>
    <s v="104600114"/>
    <n v="449488186"/>
    <x v="1"/>
  </r>
  <r>
    <x v="1"/>
    <s v="Chuyền Rửa Vảy PET BORE-R02"/>
    <s v="104600115"/>
    <n v="1060199128"/>
    <x v="1"/>
  </r>
  <r>
    <x v="1"/>
    <s v="Chuyền băm chai PET số 3 (Boretech)"/>
    <s v="104600116"/>
    <n v="448738186"/>
    <x v="1"/>
  </r>
  <r>
    <x v="1"/>
    <s v="Máy tách hạt Meyer - MEYE-01"/>
    <s v="104600117"/>
    <n v="127088350"/>
    <x v="1"/>
  </r>
  <r>
    <x v="1"/>
    <s v="Chuyền Rửa Vảy PET BORE-R02"/>
    <s v="104600118"/>
    <n v="280305107"/>
    <x v="1"/>
  </r>
  <r>
    <x v="1"/>
    <s v="Máy Trộn PET 10 Tấn MIX-07"/>
    <s v="104600119"/>
    <n v="258604309"/>
    <x v="1"/>
  </r>
  <r>
    <x v="1"/>
    <s v="Máy Trộn PP/HD 15 Tấn MIX-08"/>
    <s v="104600120"/>
    <n v="258604309"/>
    <x v="1"/>
  </r>
  <r>
    <x v="1"/>
    <s v="Chuyền tạo sơ sợi rPET YE I"/>
    <s v="104600121"/>
    <n v="258604309"/>
    <x v="1"/>
  </r>
  <r>
    <x v="1"/>
    <s v="Máy NGR - HD02"/>
    <s v="104600122"/>
    <n v="258604309"/>
    <x v="1"/>
  </r>
  <r>
    <x v="3"/>
    <s v="Kiểm soát chất lượng"/>
    <s v="104600123"/>
    <n v="185000000"/>
    <x v="1"/>
  </r>
  <r>
    <x v="1"/>
    <s v="Máy Trộn PET 10 Tấn MIX-06"/>
    <s v="104600124"/>
    <n v="258957539"/>
    <x v="1"/>
  </r>
  <r>
    <x v="1"/>
    <s v="Chuyền băm chai PET Active"/>
    <s v="104600125"/>
    <n v="129302154"/>
    <x v="1"/>
  </r>
  <r>
    <x v="1"/>
    <s v="Máy Tách màu Taiho + chuyền rửa lạnh F4"/>
    <s v="104600126"/>
    <n v="129302155"/>
    <x v="1"/>
  </r>
  <r>
    <x v="1"/>
    <s v="Chuyền rửa vảy PET 2"/>
    <s v="104600127"/>
    <n v="258502218"/>
    <x v="1"/>
  </r>
  <r>
    <x v="1"/>
    <s v="Chuyền rửa vảy PET 3"/>
    <s v="104600128"/>
    <n v="269684258"/>
    <x v="1"/>
  </r>
  <r>
    <x v="1"/>
    <s v="Chuyền băm chai PET"/>
    <s v="104600130"/>
    <n v="204685486"/>
    <x v="1"/>
  </r>
  <r>
    <x v="1"/>
    <s v="Chuyền băm chai PET"/>
    <s v="104600131"/>
    <n v="204685486"/>
    <x v="1"/>
  </r>
  <r>
    <x v="1"/>
    <s v="Xưởng sản xuất PET"/>
    <s v="104600132"/>
    <n v="81000000"/>
    <x v="1"/>
  </r>
  <r>
    <x v="4"/>
    <s v="Nghiên Cứu &amp; PT"/>
    <s v="104600133"/>
    <n v="995280138"/>
    <x v="1"/>
  </r>
  <r>
    <x v="4"/>
    <s v="Nghiên Cứu &amp; PT"/>
    <s v="104600134"/>
    <n v="30000000"/>
    <x v="1"/>
  </r>
  <r>
    <x v="1"/>
    <s v="Chuyền tạo hạt PET 3"/>
    <s v="104600136"/>
    <n v="9194024100"/>
    <x v="1"/>
  </r>
  <r>
    <x v="1"/>
    <s v="Chuyền nâng IV số 2"/>
    <s v="104600137"/>
    <n v="9194024100"/>
    <x v="1"/>
  </r>
  <r>
    <x v="0"/>
    <s v="Kỹ thuật"/>
    <s v="104600138"/>
    <n v="530000000"/>
    <x v="1"/>
  </r>
  <r>
    <x v="1"/>
    <s v="Chuyền tạo hạt PET 3"/>
    <s v="104600139"/>
    <n v="536180944"/>
    <x v="1"/>
  </r>
  <r>
    <x v="1"/>
    <s v="Chuyền Tạo hạt rPET2"/>
    <s v="104600140"/>
    <n v="268085606"/>
    <x v="1"/>
  </r>
  <r>
    <x v="1"/>
    <s v="Chuyền Tạo hạt rPET3"/>
    <s v="104600141"/>
    <n v="268085606"/>
    <x v="1"/>
  </r>
  <r>
    <x v="1"/>
    <s v="Xưởng sản xuất PET"/>
    <s v="104600142"/>
    <n v="1030408748"/>
    <x v="1"/>
  </r>
  <r>
    <x v="0"/>
    <s v="Kỹ thuật"/>
    <s v="104600143"/>
    <n v="680000000"/>
    <x v="1"/>
  </r>
  <r>
    <x v="0"/>
    <s v="Kỹ thuật"/>
    <s v="104600145"/>
    <n v="1195290458"/>
    <x v="1"/>
  </r>
  <r>
    <x v="1"/>
    <s v="Xưởng sản xuất PET"/>
    <s v="107000047"/>
    <n v="290000000"/>
    <x v="1"/>
  </r>
  <r>
    <x v="3"/>
    <s v="Kiểm soát chất lượng"/>
    <s v="107000048"/>
    <n v="70750000"/>
    <x v="1"/>
  </r>
  <r>
    <x v="1"/>
    <s v="Xưởng sản xuất PET"/>
    <s v="107000049"/>
    <n v="37962963"/>
    <x v="1"/>
  </r>
  <r>
    <x v="1"/>
    <s v="Xưởng sản xuất HDPE"/>
    <s v="107000050"/>
    <n v="37962963"/>
    <x v="1"/>
  </r>
  <r>
    <x v="1"/>
    <s v="Xưởng sản xuất HDPE"/>
    <s v="107000051"/>
    <n v="37962963"/>
    <x v="1"/>
  </r>
  <r>
    <x v="1"/>
    <s v="Xưởng sản xuất PET"/>
    <s v="107000052"/>
    <n v="37962963"/>
    <x v="1"/>
  </r>
  <r>
    <x v="1"/>
    <s v="Xưởng sản xuất PET"/>
    <s v="107000053"/>
    <n v="37962963"/>
    <x v="1"/>
  </r>
  <r>
    <x v="1"/>
    <s v="Xưởng sản xuất PET"/>
    <s v="107000054"/>
    <n v="39000000"/>
    <x v="1"/>
  </r>
  <r>
    <x v="1"/>
    <s v="Khối SX - Xưởng 4"/>
    <s v="110000009"/>
    <n v="34221000"/>
    <x v="0"/>
  </r>
  <r>
    <x v="1"/>
    <s v="Xưởng sản xuất PET"/>
    <s v="110000010"/>
    <n v="162458000"/>
    <x v="1"/>
  </r>
  <r>
    <x v="5"/>
    <s v="Hành chánh nhân sự"/>
    <s v="112000019"/>
    <n v="34926000"/>
    <x v="1"/>
  </r>
  <r>
    <x v="5"/>
    <s v="Ban giám đốc"/>
    <s v="112000024"/>
    <n v="33150000"/>
    <x v="1"/>
  </r>
  <r>
    <x v="5"/>
    <s v="Tổ 5S &amp; an toàn"/>
    <s v="112000025"/>
    <n v="47500000"/>
    <x v="1"/>
  </r>
  <r>
    <x v="5"/>
    <s v="Hành chánh nhân sự"/>
    <s v="112000026"/>
    <n v="76531000"/>
    <x v="1"/>
  </r>
  <r>
    <x v="1"/>
    <s v="Chuyền băm rửa PP"/>
    <s v="115000025"/>
    <n v="34920000"/>
    <x v="1"/>
  </r>
  <r>
    <x v="1"/>
    <s v="Máy Tách màu Taiho + chuyền rửa lạnh F4"/>
    <s v="115000026"/>
    <n v="34920000"/>
    <x v="1"/>
  </r>
  <r>
    <x v="1"/>
    <s v="Chuyền Rửa Vảy PET BORE-R02"/>
    <s v="115000027"/>
    <n v="34920000"/>
    <x v="1"/>
  </r>
  <r>
    <x v="1"/>
    <s v="Kho"/>
    <s v="115000028"/>
    <n v="30905000"/>
    <x v="1"/>
  </r>
  <r>
    <x v="1"/>
    <s v="Xưởng sản xuất PET"/>
    <s v="115000029"/>
    <n v="90591075"/>
    <x v="1"/>
  </r>
  <r>
    <x v="6"/>
    <s v="Kinh doanh"/>
    <s v="146000002"/>
    <n v="1938493958"/>
    <x v="1"/>
  </r>
  <r>
    <x v="7"/>
    <s v="Cung ứng"/>
    <s v="147000000"/>
    <n v="487610783"/>
    <x v="1"/>
  </r>
  <r>
    <x v="7"/>
    <s v="Cung ứng"/>
    <s v="155000352"/>
    <n v="5909799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50083-0E4D-4734-85BB-7BEA9E51E85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5">
    <pivotField axis="axisRow" showAll="0">
      <items count="9">
        <item x="7"/>
        <item x="5"/>
        <item x="2"/>
        <item x="6"/>
        <item x="0"/>
        <item x="3"/>
        <item x="4"/>
        <item x="1"/>
        <item t="default"/>
      </items>
    </pivotField>
    <pivotField showAll="0"/>
    <pivotField showAll="0"/>
    <pivotField dataField="1"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" hier="-1"/>
  </pageFields>
  <dataFields count="1">
    <dataField name="Sum of Sum of Nguyên giá đầu kỳ (VNĐ)" fld="3" baseField="0" baseItem="0" numFmtId="164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4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93CB-ECD1-4935-9D3D-D9437EDEE7C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75" firstHeaderRow="1" firstDataRow="1" firstDataCol="1" rowPageCount="1" colPageCount="1"/>
  <pivotFields count="100">
    <pivotField axis="axisRow" showAll="0">
      <items count="438">
        <item x="297"/>
        <item x="8"/>
        <item x="90"/>
        <item x="161"/>
        <item x="191"/>
        <item x="192"/>
        <item x="199"/>
        <item x="221"/>
        <item x="230"/>
        <item x="244"/>
        <item x="258"/>
        <item x="259"/>
        <item x="248"/>
        <item x="265"/>
        <item x="270"/>
        <item x="271"/>
        <item x="273"/>
        <item x="272"/>
        <item x="284"/>
        <item x="285"/>
        <item x="298"/>
        <item x="308"/>
        <item x="320"/>
        <item x="339"/>
        <item x="343"/>
        <item x="351"/>
        <item x="352"/>
        <item x="353"/>
        <item x="6"/>
        <item x="7"/>
        <item x="10"/>
        <item x="18"/>
        <item x="19"/>
        <item x="20"/>
        <item x="21"/>
        <item x="26"/>
        <item x="30"/>
        <item x="48"/>
        <item x="49"/>
        <item x="60"/>
        <item x="61"/>
        <item x="62"/>
        <item x="72"/>
        <item x="73"/>
        <item x="85"/>
        <item x="106"/>
        <item x="86"/>
        <item x="87"/>
        <item x="107"/>
        <item x="165"/>
        <item x="166"/>
        <item x="167"/>
        <item x="190"/>
        <item x="194"/>
        <item x="200"/>
        <item x="201"/>
        <item x="202"/>
        <item x="309"/>
        <item x="299"/>
        <item x="356"/>
        <item x="357"/>
        <item x="358"/>
        <item x="359"/>
        <item x="360"/>
        <item x="75"/>
        <item x="211"/>
        <item x="91"/>
        <item x="92"/>
        <item x="108"/>
        <item x="27"/>
        <item x="50"/>
        <item x="51"/>
        <item x="126"/>
        <item x="127"/>
        <item x="130"/>
        <item x="131"/>
        <item x="140"/>
        <item x="143"/>
        <item x="144"/>
        <item x="149"/>
        <item x="157"/>
        <item x="177"/>
        <item x="178"/>
        <item x="179"/>
        <item x="180"/>
        <item x="181"/>
        <item x="290"/>
        <item x="306"/>
        <item x="350"/>
        <item x="366"/>
        <item x="431"/>
        <item x="52"/>
        <item x="53"/>
        <item x="54"/>
        <item x="150"/>
        <item x="185"/>
        <item x="205"/>
        <item x="282"/>
        <item x="279"/>
        <item x="291"/>
        <item x="292"/>
        <item x="293"/>
        <item x="294"/>
        <item x="295"/>
        <item x="319"/>
        <item x="341"/>
        <item x="371"/>
        <item x="404"/>
        <item x="427"/>
        <item x="4"/>
        <item x="11"/>
        <item x="40"/>
        <item x="36"/>
        <item x="44"/>
        <item x="43"/>
        <item x="45"/>
        <item x="46"/>
        <item x="47"/>
        <item x="80"/>
        <item x="105"/>
        <item x="168"/>
        <item x="169"/>
        <item x="121"/>
        <item x="110"/>
        <item x="99"/>
        <item x="98"/>
        <item x="115"/>
        <item x="118"/>
        <item x="123"/>
        <item x="129"/>
        <item x="151"/>
        <item x="204"/>
        <item x="249"/>
        <item x="174"/>
        <item x="225"/>
        <item x="222"/>
        <item x="227"/>
        <item x="238"/>
        <item x="264"/>
        <item x="239"/>
        <item x="229"/>
        <item x="242"/>
        <item x="241"/>
        <item x="243"/>
        <item x="245"/>
        <item x="256"/>
        <item x="257"/>
        <item x="261"/>
        <item x="251"/>
        <item x="267"/>
        <item x="268"/>
        <item x="275"/>
        <item x="296"/>
        <item x="276"/>
        <item x="277"/>
        <item x="281"/>
        <item x="286"/>
        <item x="287"/>
        <item x="283"/>
        <item x="300"/>
        <item x="324"/>
        <item x="327"/>
        <item x="310"/>
        <item x="311"/>
        <item x="301"/>
        <item x="312"/>
        <item x="329"/>
        <item x="330"/>
        <item x="367"/>
        <item x="336"/>
        <item x="337"/>
        <item x="338"/>
        <item x="342"/>
        <item x="344"/>
        <item x="362"/>
        <item x="363"/>
        <item x="372"/>
        <item x="381"/>
        <item x="373"/>
        <item x="374"/>
        <item x="389"/>
        <item x="432"/>
        <item x="13"/>
        <item x="14"/>
        <item x="15"/>
        <item x="16"/>
        <item x="17"/>
        <item x="28"/>
        <item x="37"/>
        <item x="38"/>
        <item x="41"/>
        <item x="55"/>
        <item x="56"/>
        <item x="57"/>
        <item x="63"/>
        <item x="64"/>
        <item x="65"/>
        <item x="58"/>
        <item x="66"/>
        <item x="67"/>
        <item x="68"/>
        <item x="78"/>
        <item x="77"/>
        <item x="83"/>
        <item x="89"/>
        <item x="114"/>
        <item x="132"/>
        <item x="142"/>
        <item x="212"/>
        <item x="145"/>
        <item x="146"/>
        <item x="155"/>
        <item x="176"/>
        <item x="152"/>
        <item x="156"/>
        <item x="162"/>
        <item x="175"/>
        <item x="170"/>
        <item x="171"/>
        <item x="182"/>
        <item x="183"/>
        <item x="197"/>
        <item x="193"/>
        <item x="186"/>
        <item x="187"/>
        <item x="188"/>
        <item x="189"/>
        <item x="172"/>
        <item x="232"/>
        <item x="203"/>
        <item x="198"/>
        <item x="207"/>
        <item x="208"/>
        <item x="209"/>
        <item x="223"/>
        <item x="215"/>
        <item x="334"/>
        <item x="335"/>
        <item x="331"/>
        <item x="333"/>
        <item x="354"/>
        <item x="364"/>
        <item x="384"/>
        <item x="385"/>
        <item x="368"/>
        <item x="369"/>
        <item x="375"/>
        <item x="376"/>
        <item x="377"/>
        <item x="378"/>
        <item x="379"/>
        <item x="382"/>
        <item x="383"/>
        <item x="380"/>
        <item x="390"/>
        <item x="391"/>
        <item x="392"/>
        <item x="393"/>
        <item x="394"/>
        <item x="395"/>
        <item x="400"/>
        <item x="401"/>
        <item x="402"/>
        <item x="403"/>
        <item x="409"/>
        <item x="410"/>
        <item x="411"/>
        <item x="434"/>
        <item x="413"/>
        <item x="430"/>
        <item x="415"/>
        <item x="416"/>
        <item x="417"/>
        <item x="418"/>
        <item x="419"/>
        <item x="420"/>
        <item x="421"/>
        <item x="433"/>
        <item x="435"/>
        <item x="3"/>
        <item x="29"/>
        <item x="59"/>
        <item x="69"/>
        <item x="133"/>
        <item x="210"/>
        <item x="262"/>
        <item x="263"/>
        <item x="274"/>
        <item x="332"/>
        <item x="1"/>
        <item x="5"/>
        <item x="22"/>
        <item x="34"/>
        <item x="42"/>
        <item x="74"/>
        <item x="82"/>
        <item x="94"/>
        <item x="216"/>
        <item x="102"/>
        <item x="104"/>
        <item x="120"/>
        <item x="122"/>
        <item x="148"/>
        <item x="153"/>
        <item x="160"/>
        <item x="195"/>
        <item x="158"/>
        <item x="159"/>
        <item x="213"/>
        <item x="196"/>
        <item x="214"/>
        <item x="184"/>
        <item x="231"/>
        <item x="233"/>
        <item x="236"/>
        <item x="237"/>
        <item x="226"/>
        <item x="289"/>
        <item x="317"/>
        <item x="325"/>
        <item x="326"/>
        <item x="322"/>
        <item x="323"/>
        <item x="346"/>
        <item x="387"/>
        <item x="405"/>
        <item x="388"/>
        <item x="397"/>
        <item x="398"/>
        <item x="406"/>
        <item x="407"/>
        <item x="408"/>
        <item x="97"/>
        <item x="33"/>
        <item x="217"/>
        <item x="218"/>
        <item x="76"/>
        <item x="81"/>
        <item x="124"/>
        <item x="288"/>
        <item x="340"/>
        <item x="348"/>
        <item x="370"/>
        <item x="412"/>
        <item x="35"/>
        <item x="112"/>
        <item x="113"/>
        <item x="116"/>
        <item x="119"/>
        <item x="125"/>
        <item x="128"/>
        <item x="141"/>
        <item x="219"/>
        <item x="220"/>
        <item x="250"/>
        <item x="386"/>
        <item x="345"/>
        <item x="355"/>
        <item x="414"/>
        <item x="422"/>
        <item x="428"/>
        <item x="84"/>
        <item x="163"/>
        <item x="164"/>
        <item x="23"/>
        <item x="24"/>
        <item x="32"/>
        <item x="79"/>
        <item x="117"/>
        <item x="253"/>
        <item x="260"/>
        <item x="254"/>
        <item x="255"/>
        <item x="269"/>
        <item x="302"/>
        <item x="303"/>
        <item x="304"/>
        <item x="305"/>
        <item x="307"/>
        <item x="318"/>
        <item x="321"/>
        <item x="349"/>
        <item x="361"/>
        <item x="424"/>
        <item x="425"/>
        <item x="426"/>
        <item x="399"/>
        <item x="423"/>
        <item x="39"/>
        <item x="206"/>
        <item x="224"/>
        <item x="234"/>
        <item x="235"/>
        <item x="240"/>
        <item x="266"/>
        <item x="313"/>
        <item x="314"/>
        <item x="315"/>
        <item x="0"/>
        <item x="247"/>
        <item x="103"/>
        <item x="429"/>
        <item x="396"/>
        <item x="70"/>
        <item x="71"/>
        <item x="136"/>
        <item x="137"/>
        <item x="138"/>
        <item x="139"/>
        <item x="316"/>
        <item x="365"/>
        <item x="2"/>
        <item x="9"/>
        <item x="31"/>
        <item x="93"/>
        <item x="154"/>
        <item x="278"/>
        <item x="328"/>
        <item x="347"/>
        <item x="12"/>
        <item x="25"/>
        <item x="88"/>
        <item x="95"/>
        <item x="96"/>
        <item x="100"/>
        <item x="101"/>
        <item x="111"/>
        <item x="109"/>
        <item x="134"/>
        <item x="135"/>
        <item x="147"/>
        <item x="173"/>
        <item x="228"/>
        <item x="252"/>
        <item x="246"/>
        <item x="280"/>
        <item x="436"/>
        <item t="default"/>
      </items>
    </pivotField>
    <pivotField showAll="0"/>
    <pivotField numFmtId="14" showAll="0"/>
    <pivotField numFmtId="14" showAll="0"/>
    <pivotField showAll="0"/>
    <pivotField showAll="0">
      <items count="59">
        <item x="34"/>
        <item x="20"/>
        <item x="21"/>
        <item x="30"/>
        <item x="23"/>
        <item x="19"/>
        <item x="22"/>
        <item x="33"/>
        <item x="31"/>
        <item x="10"/>
        <item x="32"/>
        <item x="3"/>
        <item x="16"/>
        <item x="56"/>
        <item x="15"/>
        <item x="51"/>
        <item x="14"/>
        <item x="13"/>
        <item x="42"/>
        <item x="0"/>
        <item x="4"/>
        <item x="1"/>
        <item x="9"/>
        <item x="7"/>
        <item x="8"/>
        <item x="2"/>
        <item x="6"/>
        <item x="11"/>
        <item x="25"/>
        <item x="18"/>
        <item x="12"/>
        <item x="26"/>
        <item x="27"/>
        <item x="48"/>
        <item x="49"/>
        <item x="5"/>
        <item x="53"/>
        <item x="44"/>
        <item x="43"/>
        <item x="46"/>
        <item x="38"/>
        <item x="37"/>
        <item x="35"/>
        <item x="54"/>
        <item x="55"/>
        <item x="36"/>
        <item x="41"/>
        <item x="39"/>
        <item x="50"/>
        <item x="40"/>
        <item x="47"/>
        <item x="45"/>
        <item x="57"/>
        <item x="28"/>
        <item x="17"/>
        <item x="24"/>
        <item x="29"/>
        <item x="52"/>
        <item t="default"/>
      </items>
    </pivotField>
    <pivotField showAll="0" sortType="ascending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</pivotFields>
  <rowFields count="1">
    <field x="0"/>
  </rowFields>
  <rowItems count="72">
    <i>
      <x v="89"/>
    </i>
    <i>
      <x v="90"/>
    </i>
    <i>
      <x v="106"/>
    </i>
    <i>
      <x v="107"/>
    </i>
    <i>
      <x v="108"/>
    </i>
    <i>
      <x v="168"/>
    </i>
    <i>
      <x v="176"/>
    </i>
    <i>
      <x v="177"/>
    </i>
    <i>
      <x v="178"/>
    </i>
    <i>
      <x v="179"/>
    </i>
    <i>
      <x v="180"/>
    </i>
    <i>
      <x v="18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42"/>
    </i>
    <i>
      <x v="343"/>
    </i>
    <i>
      <x v="355"/>
    </i>
    <i>
      <x v="358"/>
    </i>
    <i>
      <x v="359"/>
    </i>
    <i>
      <x v="360"/>
    </i>
    <i>
      <x v="383"/>
    </i>
    <i>
      <x v="384"/>
    </i>
    <i>
      <x v="385"/>
    </i>
    <i>
      <x v="386"/>
    </i>
    <i>
      <x v="387"/>
    </i>
    <i>
      <x v="401"/>
    </i>
    <i>
      <x v="402"/>
    </i>
    <i>
      <x v="436"/>
    </i>
    <i t="grand">
      <x/>
    </i>
  </rowItems>
  <colItems count="1">
    <i/>
  </colItems>
  <pageFields count="1">
    <pageField fld="99" hier="-1"/>
  </pageFields>
  <dataFields count="1">
    <dataField name="Sum of Nguyên giá đầu kỳ (VNĐ)" fld="13" baseField="0" baseItem="0" numFmtId="164"/>
  </dataFields>
  <formats count="4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field="5" type="button" dataOnly="0" labelOnly="1" outline="0"/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C187D-1D9E-4727-8AC7-FE28D01FFE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 rowPageCount="1" colPageCount="1"/>
  <pivotFields count="100">
    <pivotField showAll="0"/>
    <pivotField showAll="0"/>
    <pivotField numFmtId="14" showAll="0"/>
    <pivotField numFmtId="14" showAll="0"/>
    <pivotField showAll="0"/>
    <pivotField showAll="0">
      <items count="59">
        <item x="34"/>
        <item x="20"/>
        <item x="21"/>
        <item x="30"/>
        <item x="23"/>
        <item x="19"/>
        <item x="22"/>
        <item x="33"/>
        <item x="31"/>
        <item x="10"/>
        <item x="32"/>
        <item x="3"/>
        <item x="16"/>
        <item x="56"/>
        <item x="15"/>
        <item x="51"/>
        <item x="14"/>
        <item x="13"/>
        <item x="42"/>
        <item x="0"/>
        <item x="4"/>
        <item x="1"/>
        <item x="9"/>
        <item x="7"/>
        <item x="8"/>
        <item x="2"/>
        <item x="6"/>
        <item x="11"/>
        <item x="25"/>
        <item x="18"/>
        <item x="12"/>
        <item x="26"/>
        <item x="27"/>
        <item x="48"/>
        <item x="49"/>
        <item x="5"/>
        <item x="53"/>
        <item x="44"/>
        <item x="43"/>
        <item x="46"/>
        <item x="38"/>
        <item x="37"/>
        <item x="35"/>
        <item x="54"/>
        <item x="55"/>
        <item x="36"/>
        <item x="41"/>
        <item x="39"/>
        <item x="50"/>
        <item x="40"/>
        <item x="47"/>
        <item x="45"/>
        <item x="57"/>
        <item x="28"/>
        <item x="17"/>
        <item x="24"/>
        <item x="29"/>
        <item x="52"/>
        <item t="default"/>
      </items>
    </pivotField>
    <pivotField axis="axisRow" showAll="0" sortType="ascending">
      <items count="58">
        <item x="2"/>
        <item x="25"/>
        <item x="10"/>
        <item x="12"/>
        <item x="49"/>
        <item x="41"/>
        <item x="43"/>
        <item x="23"/>
        <item x="55"/>
        <item x="36"/>
        <item x="39"/>
        <item x="8"/>
        <item x="53"/>
        <item x="51"/>
        <item x="34"/>
        <item x="38"/>
        <item x="40"/>
        <item x="4"/>
        <item x="27"/>
        <item x="52"/>
        <item x="1"/>
        <item x="7"/>
        <item x="22"/>
        <item x="29"/>
        <item x="28"/>
        <item x="47"/>
        <item x="3"/>
        <item x="16"/>
        <item x="48"/>
        <item x="19"/>
        <item x="17"/>
        <item x="20"/>
        <item x="13"/>
        <item x="15"/>
        <item x="14"/>
        <item x="46"/>
        <item x="35"/>
        <item x="32"/>
        <item x="42"/>
        <item x="26"/>
        <item x="50"/>
        <item x="6"/>
        <item x="37"/>
        <item x="5"/>
        <item x="11"/>
        <item x="30"/>
        <item x="44"/>
        <item x="56"/>
        <item x="31"/>
        <item x="45"/>
        <item x="33"/>
        <item x="9"/>
        <item x="21"/>
        <item x="18"/>
        <item x="54"/>
        <item x="2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</pivotFields>
  <rowFields count="1">
    <field x="6"/>
  </rowFields>
  <rowItems count="37">
    <i>
      <x v="2"/>
    </i>
    <i>
      <x v="3"/>
    </i>
    <i>
      <x v="4"/>
    </i>
    <i>
      <x v="5"/>
    </i>
    <i>
      <x v="6"/>
    </i>
    <i>
      <x v="8"/>
    </i>
    <i>
      <x v="10"/>
    </i>
    <i>
      <x v="12"/>
    </i>
    <i>
      <x v="13"/>
    </i>
    <i>
      <x v="14"/>
    </i>
    <i>
      <x v="15"/>
    </i>
    <i>
      <x v="16"/>
    </i>
    <i>
      <x v="19"/>
    </i>
    <i>
      <x v="21"/>
    </i>
    <i>
      <x v="22"/>
    </i>
    <i>
      <x v="24"/>
    </i>
    <i>
      <x v="25"/>
    </i>
    <i>
      <x v="26"/>
    </i>
    <i>
      <x v="27"/>
    </i>
    <i>
      <x v="28"/>
    </i>
    <i>
      <x v="31"/>
    </i>
    <i>
      <x v="32"/>
    </i>
    <i>
      <x v="33"/>
    </i>
    <i>
      <x v="34"/>
    </i>
    <i>
      <x v="35"/>
    </i>
    <i>
      <x v="38"/>
    </i>
    <i>
      <x v="40"/>
    </i>
    <i>
      <x v="45"/>
    </i>
    <i>
      <x v="46"/>
    </i>
    <i>
      <x v="47"/>
    </i>
    <i>
      <x v="49"/>
    </i>
    <i>
      <x v="50"/>
    </i>
    <i>
      <x v="52"/>
    </i>
    <i>
      <x v="54"/>
    </i>
    <i>
      <x v="55"/>
    </i>
    <i>
      <x v="56"/>
    </i>
    <i t="grand">
      <x/>
    </i>
  </rowItems>
  <colItems count="1">
    <i/>
  </colItems>
  <pageFields count="1">
    <pageField fld="99" hier="-1"/>
  </pageFields>
  <dataFields count="1">
    <dataField name="Sum of Nguyên giá đầu kỳ (VNĐ)" fld="13" baseField="0" baseItem="0" numFmtId="164"/>
  </dataFields>
  <formats count="4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field="5" type="button" dataOnly="0" labelOnly="1" outline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71" dT="2026-05-14T01:55:37.84" personId="{8B6EBB49-36F9-4A7D-8CB5-9D7D7C6CD622}" id="{260E7225-4932-41CA-80AC-6FA55BE3517B}">
    <text xml:space="preserve">Hệ nạp liệu masterbatch:
Theo T-code ZFIR0022
Ngày ghi nhận mã TSCĐ: 25/11/2025
Ngày bắt đầu khấu hao : 01/12/2025
Thực tế: 
Tháng 4/2026 mới kết chuyển số tiền vào mã TS, nên bắt đầu từ 5/2026 mới bắt đầu phát sinh CPKH.
Đã xác nhận với chị Kim Anh, hệ thống SAP vẫn tính khấu hao 144 tháng bắt đầu từ tháng 5/2026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77" dT="2026-05-14T01:55:37.84" personId="{8B6EBB49-36F9-4A7D-8CB5-9D7D7C6CD622}" id="{DEB5A654-CD24-4216-8475-C55C6D6A9C49}">
    <text xml:space="preserve">Hệ nạp liệu masterbatch:
Theo T-code ZFIR0022
Ngày ghi nhận mã TSCĐ: 25/11/2025
Ngày bắt đầu khấu hao : 01/12/2025
Thực tế: 
Tháng 4/2026 mới kết chuyển số tiền vào mã TS, nên bắt đầu từ 5/2026 mới bắt đầu phát sinh CPKH.
Đã xác nhận với chị Kim Anh, hệ thống SAP vẫn tính khấu hao 144 tháng bắt đầu từ tháng 5/2026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AAD4-6577-459C-849D-21B5234F67C2}">
  <sheetPr>
    <tabColor rgb="FF92D050"/>
  </sheetPr>
  <dimension ref="A1:CZ505"/>
  <sheetViews>
    <sheetView zoomScale="70" zoomScaleNormal="70" workbookViewId="0">
      <pane xSplit="6" ySplit="6" topLeftCell="G7" activePane="bottomRight" state="frozen"/>
      <selection activeCell="J40" sqref="J40"/>
      <selection pane="topRight" activeCell="J40" sqref="J40"/>
      <selection pane="bottomLeft" activeCell="J40" sqref="J40"/>
      <selection pane="bottomRight" activeCell="F8" sqref="F8"/>
    </sheetView>
  </sheetViews>
  <sheetFormatPr defaultColWidth="8.90625" defaultRowHeight="12.5" outlineLevelRow="1" outlineLevelCol="1" x14ac:dyDescent="0.25"/>
  <cols>
    <col min="1" max="1" width="9.54296875" style="1" customWidth="1" outlineLevel="1"/>
    <col min="2" max="2" width="10.453125" style="1" customWidth="1" outlineLevel="1"/>
    <col min="3" max="3" width="17.453125" style="1" customWidth="1" outlineLevel="1"/>
    <col min="4" max="4" width="14.453125" style="1" customWidth="1"/>
    <col min="5" max="5" width="11.453125" style="4" customWidth="1"/>
    <col min="6" max="6" width="48.90625" style="1" bestFit="1" customWidth="1"/>
    <col min="7" max="7" width="12.54296875" style="1" bestFit="1" customWidth="1"/>
    <col min="8" max="8" width="18.453125" style="1" customWidth="1"/>
    <col min="9" max="9" width="8.08984375" style="1" bestFit="1" customWidth="1"/>
    <col min="10" max="10" width="13.54296875" style="4" customWidth="1"/>
    <col min="11" max="11" width="22.90625" style="1" customWidth="1"/>
    <col min="12" max="12" width="17.6328125" style="1" customWidth="1"/>
    <col min="13" max="13" width="14.36328125" style="1" customWidth="1"/>
    <col min="14" max="14" width="14.54296875" style="1" customWidth="1"/>
    <col min="15" max="15" width="15.08984375" style="1" hidden="1" customWidth="1"/>
    <col min="16" max="16" width="10.90625" style="1" customWidth="1"/>
    <col min="17" max="17" width="5.08984375" style="1" customWidth="1"/>
    <col min="18" max="18" width="16.54296875" style="1" customWidth="1"/>
    <col min="19" max="19" width="16.453125" style="1" customWidth="1"/>
    <col min="20" max="31" width="12.54296875" style="1" hidden="1" customWidth="1" outlineLevel="1"/>
    <col min="32" max="32" width="18.08984375" style="1" customWidth="1" collapsed="1"/>
    <col min="33" max="33" width="17.453125" style="1" customWidth="1"/>
    <col min="34" max="35" width="12.90625" style="1" customWidth="1" outlineLevel="1"/>
    <col min="36" max="40" width="14.08984375" style="1" customWidth="1" outlineLevel="1"/>
    <col min="41" max="45" width="15.453125" style="1" customWidth="1" outlineLevel="1"/>
    <col min="46" max="46" width="15.08984375" style="1" customWidth="1"/>
    <col min="47" max="47" width="17.453125" style="1" customWidth="1"/>
    <col min="48" max="59" width="15.453125" style="1" customWidth="1" outlineLevel="1"/>
    <col min="60" max="61" width="16.453125" style="1" customWidth="1"/>
    <col min="62" max="73" width="15.453125" style="1" hidden="1" customWidth="1" outlineLevel="1"/>
    <col min="74" max="74" width="16.90625" style="1" customWidth="1" collapsed="1"/>
    <col min="75" max="75" width="21.453125" style="1" bestFit="1" customWidth="1"/>
    <col min="76" max="76" width="15.453125" style="1" customWidth="1" outlineLevel="1"/>
    <col min="77" max="87" width="15.90625" style="1" customWidth="1" outlineLevel="1"/>
    <col min="88" max="88" width="16.90625" style="1" customWidth="1"/>
    <col min="89" max="103" width="16.453125" style="1" customWidth="1"/>
    <col min="104" max="16384" width="8.90625" style="1"/>
  </cols>
  <sheetData>
    <row r="1" spans="1:103" ht="20" x14ac:dyDescent="0.25">
      <c r="D1" s="2" t="s">
        <v>0</v>
      </c>
      <c r="G1" s="152" t="s">
        <v>1</v>
      </c>
      <c r="H1" s="153">
        <f>SUMIF($C$9:$C$500,$G$1,$S$9:$S$500)</f>
        <v>0</v>
      </c>
      <c r="J1" s="143" t="s">
        <v>756</v>
      </c>
      <c r="R1" s="5"/>
      <c r="S1" s="6" t="s">
        <v>2</v>
      </c>
      <c r="CA1" s="7"/>
    </row>
    <row r="2" spans="1:103" ht="20" x14ac:dyDescent="0.25">
      <c r="D2" s="8">
        <v>45961</v>
      </c>
      <c r="G2" s="152" t="s">
        <v>3</v>
      </c>
      <c r="H2" s="153"/>
      <c r="J2" s="143" t="s">
        <v>756</v>
      </c>
      <c r="K2" s="7">
        <v>323120</v>
      </c>
      <c r="L2" s="7">
        <v>273154</v>
      </c>
      <c r="M2" s="7">
        <f t="shared" ref="M2:M4" si="0">K2-L2</f>
        <v>49966</v>
      </c>
      <c r="S2" s="9"/>
      <c r="CA2" s="7"/>
    </row>
    <row r="3" spans="1:103" ht="20" x14ac:dyDescent="0.25">
      <c r="C3" s="8"/>
      <c r="G3" s="152" t="s">
        <v>4</v>
      </c>
      <c r="H3" s="153">
        <f>SUMIF($C$9:$C$500,$G$3,$S$9:$S$500)</f>
        <v>0</v>
      </c>
      <c r="J3" s="143" t="s">
        <v>756</v>
      </c>
      <c r="K3" s="7">
        <f>26000</f>
        <v>26000</v>
      </c>
      <c r="L3" s="7">
        <f>26000</f>
        <v>26000</v>
      </c>
      <c r="M3" s="7">
        <f t="shared" si="0"/>
        <v>0</v>
      </c>
      <c r="S3" s="9"/>
      <c r="CC3" s="10"/>
    </row>
    <row r="4" spans="1:103" ht="15.5" x14ac:dyDescent="0.25">
      <c r="H4" s="3"/>
      <c r="J4" s="143" t="s">
        <v>756</v>
      </c>
      <c r="K4" s="7">
        <f>K2*K3</f>
        <v>8401120000</v>
      </c>
      <c r="L4" s="7">
        <f>L2*L3</f>
        <v>7102004000</v>
      </c>
      <c r="M4" s="7">
        <f t="shared" si="0"/>
        <v>1299116000</v>
      </c>
      <c r="S4" s="10"/>
      <c r="CL4" s="12">
        <v>2025</v>
      </c>
    </row>
    <row r="5" spans="1:103" ht="15.5" x14ac:dyDescent="0.25">
      <c r="J5" s="143" t="s">
        <v>756</v>
      </c>
      <c r="S5" s="3">
        <f>S8+S42</f>
        <v>1401661372.1979861</v>
      </c>
      <c r="T5" s="11">
        <v>2020</v>
      </c>
      <c r="AH5" s="12">
        <v>2021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>
        <v>2022</v>
      </c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>
        <v>2023</v>
      </c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>
        <v>2024</v>
      </c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206">
        <f t="shared" ref="CL5:CY5" si="1">SUM(CL7,CL86,CL159,CL280)</f>
        <v>7695255710.9998837</v>
      </c>
      <c r="CM5" s="206">
        <f t="shared" si="1"/>
        <v>7719931130.4850368</v>
      </c>
      <c r="CN5" s="206">
        <f t="shared" si="1"/>
        <v>7912727571.2683716</v>
      </c>
      <c r="CO5" s="206">
        <f t="shared" si="1"/>
        <v>8046824597.3263083</v>
      </c>
      <c r="CP5" s="206">
        <f t="shared" si="1"/>
        <v>8069251402.6596422</v>
      </c>
      <c r="CQ5" s="206">
        <f t="shared" si="1"/>
        <v>8063861740.3263073</v>
      </c>
      <c r="CR5" s="206">
        <f t="shared" si="1"/>
        <v>8070420376.5707521</v>
      </c>
      <c r="CS5" s="206">
        <f t="shared" si="1"/>
        <v>8076903903.770752</v>
      </c>
      <c r="CT5" s="206">
        <f t="shared" si="1"/>
        <v>8333404781.5012369</v>
      </c>
      <c r="CU5" s="206">
        <f t="shared" si="1"/>
        <v>8371823550.4873495</v>
      </c>
      <c r="CV5" s="206">
        <f t="shared" si="1"/>
        <v>8415968624.6651268</v>
      </c>
      <c r="CW5" s="206">
        <f t="shared" si="1"/>
        <v>8423471933.7690144</v>
      </c>
      <c r="CX5" s="206">
        <f t="shared" si="1"/>
        <v>97199845323.829788</v>
      </c>
      <c r="CY5" s="206">
        <f t="shared" si="1"/>
        <v>407899875352.44507</v>
      </c>
    </row>
    <row r="6" spans="1:103" s="4" customFormat="1" ht="39" x14ac:dyDescent="0.25">
      <c r="A6" s="13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4" t="s">
        <v>14</v>
      </c>
      <c r="K6" s="14"/>
      <c r="L6" s="14" t="s">
        <v>15</v>
      </c>
      <c r="M6" s="14" t="s">
        <v>16</v>
      </c>
      <c r="N6" s="14" t="s">
        <v>17</v>
      </c>
      <c r="O6" s="14" t="s">
        <v>18</v>
      </c>
      <c r="P6" s="14" t="s">
        <v>19</v>
      </c>
      <c r="Q6" s="14" t="s">
        <v>20</v>
      </c>
      <c r="R6" s="14" t="s">
        <v>21</v>
      </c>
      <c r="S6" s="14" t="s">
        <v>22</v>
      </c>
      <c r="T6" s="15">
        <v>1</v>
      </c>
      <c r="U6" s="15">
        <f>+T6+1</f>
        <v>2</v>
      </c>
      <c r="V6" s="15">
        <f t="shared" ref="V6:AE6" si="2">+U6+1</f>
        <v>3</v>
      </c>
      <c r="W6" s="15">
        <f t="shared" si="2"/>
        <v>4</v>
      </c>
      <c r="X6" s="15">
        <f t="shared" si="2"/>
        <v>5</v>
      </c>
      <c r="Y6" s="15">
        <f t="shared" si="2"/>
        <v>6</v>
      </c>
      <c r="Z6" s="15">
        <f t="shared" si="2"/>
        <v>7</v>
      </c>
      <c r="AA6" s="15">
        <f t="shared" si="2"/>
        <v>8</v>
      </c>
      <c r="AB6" s="15">
        <f t="shared" si="2"/>
        <v>9</v>
      </c>
      <c r="AC6" s="15">
        <f t="shared" si="2"/>
        <v>10</v>
      </c>
      <c r="AD6" s="15">
        <f t="shared" si="2"/>
        <v>11</v>
      </c>
      <c r="AE6" s="15">
        <f t="shared" si="2"/>
        <v>12</v>
      </c>
      <c r="AF6" s="15" t="s">
        <v>23</v>
      </c>
      <c r="AG6" s="15" t="s">
        <v>24</v>
      </c>
      <c r="AH6" s="16">
        <v>1</v>
      </c>
      <c r="AI6" s="16">
        <v>2</v>
      </c>
      <c r="AJ6" s="16">
        <v>3</v>
      </c>
      <c r="AK6" s="16">
        <v>4</v>
      </c>
      <c r="AL6" s="16">
        <v>5</v>
      </c>
      <c r="AM6" s="16">
        <v>6</v>
      </c>
      <c r="AN6" s="16">
        <v>7</v>
      </c>
      <c r="AO6" s="16">
        <v>8</v>
      </c>
      <c r="AP6" s="16">
        <v>9</v>
      </c>
      <c r="AQ6" s="16">
        <v>10</v>
      </c>
      <c r="AR6" s="16">
        <v>11</v>
      </c>
      <c r="AS6" s="16">
        <v>12</v>
      </c>
      <c r="AT6" s="16" t="s">
        <v>25</v>
      </c>
      <c r="AU6" s="16" t="s">
        <v>26</v>
      </c>
      <c r="AV6" s="17">
        <v>1</v>
      </c>
      <c r="AW6" s="17">
        <v>2</v>
      </c>
      <c r="AX6" s="17">
        <v>3</v>
      </c>
      <c r="AY6" s="17">
        <v>4</v>
      </c>
      <c r="AZ6" s="17">
        <v>5</v>
      </c>
      <c r="BA6" s="17">
        <v>6</v>
      </c>
      <c r="BB6" s="17">
        <v>7</v>
      </c>
      <c r="BC6" s="17">
        <v>8</v>
      </c>
      <c r="BD6" s="17">
        <v>9</v>
      </c>
      <c r="BE6" s="17">
        <v>10</v>
      </c>
      <c r="BF6" s="17">
        <v>11</v>
      </c>
      <c r="BG6" s="17">
        <v>12</v>
      </c>
      <c r="BH6" s="17" t="s">
        <v>27</v>
      </c>
      <c r="BI6" s="17" t="s">
        <v>28</v>
      </c>
      <c r="BJ6" s="18">
        <v>1</v>
      </c>
      <c r="BK6" s="18">
        <v>2</v>
      </c>
      <c r="BL6" s="18">
        <v>3</v>
      </c>
      <c r="BM6" s="18">
        <v>4</v>
      </c>
      <c r="BN6" s="18">
        <v>5</v>
      </c>
      <c r="BO6" s="18">
        <v>6</v>
      </c>
      <c r="BP6" s="18">
        <v>7</v>
      </c>
      <c r="BQ6" s="18">
        <v>8</v>
      </c>
      <c r="BR6" s="18">
        <v>9</v>
      </c>
      <c r="BS6" s="18">
        <v>10</v>
      </c>
      <c r="BT6" s="18">
        <v>11</v>
      </c>
      <c r="BU6" s="18">
        <v>12</v>
      </c>
      <c r="BV6" s="18" t="s">
        <v>29</v>
      </c>
      <c r="BW6" s="18" t="s">
        <v>30</v>
      </c>
      <c r="BX6" s="19">
        <v>1</v>
      </c>
      <c r="BY6" s="19">
        <v>2</v>
      </c>
      <c r="BZ6" s="19">
        <v>3</v>
      </c>
      <c r="CA6" s="19">
        <v>4</v>
      </c>
      <c r="CB6" s="19">
        <v>5</v>
      </c>
      <c r="CC6" s="19">
        <v>6</v>
      </c>
      <c r="CD6" s="19">
        <v>7</v>
      </c>
      <c r="CE6" s="19">
        <v>8</v>
      </c>
      <c r="CF6" s="19">
        <v>9</v>
      </c>
      <c r="CG6" s="19">
        <v>10</v>
      </c>
      <c r="CH6" s="19">
        <v>11</v>
      </c>
      <c r="CI6" s="19">
        <v>12</v>
      </c>
      <c r="CJ6" s="19" t="s">
        <v>31</v>
      </c>
      <c r="CK6" s="19" t="s">
        <v>32</v>
      </c>
      <c r="CL6" s="20">
        <v>1</v>
      </c>
      <c r="CM6" s="20">
        <v>2</v>
      </c>
      <c r="CN6" s="20">
        <v>3</v>
      </c>
      <c r="CO6" s="20">
        <v>4</v>
      </c>
      <c r="CP6" s="20">
        <v>5</v>
      </c>
      <c r="CQ6" s="20">
        <v>6</v>
      </c>
      <c r="CR6" s="20">
        <v>7</v>
      </c>
      <c r="CS6" s="20">
        <v>8</v>
      </c>
      <c r="CT6" s="20">
        <v>9</v>
      </c>
      <c r="CU6" s="20">
        <v>10</v>
      </c>
      <c r="CV6" s="20">
        <v>11</v>
      </c>
      <c r="CW6" s="20">
        <v>12</v>
      </c>
      <c r="CX6" s="20" t="s">
        <v>33</v>
      </c>
      <c r="CY6" s="20" t="s">
        <v>34</v>
      </c>
    </row>
    <row r="7" spans="1:103" s="24" customFormat="1" ht="20.399999999999999" customHeight="1" x14ac:dyDescent="0.25">
      <c r="A7" s="21"/>
      <c r="B7" s="21"/>
      <c r="C7" s="21"/>
      <c r="D7" s="21"/>
      <c r="E7" s="21">
        <v>1</v>
      </c>
      <c r="F7" s="22" t="s">
        <v>35</v>
      </c>
      <c r="G7" s="21"/>
      <c r="H7" s="21"/>
      <c r="I7" s="21"/>
      <c r="J7" s="144" t="s">
        <v>756</v>
      </c>
      <c r="K7" s="21"/>
      <c r="L7" s="21"/>
      <c r="M7" s="21"/>
      <c r="N7" s="21"/>
      <c r="O7" s="21"/>
      <c r="P7" s="21"/>
      <c r="Q7" s="21"/>
      <c r="R7" s="21"/>
      <c r="S7" s="23">
        <f t="shared" ref="S7:AX7" si="3">+S8+S42</f>
        <v>1401661372.1979861</v>
      </c>
      <c r="T7" s="23">
        <f t="shared" si="3"/>
        <v>41638572.727430552</v>
      </c>
      <c r="U7" s="23">
        <f t="shared" si="3"/>
        <v>41638572.727430552</v>
      </c>
      <c r="V7" s="23">
        <f t="shared" si="3"/>
        <v>41638572.727430552</v>
      </c>
      <c r="W7" s="23">
        <f t="shared" si="3"/>
        <v>41638572.727430552</v>
      </c>
      <c r="X7" s="23">
        <f t="shared" si="3"/>
        <v>41638572.727430552</v>
      </c>
      <c r="Y7" s="23">
        <f t="shared" si="3"/>
        <v>41638572.727430552</v>
      </c>
      <c r="Z7" s="23">
        <f t="shared" si="3"/>
        <v>41638572.727430552</v>
      </c>
      <c r="AA7" s="23">
        <f t="shared" si="3"/>
        <v>41638572.727430552</v>
      </c>
      <c r="AB7" s="23">
        <f t="shared" si="3"/>
        <v>41638572.727430552</v>
      </c>
      <c r="AC7" s="23">
        <f t="shared" si="3"/>
        <v>41638572.727430552</v>
      </c>
      <c r="AD7" s="23">
        <f t="shared" si="3"/>
        <v>41638572.727430552</v>
      </c>
      <c r="AE7" s="23">
        <f t="shared" si="3"/>
        <v>41638572.727430552</v>
      </c>
      <c r="AF7" s="23">
        <f t="shared" si="3"/>
        <v>499662872.72916675</v>
      </c>
      <c r="AG7" s="23">
        <f t="shared" si="3"/>
        <v>23484155018.270832</v>
      </c>
      <c r="AH7" s="23">
        <f t="shared" si="3"/>
        <v>41638572.727430552</v>
      </c>
      <c r="AI7" s="23">
        <f t="shared" si="3"/>
        <v>41638572.727430552</v>
      </c>
      <c r="AJ7" s="23">
        <f t="shared" si="3"/>
        <v>41638572.727430552</v>
      </c>
      <c r="AK7" s="23">
        <f t="shared" si="3"/>
        <v>120599644.65409721</v>
      </c>
      <c r="AL7" s="23">
        <f t="shared" si="3"/>
        <v>120599644.65409721</v>
      </c>
      <c r="AM7" s="23">
        <f t="shared" si="3"/>
        <v>120599644.65409721</v>
      </c>
      <c r="AN7" s="23">
        <f t="shared" si="3"/>
        <v>121772597.15409721</v>
      </c>
      <c r="AO7" s="23">
        <f t="shared" si="3"/>
        <v>684616203.95826387</v>
      </c>
      <c r="AP7" s="23">
        <f t="shared" si="3"/>
        <v>684616203.95826387</v>
      </c>
      <c r="AQ7" s="23">
        <f t="shared" si="3"/>
        <v>684616203.95826387</v>
      </c>
      <c r="AR7" s="23">
        <f t="shared" si="3"/>
        <v>684616203.95826387</v>
      </c>
      <c r="AS7" s="23">
        <f t="shared" si="3"/>
        <v>684616203.95826387</v>
      </c>
      <c r="AT7" s="23">
        <f t="shared" si="3"/>
        <v>4031568269.0899992</v>
      </c>
      <c r="AU7" s="23">
        <f t="shared" si="3"/>
        <v>118192787009.18082</v>
      </c>
      <c r="AV7" s="23">
        <f t="shared" si="3"/>
        <v>694765219.1249305</v>
      </c>
      <c r="AW7" s="23">
        <f t="shared" si="3"/>
        <v>694765219.1249305</v>
      </c>
      <c r="AX7" s="23">
        <f t="shared" si="3"/>
        <v>694765219.1249305</v>
      </c>
      <c r="AY7" s="23">
        <f t="shared" ref="AY7:CD7" si="4">+AY8+AY42</f>
        <v>694765219.1249305</v>
      </c>
      <c r="AZ7" s="23">
        <f t="shared" si="4"/>
        <v>694765219.1249305</v>
      </c>
      <c r="BA7" s="23">
        <f t="shared" si="4"/>
        <v>694765219.1249305</v>
      </c>
      <c r="BB7" s="23">
        <f t="shared" si="4"/>
        <v>702613098.60826385</v>
      </c>
      <c r="BC7" s="23">
        <f t="shared" si="4"/>
        <v>807999104.8565973</v>
      </c>
      <c r="BD7" s="23">
        <f t="shared" si="4"/>
        <v>831628797.02326405</v>
      </c>
      <c r="BE7" s="23">
        <f t="shared" si="4"/>
        <v>888801467.08159733</v>
      </c>
      <c r="BF7" s="23">
        <f t="shared" si="4"/>
        <v>929524488.31604171</v>
      </c>
      <c r="BG7" s="23">
        <f t="shared" si="4"/>
        <v>938489488.31604171</v>
      </c>
      <c r="BH7" s="23">
        <f t="shared" si="4"/>
        <v>9267647758.9513874</v>
      </c>
      <c r="BI7" s="23">
        <f t="shared" si="4"/>
        <v>154131039253.22946</v>
      </c>
      <c r="BJ7" s="23">
        <f t="shared" si="4"/>
        <v>1238613947.8878472</v>
      </c>
      <c r="BK7" s="23">
        <f t="shared" si="4"/>
        <v>1238613947.8878472</v>
      </c>
      <c r="BL7" s="23">
        <f t="shared" si="4"/>
        <v>1252311247.4156249</v>
      </c>
      <c r="BM7" s="23">
        <f t="shared" si="4"/>
        <v>1274749059.4156249</v>
      </c>
      <c r="BN7" s="23">
        <f t="shared" si="4"/>
        <v>1274749059.4156249</v>
      </c>
      <c r="BO7" s="23">
        <f t="shared" si="4"/>
        <v>1274749059.4156249</v>
      </c>
      <c r="BP7" s="23">
        <f t="shared" si="4"/>
        <v>1283456691.8045139</v>
      </c>
      <c r="BQ7" s="23">
        <f t="shared" si="4"/>
        <v>1285710984.8045139</v>
      </c>
      <c r="BR7" s="23">
        <f t="shared" si="4"/>
        <v>1290077509.8045139</v>
      </c>
      <c r="BS7" s="23">
        <f t="shared" si="4"/>
        <v>1290077509.8045139</v>
      </c>
      <c r="BT7" s="23">
        <f t="shared" si="4"/>
        <v>1294930259.8045139</v>
      </c>
      <c r="BU7" s="23">
        <f t="shared" si="4"/>
        <v>1328143795.9607639</v>
      </c>
      <c r="BV7" s="23">
        <f t="shared" si="4"/>
        <v>15326183073.421528</v>
      </c>
      <c r="BW7" s="23">
        <f t="shared" si="4"/>
        <v>199463668620.80789</v>
      </c>
      <c r="BX7" s="23">
        <f t="shared" si="4"/>
        <v>1315560462.6274307</v>
      </c>
      <c r="BY7" s="23">
        <f t="shared" si="4"/>
        <v>1315560462.6274307</v>
      </c>
      <c r="BZ7" s="23">
        <f t="shared" si="4"/>
        <v>1315560462.6274307</v>
      </c>
      <c r="CA7" s="23">
        <f t="shared" si="4"/>
        <v>1321658541.6552083</v>
      </c>
      <c r="CB7" s="23">
        <f t="shared" si="4"/>
        <v>1326124694.4329863</v>
      </c>
      <c r="CC7" s="23">
        <f t="shared" si="4"/>
        <v>1328138583.3218751</v>
      </c>
      <c r="CD7" s="23">
        <f t="shared" si="4"/>
        <v>1328138583.3218751</v>
      </c>
      <c r="CE7" s="23">
        <f t="shared" ref="CE7:CY7" si="5">+CE8+CE42</f>
        <v>1328138583.3218751</v>
      </c>
      <c r="CF7" s="23">
        <f t="shared" si="5"/>
        <v>1328138583.3218751</v>
      </c>
      <c r="CG7" s="23">
        <f t="shared" si="5"/>
        <v>1328138583.3218751</v>
      </c>
      <c r="CH7" s="23">
        <f t="shared" si="5"/>
        <v>1328138583.3218751</v>
      </c>
      <c r="CI7" s="23">
        <f t="shared" si="5"/>
        <v>1347375155.9329863</v>
      </c>
      <c r="CJ7" s="23">
        <f t="shared" si="5"/>
        <v>15910671279.834723</v>
      </c>
      <c r="CK7" s="23">
        <f t="shared" si="5"/>
        <v>184167511843.97318</v>
      </c>
      <c r="CL7" s="23">
        <f t="shared" si="5"/>
        <v>1347375155.9329863</v>
      </c>
      <c r="CM7" s="23">
        <f t="shared" si="5"/>
        <v>1355694155.9329863</v>
      </c>
      <c r="CN7" s="23">
        <f t="shared" si="5"/>
        <v>1359598878.1552083</v>
      </c>
      <c r="CO7" s="23">
        <f t="shared" si="5"/>
        <v>1359598878.1552083</v>
      </c>
      <c r="CP7" s="23">
        <f t="shared" si="5"/>
        <v>1359598878.1552083</v>
      </c>
      <c r="CQ7" s="23">
        <f t="shared" si="5"/>
        <v>1360601892.5996528</v>
      </c>
      <c r="CR7" s="23">
        <f t="shared" si="5"/>
        <v>1360601892.5996528</v>
      </c>
      <c r="CS7" s="23">
        <f t="shared" si="5"/>
        <v>1360601892.5996528</v>
      </c>
      <c r="CT7" s="23">
        <f t="shared" si="5"/>
        <v>1360601892.5996528</v>
      </c>
      <c r="CU7" s="23">
        <f t="shared" si="5"/>
        <v>1354449854.1274304</v>
      </c>
      <c r="CV7" s="23">
        <f t="shared" si="5"/>
        <v>1361132128.0163195</v>
      </c>
      <c r="CW7" s="23">
        <f t="shared" si="5"/>
        <v>1352993825.3563194</v>
      </c>
      <c r="CX7" s="23">
        <f t="shared" si="5"/>
        <v>16292849324.23028</v>
      </c>
      <c r="CY7" s="23">
        <f t="shared" si="5"/>
        <v>167874662519.74295</v>
      </c>
    </row>
    <row r="8" spans="1:103" s="31" customFormat="1" ht="13" x14ac:dyDescent="0.25">
      <c r="A8" s="25"/>
      <c r="B8" s="25"/>
      <c r="C8" s="26"/>
      <c r="D8" s="27"/>
      <c r="E8" s="28" t="s">
        <v>36</v>
      </c>
      <c r="F8" s="29" t="s">
        <v>37</v>
      </c>
      <c r="G8" s="27"/>
      <c r="H8" s="27"/>
      <c r="I8" s="27"/>
      <c r="J8" s="145" t="s">
        <v>756</v>
      </c>
      <c r="K8" s="27"/>
      <c r="L8" s="25"/>
      <c r="M8" s="25"/>
      <c r="N8" s="27"/>
      <c r="O8" s="27"/>
      <c r="P8" s="27"/>
      <c r="Q8" s="27"/>
      <c r="R8" s="27"/>
      <c r="S8" s="30">
        <f t="shared" ref="S8:AX8" si="6">SUM(S9:S41)</f>
        <v>161863409.14347222</v>
      </c>
      <c r="T8" s="30">
        <f t="shared" si="6"/>
        <v>0</v>
      </c>
      <c r="U8" s="30">
        <f t="shared" si="6"/>
        <v>0</v>
      </c>
      <c r="V8" s="30">
        <f t="shared" si="6"/>
        <v>0</v>
      </c>
      <c r="W8" s="30">
        <f t="shared" si="6"/>
        <v>0</v>
      </c>
      <c r="X8" s="30">
        <f t="shared" si="6"/>
        <v>0</v>
      </c>
      <c r="Y8" s="30">
        <f t="shared" si="6"/>
        <v>0</v>
      </c>
      <c r="Z8" s="30">
        <f t="shared" si="6"/>
        <v>0</v>
      </c>
      <c r="AA8" s="30">
        <f t="shared" si="6"/>
        <v>0</v>
      </c>
      <c r="AB8" s="30">
        <f t="shared" si="6"/>
        <v>0</v>
      </c>
      <c r="AC8" s="30">
        <f t="shared" si="6"/>
        <v>0</v>
      </c>
      <c r="AD8" s="30">
        <f t="shared" si="6"/>
        <v>0</v>
      </c>
      <c r="AE8" s="30">
        <f t="shared" si="6"/>
        <v>0</v>
      </c>
      <c r="AF8" s="30">
        <f t="shared" si="6"/>
        <v>0</v>
      </c>
      <c r="AG8" s="30">
        <f t="shared" si="6"/>
        <v>0</v>
      </c>
      <c r="AH8" s="30">
        <f t="shared" si="6"/>
        <v>0</v>
      </c>
      <c r="AI8" s="30">
        <f t="shared" si="6"/>
        <v>0</v>
      </c>
      <c r="AJ8" s="30">
        <f t="shared" si="6"/>
        <v>0</v>
      </c>
      <c r="AK8" s="30">
        <f t="shared" si="6"/>
        <v>0</v>
      </c>
      <c r="AL8" s="30">
        <f t="shared" si="6"/>
        <v>0</v>
      </c>
      <c r="AM8" s="30">
        <f t="shared" si="6"/>
        <v>0</v>
      </c>
      <c r="AN8" s="30">
        <f t="shared" si="6"/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30">
        <f t="shared" si="6"/>
        <v>0</v>
      </c>
      <c r="AX8" s="30">
        <f t="shared" si="6"/>
        <v>0</v>
      </c>
      <c r="AY8" s="30">
        <f t="shared" ref="AY8:CD8" si="7">SUM(AY9:AY41)</f>
        <v>0</v>
      </c>
      <c r="AZ8" s="30">
        <f t="shared" si="7"/>
        <v>0</v>
      </c>
      <c r="BA8" s="30">
        <f t="shared" si="7"/>
        <v>0</v>
      </c>
      <c r="BB8" s="30">
        <f t="shared" si="7"/>
        <v>0</v>
      </c>
      <c r="BC8" s="30">
        <f t="shared" si="7"/>
        <v>0</v>
      </c>
      <c r="BD8" s="30">
        <f t="shared" si="7"/>
        <v>0</v>
      </c>
      <c r="BE8" s="30">
        <f t="shared" si="7"/>
        <v>0</v>
      </c>
      <c r="BF8" s="30">
        <f t="shared" si="7"/>
        <v>0</v>
      </c>
      <c r="BG8" s="30">
        <f t="shared" si="7"/>
        <v>8965000</v>
      </c>
      <c r="BH8" s="30">
        <f t="shared" si="7"/>
        <v>8965000</v>
      </c>
      <c r="BI8" s="30">
        <f t="shared" si="7"/>
        <v>313775000</v>
      </c>
      <c r="BJ8" s="30">
        <f t="shared" si="7"/>
        <v>8965000</v>
      </c>
      <c r="BK8" s="30">
        <f t="shared" si="7"/>
        <v>8965000</v>
      </c>
      <c r="BL8" s="30">
        <f t="shared" si="7"/>
        <v>22662299.527777776</v>
      </c>
      <c r="BM8" s="30">
        <f t="shared" si="7"/>
        <v>45100111.527777776</v>
      </c>
      <c r="BN8" s="30">
        <f t="shared" si="7"/>
        <v>45100111.527777776</v>
      </c>
      <c r="BO8" s="30">
        <f t="shared" si="7"/>
        <v>45100111.527777776</v>
      </c>
      <c r="BP8" s="30">
        <f t="shared" si="7"/>
        <v>54980696.416666664</v>
      </c>
      <c r="BQ8" s="30">
        <f t="shared" si="7"/>
        <v>57234989.416666664</v>
      </c>
      <c r="BR8" s="30">
        <f t="shared" si="7"/>
        <v>61601514.416666664</v>
      </c>
      <c r="BS8" s="30">
        <f t="shared" si="7"/>
        <v>61601514.416666664</v>
      </c>
      <c r="BT8" s="30">
        <f t="shared" si="7"/>
        <v>66454264.416666664</v>
      </c>
      <c r="BU8" s="30">
        <f t="shared" si="7"/>
        <v>99667800.572916672</v>
      </c>
      <c r="BV8" s="30">
        <f t="shared" si="7"/>
        <v>577433413.76736104</v>
      </c>
      <c r="BW8" s="30">
        <f t="shared" si="7"/>
        <v>6337955866.2326393</v>
      </c>
      <c r="BX8" s="30">
        <f t="shared" si="7"/>
        <v>99667800.572916672</v>
      </c>
      <c r="BY8" s="30">
        <f t="shared" si="7"/>
        <v>99667800.572916672</v>
      </c>
      <c r="BZ8" s="30">
        <f t="shared" si="7"/>
        <v>99667800.572916672</v>
      </c>
      <c r="CA8" s="30">
        <f t="shared" si="7"/>
        <v>105765879.60069445</v>
      </c>
      <c r="CB8" s="30">
        <f t="shared" si="7"/>
        <v>110232032.37847222</v>
      </c>
      <c r="CC8" s="30">
        <f t="shared" si="7"/>
        <v>112245921.26736112</v>
      </c>
      <c r="CD8" s="30">
        <f t="shared" si="7"/>
        <v>112245921.26736112</v>
      </c>
      <c r="CE8" s="30">
        <f t="shared" ref="CE8:CY8" si="8">SUM(CE9:CE41)</f>
        <v>112245921.26736112</v>
      </c>
      <c r="CF8" s="30">
        <f t="shared" si="8"/>
        <v>112245921.26736112</v>
      </c>
      <c r="CG8" s="30">
        <f t="shared" si="8"/>
        <v>112245921.26736112</v>
      </c>
      <c r="CH8" s="30">
        <f t="shared" si="8"/>
        <v>112245921.26736112</v>
      </c>
      <c r="CI8" s="30">
        <f t="shared" si="8"/>
        <v>131482493.87847224</v>
      </c>
      <c r="CJ8" s="30">
        <f t="shared" si="8"/>
        <v>1319959335.1805556</v>
      </c>
      <c r="CK8" s="30">
        <f t="shared" si="8"/>
        <v>5632511034.052084</v>
      </c>
      <c r="CL8" s="30">
        <f t="shared" si="8"/>
        <v>131482493.87847224</v>
      </c>
      <c r="CM8" s="30">
        <f t="shared" si="8"/>
        <v>139801493.87847224</v>
      </c>
      <c r="CN8" s="30">
        <f t="shared" si="8"/>
        <v>143706216.10069445</v>
      </c>
      <c r="CO8" s="30">
        <f t="shared" si="8"/>
        <v>143706216.10069445</v>
      </c>
      <c r="CP8" s="30">
        <f t="shared" si="8"/>
        <v>143706216.10069445</v>
      </c>
      <c r="CQ8" s="30">
        <f t="shared" si="8"/>
        <v>144709230.5451389</v>
      </c>
      <c r="CR8" s="30">
        <f t="shared" si="8"/>
        <v>144709230.5451389</v>
      </c>
      <c r="CS8" s="30">
        <f t="shared" si="8"/>
        <v>144709230.5451389</v>
      </c>
      <c r="CT8" s="30">
        <f t="shared" si="8"/>
        <v>144709230.5451389</v>
      </c>
      <c r="CU8" s="30">
        <f t="shared" si="8"/>
        <v>146211914.2951389</v>
      </c>
      <c r="CV8" s="30">
        <f t="shared" si="8"/>
        <v>158264260.96180555</v>
      </c>
      <c r="CW8" s="30">
        <f t="shared" si="8"/>
        <v>150125958.30180556</v>
      </c>
      <c r="CX8" s="30">
        <f t="shared" si="8"/>
        <v>1735841691.7983329</v>
      </c>
      <c r="CY8" s="30">
        <f t="shared" si="8"/>
        <v>3896669342.2537498</v>
      </c>
    </row>
    <row r="9" spans="1:103" s="42" customFormat="1" ht="13" outlineLevel="1" x14ac:dyDescent="0.25">
      <c r="A9" s="129"/>
      <c r="B9" s="129" t="s">
        <v>39</v>
      </c>
      <c r="C9" s="130" t="e">
        <f>_xlfn.XLOOKUP(E9,'[1]TH_CC (3)'!$E:$E,'[1]TH_CC (3)'!$E:$E)</f>
        <v>#N/A</v>
      </c>
      <c r="D9" s="128" t="s">
        <v>62</v>
      </c>
      <c r="E9" s="132" t="s">
        <v>645</v>
      </c>
      <c r="F9" s="128" t="s">
        <v>63</v>
      </c>
      <c r="G9" s="131">
        <v>44896</v>
      </c>
      <c r="H9" s="131">
        <v>44896</v>
      </c>
      <c r="I9" s="36">
        <v>36</v>
      </c>
      <c r="J9" s="174" t="s">
        <v>721</v>
      </c>
      <c r="K9" s="133" t="s">
        <v>50</v>
      </c>
      <c r="L9" s="128"/>
      <c r="M9" s="49" t="str">
        <f t="shared" ref="M9:M37" si="9">+LEFT(N9,4)</f>
        <v>6424</v>
      </c>
      <c r="N9" s="128">
        <v>6424001901</v>
      </c>
      <c r="O9" s="128">
        <v>6274001901</v>
      </c>
      <c r="P9" s="51"/>
      <c r="Q9" s="51"/>
      <c r="R9" s="51">
        <v>322740000</v>
      </c>
      <c r="S9" s="134">
        <v>8965000</v>
      </c>
      <c r="T9" s="53">
        <f t="shared" ref="T9:AE16" si="10">+IF(YEAR($H9)&lt;$T$5,$S9,IF(AND(YEAR($H9)=$T$5,MONTH($H9)&lt;=T$6),$S9,0))</f>
        <v>0</v>
      </c>
      <c r="U9" s="53">
        <f t="shared" si="10"/>
        <v>0</v>
      </c>
      <c r="V9" s="53">
        <f t="shared" si="10"/>
        <v>0</v>
      </c>
      <c r="W9" s="53">
        <f t="shared" si="10"/>
        <v>0</v>
      </c>
      <c r="X9" s="53">
        <f t="shared" si="10"/>
        <v>0</v>
      </c>
      <c r="Y9" s="53">
        <f t="shared" si="10"/>
        <v>0</v>
      </c>
      <c r="Z9" s="53">
        <f t="shared" si="10"/>
        <v>0</v>
      </c>
      <c r="AA9" s="53">
        <f t="shared" si="10"/>
        <v>0</v>
      </c>
      <c r="AB9" s="53">
        <f t="shared" si="10"/>
        <v>0</v>
      </c>
      <c r="AC9" s="53">
        <f t="shared" si="10"/>
        <v>0</v>
      </c>
      <c r="AD9" s="53">
        <f t="shared" si="10"/>
        <v>0</v>
      </c>
      <c r="AE9" s="53">
        <f t="shared" si="10"/>
        <v>0</v>
      </c>
      <c r="AF9" s="53">
        <f t="shared" ref="AF9:AF16" si="11">+SUM(T9:AE9)</f>
        <v>0</v>
      </c>
      <c r="AG9" s="121">
        <v>0</v>
      </c>
      <c r="AH9" s="53">
        <f t="shared" ref="AH9:AS16" si="12">+IF(YEAR($H9)&lt;$AH$5,$S9,IF(AND(YEAR($H9)=$AH$5,MONTH($H9)&lt;=AH$6),$S9,0))</f>
        <v>0</v>
      </c>
      <c r="AI9" s="53">
        <f t="shared" si="12"/>
        <v>0</v>
      </c>
      <c r="AJ9" s="53">
        <f t="shared" si="12"/>
        <v>0</v>
      </c>
      <c r="AK9" s="53">
        <f t="shared" si="12"/>
        <v>0</v>
      </c>
      <c r="AL9" s="53">
        <f t="shared" si="12"/>
        <v>0</v>
      </c>
      <c r="AM9" s="53">
        <f t="shared" si="12"/>
        <v>0</v>
      </c>
      <c r="AN9" s="53">
        <f t="shared" si="12"/>
        <v>0</v>
      </c>
      <c r="AO9" s="53">
        <f t="shared" si="12"/>
        <v>0</v>
      </c>
      <c r="AP9" s="53">
        <f t="shared" si="12"/>
        <v>0</v>
      </c>
      <c r="AQ9" s="53">
        <f t="shared" si="12"/>
        <v>0</v>
      </c>
      <c r="AR9" s="53">
        <f t="shared" si="12"/>
        <v>0</v>
      </c>
      <c r="AS9" s="53">
        <f t="shared" si="12"/>
        <v>0</v>
      </c>
      <c r="AT9" s="53">
        <f t="shared" ref="AT9:AT16" si="13">+SUM(AH9:AS9)</f>
        <v>0</v>
      </c>
      <c r="AU9" s="121">
        <v>0</v>
      </c>
      <c r="AV9" s="53">
        <f t="shared" ref="AV9:BG16" si="14">+IF(YEAR($H9)&lt;$AV$5,$S9,IF(AND(YEAR($H9)=$AV$5,MONTH($H9)&lt;=AV$6),$S9,0))</f>
        <v>0</v>
      </c>
      <c r="AW9" s="53">
        <f t="shared" si="14"/>
        <v>0</v>
      </c>
      <c r="AX9" s="53">
        <f t="shared" si="14"/>
        <v>0</v>
      </c>
      <c r="AY9" s="53">
        <f t="shared" si="14"/>
        <v>0</v>
      </c>
      <c r="AZ9" s="53">
        <f t="shared" si="14"/>
        <v>0</v>
      </c>
      <c r="BA9" s="53">
        <f t="shared" si="14"/>
        <v>0</v>
      </c>
      <c r="BB9" s="53">
        <f t="shared" si="14"/>
        <v>0</v>
      </c>
      <c r="BC9" s="53">
        <f t="shared" si="14"/>
        <v>0</v>
      </c>
      <c r="BD9" s="53">
        <f t="shared" si="14"/>
        <v>0</v>
      </c>
      <c r="BE9" s="53">
        <f t="shared" si="14"/>
        <v>0</v>
      </c>
      <c r="BF9" s="53">
        <f t="shared" si="14"/>
        <v>0</v>
      </c>
      <c r="BG9" s="53">
        <f t="shared" si="14"/>
        <v>8965000</v>
      </c>
      <c r="BH9" s="53">
        <f t="shared" ref="BH9:BH16" si="15">+SUM(AV9:BG9)</f>
        <v>8965000</v>
      </c>
      <c r="BI9" s="121">
        <f>+R9-BH9</f>
        <v>313775000</v>
      </c>
      <c r="BJ9" s="53">
        <f t="shared" ref="BJ9:BU16" si="16">+IF(YEAR($H9)&lt;$BJ$5,$S9,IF(AND(YEAR($H9)=$BJ$5,MONTH($H9)&lt;=BJ$6),$S9,0))</f>
        <v>8965000</v>
      </c>
      <c r="BK9" s="53">
        <f t="shared" si="16"/>
        <v>8965000</v>
      </c>
      <c r="BL9" s="53">
        <f t="shared" si="16"/>
        <v>8965000</v>
      </c>
      <c r="BM9" s="53">
        <f t="shared" si="16"/>
        <v>8965000</v>
      </c>
      <c r="BN9" s="53">
        <f t="shared" si="16"/>
        <v>8965000</v>
      </c>
      <c r="BO9" s="53">
        <f t="shared" si="16"/>
        <v>8965000</v>
      </c>
      <c r="BP9" s="53">
        <f t="shared" si="16"/>
        <v>8965000</v>
      </c>
      <c r="BQ9" s="53">
        <f t="shared" si="16"/>
        <v>8965000</v>
      </c>
      <c r="BR9" s="53">
        <f t="shared" si="16"/>
        <v>8965000</v>
      </c>
      <c r="BS9" s="53">
        <f t="shared" si="16"/>
        <v>8965000</v>
      </c>
      <c r="BT9" s="53">
        <f t="shared" si="16"/>
        <v>8965000</v>
      </c>
      <c r="BU9" s="53">
        <f t="shared" si="16"/>
        <v>8965000</v>
      </c>
      <c r="BV9" s="53">
        <f t="shared" ref="BV9:BV33" si="17">+SUM(BJ9:BU9)</f>
        <v>107580000</v>
      </c>
      <c r="BW9" s="121">
        <f>+BI9-BV9</f>
        <v>206195000</v>
      </c>
      <c r="BX9" s="55">
        <f t="shared" ref="BX9:CI9" si="18">+$S9</f>
        <v>8965000</v>
      </c>
      <c r="BY9" s="55">
        <f t="shared" si="18"/>
        <v>8965000</v>
      </c>
      <c r="BZ9" s="55">
        <f t="shared" si="18"/>
        <v>8965000</v>
      </c>
      <c r="CA9" s="55">
        <f t="shared" si="18"/>
        <v>8965000</v>
      </c>
      <c r="CB9" s="55">
        <f t="shared" si="18"/>
        <v>8965000</v>
      </c>
      <c r="CC9" s="55">
        <f t="shared" si="18"/>
        <v>8965000</v>
      </c>
      <c r="CD9" s="55">
        <f t="shared" si="18"/>
        <v>8965000</v>
      </c>
      <c r="CE9" s="55">
        <f t="shared" si="18"/>
        <v>8965000</v>
      </c>
      <c r="CF9" s="55">
        <f t="shared" si="18"/>
        <v>8965000</v>
      </c>
      <c r="CG9" s="55">
        <f t="shared" si="18"/>
        <v>8965000</v>
      </c>
      <c r="CH9" s="55">
        <f t="shared" si="18"/>
        <v>8965000</v>
      </c>
      <c r="CI9" s="55">
        <f t="shared" si="18"/>
        <v>8965000</v>
      </c>
      <c r="CJ9" s="53">
        <f t="shared" ref="CJ9:CJ39" si="19">+SUM(BX9:CI9)</f>
        <v>107580000</v>
      </c>
      <c r="CK9" s="121">
        <f t="shared" ref="CK9:CK27" si="20">+BW9-CJ9</f>
        <v>98615000</v>
      </c>
      <c r="CL9" s="41">
        <f t="shared" ref="CL9:CV18" si="21">+IF(YEAR($H9)&lt;$CL$4,$S9,IF(AND(YEAR($H9)=$CL$4,MONTH($H9)&lt;=CL$6),$S9,0))</f>
        <v>8965000</v>
      </c>
      <c r="CM9" s="41">
        <f t="shared" si="21"/>
        <v>8965000</v>
      </c>
      <c r="CN9" s="41">
        <f t="shared" si="21"/>
        <v>8965000</v>
      </c>
      <c r="CO9" s="41">
        <f t="shared" si="21"/>
        <v>8965000</v>
      </c>
      <c r="CP9" s="41">
        <f t="shared" si="21"/>
        <v>8965000</v>
      </c>
      <c r="CQ9" s="41">
        <f t="shared" si="21"/>
        <v>8965000</v>
      </c>
      <c r="CR9" s="41">
        <f t="shared" si="21"/>
        <v>8965000</v>
      </c>
      <c r="CS9" s="41">
        <f t="shared" si="21"/>
        <v>8965000</v>
      </c>
      <c r="CT9" s="41">
        <f t="shared" si="21"/>
        <v>8965000</v>
      </c>
      <c r="CU9" s="41">
        <f t="shared" si="21"/>
        <v>8965000</v>
      </c>
      <c r="CV9" s="41">
        <f t="shared" si="21"/>
        <v>8965000</v>
      </c>
      <c r="CW9" s="5"/>
      <c r="CX9" s="41">
        <f t="shared" ref="CX9:CX39" si="22">+SUM(CL9:CW9)</f>
        <v>98615000</v>
      </c>
      <c r="CY9" s="5">
        <f t="shared" ref="CY9:CY40" si="23">+CK9-CX9</f>
        <v>0</v>
      </c>
    </row>
    <row r="10" spans="1:103" s="42" customFormat="1" ht="13" outlineLevel="1" x14ac:dyDescent="0.25">
      <c r="A10" s="32"/>
      <c r="B10" s="33" t="s">
        <v>39</v>
      </c>
      <c r="C10" s="34" t="str">
        <f>_xlfn.XLOOKUP(E10,'[1]TH_CC (3)'!$E:$E,'[1]TH_CC (3)'!$E:$E)</f>
        <v>103000005</v>
      </c>
      <c r="D10" s="33" t="s">
        <v>47</v>
      </c>
      <c r="E10" s="36" t="s">
        <v>48</v>
      </c>
      <c r="F10" s="33" t="s">
        <v>49</v>
      </c>
      <c r="G10" s="35">
        <v>44985</v>
      </c>
      <c r="H10" s="35">
        <v>44986</v>
      </c>
      <c r="I10" s="36">
        <v>36</v>
      </c>
      <c r="J10" s="146" t="s">
        <v>721</v>
      </c>
      <c r="K10" s="37" t="s">
        <v>50</v>
      </c>
      <c r="L10" s="33"/>
      <c r="M10" s="38" t="str">
        <f t="shared" si="9"/>
        <v>6424</v>
      </c>
      <c r="N10" s="33">
        <v>6424001901</v>
      </c>
      <c r="O10" s="33"/>
      <c r="P10" s="33"/>
      <c r="Q10" s="33"/>
      <c r="R10" s="39">
        <v>184508875</v>
      </c>
      <c r="S10" s="40">
        <v>5125246.527777778</v>
      </c>
      <c r="T10" s="41">
        <f t="shared" si="10"/>
        <v>0</v>
      </c>
      <c r="U10" s="41">
        <f t="shared" si="10"/>
        <v>0</v>
      </c>
      <c r="V10" s="41">
        <f t="shared" si="10"/>
        <v>0</v>
      </c>
      <c r="W10" s="41">
        <f t="shared" si="10"/>
        <v>0</v>
      </c>
      <c r="X10" s="41">
        <f t="shared" si="10"/>
        <v>0</v>
      </c>
      <c r="Y10" s="41">
        <f t="shared" si="10"/>
        <v>0</v>
      </c>
      <c r="Z10" s="41">
        <f t="shared" si="10"/>
        <v>0</v>
      </c>
      <c r="AA10" s="41">
        <f t="shared" si="10"/>
        <v>0</v>
      </c>
      <c r="AB10" s="41">
        <f t="shared" si="10"/>
        <v>0</v>
      </c>
      <c r="AC10" s="41">
        <f t="shared" si="10"/>
        <v>0</v>
      </c>
      <c r="AD10" s="41">
        <f t="shared" si="10"/>
        <v>0</v>
      </c>
      <c r="AE10" s="41">
        <f t="shared" si="10"/>
        <v>0</v>
      </c>
      <c r="AF10" s="41">
        <f t="shared" si="11"/>
        <v>0</v>
      </c>
      <c r="AG10" s="41">
        <v>0</v>
      </c>
      <c r="AH10" s="41">
        <f t="shared" si="12"/>
        <v>0</v>
      </c>
      <c r="AI10" s="41">
        <f t="shared" si="12"/>
        <v>0</v>
      </c>
      <c r="AJ10" s="41">
        <f t="shared" si="12"/>
        <v>0</v>
      </c>
      <c r="AK10" s="41">
        <f t="shared" si="12"/>
        <v>0</v>
      </c>
      <c r="AL10" s="41">
        <f t="shared" si="12"/>
        <v>0</v>
      </c>
      <c r="AM10" s="41">
        <f t="shared" si="12"/>
        <v>0</v>
      </c>
      <c r="AN10" s="41">
        <f t="shared" si="12"/>
        <v>0</v>
      </c>
      <c r="AO10" s="41">
        <f t="shared" si="12"/>
        <v>0</v>
      </c>
      <c r="AP10" s="41">
        <f t="shared" si="12"/>
        <v>0</v>
      </c>
      <c r="AQ10" s="41">
        <f t="shared" si="12"/>
        <v>0</v>
      </c>
      <c r="AR10" s="41">
        <f t="shared" si="12"/>
        <v>0</v>
      </c>
      <c r="AS10" s="41">
        <f t="shared" si="12"/>
        <v>0</v>
      </c>
      <c r="AT10" s="41">
        <f t="shared" si="13"/>
        <v>0</v>
      </c>
      <c r="AU10" s="41">
        <v>0</v>
      </c>
      <c r="AV10" s="41">
        <f t="shared" si="14"/>
        <v>0</v>
      </c>
      <c r="AW10" s="41">
        <f t="shared" si="14"/>
        <v>0</v>
      </c>
      <c r="AX10" s="41">
        <f t="shared" si="14"/>
        <v>0</v>
      </c>
      <c r="AY10" s="41">
        <f t="shared" si="14"/>
        <v>0</v>
      </c>
      <c r="AZ10" s="41">
        <f t="shared" si="14"/>
        <v>0</v>
      </c>
      <c r="BA10" s="41">
        <f t="shared" si="14"/>
        <v>0</v>
      </c>
      <c r="BB10" s="41">
        <f t="shared" si="14"/>
        <v>0</v>
      </c>
      <c r="BC10" s="41">
        <f t="shared" si="14"/>
        <v>0</v>
      </c>
      <c r="BD10" s="41">
        <f t="shared" si="14"/>
        <v>0</v>
      </c>
      <c r="BE10" s="41">
        <f t="shared" si="14"/>
        <v>0</v>
      </c>
      <c r="BF10" s="41">
        <f t="shared" si="14"/>
        <v>0</v>
      </c>
      <c r="BG10" s="41">
        <f t="shared" si="14"/>
        <v>0</v>
      </c>
      <c r="BH10" s="41">
        <f t="shared" si="15"/>
        <v>0</v>
      </c>
      <c r="BI10" s="41">
        <v>0</v>
      </c>
      <c r="BJ10" s="41">
        <f t="shared" si="16"/>
        <v>0</v>
      </c>
      <c r="BK10" s="41">
        <f t="shared" si="16"/>
        <v>0</v>
      </c>
      <c r="BL10" s="41">
        <f t="shared" si="16"/>
        <v>5125246.527777778</v>
      </c>
      <c r="BM10" s="41">
        <f t="shared" si="16"/>
        <v>5125246.527777778</v>
      </c>
      <c r="BN10" s="41">
        <f t="shared" si="16"/>
        <v>5125246.527777778</v>
      </c>
      <c r="BO10" s="41">
        <f t="shared" si="16"/>
        <v>5125246.527777778</v>
      </c>
      <c r="BP10" s="41">
        <f t="shared" si="16"/>
        <v>5125246.527777778</v>
      </c>
      <c r="BQ10" s="41">
        <f t="shared" si="16"/>
        <v>5125246.527777778</v>
      </c>
      <c r="BR10" s="41">
        <f t="shared" si="16"/>
        <v>5125246.527777778</v>
      </c>
      <c r="BS10" s="41">
        <f t="shared" si="16"/>
        <v>5125246.527777778</v>
      </c>
      <c r="BT10" s="41">
        <f t="shared" si="16"/>
        <v>5125246.527777778</v>
      </c>
      <c r="BU10" s="41">
        <f t="shared" si="16"/>
        <v>5125246.527777778</v>
      </c>
      <c r="BV10" s="41">
        <f t="shared" si="17"/>
        <v>51252465.277777769</v>
      </c>
      <c r="BW10" s="41">
        <f t="shared" ref="BW10:BW26" si="24">+R10-BV10</f>
        <v>133256409.72222224</v>
      </c>
      <c r="BX10" s="41">
        <f t="shared" ref="BX10:CI10" si="25">+IF(YEAR($H10)&lt;$BX$5,$S10,IF(AND(YEAR($H10)=$BX$5,MONTH($H10)&lt;=BX$6),$S10,0))</f>
        <v>5125246.527777778</v>
      </c>
      <c r="BY10" s="41">
        <f t="shared" si="25"/>
        <v>5125246.527777778</v>
      </c>
      <c r="BZ10" s="41">
        <f t="shared" si="25"/>
        <v>5125246.527777778</v>
      </c>
      <c r="CA10" s="41">
        <f t="shared" si="25"/>
        <v>5125246.527777778</v>
      </c>
      <c r="CB10" s="41">
        <f t="shared" si="25"/>
        <v>5125246.527777778</v>
      </c>
      <c r="CC10" s="41">
        <f t="shared" si="25"/>
        <v>5125246.527777778</v>
      </c>
      <c r="CD10" s="41">
        <f t="shared" si="25"/>
        <v>5125246.527777778</v>
      </c>
      <c r="CE10" s="41">
        <f t="shared" si="25"/>
        <v>5125246.527777778</v>
      </c>
      <c r="CF10" s="41">
        <f t="shared" si="25"/>
        <v>5125246.527777778</v>
      </c>
      <c r="CG10" s="41">
        <f t="shared" si="25"/>
        <v>5125246.527777778</v>
      </c>
      <c r="CH10" s="41">
        <f t="shared" si="25"/>
        <v>5125246.527777778</v>
      </c>
      <c r="CI10" s="41">
        <f t="shared" si="25"/>
        <v>5125246.527777778</v>
      </c>
      <c r="CJ10" s="41">
        <f t="shared" si="19"/>
        <v>61502958.333333321</v>
      </c>
      <c r="CK10" s="41">
        <f t="shared" si="20"/>
        <v>71753451.388888925</v>
      </c>
      <c r="CL10" s="41">
        <f t="shared" si="21"/>
        <v>5125246.527777778</v>
      </c>
      <c r="CM10" s="41">
        <f t="shared" si="21"/>
        <v>5125246.527777778</v>
      </c>
      <c r="CN10" s="41">
        <f t="shared" si="21"/>
        <v>5125246.527777778</v>
      </c>
      <c r="CO10" s="41">
        <f t="shared" si="21"/>
        <v>5125246.527777778</v>
      </c>
      <c r="CP10" s="41">
        <f t="shared" si="21"/>
        <v>5125246.527777778</v>
      </c>
      <c r="CQ10" s="41">
        <f t="shared" si="21"/>
        <v>5125246.527777778</v>
      </c>
      <c r="CR10" s="41">
        <f t="shared" si="21"/>
        <v>5125246.527777778</v>
      </c>
      <c r="CS10" s="41">
        <f t="shared" si="21"/>
        <v>5125246.527777778</v>
      </c>
      <c r="CT10" s="41">
        <f t="shared" si="21"/>
        <v>5125246.527777778</v>
      </c>
      <c r="CU10" s="41">
        <f t="shared" si="21"/>
        <v>5125246.527777778</v>
      </c>
      <c r="CV10" s="41">
        <f t="shared" si="21"/>
        <v>5125246.527777778</v>
      </c>
      <c r="CW10" s="41">
        <f t="shared" ref="CW10:CW41" si="26">+IF(YEAR($H10)&lt;$CL$4,$S10,IF(AND(YEAR($H10)=$CL$4,MONTH($H10)&lt;=CW$6),$S10,0))</f>
        <v>5125246.527777778</v>
      </c>
      <c r="CX10" s="41">
        <f t="shared" si="22"/>
        <v>61502958.333333321</v>
      </c>
      <c r="CY10" s="41">
        <f t="shared" si="23"/>
        <v>10250493.055555604</v>
      </c>
    </row>
    <row r="11" spans="1:103" s="42" customFormat="1" ht="13" outlineLevel="1" x14ac:dyDescent="0.25">
      <c r="A11" s="129"/>
      <c r="B11" s="129" t="s">
        <v>39</v>
      </c>
      <c r="C11" s="130" t="str">
        <f>_xlfn.XLOOKUP(E11,'[1]TH_CC (3)'!$E:$E,'[1]TH_CC (3)'!$E:$E)</f>
        <v>117000001</v>
      </c>
      <c r="D11" s="128" t="s">
        <v>69</v>
      </c>
      <c r="E11" s="132" t="s">
        <v>649</v>
      </c>
      <c r="F11" s="128" t="s">
        <v>70</v>
      </c>
      <c r="G11" s="131">
        <v>44985</v>
      </c>
      <c r="H11" s="131">
        <v>44986</v>
      </c>
      <c r="I11" s="36">
        <v>36</v>
      </c>
      <c r="J11" s="174" t="s">
        <v>721</v>
      </c>
      <c r="K11" s="133" t="s">
        <v>50</v>
      </c>
      <c r="L11" s="128"/>
      <c r="M11" s="49" t="str">
        <f t="shared" si="9"/>
        <v>6424</v>
      </c>
      <c r="N11" s="128">
        <v>6424001909</v>
      </c>
      <c r="O11" s="128">
        <v>6424001909</v>
      </c>
      <c r="P11" s="51"/>
      <c r="Q11" s="51"/>
      <c r="R11" s="51">
        <v>308593906</v>
      </c>
      <c r="S11" s="134">
        <v>8572053</v>
      </c>
      <c r="T11" s="53">
        <f t="shared" si="10"/>
        <v>0</v>
      </c>
      <c r="U11" s="53">
        <f t="shared" si="10"/>
        <v>0</v>
      </c>
      <c r="V11" s="53">
        <f t="shared" si="10"/>
        <v>0</v>
      </c>
      <c r="W11" s="53">
        <f t="shared" si="10"/>
        <v>0</v>
      </c>
      <c r="X11" s="53">
        <f t="shared" si="10"/>
        <v>0</v>
      </c>
      <c r="Y11" s="53">
        <f t="shared" si="10"/>
        <v>0</v>
      </c>
      <c r="Z11" s="53">
        <f t="shared" si="10"/>
        <v>0</v>
      </c>
      <c r="AA11" s="53">
        <f t="shared" si="10"/>
        <v>0</v>
      </c>
      <c r="AB11" s="53">
        <f t="shared" si="10"/>
        <v>0</v>
      </c>
      <c r="AC11" s="53">
        <f t="shared" si="10"/>
        <v>0</v>
      </c>
      <c r="AD11" s="53">
        <f t="shared" si="10"/>
        <v>0</v>
      </c>
      <c r="AE11" s="53">
        <f t="shared" si="10"/>
        <v>0</v>
      </c>
      <c r="AF11" s="53">
        <f t="shared" si="11"/>
        <v>0</v>
      </c>
      <c r="AG11" s="121">
        <v>0</v>
      </c>
      <c r="AH11" s="53">
        <f t="shared" si="12"/>
        <v>0</v>
      </c>
      <c r="AI11" s="53">
        <f t="shared" si="12"/>
        <v>0</v>
      </c>
      <c r="AJ11" s="53">
        <f t="shared" si="12"/>
        <v>0</v>
      </c>
      <c r="AK11" s="53">
        <f t="shared" si="12"/>
        <v>0</v>
      </c>
      <c r="AL11" s="53">
        <f t="shared" si="12"/>
        <v>0</v>
      </c>
      <c r="AM11" s="53">
        <f t="shared" si="12"/>
        <v>0</v>
      </c>
      <c r="AN11" s="53">
        <f t="shared" si="12"/>
        <v>0</v>
      </c>
      <c r="AO11" s="53">
        <f t="shared" si="12"/>
        <v>0</v>
      </c>
      <c r="AP11" s="53">
        <f t="shared" si="12"/>
        <v>0</v>
      </c>
      <c r="AQ11" s="53">
        <f t="shared" si="12"/>
        <v>0</v>
      </c>
      <c r="AR11" s="53">
        <f t="shared" si="12"/>
        <v>0</v>
      </c>
      <c r="AS11" s="53">
        <f t="shared" si="12"/>
        <v>0</v>
      </c>
      <c r="AT11" s="53">
        <f t="shared" si="13"/>
        <v>0</v>
      </c>
      <c r="AU11" s="121">
        <v>0</v>
      </c>
      <c r="AV11" s="53">
        <f t="shared" si="14"/>
        <v>0</v>
      </c>
      <c r="AW11" s="53">
        <f t="shared" si="14"/>
        <v>0</v>
      </c>
      <c r="AX11" s="53">
        <f t="shared" si="14"/>
        <v>0</v>
      </c>
      <c r="AY11" s="53">
        <f t="shared" si="14"/>
        <v>0</v>
      </c>
      <c r="AZ11" s="53">
        <f t="shared" si="14"/>
        <v>0</v>
      </c>
      <c r="BA11" s="53">
        <f t="shared" si="14"/>
        <v>0</v>
      </c>
      <c r="BB11" s="53">
        <f t="shared" si="14"/>
        <v>0</v>
      </c>
      <c r="BC11" s="53">
        <f t="shared" si="14"/>
        <v>0</v>
      </c>
      <c r="BD11" s="53">
        <f t="shared" si="14"/>
        <v>0</v>
      </c>
      <c r="BE11" s="53">
        <f t="shared" si="14"/>
        <v>0</v>
      </c>
      <c r="BF11" s="53">
        <f t="shared" si="14"/>
        <v>0</v>
      </c>
      <c r="BG11" s="53">
        <f t="shared" si="14"/>
        <v>0</v>
      </c>
      <c r="BH11" s="53">
        <f t="shared" si="15"/>
        <v>0</v>
      </c>
      <c r="BI11" s="121">
        <v>0</v>
      </c>
      <c r="BJ11" s="53">
        <f t="shared" si="16"/>
        <v>0</v>
      </c>
      <c r="BK11" s="53">
        <f t="shared" si="16"/>
        <v>0</v>
      </c>
      <c r="BL11" s="53">
        <f t="shared" si="16"/>
        <v>8572053</v>
      </c>
      <c r="BM11" s="53">
        <f t="shared" si="16"/>
        <v>8572053</v>
      </c>
      <c r="BN11" s="53">
        <f t="shared" si="16"/>
        <v>8572053</v>
      </c>
      <c r="BO11" s="53">
        <f t="shared" si="16"/>
        <v>8572053</v>
      </c>
      <c r="BP11" s="53">
        <f t="shared" si="16"/>
        <v>8572053</v>
      </c>
      <c r="BQ11" s="53">
        <f t="shared" si="16"/>
        <v>8572053</v>
      </c>
      <c r="BR11" s="53">
        <f t="shared" si="16"/>
        <v>8572053</v>
      </c>
      <c r="BS11" s="53">
        <f t="shared" si="16"/>
        <v>8572053</v>
      </c>
      <c r="BT11" s="53">
        <f t="shared" si="16"/>
        <v>8572053</v>
      </c>
      <c r="BU11" s="53">
        <f t="shared" si="16"/>
        <v>8572053</v>
      </c>
      <c r="BV11" s="53">
        <f t="shared" si="17"/>
        <v>85720530</v>
      </c>
      <c r="BW11" s="121">
        <f t="shared" si="24"/>
        <v>222873376</v>
      </c>
      <c r="BX11" s="55">
        <f t="shared" ref="BX11:CI16" si="27">+$S11</f>
        <v>8572053</v>
      </c>
      <c r="BY11" s="55">
        <f t="shared" si="27"/>
        <v>8572053</v>
      </c>
      <c r="BZ11" s="55">
        <f t="shared" si="27"/>
        <v>8572053</v>
      </c>
      <c r="CA11" s="55">
        <f t="shared" si="27"/>
        <v>8572053</v>
      </c>
      <c r="CB11" s="55">
        <f t="shared" si="27"/>
        <v>8572053</v>
      </c>
      <c r="CC11" s="55">
        <f t="shared" si="27"/>
        <v>8572053</v>
      </c>
      <c r="CD11" s="55">
        <f t="shared" si="27"/>
        <v>8572053</v>
      </c>
      <c r="CE11" s="55">
        <f t="shared" si="27"/>
        <v>8572053</v>
      </c>
      <c r="CF11" s="55">
        <f t="shared" si="27"/>
        <v>8572053</v>
      </c>
      <c r="CG11" s="55">
        <f t="shared" si="27"/>
        <v>8572053</v>
      </c>
      <c r="CH11" s="55">
        <f t="shared" si="27"/>
        <v>8572053</v>
      </c>
      <c r="CI11" s="55">
        <f t="shared" si="27"/>
        <v>8572053</v>
      </c>
      <c r="CJ11" s="53">
        <f t="shared" si="19"/>
        <v>102864636</v>
      </c>
      <c r="CK11" s="121">
        <f t="shared" si="20"/>
        <v>120008740</v>
      </c>
      <c r="CL11" s="41">
        <f t="shared" si="21"/>
        <v>8572053</v>
      </c>
      <c r="CM11" s="41">
        <f t="shared" si="21"/>
        <v>8572053</v>
      </c>
      <c r="CN11" s="41">
        <f t="shared" si="21"/>
        <v>8572053</v>
      </c>
      <c r="CO11" s="41">
        <f t="shared" si="21"/>
        <v>8572053</v>
      </c>
      <c r="CP11" s="41">
        <f t="shared" si="21"/>
        <v>8572053</v>
      </c>
      <c r="CQ11" s="41">
        <f t="shared" si="21"/>
        <v>8572053</v>
      </c>
      <c r="CR11" s="41">
        <f t="shared" si="21"/>
        <v>8572053</v>
      </c>
      <c r="CS11" s="41">
        <f t="shared" si="21"/>
        <v>8572053</v>
      </c>
      <c r="CT11" s="41">
        <f t="shared" si="21"/>
        <v>8572053</v>
      </c>
      <c r="CU11" s="41">
        <f t="shared" si="21"/>
        <v>8572053</v>
      </c>
      <c r="CV11" s="41">
        <f t="shared" si="21"/>
        <v>8572053</v>
      </c>
      <c r="CW11" s="41">
        <f t="shared" si="26"/>
        <v>8572053</v>
      </c>
      <c r="CX11" s="41">
        <f t="shared" si="22"/>
        <v>102864636</v>
      </c>
      <c r="CY11" s="41">
        <f t="shared" si="23"/>
        <v>17144104</v>
      </c>
    </row>
    <row r="12" spans="1:103" s="42" customFormat="1" ht="13" outlineLevel="1" x14ac:dyDescent="0.25">
      <c r="A12" s="129"/>
      <c r="B12" s="129" t="s">
        <v>39</v>
      </c>
      <c r="C12" s="130" t="str">
        <f>_xlfn.XLOOKUP(E12,'[1]TH_CC (3)'!$E:$E,'[1]TH_CC (3)'!$E:$E)</f>
        <v>117000002</v>
      </c>
      <c r="D12" s="128" t="s">
        <v>69</v>
      </c>
      <c r="E12" s="132" t="s">
        <v>650</v>
      </c>
      <c r="F12" s="128" t="s">
        <v>71</v>
      </c>
      <c r="G12" s="131">
        <v>45016</v>
      </c>
      <c r="H12" s="131">
        <v>45017</v>
      </c>
      <c r="I12" s="36">
        <v>36</v>
      </c>
      <c r="J12" s="174" t="s">
        <v>721</v>
      </c>
      <c r="K12" s="133" t="s">
        <v>50</v>
      </c>
      <c r="L12" s="128"/>
      <c r="M12" s="49" t="str">
        <f t="shared" si="9"/>
        <v>6424</v>
      </c>
      <c r="N12" s="128">
        <v>6424001909</v>
      </c>
      <c r="O12" s="128">
        <v>6424001909</v>
      </c>
      <c r="P12" s="51"/>
      <c r="Q12" s="51"/>
      <c r="R12" s="51">
        <v>807761229</v>
      </c>
      <c r="S12" s="134">
        <v>22437812</v>
      </c>
      <c r="T12" s="53">
        <f t="shared" si="10"/>
        <v>0</v>
      </c>
      <c r="U12" s="53">
        <f t="shared" si="10"/>
        <v>0</v>
      </c>
      <c r="V12" s="53">
        <f t="shared" si="10"/>
        <v>0</v>
      </c>
      <c r="W12" s="53">
        <f t="shared" si="10"/>
        <v>0</v>
      </c>
      <c r="X12" s="53">
        <f t="shared" si="10"/>
        <v>0</v>
      </c>
      <c r="Y12" s="53">
        <f t="shared" si="10"/>
        <v>0</v>
      </c>
      <c r="Z12" s="53">
        <f t="shared" si="10"/>
        <v>0</v>
      </c>
      <c r="AA12" s="53">
        <f t="shared" si="10"/>
        <v>0</v>
      </c>
      <c r="AB12" s="53">
        <f t="shared" si="10"/>
        <v>0</v>
      </c>
      <c r="AC12" s="53">
        <f t="shared" si="10"/>
        <v>0</v>
      </c>
      <c r="AD12" s="53">
        <f t="shared" si="10"/>
        <v>0</v>
      </c>
      <c r="AE12" s="53">
        <f t="shared" si="10"/>
        <v>0</v>
      </c>
      <c r="AF12" s="53">
        <f t="shared" si="11"/>
        <v>0</v>
      </c>
      <c r="AG12" s="121">
        <v>0</v>
      </c>
      <c r="AH12" s="53">
        <f t="shared" si="12"/>
        <v>0</v>
      </c>
      <c r="AI12" s="53">
        <f t="shared" si="12"/>
        <v>0</v>
      </c>
      <c r="AJ12" s="53">
        <f t="shared" si="12"/>
        <v>0</v>
      </c>
      <c r="AK12" s="53">
        <f t="shared" si="12"/>
        <v>0</v>
      </c>
      <c r="AL12" s="53">
        <f t="shared" si="12"/>
        <v>0</v>
      </c>
      <c r="AM12" s="53">
        <f t="shared" si="12"/>
        <v>0</v>
      </c>
      <c r="AN12" s="53">
        <f t="shared" si="12"/>
        <v>0</v>
      </c>
      <c r="AO12" s="53">
        <f t="shared" si="12"/>
        <v>0</v>
      </c>
      <c r="AP12" s="53">
        <f t="shared" si="12"/>
        <v>0</v>
      </c>
      <c r="AQ12" s="53">
        <f t="shared" si="12"/>
        <v>0</v>
      </c>
      <c r="AR12" s="53">
        <f t="shared" si="12"/>
        <v>0</v>
      </c>
      <c r="AS12" s="53">
        <f t="shared" si="12"/>
        <v>0</v>
      </c>
      <c r="AT12" s="53">
        <f t="shared" si="13"/>
        <v>0</v>
      </c>
      <c r="AU12" s="121">
        <v>0</v>
      </c>
      <c r="AV12" s="53">
        <f t="shared" si="14"/>
        <v>0</v>
      </c>
      <c r="AW12" s="53">
        <f t="shared" si="14"/>
        <v>0</v>
      </c>
      <c r="AX12" s="53">
        <f t="shared" si="14"/>
        <v>0</v>
      </c>
      <c r="AY12" s="53">
        <f t="shared" si="14"/>
        <v>0</v>
      </c>
      <c r="AZ12" s="53">
        <f t="shared" si="14"/>
        <v>0</v>
      </c>
      <c r="BA12" s="53">
        <f t="shared" si="14"/>
        <v>0</v>
      </c>
      <c r="BB12" s="53">
        <f t="shared" si="14"/>
        <v>0</v>
      </c>
      <c r="BC12" s="53">
        <f t="shared" si="14"/>
        <v>0</v>
      </c>
      <c r="BD12" s="53">
        <f t="shared" si="14"/>
        <v>0</v>
      </c>
      <c r="BE12" s="53">
        <f t="shared" si="14"/>
        <v>0</v>
      </c>
      <c r="BF12" s="53">
        <f t="shared" si="14"/>
        <v>0</v>
      </c>
      <c r="BG12" s="53">
        <f t="shared" si="14"/>
        <v>0</v>
      </c>
      <c r="BH12" s="53">
        <f t="shared" si="15"/>
        <v>0</v>
      </c>
      <c r="BI12" s="121">
        <v>0</v>
      </c>
      <c r="BJ12" s="53">
        <f t="shared" si="16"/>
        <v>0</v>
      </c>
      <c r="BK12" s="53">
        <f t="shared" si="16"/>
        <v>0</v>
      </c>
      <c r="BL12" s="53">
        <f t="shared" si="16"/>
        <v>0</v>
      </c>
      <c r="BM12" s="53">
        <f t="shared" si="16"/>
        <v>22437812</v>
      </c>
      <c r="BN12" s="53">
        <f t="shared" si="16"/>
        <v>22437812</v>
      </c>
      <c r="BO12" s="53">
        <f t="shared" si="16"/>
        <v>22437812</v>
      </c>
      <c r="BP12" s="53">
        <f t="shared" si="16"/>
        <v>22437812</v>
      </c>
      <c r="BQ12" s="53">
        <f t="shared" si="16"/>
        <v>22437812</v>
      </c>
      <c r="BR12" s="53">
        <f t="shared" si="16"/>
        <v>22437812</v>
      </c>
      <c r="BS12" s="53">
        <f t="shared" si="16"/>
        <v>22437812</v>
      </c>
      <c r="BT12" s="53">
        <f t="shared" si="16"/>
        <v>22437812</v>
      </c>
      <c r="BU12" s="53">
        <f t="shared" si="16"/>
        <v>22437812</v>
      </c>
      <c r="BV12" s="53">
        <f t="shared" si="17"/>
        <v>201940308</v>
      </c>
      <c r="BW12" s="121">
        <f t="shared" si="24"/>
        <v>605820921</v>
      </c>
      <c r="BX12" s="55">
        <f t="shared" si="27"/>
        <v>22437812</v>
      </c>
      <c r="BY12" s="55">
        <f t="shared" si="27"/>
        <v>22437812</v>
      </c>
      <c r="BZ12" s="55">
        <f t="shared" si="27"/>
        <v>22437812</v>
      </c>
      <c r="CA12" s="55">
        <f t="shared" si="27"/>
        <v>22437812</v>
      </c>
      <c r="CB12" s="55">
        <f t="shared" si="27"/>
        <v>22437812</v>
      </c>
      <c r="CC12" s="55">
        <f t="shared" si="27"/>
        <v>22437812</v>
      </c>
      <c r="CD12" s="55">
        <f t="shared" si="27"/>
        <v>22437812</v>
      </c>
      <c r="CE12" s="55">
        <f t="shared" si="27"/>
        <v>22437812</v>
      </c>
      <c r="CF12" s="55">
        <f t="shared" si="27"/>
        <v>22437812</v>
      </c>
      <c r="CG12" s="55">
        <f t="shared" si="27"/>
        <v>22437812</v>
      </c>
      <c r="CH12" s="55">
        <f t="shared" si="27"/>
        <v>22437812</v>
      </c>
      <c r="CI12" s="55">
        <f t="shared" si="27"/>
        <v>22437812</v>
      </c>
      <c r="CJ12" s="53">
        <f t="shared" si="19"/>
        <v>269253744</v>
      </c>
      <c r="CK12" s="121">
        <f t="shared" si="20"/>
        <v>336567177</v>
      </c>
      <c r="CL12" s="41">
        <f t="shared" si="21"/>
        <v>22437812</v>
      </c>
      <c r="CM12" s="41">
        <f t="shared" si="21"/>
        <v>22437812</v>
      </c>
      <c r="CN12" s="41">
        <f t="shared" si="21"/>
        <v>22437812</v>
      </c>
      <c r="CO12" s="41">
        <f t="shared" si="21"/>
        <v>22437812</v>
      </c>
      <c r="CP12" s="41">
        <f t="shared" si="21"/>
        <v>22437812</v>
      </c>
      <c r="CQ12" s="41">
        <f t="shared" si="21"/>
        <v>22437812</v>
      </c>
      <c r="CR12" s="41">
        <f t="shared" si="21"/>
        <v>22437812</v>
      </c>
      <c r="CS12" s="41">
        <f t="shared" si="21"/>
        <v>22437812</v>
      </c>
      <c r="CT12" s="41">
        <f t="shared" si="21"/>
        <v>22437812</v>
      </c>
      <c r="CU12" s="41">
        <f t="shared" si="21"/>
        <v>22437812</v>
      </c>
      <c r="CV12" s="41">
        <f t="shared" si="21"/>
        <v>22437812</v>
      </c>
      <c r="CW12" s="41">
        <f t="shared" si="26"/>
        <v>22437812</v>
      </c>
      <c r="CX12" s="41">
        <f t="shared" si="22"/>
        <v>269253744</v>
      </c>
      <c r="CY12" s="41">
        <f t="shared" si="23"/>
        <v>67313433</v>
      </c>
    </row>
    <row r="13" spans="1:103" s="42" customFormat="1" ht="13" outlineLevel="1" x14ac:dyDescent="0.25">
      <c r="A13" s="129" t="s">
        <v>38</v>
      </c>
      <c r="B13" s="129" t="s">
        <v>39</v>
      </c>
      <c r="C13" s="130" t="str">
        <f>_xlfn.XLOOKUP(E13,'[1]TH_CC (3)'!$E:$E,'[1]TH_CC (3)'!$E:$E)</f>
        <v>115000006</v>
      </c>
      <c r="D13" s="128" t="s">
        <v>64</v>
      </c>
      <c r="E13" s="132" t="s">
        <v>646</v>
      </c>
      <c r="F13" s="128" t="s">
        <v>65</v>
      </c>
      <c r="G13" s="131">
        <v>45141</v>
      </c>
      <c r="H13" s="131">
        <v>45108</v>
      </c>
      <c r="I13" s="36">
        <v>36</v>
      </c>
      <c r="J13" s="174" t="s">
        <v>94</v>
      </c>
      <c r="K13" s="133" t="s">
        <v>66</v>
      </c>
      <c r="L13" s="128"/>
      <c r="M13" s="49" t="str">
        <f t="shared" si="9"/>
        <v>6274</v>
      </c>
      <c r="N13" s="128">
        <v>6274001909</v>
      </c>
      <c r="O13" s="128">
        <v>6274001909</v>
      </c>
      <c r="P13" s="51"/>
      <c r="Q13" s="51"/>
      <c r="R13" s="51">
        <v>102096978</v>
      </c>
      <c r="S13" s="134">
        <v>2836027</v>
      </c>
      <c r="T13" s="53">
        <f t="shared" si="10"/>
        <v>0</v>
      </c>
      <c r="U13" s="53">
        <f t="shared" si="10"/>
        <v>0</v>
      </c>
      <c r="V13" s="53">
        <f t="shared" si="10"/>
        <v>0</v>
      </c>
      <c r="W13" s="53">
        <f t="shared" si="10"/>
        <v>0</v>
      </c>
      <c r="X13" s="53">
        <f t="shared" si="10"/>
        <v>0</v>
      </c>
      <c r="Y13" s="53">
        <f t="shared" si="10"/>
        <v>0</v>
      </c>
      <c r="Z13" s="53">
        <f t="shared" si="10"/>
        <v>0</v>
      </c>
      <c r="AA13" s="53">
        <f t="shared" si="10"/>
        <v>0</v>
      </c>
      <c r="AB13" s="53">
        <f t="shared" si="10"/>
        <v>0</v>
      </c>
      <c r="AC13" s="53">
        <f t="shared" si="10"/>
        <v>0</v>
      </c>
      <c r="AD13" s="53">
        <f t="shared" si="10"/>
        <v>0</v>
      </c>
      <c r="AE13" s="53">
        <f t="shared" si="10"/>
        <v>0</v>
      </c>
      <c r="AF13" s="53">
        <f t="shared" si="11"/>
        <v>0</v>
      </c>
      <c r="AG13" s="121">
        <v>0</v>
      </c>
      <c r="AH13" s="53">
        <f t="shared" si="12"/>
        <v>0</v>
      </c>
      <c r="AI13" s="53">
        <f t="shared" si="12"/>
        <v>0</v>
      </c>
      <c r="AJ13" s="53">
        <f t="shared" si="12"/>
        <v>0</v>
      </c>
      <c r="AK13" s="53">
        <f t="shared" si="12"/>
        <v>0</v>
      </c>
      <c r="AL13" s="53">
        <f t="shared" si="12"/>
        <v>0</v>
      </c>
      <c r="AM13" s="53">
        <f t="shared" si="12"/>
        <v>0</v>
      </c>
      <c r="AN13" s="53">
        <f t="shared" si="12"/>
        <v>0</v>
      </c>
      <c r="AO13" s="53">
        <f t="shared" si="12"/>
        <v>0</v>
      </c>
      <c r="AP13" s="53">
        <f t="shared" si="12"/>
        <v>0</v>
      </c>
      <c r="AQ13" s="53">
        <f t="shared" si="12"/>
        <v>0</v>
      </c>
      <c r="AR13" s="53">
        <f t="shared" si="12"/>
        <v>0</v>
      </c>
      <c r="AS13" s="53">
        <f t="shared" si="12"/>
        <v>0</v>
      </c>
      <c r="AT13" s="53">
        <f t="shared" si="13"/>
        <v>0</v>
      </c>
      <c r="AU13" s="121">
        <v>0</v>
      </c>
      <c r="AV13" s="53">
        <f t="shared" si="14"/>
        <v>0</v>
      </c>
      <c r="AW13" s="53">
        <f t="shared" si="14"/>
        <v>0</v>
      </c>
      <c r="AX13" s="53">
        <f t="shared" si="14"/>
        <v>0</v>
      </c>
      <c r="AY13" s="53">
        <f t="shared" si="14"/>
        <v>0</v>
      </c>
      <c r="AZ13" s="53">
        <f t="shared" si="14"/>
        <v>0</v>
      </c>
      <c r="BA13" s="53">
        <f t="shared" si="14"/>
        <v>0</v>
      </c>
      <c r="BB13" s="53">
        <f t="shared" si="14"/>
        <v>0</v>
      </c>
      <c r="BC13" s="53">
        <f t="shared" si="14"/>
        <v>0</v>
      </c>
      <c r="BD13" s="53">
        <f t="shared" si="14"/>
        <v>0</v>
      </c>
      <c r="BE13" s="53">
        <f t="shared" si="14"/>
        <v>0</v>
      </c>
      <c r="BF13" s="53">
        <f t="shared" si="14"/>
        <v>0</v>
      </c>
      <c r="BG13" s="53">
        <f t="shared" si="14"/>
        <v>0</v>
      </c>
      <c r="BH13" s="53">
        <f t="shared" si="15"/>
        <v>0</v>
      </c>
      <c r="BI13" s="121">
        <v>0</v>
      </c>
      <c r="BJ13" s="53">
        <f t="shared" si="16"/>
        <v>0</v>
      </c>
      <c r="BK13" s="53">
        <f t="shared" si="16"/>
        <v>0</v>
      </c>
      <c r="BL13" s="53">
        <f t="shared" si="16"/>
        <v>0</v>
      </c>
      <c r="BM13" s="53">
        <f t="shared" si="16"/>
        <v>0</v>
      </c>
      <c r="BN13" s="53">
        <f t="shared" si="16"/>
        <v>0</v>
      </c>
      <c r="BO13" s="53">
        <f t="shared" si="16"/>
        <v>0</v>
      </c>
      <c r="BP13" s="53">
        <f t="shared" si="16"/>
        <v>2836027</v>
      </c>
      <c r="BQ13" s="53">
        <f t="shared" si="16"/>
        <v>2836027</v>
      </c>
      <c r="BR13" s="53">
        <f t="shared" si="16"/>
        <v>2836027</v>
      </c>
      <c r="BS13" s="53">
        <f t="shared" si="16"/>
        <v>2836027</v>
      </c>
      <c r="BT13" s="53">
        <f t="shared" si="16"/>
        <v>2836027</v>
      </c>
      <c r="BU13" s="53">
        <f t="shared" si="16"/>
        <v>2836027</v>
      </c>
      <c r="BV13" s="53">
        <f t="shared" si="17"/>
        <v>17016162</v>
      </c>
      <c r="BW13" s="121">
        <f t="shared" si="24"/>
        <v>85080816</v>
      </c>
      <c r="BX13" s="55">
        <f t="shared" si="27"/>
        <v>2836027</v>
      </c>
      <c r="BY13" s="55">
        <f t="shared" si="27"/>
        <v>2836027</v>
      </c>
      <c r="BZ13" s="55">
        <f t="shared" si="27"/>
        <v>2836027</v>
      </c>
      <c r="CA13" s="55">
        <f t="shared" si="27"/>
        <v>2836027</v>
      </c>
      <c r="CB13" s="55">
        <f t="shared" si="27"/>
        <v>2836027</v>
      </c>
      <c r="CC13" s="55">
        <f t="shared" si="27"/>
        <v>2836027</v>
      </c>
      <c r="CD13" s="55">
        <f t="shared" si="27"/>
        <v>2836027</v>
      </c>
      <c r="CE13" s="55">
        <f t="shared" si="27"/>
        <v>2836027</v>
      </c>
      <c r="CF13" s="55">
        <f t="shared" si="27"/>
        <v>2836027</v>
      </c>
      <c r="CG13" s="55">
        <f t="shared" si="27"/>
        <v>2836027</v>
      </c>
      <c r="CH13" s="55">
        <f t="shared" si="27"/>
        <v>2836027</v>
      </c>
      <c r="CI13" s="55">
        <f t="shared" si="27"/>
        <v>2836027</v>
      </c>
      <c r="CJ13" s="53">
        <f t="shared" si="19"/>
        <v>34032324</v>
      </c>
      <c r="CK13" s="121">
        <f t="shared" si="20"/>
        <v>51048492</v>
      </c>
      <c r="CL13" s="41">
        <f t="shared" si="21"/>
        <v>2836027</v>
      </c>
      <c r="CM13" s="41">
        <f t="shared" si="21"/>
        <v>2836027</v>
      </c>
      <c r="CN13" s="41">
        <f t="shared" si="21"/>
        <v>2836027</v>
      </c>
      <c r="CO13" s="41">
        <f t="shared" si="21"/>
        <v>2836027</v>
      </c>
      <c r="CP13" s="41">
        <f t="shared" si="21"/>
        <v>2836027</v>
      </c>
      <c r="CQ13" s="41">
        <f t="shared" si="21"/>
        <v>2836027</v>
      </c>
      <c r="CR13" s="41">
        <f t="shared" si="21"/>
        <v>2836027</v>
      </c>
      <c r="CS13" s="41">
        <f t="shared" si="21"/>
        <v>2836027</v>
      </c>
      <c r="CT13" s="41">
        <f t="shared" si="21"/>
        <v>2836027</v>
      </c>
      <c r="CU13" s="41">
        <f t="shared" si="21"/>
        <v>2836027</v>
      </c>
      <c r="CV13" s="41">
        <f t="shared" si="21"/>
        <v>2836027</v>
      </c>
      <c r="CW13" s="41">
        <f t="shared" si="26"/>
        <v>2836027</v>
      </c>
      <c r="CX13" s="41">
        <f t="shared" si="22"/>
        <v>34032324</v>
      </c>
      <c r="CY13" s="41">
        <f t="shared" si="23"/>
        <v>17016168</v>
      </c>
    </row>
    <row r="14" spans="1:103" s="42" customFormat="1" ht="13" outlineLevel="1" x14ac:dyDescent="0.25">
      <c r="A14" s="129" t="s">
        <v>38</v>
      </c>
      <c r="B14" s="129" t="s">
        <v>39</v>
      </c>
      <c r="C14" s="130" t="str">
        <f>_xlfn.XLOOKUP(E14,'[1]TH_CC (3)'!$E:$E,'[1]TH_CC (3)'!$E:$E)</f>
        <v>115000008</v>
      </c>
      <c r="D14" s="128" t="s">
        <v>64</v>
      </c>
      <c r="E14" s="132" t="s">
        <v>647</v>
      </c>
      <c r="F14" s="128" t="s">
        <v>67</v>
      </c>
      <c r="G14" s="131">
        <v>45141</v>
      </c>
      <c r="H14" s="131">
        <v>45108</v>
      </c>
      <c r="I14" s="36">
        <v>36</v>
      </c>
      <c r="J14" s="174" t="s">
        <v>94</v>
      </c>
      <c r="K14" s="133" t="s">
        <v>66</v>
      </c>
      <c r="L14" s="128"/>
      <c r="M14" s="49" t="str">
        <f t="shared" si="9"/>
        <v>6274</v>
      </c>
      <c r="N14" s="128">
        <v>6274001909</v>
      </c>
      <c r="O14" s="128">
        <v>6274001909</v>
      </c>
      <c r="P14" s="51"/>
      <c r="Q14" s="51"/>
      <c r="R14" s="51">
        <v>53030000</v>
      </c>
      <c r="S14" s="134">
        <v>1473055</v>
      </c>
      <c r="T14" s="53">
        <f t="shared" si="10"/>
        <v>0</v>
      </c>
      <c r="U14" s="53">
        <f t="shared" si="10"/>
        <v>0</v>
      </c>
      <c r="V14" s="53">
        <f t="shared" si="10"/>
        <v>0</v>
      </c>
      <c r="W14" s="53">
        <f t="shared" si="10"/>
        <v>0</v>
      </c>
      <c r="X14" s="53">
        <f t="shared" si="10"/>
        <v>0</v>
      </c>
      <c r="Y14" s="53">
        <f t="shared" si="10"/>
        <v>0</v>
      </c>
      <c r="Z14" s="53">
        <f t="shared" si="10"/>
        <v>0</v>
      </c>
      <c r="AA14" s="53">
        <f t="shared" si="10"/>
        <v>0</v>
      </c>
      <c r="AB14" s="53">
        <f t="shared" si="10"/>
        <v>0</v>
      </c>
      <c r="AC14" s="53">
        <f t="shared" si="10"/>
        <v>0</v>
      </c>
      <c r="AD14" s="53">
        <f t="shared" si="10"/>
        <v>0</v>
      </c>
      <c r="AE14" s="53">
        <f t="shared" si="10"/>
        <v>0</v>
      </c>
      <c r="AF14" s="53">
        <f t="shared" si="11"/>
        <v>0</v>
      </c>
      <c r="AG14" s="121">
        <v>0</v>
      </c>
      <c r="AH14" s="53">
        <f t="shared" si="12"/>
        <v>0</v>
      </c>
      <c r="AI14" s="53">
        <f t="shared" si="12"/>
        <v>0</v>
      </c>
      <c r="AJ14" s="53">
        <f t="shared" si="12"/>
        <v>0</v>
      </c>
      <c r="AK14" s="53">
        <f t="shared" si="12"/>
        <v>0</v>
      </c>
      <c r="AL14" s="53">
        <f t="shared" si="12"/>
        <v>0</v>
      </c>
      <c r="AM14" s="53">
        <f t="shared" si="12"/>
        <v>0</v>
      </c>
      <c r="AN14" s="53">
        <f t="shared" si="12"/>
        <v>0</v>
      </c>
      <c r="AO14" s="53">
        <f t="shared" si="12"/>
        <v>0</v>
      </c>
      <c r="AP14" s="53">
        <f t="shared" si="12"/>
        <v>0</v>
      </c>
      <c r="AQ14" s="53">
        <f t="shared" si="12"/>
        <v>0</v>
      </c>
      <c r="AR14" s="53">
        <f t="shared" si="12"/>
        <v>0</v>
      </c>
      <c r="AS14" s="53">
        <f t="shared" si="12"/>
        <v>0</v>
      </c>
      <c r="AT14" s="53">
        <f t="shared" si="13"/>
        <v>0</v>
      </c>
      <c r="AU14" s="121">
        <v>0</v>
      </c>
      <c r="AV14" s="53">
        <f t="shared" si="14"/>
        <v>0</v>
      </c>
      <c r="AW14" s="53">
        <f t="shared" si="14"/>
        <v>0</v>
      </c>
      <c r="AX14" s="53">
        <f t="shared" si="14"/>
        <v>0</v>
      </c>
      <c r="AY14" s="53">
        <f t="shared" si="14"/>
        <v>0</v>
      </c>
      <c r="AZ14" s="53">
        <f t="shared" si="14"/>
        <v>0</v>
      </c>
      <c r="BA14" s="53">
        <f t="shared" si="14"/>
        <v>0</v>
      </c>
      <c r="BB14" s="53">
        <f t="shared" si="14"/>
        <v>0</v>
      </c>
      <c r="BC14" s="53">
        <f t="shared" si="14"/>
        <v>0</v>
      </c>
      <c r="BD14" s="53">
        <f t="shared" si="14"/>
        <v>0</v>
      </c>
      <c r="BE14" s="53">
        <f t="shared" si="14"/>
        <v>0</v>
      </c>
      <c r="BF14" s="53">
        <f t="shared" si="14"/>
        <v>0</v>
      </c>
      <c r="BG14" s="53">
        <f t="shared" si="14"/>
        <v>0</v>
      </c>
      <c r="BH14" s="53">
        <f t="shared" si="15"/>
        <v>0</v>
      </c>
      <c r="BI14" s="121">
        <v>0</v>
      </c>
      <c r="BJ14" s="53">
        <f t="shared" si="16"/>
        <v>0</v>
      </c>
      <c r="BK14" s="53">
        <f t="shared" si="16"/>
        <v>0</v>
      </c>
      <c r="BL14" s="53">
        <f t="shared" si="16"/>
        <v>0</v>
      </c>
      <c r="BM14" s="53">
        <f t="shared" si="16"/>
        <v>0</v>
      </c>
      <c r="BN14" s="53">
        <f t="shared" si="16"/>
        <v>0</v>
      </c>
      <c r="BO14" s="53">
        <f t="shared" si="16"/>
        <v>0</v>
      </c>
      <c r="BP14" s="53">
        <f t="shared" si="16"/>
        <v>1473055</v>
      </c>
      <c r="BQ14" s="53">
        <f t="shared" si="16"/>
        <v>1473055</v>
      </c>
      <c r="BR14" s="53">
        <f t="shared" si="16"/>
        <v>1473055</v>
      </c>
      <c r="BS14" s="53">
        <f t="shared" si="16"/>
        <v>1473055</v>
      </c>
      <c r="BT14" s="53">
        <f t="shared" si="16"/>
        <v>1473055</v>
      </c>
      <c r="BU14" s="53">
        <f t="shared" si="16"/>
        <v>1473055</v>
      </c>
      <c r="BV14" s="53">
        <f t="shared" si="17"/>
        <v>8838330</v>
      </c>
      <c r="BW14" s="121">
        <f t="shared" si="24"/>
        <v>44191670</v>
      </c>
      <c r="BX14" s="55">
        <f t="shared" si="27"/>
        <v>1473055</v>
      </c>
      <c r="BY14" s="55">
        <f t="shared" si="27"/>
        <v>1473055</v>
      </c>
      <c r="BZ14" s="55">
        <f t="shared" si="27"/>
        <v>1473055</v>
      </c>
      <c r="CA14" s="55">
        <f t="shared" si="27"/>
        <v>1473055</v>
      </c>
      <c r="CB14" s="55">
        <f t="shared" si="27"/>
        <v>1473055</v>
      </c>
      <c r="CC14" s="55">
        <f t="shared" si="27"/>
        <v>1473055</v>
      </c>
      <c r="CD14" s="55">
        <f t="shared" si="27"/>
        <v>1473055</v>
      </c>
      <c r="CE14" s="55">
        <f t="shared" si="27"/>
        <v>1473055</v>
      </c>
      <c r="CF14" s="55">
        <f t="shared" si="27"/>
        <v>1473055</v>
      </c>
      <c r="CG14" s="55">
        <f t="shared" si="27"/>
        <v>1473055</v>
      </c>
      <c r="CH14" s="55">
        <f t="shared" si="27"/>
        <v>1473055</v>
      </c>
      <c r="CI14" s="55">
        <f t="shared" si="27"/>
        <v>1473055</v>
      </c>
      <c r="CJ14" s="53">
        <f t="shared" si="19"/>
        <v>17676660</v>
      </c>
      <c r="CK14" s="121">
        <f t="shared" si="20"/>
        <v>26515010</v>
      </c>
      <c r="CL14" s="41">
        <f t="shared" si="21"/>
        <v>1473055</v>
      </c>
      <c r="CM14" s="41">
        <f t="shared" si="21"/>
        <v>1473055</v>
      </c>
      <c r="CN14" s="41">
        <f t="shared" si="21"/>
        <v>1473055</v>
      </c>
      <c r="CO14" s="41">
        <f t="shared" si="21"/>
        <v>1473055</v>
      </c>
      <c r="CP14" s="41">
        <f t="shared" si="21"/>
        <v>1473055</v>
      </c>
      <c r="CQ14" s="41">
        <f t="shared" si="21"/>
        <v>1473055</v>
      </c>
      <c r="CR14" s="41">
        <f t="shared" si="21"/>
        <v>1473055</v>
      </c>
      <c r="CS14" s="41">
        <f t="shared" si="21"/>
        <v>1473055</v>
      </c>
      <c r="CT14" s="41">
        <f t="shared" si="21"/>
        <v>1473055</v>
      </c>
      <c r="CU14" s="41">
        <f t="shared" si="21"/>
        <v>1473055</v>
      </c>
      <c r="CV14" s="41">
        <f t="shared" si="21"/>
        <v>1473055</v>
      </c>
      <c r="CW14" s="41">
        <f t="shared" si="26"/>
        <v>1473055</v>
      </c>
      <c r="CX14" s="41">
        <f t="shared" si="22"/>
        <v>17676660</v>
      </c>
      <c r="CY14" s="41">
        <f t="shared" si="23"/>
        <v>8838350</v>
      </c>
    </row>
    <row r="15" spans="1:103" s="42" customFormat="1" ht="13" outlineLevel="1" x14ac:dyDescent="0.25">
      <c r="A15" s="129"/>
      <c r="B15" s="129" t="s">
        <v>39</v>
      </c>
      <c r="C15" s="130" t="str">
        <f>_xlfn.XLOOKUP(E15,'[1]TH_CC (3)'!$E:$E,'[1]TH_CC (3)'!$E:$E)</f>
        <v>117000003</v>
      </c>
      <c r="D15" s="128" t="s">
        <v>69</v>
      </c>
      <c r="E15" s="132" t="s">
        <v>651</v>
      </c>
      <c r="F15" s="128" t="s">
        <v>72</v>
      </c>
      <c r="G15" s="131">
        <v>45086</v>
      </c>
      <c r="H15" s="131">
        <v>45108</v>
      </c>
      <c r="I15" s="36">
        <v>36</v>
      </c>
      <c r="J15" s="174" t="s">
        <v>721</v>
      </c>
      <c r="K15" s="133" t="s">
        <v>50</v>
      </c>
      <c r="L15" s="128"/>
      <c r="M15" s="49" t="str">
        <f t="shared" si="9"/>
        <v>6424</v>
      </c>
      <c r="N15" s="128">
        <v>6424001909</v>
      </c>
      <c r="O15" s="128">
        <v>6424001909</v>
      </c>
      <c r="P15" s="51"/>
      <c r="Q15" s="51"/>
      <c r="R15" s="51">
        <v>59068700</v>
      </c>
      <c r="S15" s="134">
        <v>1640797</v>
      </c>
      <c r="T15" s="53">
        <f t="shared" si="10"/>
        <v>0</v>
      </c>
      <c r="U15" s="53">
        <f t="shared" si="10"/>
        <v>0</v>
      </c>
      <c r="V15" s="53">
        <f t="shared" si="10"/>
        <v>0</v>
      </c>
      <c r="W15" s="53">
        <f t="shared" si="10"/>
        <v>0</v>
      </c>
      <c r="X15" s="53">
        <f t="shared" si="10"/>
        <v>0</v>
      </c>
      <c r="Y15" s="53">
        <f t="shared" si="10"/>
        <v>0</v>
      </c>
      <c r="Z15" s="53">
        <f t="shared" si="10"/>
        <v>0</v>
      </c>
      <c r="AA15" s="53">
        <f t="shared" si="10"/>
        <v>0</v>
      </c>
      <c r="AB15" s="53">
        <f t="shared" si="10"/>
        <v>0</v>
      </c>
      <c r="AC15" s="53">
        <f t="shared" si="10"/>
        <v>0</v>
      </c>
      <c r="AD15" s="53">
        <f t="shared" si="10"/>
        <v>0</v>
      </c>
      <c r="AE15" s="53">
        <f t="shared" si="10"/>
        <v>0</v>
      </c>
      <c r="AF15" s="53">
        <f t="shared" si="11"/>
        <v>0</v>
      </c>
      <c r="AG15" s="121">
        <v>0</v>
      </c>
      <c r="AH15" s="53">
        <f t="shared" si="12"/>
        <v>0</v>
      </c>
      <c r="AI15" s="53">
        <f t="shared" si="12"/>
        <v>0</v>
      </c>
      <c r="AJ15" s="53">
        <f t="shared" si="12"/>
        <v>0</v>
      </c>
      <c r="AK15" s="53">
        <f t="shared" si="12"/>
        <v>0</v>
      </c>
      <c r="AL15" s="53">
        <f t="shared" si="12"/>
        <v>0</v>
      </c>
      <c r="AM15" s="53">
        <f t="shared" si="12"/>
        <v>0</v>
      </c>
      <c r="AN15" s="53">
        <f t="shared" si="12"/>
        <v>0</v>
      </c>
      <c r="AO15" s="53">
        <f t="shared" si="12"/>
        <v>0</v>
      </c>
      <c r="AP15" s="53">
        <f t="shared" si="12"/>
        <v>0</v>
      </c>
      <c r="AQ15" s="53">
        <f t="shared" si="12"/>
        <v>0</v>
      </c>
      <c r="AR15" s="53">
        <f t="shared" si="12"/>
        <v>0</v>
      </c>
      <c r="AS15" s="53">
        <f t="shared" si="12"/>
        <v>0</v>
      </c>
      <c r="AT15" s="53">
        <f t="shared" si="13"/>
        <v>0</v>
      </c>
      <c r="AU15" s="121">
        <v>0</v>
      </c>
      <c r="AV15" s="53">
        <f t="shared" si="14"/>
        <v>0</v>
      </c>
      <c r="AW15" s="53">
        <f t="shared" si="14"/>
        <v>0</v>
      </c>
      <c r="AX15" s="53">
        <f t="shared" si="14"/>
        <v>0</v>
      </c>
      <c r="AY15" s="53">
        <f t="shared" si="14"/>
        <v>0</v>
      </c>
      <c r="AZ15" s="53">
        <f t="shared" si="14"/>
        <v>0</v>
      </c>
      <c r="BA15" s="53">
        <f t="shared" si="14"/>
        <v>0</v>
      </c>
      <c r="BB15" s="53">
        <f t="shared" si="14"/>
        <v>0</v>
      </c>
      <c r="BC15" s="53">
        <f t="shared" si="14"/>
        <v>0</v>
      </c>
      <c r="BD15" s="53">
        <f t="shared" si="14"/>
        <v>0</v>
      </c>
      <c r="BE15" s="53">
        <f t="shared" si="14"/>
        <v>0</v>
      </c>
      <c r="BF15" s="53">
        <f t="shared" si="14"/>
        <v>0</v>
      </c>
      <c r="BG15" s="53">
        <f t="shared" si="14"/>
        <v>0</v>
      </c>
      <c r="BH15" s="53">
        <f t="shared" si="15"/>
        <v>0</v>
      </c>
      <c r="BI15" s="121">
        <v>0</v>
      </c>
      <c r="BJ15" s="53">
        <f t="shared" si="16"/>
        <v>0</v>
      </c>
      <c r="BK15" s="53">
        <f t="shared" si="16"/>
        <v>0</v>
      </c>
      <c r="BL15" s="53">
        <f t="shared" si="16"/>
        <v>0</v>
      </c>
      <c r="BM15" s="53">
        <f t="shared" si="16"/>
        <v>0</v>
      </c>
      <c r="BN15" s="53">
        <f t="shared" si="16"/>
        <v>0</v>
      </c>
      <c r="BO15" s="53">
        <f t="shared" si="16"/>
        <v>0</v>
      </c>
      <c r="BP15" s="53">
        <f t="shared" si="16"/>
        <v>1640797</v>
      </c>
      <c r="BQ15" s="53">
        <f t="shared" si="16"/>
        <v>1640797</v>
      </c>
      <c r="BR15" s="53">
        <f t="shared" si="16"/>
        <v>1640797</v>
      </c>
      <c r="BS15" s="53">
        <f t="shared" si="16"/>
        <v>1640797</v>
      </c>
      <c r="BT15" s="53">
        <f t="shared" si="16"/>
        <v>1640797</v>
      </c>
      <c r="BU15" s="53">
        <f t="shared" si="16"/>
        <v>1640797</v>
      </c>
      <c r="BV15" s="53">
        <f t="shared" si="17"/>
        <v>9844782</v>
      </c>
      <c r="BW15" s="121">
        <f t="shared" si="24"/>
        <v>49223918</v>
      </c>
      <c r="BX15" s="55">
        <f t="shared" si="27"/>
        <v>1640797</v>
      </c>
      <c r="BY15" s="55">
        <f t="shared" si="27"/>
        <v>1640797</v>
      </c>
      <c r="BZ15" s="55">
        <f t="shared" si="27"/>
        <v>1640797</v>
      </c>
      <c r="CA15" s="55">
        <f t="shared" si="27"/>
        <v>1640797</v>
      </c>
      <c r="CB15" s="55">
        <f t="shared" si="27"/>
        <v>1640797</v>
      </c>
      <c r="CC15" s="55">
        <f t="shared" si="27"/>
        <v>1640797</v>
      </c>
      <c r="CD15" s="55">
        <f t="shared" si="27"/>
        <v>1640797</v>
      </c>
      <c r="CE15" s="55">
        <f t="shared" si="27"/>
        <v>1640797</v>
      </c>
      <c r="CF15" s="55">
        <f t="shared" si="27"/>
        <v>1640797</v>
      </c>
      <c r="CG15" s="55">
        <f t="shared" si="27"/>
        <v>1640797</v>
      </c>
      <c r="CH15" s="55">
        <f t="shared" si="27"/>
        <v>1640797</v>
      </c>
      <c r="CI15" s="55">
        <f t="shared" si="27"/>
        <v>1640797</v>
      </c>
      <c r="CJ15" s="53">
        <f t="shared" si="19"/>
        <v>19689564</v>
      </c>
      <c r="CK15" s="121">
        <f t="shared" si="20"/>
        <v>29534354</v>
      </c>
      <c r="CL15" s="41">
        <f t="shared" si="21"/>
        <v>1640797</v>
      </c>
      <c r="CM15" s="41">
        <f t="shared" si="21"/>
        <v>1640797</v>
      </c>
      <c r="CN15" s="41">
        <f t="shared" si="21"/>
        <v>1640797</v>
      </c>
      <c r="CO15" s="41">
        <f t="shared" si="21"/>
        <v>1640797</v>
      </c>
      <c r="CP15" s="41">
        <f t="shared" si="21"/>
        <v>1640797</v>
      </c>
      <c r="CQ15" s="41">
        <f t="shared" si="21"/>
        <v>1640797</v>
      </c>
      <c r="CR15" s="41">
        <f t="shared" si="21"/>
        <v>1640797</v>
      </c>
      <c r="CS15" s="41">
        <f t="shared" si="21"/>
        <v>1640797</v>
      </c>
      <c r="CT15" s="41">
        <f t="shared" si="21"/>
        <v>1640797</v>
      </c>
      <c r="CU15" s="41">
        <f t="shared" si="21"/>
        <v>1640797</v>
      </c>
      <c r="CV15" s="41">
        <f t="shared" si="21"/>
        <v>1640797</v>
      </c>
      <c r="CW15" s="41">
        <f t="shared" si="26"/>
        <v>1640797</v>
      </c>
      <c r="CX15" s="41">
        <f t="shared" si="22"/>
        <v>19689564</v>
      </c>
      <c r="CY15" s="41">
        <f t="shared" si="23"/>
        <v>9844790</v>
      </c>
    </row>
    <row r="16" spans="1:103" s="42" customFormat="1" ht="13" outlineLevel="1" x14ac:dyDescent="0.25">
      <c r="A16" s="129"/>
      <c r="B16" s="129" t="s">
        <v>39</v>
      </c>
      <c r="C16" s="130" t="str">
        <f>_xlfn.XLOOKUP(E16,'[1]TH_CC (3)'!$E:$E,'[1]TH_CC (3)'!$E:$E)</f>
        <v>117000006</v>
      </c>
      <c r="D16" s="128" t="s">
        <v>69</v>
      </c>
      <c r="E16" s="132" t="s">
        <v>652</v>
      </c>
      <c r="F16" s="128" t="s">
        <v>73</v>
      </c>
      <c r="G16" s="131">
        <v>45110</v>
      </c>
      <c r="H16" s="131">
        <v>45110</v>
      </c>
      <c r="I16" s="36">
        <v>36</v>
      </c>
      <c r="J16" s="174" t="s">
        <v>721</v>
      </c>
      <c r="K16" s="133" t="s">
        <v>50</v>
      </c>
      <c r="L16" s="128"/>
      <c r="M16" s="49" t="str">
        <f t="shared" si="9"/>
        <v>6424</v>
      </c>
      <c r="N16" s="128">
        <v>6424001909</v>
      </c>
      <c r="O16" s="128">
        <v>6424001909</v>
      </c>
      <c r="P16" s="51"/>
      <c r="Q16" s="51"/>
      <c r="R16" s="51">
        <v>69288347</v>
      </c>
      <c r="S16" s="134">
        <v>1924677</v>
      </c>
      <c r="T16" s="53">
        <f t="shared" si="10"/>
        <v>0</v>
      </c>
      <c r="U16" s="53">
        <f t="shared" si="10"/>
        <v>0</v>
      </c>
      <c r="V16" s="53">
        <f t="shared" si="10"/>
        <v>0</v>
      </c>
      <c r="W16" s="53">
        <f t="shared" si="10"/>
        <v>0</v>
      </c>
      <c r="X16" s="53">
        <f t="shared" si="10"/>
        <v>0</v>
      </c>
      <c r="Y16" s="53">
        <f t="shared" si="10"/>
        <v>0</v>
      </c>
      <c r="Z16" s="53">
        <f t="shared" si="10"/>
        <v>0</v>
      </c>
      <c r="AA16" s="53">
        <f t="shared" si="10"/>
        <v>0</v>
      </c>
      <c r="AB16" s="53">
        <f t="shared" si="10"/>
        <v>0</v>
      </c>
      <c r="AC16" s="53">
        <f t="shared" si="10"/>
        <v>0</v>
      </c>
      <c r="AD16" s="53">
        <f t="shared" si="10"/>
        <v>0</v>
      </c>
      <c r="AE16" s="53">
        <f t="shared" si="10"/>
        <v>0</v>
      </c>
      <c r="AF16" s="53">
        <f t="shared" si="11"/>
        <v>0</v>
      </c>
      <c r="AG16" s="121">
        <v>0</v>
      </c>
      <c r="AH16" s="53">
        <f t="shared" si="12"/>
        <v>0</v>
      </c>
      <c r="AI16" s="53">
        <f t="shared" si="12"/>
        <v>0</v>
      </c>
      <c r="AJ16" s="53">
        <f t="shared" si="12"/>
        <v>0</v>
      </c>
      <c r="AK16" s="53">
        <f t="shared" si="12"/>
        <v>0</v>
      </c>
      <c r="AL16" s="53">
        <f t="shared" si="12"/>
        <v>0</v>
      </c>
      <c r="AM16" s="53">
        <f t="shared" si="12"/>
        <v>0</v>
      </c>
      <c r="AN16" s="53">
        <f t="shared" si="12"/>
        <v>0</v>
      </c>
      <c r="AO16" s="53">
        <f t="shared" si="12"/>
        <v>0</v>
      </c>
      <c r="AP16" s="53">
        <f t="shared" si="12"/>
        <v>0</v>
      </c>
      <c r="AQ16" s="53">
        <f t="shared" si="12"/>
        <v>0</v>
      </c>
      <c r="AR16" s="53">
        <f t="shared" si="12"/>
        <v>0</v>
      </c>
      <c r="AS16" s="53">
        <f t="shared" si="12"/>
        <v>0</v>
      </c>
      <c r="AT16" s="53">
        <f t="shared" si="13"/>
        <v>0</v>
      </c>
      <c r="AU16" s="121">
        <v>0</v>
      </c>
      <c r="AV16" s="53">
        <f t="shared" si="14"/>
        <v>0</v>
      </c>
      <c r="AW16" s="53">
        <f t="shared" si="14"/>
        <v>0</v>
      </c>
      <c r="AX16" s="53">
        <f t="shared" si="14"/>
        <v>0</v>
      </c>
      <c r="AY16" s="53">
        <f t="shared" si="14"/>
        <v>0</v>
      </c>
      <c r="AZ16" s="53">
        <f t="shared" si="14"/>
        <v>0</v>
      </c>
      <c r="BA16" s="53">
        <f t="shared" si="14"/>
        <v>0</v>
      </c>
      <c r="BB16" s="53">
        <f t="shared" si="14"/>
        <v>0</v>
      </c>
      <c r="BC16" s="53">
        <f t="shared" si="14"/>
        <v>0</v>
      </c>
      <c r="BD16" s="53">
        <f t="shared" si="14"/>
        <v>0</v>
      </c>
      <c r="BE16" s="53">
        <f t="shared" si="14"/>
        <v>0</v>
      </c>
      <c r="BF16" s="53">
        <f t="shared" si="14"/>
        <v>0</v>
      </c>
      <c r="BG16" s="53">
        <f t="shared" si="14"/>
        <v>0</v>
      </c>
      <c r="BH16" s="53">
        <f t="shared" si="15"/>
        <v>0</v>
      </c>
      <c r="BI16" s="121">
        <v>0</v>
      </c>
      <c r="BJ16" s="53">
        <f t="shared" si="16"/>
        <v>0</v>
      </c>
      <c r="BK16" s="53">
        <f t="shared" si="16"/>
        <v>0</v>
      </c>
      <c r="BL16" s="53">
        <f t="shared" si="16"/>
        <v>0</v>
      </c>
      <c r="BM16" s="53">
        <f t="shared" si="16"/>
        <v>0</v>
      </c>
      <c r="BN16" s="53">
        <f t="shared" si="16"/>
        <v>0</v>
      </c>
      <c r="BO16" s="53">
        <f t="shared" si="16"/>
        <v>0</v>
      </c>
      <c r="BP16" s="53">
        <f t="shared" si="16"/>
        <v>1924677</v>
      </c>
      <c r="BQ16" s="53">
        <f t="shared" si="16"/>
        <v>1924677</v>
      </c>
      <c r="BR16" s="53">
        <f t="shared" si="16"/>
        <v>1924677</v>
      </c>
      <c r="BS16" s="53">
        <f t="shared" si="16"/>
        <v>1924677</v>
      </c>
      <c r="BT16" s="53">
        <f t="shared" si="16"/>
        <v>1924677</v>
      </c>
      <c r="BU16" s="53">
        <f t="shared" si="16"/>
        <v>1924677</v>
      </c>
      <c r="BV16" s="53">
        <f t="shared" si="17"/>
        <v>11548062</v>
      </c>
      <c r="BW16" s="121">
        <f t="shared" si="24"/>
        <v>57740285</v>
      </c>
      <c r="BX16" s="55">
        <f t="shared" si="27"/>
        <v>1924677</v>
      </c>
      <c r="BY16" s="55">
        <f t="shared" si="27"/>
        <v>1924677</v>
      </c>
      <c r="BZ16" s="55">
        <f t="shared" si="27"/>
        <v>1924677</v>
      </c>
      <c r="CA16" s="55">
        <f t="shared" si="27"/>
        <v>1924677</v>
      </c>
      <c r="CB16" s="55">
        <f t="shared" si="27"/>
        <v>1924677</v>
      </c>
      <c r="CC16" s="55">
        <f t="shared" si="27"/>
        <v>1924677</v>
      </c>
      <c r="CD16" s="55">
        <f t="shared" si="27"/>
        <v>1924677</v>
      </c>
      <c r="CE16" s="55">
        <f t="shared" si="27"/>
        <v>1924677</v>
      </c>
      <c r="CF16" s="55">
        <f t="shared" si="27"/>
        <v>1924677</v>
      </c>
      <c r="CG16" s="55">
        <f t="shared" si="27"/>
        <v>1924677</v>
      </c>
      <c r="CH16" s="55">
        <f t="shared" si="27"/>
        <v>1924677</v>
      </c>
      <c r="CI16" s="55">
        <f t="shared" si="27"/>
        <v>1924677</v>
      </c>
      <c r="CJ16" s="53">
        <f t="shared" si="19"/>
        <v>23096124</v>
      </c>
      <c r="CK16" s="121">
        <f t="shared" si="20"/>
        <v>34644161</v>
      </c>
      <c r="CL16" s="41">
        <f t="shared" si="21"/>
        <v>1924677</v>
      </c>
      <c r="CM16" s="41">
        <f t="shared" si="21"/>
        <v>1924677</v>
      </c>
      <c r="CN16" s="41">
        <f t="shared" si="21"/>
        <v>1924677</v>
      </c>
      <c r="CO16" s="41">
        <f t="shared" si="21"/>
        <v>1924677</v>
      </c>
      <c r="CP16" s="41">
        <f t="shared" si="21"/>
        <v>1924677</v>
      </c>
      <c r="CQ16" s="41">
        <f t="shared" si="21"/>
        <v>1924677</v>
      </c>
      <c r="CR16" s="41">
        <f t="shared" si="21"/>
        <v>1924677</v>
      </c>
      <c r="CS16" s="41">
        <f t="shared" si="21"/>
        <v>1924677</v>
      </c>
      <c r="CT16" s="41">
        <f t="shared" si="21"/>
        <v>1924677</v>
      </c>
      <c r="CU16" s="41">
        <f t="shared" si="21"/>
        <v>1924677</v>
      </c>
      <c r="CV16" s="41">
        <f t="shared" si="21"/>
        <v>1924677</v>
      </c>
      <c r="CW16" s="41">
        <f t="shared" si="26"/>
        <v>1924677</v>
      </c>
      <c r="CX16" s="41">
        <f t="shared" si="22"/>
        <v>23096124</v>
      </c>
      <c r="CY16" s="41">
        <f t="shared" si="23"/>
        <v>11548037</v>
      </c>
    </row>
    <row r="17" spans="1:103" ht="13" outlineLevel="1" x14ac:dyDescent="0.25">
      <c r="A17" s="38" t="s">
        <v>38</v>
      </c>
      <c r="B17" s="38" t="s">
        <v>39</v>
      </c>
      <c r="C17" s="89" t="str">
        <f>_xlfn.XLOOKUP(E17,'[1]TH_CC (3)'!$E:$E,'[1]TH_CC (3)'!$E:$E)</f>
        <v>104000111</v>
      </c>
      <c r="D17" s="38" t="s">
        <v>82</v>
      </c>
      <c r="E17" s="90" t="s">
        <v>663</v>
      </c>
      <c r="F17" s="38" t="s">
        <v>664</v>
      </c>
      <c r="G17" s="57">
        <v>45110</v>
      </c>
      <c r="H17" s="57">
        <v>45110</v>
      </c>
      <c r="I17" s="173" t="s">
        <v>717</v>
      </c>
      <c r="J17" s="148" t="s">
        <v>94</v>
      </c>
      <c r="K17" s="96" t="s">
        <v>66</v>
      </c>
      <c r="L17" s="38"/>
      <c r="M17" s="38" t="str">
        <f t="shared" si="9"/>
        <v>6274</v>
      </c>
      <c r="N17" s="57" t="s">
        <v>406</v>
      </c>
      <c r="O17" s="38">
        <v>6274001901</v>
      </c>
      <c r="P17" s="92"/>
      <c r="Q17" s="58"/>
      <c r="R17" s="95">
        <v>72217040</v>
      </c>
      <c r="S17" s="93">
        <f>+R17/I17</f>
        <v>2006028.888888889</v>
      </c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95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95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95"/>
      <c r="BJ17" s="41"/>
      <c r="BK17" s="41"/>
      <c r="BL17" s="41"/>
      <c r="BM17" s="41"/>
      <c r="BN17" s="41"/>
      <c r="BO17" s="41"/>
      <c r="BP17" s="41">
        <f t="shared" ref="BP17:BU30" si="28">+IF(YEAR($H17)&lt;$BJ$5,$S17,IF(AND(YEAR($H17)=$BJ$5,MONTH($H17)&lt;=BP$6),$S17,0))</f>
        <v>2006028.888888889</v>
      </c>
      <c r="BQ17" s="41">
        <f t="shared" si="28"/>
        <v>2006028.888888889</v>
      </c>
      <c r="BR17" s="41">
        <f t="shared" si="28"/>
        <v>2006028.888888889</v>
      </c>
      <c r="BS17" s="41">
        <f t="shared" si="28"/>
        <v>2006028.888888889</v>
      </c>
      <c r="BT17" s="41">
        <f t="shared" si="28"/>
        <v>2006028.888888889</v>
      </c>
      <c r="BU17" s="41">
        <f t="shared" si="28"/>
        <v>2006028.888888889</v>
      </c>
      <c r="BV17" s="41">
        <f t="shared" si="17"/>
        <v>12036173.333333332</v>
      </c>
      <c r="BW17" s="95">
        <f t="shared" si="24"/>
        <v>60180866.666666672</v>
      </c>
      <c r="BX17" s="41">
        <f t="shared" ref="BX17:CI17" si="29">+IF(YEAR($H17)&lt;$BX$5,$S17,IF(AND(YEAR($H17)=$BX$5,MONTH($H17)&lt;=BX$6),$S17,0))</f>
        <v>2006028.888888889</v>
      </c>
      <c r="BY17" s="41">
        <f t="shared" si="29"/>
        <v>2006028.888888889</v>
      </c>
      <c r="BZ17" s="41">
        <f t="shared" si="29"/>
        <v>2006028.888888889</v>
      </c>
      <c r="CA17" s="41">
        <f t="shared" si="29"/>
        <v>2006028.888888889</v>
      </c>
      <c r="CB17" s="41">
        <f t="shared" si="29"/>
        <v>2006028.888888889</v>
      </c>
      <c r="CC17" s="41">
        <f t="shared" si="29"/>
        <v>2006028.888888889</v>
      </c>
      <c r="CD17" s="41">
        <f t="shared" si="29"/>
        <v>2006028.888888889</v>
      </c>
      <c r="CE17" s="41">
        <f t="shared" si="29"/>
        <v>2006028.888888889</v>
      </c>
      <c r="CF17" s="41">
        <f t="shared" si="29"/>
        <v>2006028.888888889</v>
      </c>
      <c r="CG17" s="41">
        <f t="shared" si="29"/>
        <v>2006028.888888889</v>
      </c>
      <c r="CH17" s="41">
        <f t="shared" si="29"/>
        <v>2006028.888888889</v>
      </c>
      <c r="CI17" s="41">
        <f t="shared" si="29"/>
        <v>2006028.888888889</v>
      </c>
      <c r="CJ17" s="41">
        <f t="shared" si="19"/>
        <v>24072346.66666666</v>
      </c>
      <c r="CK17" s="95">
        <f t="shared" si="20"/>
        <v>36108520.000000015</v>
      </c>
      <c r="CL17" s="41">
        <f t="shared" si="21"/>
        <v>2006028.888888889</v>
      </c>
      <c r="CM17" s="41">
        <f t="shared" si="21"/>
        <v>2006028.888888889</v>
      </c>
      <c r="CN17" s="41">
        <f t="shared" si="21"/>
        <v>2006028.888888889</v>
      </c>
      <c r="CO17" s="41">
        <f t="shared" si="21"/>
        <v>2006028.888888889</v>
      </c>
      <c r="CP17" s="41">
        <f t="shared" si="21"/>
        <v>2006028.888888889</v>
      </c>
      <c r="CQ17" s="41">
        <f t="shared" si="21"/>
        <v>2006028.888888889</v>
      </c>
      <c r="CR17" s="41">
        <f t="shared" si="21"/>
        <v>2006028.888888889</v>
      </c>
      <c r="CS17" s="41">
        <f t="shared" si="21"/>
        <v>2006028.888888889</v>
      </c>
      <c r="CT17" s="41">
        <f t="shared" si="21"/>
        <v>2006028.888888889</v>
      </c>
      <c r="CU17" s="41">
        <f t="shared" si="21"/>
        <v>2006028.888888889</v>
      </c>
      <c r="CV17" s="41">
        <f t="shared" si="21"/>
        <v>2006028.888888889</v>
      </c>
      <c r="CW17" s="41">
        <f t="shared" si="26"/>
        <v>2006028.888888889</v>
      </c>
      <c r="CX17" s="41">
        <f t="shared" si="22"/>
        <v>24072346.66666666</v>
      </c>
      <c r="CY17" s="41">
        <f t="shared" si="23"/>
        <v>12036173.333333354</v>
      </c>
    </row>
    <row r="18" spans="1:103" ht="13" outlineLevel="1" x14ac:dyDescent="0.25">
      <c r="A18" s="43" t="s">
        <v>38</v>
      </c>
      <c r="B18" s="43" t="s">
        <v>39</v>
      </c>
      <c r="C18" s="44" t="str">
        <f>_xlfn.XLOOKUP(E18,'[1]TH_CC (3)'!$E:$E,'[1]TH_CC (3)'!$E:$E)</f>
        <v>115000009</v>
      </c>
      <c r="D18" s="45" t="s">
        <v>64</v>
      </c>
      <c r="E18" s="47" t="s">
        <v>648</v>
      </c>
      <c r="F18" s="45" t="s">
        <v>68</v>
      </c>
      <c r="G18" s="46">
        <v>45141</v>
      </c>
      <c r="H18" s="46">
        <v>45141</v>
      </c>
      <c r="I18" s="36">
        <v>36</v>
      </c>
      <c r="J18" s="147" t="s">
        <v>94</v>
      </c>
      <c r="K18" s="48" t="s">
        <v>66</v>
      </c>
      <c r="L18" s="45"/>
      <c r="M18" s="49" t="str">
        <f t="shared" si="9"/>
        <v>6274</v>
      </c>
      <c r="N18" s="45">
        <v>6274001909</v>
      </c>
      <c r="O18" s="45">
        <v>6274001909</v>
      </c>
      <c r="P18" s="50"/>
      <c r="Q18" s="51"/>
      <c r="R18" s="50">
        <v>81154545</v>
      </c>
      <c r="S18" s="52">
        <v>2254293</v>
      </c>
      <c r="T18" s="53">
        <f t="shared" ref="T18:AE30" si="30">+IF(YEAR($H18)&lt;$T$5,$S18,IF(AND(YEAR($H18)=$T$5,MONTH($H18)&lt;=T$6),$S18,0))</f>
        <v>0</v>
      </c>
      <c r="U18" s="53">
        <f t="shared" si="30"/>
        <v>0</v>
      </c>
      <c r="V18" s="53">
        <f t="shared" si="30"/>
        <v>0</v>
      </c>
      <c r="W18" s="53">
        <f t="shared" si="30"/>
        <v>0</v>
      </c>
      <c r="X18" s="53">
        <f t="shared" si="30"/>
        <v>0</v>
      </c>
      <c r="Y18" s="53">
        <f t="shared" si="30"/>
        <v>0</v>
      </c>
      <c r="Z18" s="53">
        <f t="shared" si="30"/>
        <v>0</v>
      </c>
      <c r="AA18" s="53">
        <f t="shared" si="30"/>
        <v>0</v>
      </c>
      <c r="AB18" s="53">
        <f t="shared" si="30"/>
        <v>0</v>
      </c>
      <c r="AC18" s="53">
        <f t="shared" si="30"/>
        <v>0</v>
      </c>
      <c r="AD18" s="53">
        <f t="shared" si="30"/>
        <v>0</v>
      </c>
      <c r="AE18" s="53">
        <f t="shared" si="30"/>
        <v>0</v>
      </c>
      <c r="AF18" s="53">
        <f t="shared" ref="AF18:AF30" si="31">+SUM(T18:AE18)</f>
        <v>0</v>
      </c>
      <c r="AG18" s="54">
        <v>0</v>
      </c>
      <c r="AH18" s="53">
        <f t="shared" ref="AH18:AS30" si="32">+IF(YEAR($H18)&lt;$AH$5,$S18,IF(AND(YEAR($H18)=$AH$5,MONTH($H18)&lt;=AH$6),$S18,0))</f>
        <v>0</v>
      </c>
      <c r="AI18" s="53">
        <f t="shared" si="32"/>
        <v>0</v>
      </c>
      <c r="AJ18" s="53">
        <f t="shared" si="32"/>
        <v>0</v>
      </c>
      <c r="AK18" s="53">
        <f t="shared" si="32"/>
        <v>0</v>
      </c>
      <c r="AL18" s="53">
        <f t="shared" si="32"/>
        <v>0</v>
      </c>
      <c r="AM18" s="53">
        <f t="shared" si="32"/>
        <v>0</v>
      </c>
      <c r="AN18" s="53">
        <f t="shared" si="32"/>
        <v>0</v>
      </c>
      <c r="AO18" s="53">
        <f t="shared" si="32"/>
        <v>0</v>
      </c>
      <c r="AP18" s="53">
        <f t="shared" si="32"/>
        <v>0</v>
      </c>
      <c r="AQ18" s="53">
        <f t="shared" si="32"/>
        <v>0</v>
      </c>
      <c r="AR18" s="53">
        <f t="shared" si="32"/>
        <v>0</v>
      </c>
      <c r="AS18" s="53">
        <f t="shared" si="32"/>
        <v>0</v>
      </c>
      <c r="AT18" s="53">
        <f t="shared" ref="AT18:AT30" si="33">+SUM(AH18:AS18)</f>
        <v>0</v>
      </c>
      <c r="AU18" s="54">
        <v>0</v>
      </c>
      <c r="AV18" s="53">
        <f t="shared" ref="AV18:BG30" si="34">+IF(YEAR($H18)&lt;$AV$5,$S18,IF(AND(YEAR($H18)=$AV$5,MONTH($H18)&lt;=AV$6),$S18,0))</f>
        <v>0</v>
      </c>
      <c r="AW18" s="53">
        <f t="shared" si="34"/>
        <v>0</v>
      </c>
      <c r="AX18" s="53">
        <f t="shared" si="34"/>
        <v>0</v>
      </c>
      <c r="AY18" s="53">
        <f t="shared" si="34"/>
        <v>0</v>
      </c>
      <c r="AZ18" s="53">
        <f t="shared" si="34"/>
        <v>0</v>
      </c>
      <c r="BA18" s="53">
        <f t="shared" si="34"/>
        <v>0</v>
      </c>
      <c r="BB18" s="53">
        <f t="shared" si="34"/>
        <v>0</v>
      </c>
      <c r="BC18" s="53">
        <f t="shared" si="34"/>
        <v>0</v>
      </c>
      <c r="BD18" s="53">
        <f t="shared" si="34"/>
        <v>0</v>
      </c>
      <c r="BE18" s="53">
        <f t="shared" si="34"/>
        <v>0</v>
      </c>
      <c r="BF18" s="53">
        <f t="shared" si="34"/>
        <v>0</v>
      </c>
      <c r="BG18" s="53">
        <f t="shared" si="34"/>
        <v>0</v>
      </c>
      <c r="BH18" s="53">
        <f t="shared" ref="BH18:BH30" si="35">+SUM(AV18:BG18)</f>
        <v>0</v>
      </c>
      <c r="BI18" s="54">
        <v>0</v>
      </c>
      <c r="BJ18" s="53">
        <f t="shared" ref="BJ18:BO30" si="36">+IF(YEAR($H18)&lt;$BJ$5,$S18,IF(AND(YEAR($H18)=$BJ$5,MONTH($H18)&lt;=BJ$6),$S18,0))</f>
        <v>0</v>
      </c>
      <c r="BK18" s="53">
        <f t="shared" si="36"/>
        <v>0</v>
      </c>
      <c r="BL18" s="53">
        <f t="shared" si="36"/>
        <v>0</v>
      </c>
      <c r="BM18" s="53">
        <f t="shared" si="36"/>
        <v>0</v>
      </c>
      <c r="BN18" s="53">
        <f t="shared" si="36"/>
        <v>0</v>
      </c>
      <c r="BO18" s="53">
        <f t="shared" si="36"/>
        <v>0</v>
      </c>
      <c r="BP18" s="53">
        <f t="shared" si="28"/>
        <v>0</v>
      </c>
      <c r="BQ18" s="53">
        <f t="shared" si="28"/>
        <v>2254293</v>
      </c>
      <c r="BR18" s="53">
        <f t="shared" si="28"/>
        <v>2254293</v>
      </c>
      <c r="BS18" s="53">
        <f t="shared" si="28"/>
        <v>2254293</v>
      </c>
      <c r="BT18" s="53">
        <f t="shared" si="28"/>
        <v>2254293</v>
      </c>
      <c r="BU18" s="53">
        <f t="shared" si="28"/>
        <v>2254293</v>
      </c>
      <c r="BV18" s="53">
        <f t="shared" si="17"/>
        <v>11271465</v>
      </c>
      <c r="BW18" s="54">
        <f t="shared" si="24"/>
        <v>69883080</v>
      </c>
      <c r="BX18" s="55">
        <f t="shared" ref="BX18:CI19" si="37">+$S18</f>
        <v>2254293</v>
      </c>
      <c r="BY18" s="55">
        <f t="shared" si="37"/>
        <v>2254293</v>
      </c>
      <c r="BZ18" s="55">
        <f t="shared" si="37"/>
        <v>2254293</v>
      </c>
      <c r="CA18" s="55">
        <f t="shared" si="37"/>
        <v>2254293</v>
      </c>
      <c r="CB18" s="55">
        <f t="shared" si="37"/>
        <v>2254293</v>
      </c>
      <c r="CC18" s="55">
        <f t="shared" si="37"/>
        <v>2254293</v>
      </c>
      <c r="CD18" s="55">
        <f t="shared" si="37"/>
        <v>2254293</v>
      </c>
      <c r="CE18" s="55">
        <f t="shared" si="37"/>
        <v>2254293</v>
      </c>
      <c r="CF18" s="55">
        <f t="shared" si="37"/>
        <v>2254293</v>
      </c>
      <c r="CG18" s="55">
        <f t="shared" si="37"/>
        <v>2254293</v>
      </c>
      <c r="CH18" s="55">
        <f t="shared" si="37"/>
        <v>2254293</v>
      </c>
      <c r="CI18" s="55">
        <f t="shared" si="37"/>
        <v>2254293</v>
      </c>
      <c r="CJ18" s="53">
        <f t="shared" si="19"/>
        <v>27051516</v>
      </c>
      <c r="CK18" s="54">
        <f t="shared" si="20"/>
        <v>42831564</v>
      </c>
      <c r="CL18" s="41">
        <f t="shared" si="21"/>
        <v>2254293</v>
      </c>
      <c r="CM18" s="41">
        <f t="shared" si="21"/>
        <v>2254293</v>
      </c>
      <c r="CN18" s="41">
        <f t="shared" si="21"/>
        <v>2254293</v>
      </c>
      <c r="CO18" s="41">
        <f t="shared" si="21"/>
        <v>2254293</v>
      </c>
      <c r="CP18" s="41">
        <f t="shared" si="21"/>
        <v>2254293</v>
      </c>
      <c r="CQ18" s="41">
        <f t="shared" si="21"/>
        <v>2254293</v>
      </c>
      <c r="CR18" s="41">
        <f t="shared" si="21"/>
        <v>2254293</v>
      </c>
      <c r="CS18" s="41">
        <f t="shared" si="21"/>
        <v>2254293</v>
      </c>
      <c r="CT18" s="41">
        <f t="shared" si="21"/>
        <v>2254293</v>
      </c>
      <c r="CU18" s="41">
        <f t="shared" si="21"/>
        <v>2254293</v>
      </c>
      <c r="CV18" s="41">
        <f t="shared" si="21"/>
        <v>2254293</v>
      </c>
      <c r="CW18" s="41">
        <f t="shared" si="26"/>
        <v>2254293</v>
      </c>
      <c r="CX18" s="41">
        <f t="shared" si="22"/>
        <v>27051516</v>
      </c>
      <c r="CY18" s="41">
        <f t="shared" si="23"/>
        <v>15780048</v>
      </c>
    </row>
    <row r="19" spans="1:103" ht="13" outlineLevel="1" x14ac:dyDescent="0.25">
      <c r="A19" s="43"/>
      <c r="B19" s="43" t="s">
        <v>39</v>
      </c>
      <c r="C19" s="44" t="str">
        <f>_xlfn.XLOOKUP(E19,'[1]TH_CC (3)'!$E:$E,'[1]TH_CC (3)'!$E:$E)</f>
        <v>117000007</v>
      </c>
      <c r="D19" s="45" t="s">
        <v>69</v>
      </c>
      <c r="E19" s="47" t="s">
        <v>653</v>
      </c>
      <c r="F19" s="45" t="s">
        <v>74</v>
      </c>
      <c r="G19" s="46">
        <v>45170</v>
      </c>
      <c r="H19" s="46">
        <v>45170</v>
      </c>
      <c r="I19" s="36">
        <v>60</v>
      </c>
      <c r="J19" s="147" t="s">
        <v>721</v>
      </c>
      <c r="K19" s="48" t="s">
        <v>50</v>
      </c>
      <c r="L19" s="45"/>
      <c r="M19" s="49" t="str">
        <f t="shared" si="9"/>
        <v>6424</v>
      </c>
      <c r="N19" s="45">
        <v>6424001909</v>
      </c>
      <c r="O19" s="45">
        <v>6424001909</v>
      </c>
      <c r="P19" s="50"/>
      <c r="Q19" s="51"/>
      <c r="R19" s="50">
        <v>261991507</v>
      </c>
      <c r="S19" s="52">
        <v>4366525</v>
      </c>
      <c r="T19" s="53">
        <f t="shared" si="30"/>
        <v>0</v>
      </c>
      <c r="U19" s="53">
        <f t="shared" si="30"/>
        <v>0</v>
      </c>
      <c r="V19" s="53">
        <f t="shared" si="30"/>
        <v>0</v>
      </c>
      <c r="W19" s="53">
        <f t="shared" si="30"/>
        <v>0</v>
      </c>
      <c r="X19" s="53">
        <f t="shared" si="30"/>
        <v>0</v>
      </c>
      <c r="Y19" s="53">
        <f t="shared" si="30"/>
        <v>0</v>
      </c>
      <c r="Z19" s="53">
        <f t="shared" si="30"/>
        <v>0</v>
      </c>
      <c r="AA19" s="53">
        <f t="shared" si="30"/>
        <v>0</v>
      </c>
      <c r="AB19" s="53">
        <f t="shared" si="30"/>
        <v>0</v>
      </c>
      <c r="AC19" s="53">
        <f t="shared" si="30"/>
        <v>0</v>
      </c>
      <c r="AD19" s="53">
        <f t="shared" si="30"/>
        <v>0</v>
      </c>
      <c r="AE19" s="53">
        <f t="shared" si="30"/>
        <v>0</v>
      </c>
      <c r="AF19" s="53">
        <f t="shared" si="31"/>
        <v>0</v>
      </c>
      <c r="AG19" s="54">
        <v>0</v>
      </c>
      <c r="AH19" s="53">
        <f t="shared" si="32"/>
        <v>0</v>
      </c>
      <c r="AI19" s="53">
        <f t="shared" si="32"/>
        <v>0</v>
      </c>
      <c r="AJ19" s="53">
        <f t="shared" si="32"/>
        <v>0</v>
      </c>
      <c r="AK19" s="53">
        <f t="shared" si="32"/>
        <v>0</v>
      </c>
      <c r="AL19" s="53">
        <f t="shared" si="32"/>
        <v>0</v>
      </c>
      <c r="AM19" s="53">
        <f t="shared" si="32"/>
        <v>0</v>
      </c>
      <c r="AN19" s="53">
        <f t="shared" si="32"/>
        <v>0</v>
      </c>
      <c r="AO19" s="53">
        <f t="shared" si="32"/>
        <v>0</v>
      </c>
      <c r="AP19" s="53">
        <f t="shared" si="32"/>
        <v>0</v>
      </c>
      <c r="AQ19" s="53">
        <f t="shared" si="32"/>
        <v>0</v>
      </c>
      <c r="AR19" s="53">
        <f t="shared" si="32"/>
        <v>0</v>
      </c>
      <c r="AS19" s="53">
        <f t="shared" si="32"/>
        <v>0</v>
      </c>
      <c r="AT19" s="53">
        <f t="shared" si="33"/>
        <v>0</v>
      </c>
      <c r="AU19" s="54">
        <v>0</v>
      </c>
      <c r="AV19" s="53">
        <f t="shared" si="34"/>
        <v>0</v>
      </c>
      <c r="AW19" s="53">
        <f t="shared" si="34"/>
        <v>0</v>
      </c>
      <c r="AX19" s="53">
        <f t="shared" si="34"/>
        <v>0</v>
      </c>
      <c r="AY19" s="53">
        <f t="shared" si="34"/>
        <v>0</v>
      </c>
      <c r="AZ19" s="53">
        <f t="shared" si="34"/>
        <v>0</v>
      </c>
      <c r="BA19" s="53">
        <f t="shared" si="34"/>
        <v>0</v>
      </c>
      <c r="BB19" s="53">
        <f t="shared" si="34"/>
        <v>0</v>
      </c>
      <c r="BC19" s="53">
        <f t="shared" si="34"/>
        <v>0</v>
      </c>
      <c r="BD19" s="53">
        <f t="shared" si="34"/>
        <v>0</v>
      </c>
      <c r="BE19" s="53">
        <f t="shared" si="34"/>
        <v>0</v>
      </c>
      <c r="BF19" s="53">
        <f t="shared" si="34"/>
        <v>0</v>
      </c>
      <c r="BG19" s="53">
        <f t="shared" si="34"/>
        <v>0</v>
      </c>
      <c r="BH19" s="53">
        <f t="shared" si="35"/>
        <v>0</v>
      </c>
      <c r="BI19" s="54">
        <v>0</v>
      </c>
      <c r="BJ19" s="53">
        <f t="shared" si="36"/>
        <v>0</v>
      </c>
      <c r="BK19" s="53">
        <f t="shared" si="36"/>
        <v>0</v>
      </c>
      <c r="BL19" s="53">
        <f t="shared" si="36"/>
        <v>0</v>
      </c>
      <c r="BM19" s="53">
        <f t="shared" si="36"/>
        <v>0</v>
      </c>
      <c r="BN19" s="53">
        <f t="shared" si="36"/>
        <v>0</v>
      </c>
      <c r="BO19" s="53">
        <f t="shared" si="36"/>
        <v>0</v>
      </c>
      <c r="BP19" s="53">
        <f t="shared" si="28"/>
        <v>0</v>
      </c>
      <c r="BQ19" s="53">
        <f t="shared" si="28"/>
        <v>0</v>
      </c>
      <c r="BR19" s="53">
        <f t="shared" si="28"/>
        <v>4366525</v>
      </c>
      <c r="BS19" s="53">
        <f t="shared" si="28"/>
        <v>4366525</v>
      </c>
      <c r="BT19" s="53">
        <f t="shared" si="28"/>
        <v>4366525</v>
      </c>
      <c r="BU19" s="53">
        <f t="shared" si="28"/>
        <v>4366525</v>
      </c>
      <c r="BV19" s="53">
        <f t="shared" si="17"/>
        <v>17466100</v>
      </c>
      <c r="BW19" s="54">
        <f t="shared" si="24"/>
        <v>244525407</v>
      </c>
      <c r="BX19" s="55">
        <f t="shared" si="37"/>
        <v>4366525</v>
      </c>
      <c r="BY19" s="55">
        <f t="shared" si="37"/>
        <v>4366525</v>
      </c>
      <c r="BZ19" s="55">
        <f t="shared" si="37"/>
        <v>4366525</v>
      </c>
      <c r="CA19" s="55">
        <f t="shared" si="37"/>
        <v>4366525</v>
      </c>
      <c r="CB19" s="55">
        <f t="shared" si="37"/>
        <v>4366525</v>
      </c>
      <c r="CC19" s="55">
        <f t="shared" si="37"/>
        <v>4366525</v>
      </c>
      <c r="CD19" s="55">
        <f t="shared" si="37"/>
        <v>4366525</v>
      </c>
      <c r="CE19" s="55">
        <f t="shared" si="37"/>
        <v>4366525</v>
      </c>
      <c r="CF19" s="55">
        <f t="shared" si="37"/>
        <v>4366525</v>
      </c>
      <c r="CG19" s="55">
        <f t="shared" si="37"/>
        <v>4366525</v>
      </c>
      <c r="CH19" s="55">
        <f t="shared" si="37"/>
        <v>4366525</v>
      </c>
      <c r="CI19" s="55">
        <f t="shared" si="37"/>
        <v>4366525</v>
      </c>
      <c r="CJ19" s="53">
        <f t="shared" si="19"/>
        <v>52398300</v>
      </c>
      <c r="CK19" s="54">
        <f t="shared" si="20"/>
        <v>192127107</v>
      </c>
      <c r="CL19" s="41">
        <f t="shared" ref="CL19:CV28" si="38">+IF(YEAR($H19)&lt;$CL$4,$S19,IF(AND(YEAR($H19)=$CL$4,MONTH($H19)&lt;=CL$6),$S19,0))</f>
        <v>4366525</v>
      </c>
      <c r="CM19" s="41">
        <f t="shared" si="38"/>
        <v>4366525</v>
      </c>
      <c r="CN19" s="41">
        <f t="shared" si="38"/>
        <v>4366525</v>
      </c>
      <c r="CO19" s="41">
        <f t="shared" si="38"/>
        <v>4366525</v>
      </c>
      <c r="CP19" s="41">
        <f t="shared" si="38"/>
        <v>4366525</v>
      </c>
      <c r="CQ19" s="41">
        <f t="shared" si="38"/>
        <v>4366525</v>
      </c>
      <c r="CR19" s="41">
        <f t="shared" si="38"/>
        <v>4366525</v>
      </c>
      <c r="CS19" s="41">
        <f t="shared" si="38"/>
        <v>4366525</v>
      </c>
      <c r="CT19" s="41">
        <f t="shared" si="38"/>
        <v>4366525</v>
      </c>
      <c r="CU19" s="41">
        <f t="shared" si="38"/>
        <v>4366525</v>
      </c>
      <c r="CV19" s="41">
        <f t="shared" si="38"/>
        <v>4366525</v>
      </c>
      <c r="CW19" s="41">
        <f t="shared" si="26"/>
        <v>4366525</v>
      </c>
      <c r="CX19" s="41">
        <f t="shared" si="22"/>
        <v>52398300</v>
      </c>
      <c r="CY19" s="41">
        <f t="shared" si="23"/>
        <v>139728807</v>
      </c>
    </row>
    <row r="20" spans="1:103" ht="13" outlineLevel="1" x14ac:dyDescent="0.25">
      <c r="A20" s="83"/>
      <c r="B20" s="38" t="s">
        <v>39</v>
      </c>
      <c r="C20" s="113" t="str">
        <f>_xlfn.XLOOKUP(E20,'[1]TH_CC (3)'!$E:$E,'[1]TH_CC (3)'!$E:$E)</f>
        <v>103000006</v>
      </c>
      <c r="D20" s="38" t="s">
        <v>47</v>
      </c>
      <c r="E20" s="90" t="s">
        <v>51</v>
      </c>
      <c r="F20" s="38" t="s">
        <v>52</v>
      </c>
      <c r="G20" s="57">
        <v>45239</v>
      </c>
      <c r="H20" s="57">
        <v>45231</v>
      </c>
      <c r="I20" s="36">
        <v>36</v>
      </c>
      <c r="J20" s="151" t="s">
        <v>619</v>
      </c>
      <c r="K20" s="96" t="s">
        <v>43</v>
      </c>
      <c r="L20" s="38"/>
      <c r="M20" s="38" t="str">
        <f t="shared" si="9"/>
        <v>6424</v>
      </c>
      <c r="N20" s="38">
        <v>6424001901</v>
      </c>
      <c r="O20" s="38"/>
      <c r="P20" s="38"/>
      <c r="Q20" s="33"/>
      <c r="R20" s="117">
        <v>174699000</v>
      </c>
      <c r="S20" s="119">
        <v>4852750</v>
      </c>
      <c r="T20" s="41">
        <f t="shared" si="30"/>
        <v>0</v>
      </c>
      <c r="U20" s="41">
        <f t="shared" si="30"/>
        <v>0</v>
      </c>
      <c r="V20" s="41">
        <f t="shared" si="30"/>
        <v>0</v>
      </c>
      <c r="W20" s="41">
        <f t="shared" si="30"/>
        <v>0</v>
      </c>
      <c r="X20" s="41">
        <f t="shared" si="30"/>
        <v>0</v>
      </c>
      <c r="Y20" s="41">
        <f t="shared" si="30"/>
        <v>0</v>
      </c>
      <c r="Z20" s="41">
        <f t="shared" si="30"/>
        <v>0</v>
      </c>
      <c r="AA20" s="41">
        <f t="shared" si="30"/>
        <v>0</v>
      </c>
      <c r="AB20" s="41">
        <f t="shared" si="30"/>
        <v>0</v>
      </c>
      <c r="AC20" s="41">
        <f t="shared" si="30"/>
        <v>0</v>
      </c>
      <c r="AD20" s="41">
        <f t="shared" si="30"/>
        <v>0</v>
      </c>
      <c r="AE20" s="41">
        <f t="shared" si="30"/>
        <v>0</v>
      </c>
      <c r="AF20" s="41">
        <f t="shared" si="31"/>
        <v>0</v>
      </c>
      <c r="AG20" s="95">
        <v>0</v>
      </c>
      <c r="AH20" s="41">
        <f t="shared" si="32"/>
        <v>0</v>
      </c>
      <c r="AI20" s="41">
        <f t="shared" si="32"/>
        <v>0</v>
      </c>
      <c r="AJ20" s="41">
        <f t="shared" si="32"/>
        <v>0</v>
      </c>
      <c r="AK20" s="41">
        <f t="shared" si="32"/>
        <v>0</v>
      </c>
      <c r="AL20" s="41">
        <f t="shared" si="32"/>
        <v>0</v>
      </c>
      <c r="AM20" s="41">
        <f t="shared" si="32"/>
        <v>0</v>
      </c>
      <c r="AN20" s="41">
        <f t="shared" si="32"/>
        <v>0</v>
      </c>
      <c r="AO20" s="41">
        <f t="shared" si="32"/>
        <v>0</v>
      </c>
      <c r="AP20" s="41">
        <f t="shared" si="32"/>
        <v>0</v>
      </c>
      <c r="AQ20" s="41">
        <f t="shared" si="32"/>
        <v>0</v>
      </c>
      <c r="AR20" s="41">
        <f t="shared" si="32"/>
        <v>0</v>
      </c>
      <c r="AS20" s="41">
        <f t="shared" si="32"/>
        <v>0</v>
      </c>
      <c r="AT20" s="41">
        <f t="shared" si="33"/>
        <v>0</v>
      </c>
      <c r="AU20" s="95">
        <v>0</v>
      </c>
      <c r="AV20" s="41">
        <f t="shared" si="34"/>
        <v>0</v>
      </c>
      <c r="AW20" s="41">
        <f t="shared" si="34"/>
        <v>0</v>
      </c>
      <c r="AX20" s="41">
        <f t="shared" si="34"/>
        <v>0</v>
      </c>
      <c r="AY20" s="41">
        <f t="shared" si="34"/>
        <v>0</v>
      </c>
      <c r="AZ20" s="41">
        <f t="shared" si="34"/>
        <v>0</v>
      </c>
      <c r="BA20" s="41">
        <f t="shared" si="34"/>
        <v>0</v>
      </c>
      <c r="BB20" s="41">
        <f t="shared" si="34"/>
        <v>0</v>
      </c>
      <c r="BC20" s="41">
        <f t="shared" si="34"/>
        <v>0</v>
      </c>
      <c r="BD20" s="41">
        <f t="shared" si="34"/>
        <v>0</v>
      </c>
      <c r="BE20" s="41">
        <f t="shared" si="34"/>
        <v>0</v>
      </c>
      <c r="BF20" s="41">
        <f t="shared" si="34"/>
        <v>0</v>
      </c>
      <c r="BG20" s="41">
        <f t="shared" si="34"/>
        <v>0</v>
      </c>
      <c r="BH20" s="41">
        <f t="shared" si="35"/>
        <v>0</v>
      </c>
      <c r="BI20" s="95">
        <v>0</v>
      </c>
      <c r="BJ20" s="41">
        <f t="shared" si="36"/>
        <v>0</v>
      </c>
      <c r="BK20" s="41">
        <f t="shared" si="36"/>
        <v>0</v>
      </c>
      <c r="BL20" s="41">
        <f t="shared" si="36"/>
        <v>0</v>
      </c>
      <c r="BM20" s="41">
        <f t="shared" si="36"/>
        <v>0</v>
      </c>
      <c r="BN20" s="41">
        <f t="shared" si="36"/>
        <v>0</v>
      </c>
      <c r="BO20" s="41">
        <f t="shared" si="36"/>
        <v>0</v>
      </c>
      <c r="BP20" s="41">
        <f t="shared" si="28"/>
        <v>0</v>
      </c>
      <c r="BQ20" s="41">
        <f t="shared" si="28"/>
        <v>0</v>
      </c>
      <c r="BR20" s="41">
        <f t="shared" si="28"/>
        <v>0</v>
      </c>
      <c r="BS20" s="41">
        <f t="shared" si="28"/>
        <v>0</v>
      </c>
      <c r="BT20" s="41">
        <f t="shared" si="28"/>
        <v>4852750</v>
      </c>
      <c r="BU20" s="41">
        <f t="shared" si="28"/>
        <v>4852750</v>
      </c>
      <c r="BV20" s="41">
        <f t="shared" si="17"/>
        <v>9705500</v>
      </c>
      <c r="BW20" s="95">
        <f t="shared" si="24"/>
        <v>164993500</v>
      </c>
      <c r="BX20" s="41">
        <f t="shared" ref="BX20:CI28" si="39">+IF(YEAR($H20)&lt;$BX$5,$S20,IF(AND(YEAR($H20)=$BX$5,MONTH($H20)&lt;=BX$6),$S20,0))</f>
        <v>4852750</v>
      </c>
      <c r="BY20" s="41">
        <f t="shared" si="39"/>
        <v>4852750</v>
      </c>
      <c r="BZ20" s="41">
        <f t="shared" si="39"/>
        <v>4852750</v>
      </c>
      <c r="CA20" s="41">
        <f t="shared" si="39"/>
        <v>4852750</v>
      </c>
      <c r="CB20" s="41">
        <f t="shared" si="39"/>
        <v>4852750</v>
      </c>
      <c r="CC20" s="41">
        <f t="shared" si="39"/>
        <v>4852750</v>
      </c>
      <c r="CD20" s="41">
        <f t="shared" si="39"/>
        <v>4852750</v>
      </c>
      <c r="CE20" s="41">
        <f t="shared" si="39"/>
        <v>4852750</v>
      </c>
      <c r="CF20" s="41">
        <f t="shared" si="39"/>
        <v>4852750</v>
      </c>
      <c r="CG20" s="41">
        <f t="shared" si="39"/>
        <v>4852750</v>
      </c>
      <c r="CH20" s="41">
        <f t="shared" si="39"/>
        <v>4852750</v>
      </c>
      <c r="CI20" s="41">
        <f t="shared" si="39"/>
        <v>4852750</v>
      </c>
      <c r="CJ20" s="41">
        <f t="shared" si="19"/>
        <v>58233000</v>
      </c>
      <c r="CK20" s="95">
        <f t="shared" si="20"/>
        <v>106760500</v>
      </c>
      <c r="CL20" s="41">
        <f t="shared" si="38"/>
        <v>4852750</v>
      </c>
      <c r="CM20" s="41">
        <f t="shared" si="38"/>
        <v>4852750</v>
      </c>
      <c r="CN20" s="41">
        <f t="shared" si="38"/>
        <v>4852750</v>
      </c>
      <c r="CO20" s="41">
        <f t="shared" si="38"/>
        <v>4852750</v>
      </c>
      <c r="CP20" s="41">
        <f t="shared" si="38"/>
        <v>4852750</v>
      </c>
      <c r="CQ20" s="41">
        <f t="shared" si="38"/>
        <v>4852750</v>
      </c>
      <c r="CR20" s="41">
        <f t="shared" si="38"/>
        <v>4852750</v>
      </c>
      <c r="CS20" s="41">
        <f t="shared" si="38"/>
        <v>4852750</v>
      </c>
      <c r="CT20" s="41">
        <f t="shared" si="38"/>
        <v>4852750</v>
      </c>
      <c r="CU20" s="41">
        <f t="shared" si="38"/>
        <v>4852750</v>
      </c>
      <c r="CV20" s="41">
        <f t="shared" si="38"/>
        <v>4852750</v>
      </c>
      <c r="CW20" s="41">
        <f t="shared" si="26"/>
        <v>4852750</v>
      </c>
      <c r="CX20" s="41">
        <f t="shared" si="22"/>
        <v>58233000</v>
      </c>
      <c r="CY20" s="41">
        <f t="shared" si="23"/>
        <v>48527500</v>
      </c>
    </row>
    <row r="21" spans="1:103" ht="13" outlineLevel="1" x14ac:dyDescent="0.25">
      <c r="A21" s="83" t="s">
        <v>38</v>
      </c>
      <c r="B21" s="38" t="s">
        <v>39</v>
      </c>
      <c r="C21" s="113" t="str">
        <f>_xlfn.XLOOKUP(E21,'[1]TH_CC (3)'!$E:$E,'[1]TH_CC (3)'!$E:$E)</f>
        <v>101000019</v>
      </c>
      <c r="D21" s="38" t="s">
        <v>40</v>
      </c>
      <c r="E21" s="90" t="s">
        <v>41</v>
      </c>
      <c r="F21" s="38" t="s">
        <v>42</v>
      </c>
      <c r="G21" s="57">
        <v>45291</v>
      </c>
      <c r="H21" s="57">
        <v>45261</v>
      </c>
      <c r="I21" s="36">
        <v>72</v>
      </c>
      <c r="J21" s="151" t="s">
        <v>619</v>
      </c>
      <c r="K21" s="96" t="s">
        <v>43</v>
      </c>
      <c r="L21" s="38"/>
      <c r="M21" s="38" t="str">
        <f t="shared" si="9"/>
        <v>6274</v>
      </c>
      <c r="N21" s="38">
        <v>6274001901</v>
      </c>
      <c r="O21" s="38"/>
      <c r="P21" s="38"/>
      <c r="Q21" s="33"/>
      <c r="R21" s="117">
        <v>958076791</v>
      </c>
      <c r="S21" s="119">
        <v>13306622.097222222</v>
      </c>
      <c r="T21" s="41">
        <f t="shared" si="30"/>
        <v>0</v>
      </c>
      <c r="U21" s="41">
        <f t="shared" si="30"/>
        <v>0</v>
      </c>
      <c r="V21" s="41">
        <f t="shared" si="30"/>
        <v>0</v>
      </c>
      <c r="W21" s="41">
        <f t="shared" si="30"/>
        <v>0</v>
      </c>
      <c r="X21" s="41">
        <f t="shared" si="30"/>
        <v>0</v>
      </c>
      <c r="Y21" s="41">
        <f t="shared" si="30"/>
        <v>0</v>
      </c>
      <c r="Z21" s="41">
        <f t="shared" si="30"/>
        <v>0</v>
      </c>
      <c r="AA21" s="41">
        <f t="shared" si="30"/>
        <v>0</v>
      </c>
      <c r="AB21" s="41">
        <f t="shared" si="30"/>
        <v>0</v>
      </c>
      <c r="AC21" s="41">
        <f t="shared" si="30"/>
        <v>0</v>
      </c>
      <c r="AD21" s="41">
        <f t="shared" si="30"/>
        <v>0</v>
      </c>
      <c r="AE21" s="41">
        <f t="shared" si="30"/>
        <v>0</v>
      </c>
      <c r="AF21" s="41">
        <f t="shared" si="31"/>
        <v>0</v>
      </c>
      <c r="AG21" s="95">
        <v>0</v>
      </c>
      <c r="AH21" s="41">
        <f t="shared" si="32"/>
        <v>0</v>
      </c>
      <c r="AI21" s="41">
        <f t="shared" si="32"/>
        <v>0</v>
      </c>
      <c r="AJ21" s="41">
        <f t="shared" si="32"/>
        <v>0</v>
      </c>
      <c r="AK21" s="41">
        <f t="shared" si="32"/>
        <v>0</v>
      </c>
      <c r="AL21" s="41">
        <f t="shared" si="32"/>
        <v>0</v>
      </c>
      <c r="AM21" s="41">
        <f t="shared" si="32"/>
        <v>0</v>
      </c>
      <c r="AN21" s="41">
        <f t="shared" si="32"/>
        <v>0</v>
      </c>
      <c r="AO21" s="41">
        <f t="shared" si="32"/>
        <v>0</v>
      </c>
      <c r="AP21" s="41">
        <f t="shared" si="32"/>
        <v>0</v>
      </c>
      <c r="AQ21" s="41">
        <f t="shared" si="32"/>
        <v>0</v>
      </c>
      <c r="AR21" s="41">
        <f t="shared" si="32"/>
        <v>0</v>
      </c>
      <c r="AS21" s="41">
        <f t="shared" si="32"/>
        <v>0</v>
      </c>
      <c r="AT21" s="41">
        <f t="shared" si="33"/>
        <v>0</v>
      </c>
      <c r="AU21" s="95">
        <v>0</v>
      </c>
      <c r="AV21" s="41">
        <f t="shared" si="34"/>
        <v>0</v>
      </c>
      <c r="AW21" s="41">
        <f t="shared" si="34"/>
        <v>0</v>
      </c>
      <c r="AX21" s="41">
        <f t="shared" si="34"/>
        <v>0</v>
      </c>
      <c r="AY21" s="41">
        <f t="shared" si="34"/>
        <v>0</v>
      </c>
      <c r="AZ21" s="41">
        <f t="shared" si="34"/>
        <v>0</v>
      </c>
      <c r="BA21" s="41">
        <f t="shared" si="34"/>
        <v>0</v>
      </c>
      <c r="BB21" s="41">
        <f t="shared" si="34"/>
        <v>0</v>
      </c>
      <c r="BC21" s="41">
        <f t="shared" si="34"/>
        <v>0</v>
      </c>
      <c r="BD21" s="41">
        <f t="shared" si="34"/>
        <v>0</v>
      </c>
      <c r="BE21" s="41">
        <f t="shared" si="34"/>
        <v>0</v>
      </c>
      <c r="BF21" s="41">
        <f t="shared" si="34"/>
        <v>0</v>
      </c>
      <c r="BG21" s="41">
        <f t="shared" si="34"/>
        <v>0</v>
      </c>
      <c r="BH21" s="41">
        <f t="shared" si="35"/>
        <v>0</v>
      </c>
      <c r="BI21" s="95">
        <v>0</v>
      </c>
      <c r="BJ21" s="41">
        <f t="shared" si="36"/>
        <v>0</v>
      </c>
      <c r="BK21" s="41">
        <f t="shared" si="36"/>
        <v>0</v>
      </c>
      <c r="BL21" s="41">
        <f t="shared" si="36"/>
        <v>0</v>
      </c>
      <c r="BM21" s="41">
        <f t="shared" si="36"/>
        <v>0</v>
      </c>
      <c r="BN21" s="41">
        <f t="shared" si="36"/>
        <v>0</v>
      </c>
      <c r="BO21" s="41">
        <f t="shared" si="36"/>
        <v>0</v>
      </c>
      <c r="BP21" s="41">
        <f t="shared" si="28"/>
        <v>0</v>
      </c>
      <c r="BQ21" s="41">
        <f t="shared" si="28"/>
        <v>0</v>
      </c>
      <c r="BR21" s="41">
        <f t="shared" si="28"/>
        <v>0</v>
      </c>
      <c r="BS21" s="41">
        <f t="shared" si="28"/>
        <v>0</v>
      </c>
      <c r="BT21" s="41">
        <f t="shared" si="28"/>
        <v>0</v>
      </c>
      <c r="BU21" s="41">
        <f t="shared" si="28"/>
        <v>13306622.097222222</v>
      </c>
      <c r="BV21" s="41">
        <f t="shared" si="17"/>
        <v>13306622.097222222</v>
      </c>
      <c r="BW21" s="95">
        <f t="shared" si="24"/>
        <v>944770168.90277779</v>
      </c>
      <c r="BX21" s="41">
        <f t="shared" si="39"/>
        <v>13306622.097222222</v>
      </c>
      <c r="BY21" s="41">
        <f t="shared" si="39"/>
        <v>13306622.097222222</v>
      </c>
      <c r="BZ21" s="41">
        <f t="shared" si="39"/>
        <v>13306622.097222222</v>
      </c>
      <c r="CA21" s="41">
        <f t="shared" si="39"/>
        <v>13306622.097222222</v>
      </c>
      <c r="CB21" s="41">
        <f t="shared" si="39"/>
        <v>13306622.097222222</v>
      </c>
      <c r="CC21" s="41">
        <f t="shared" si="39"/>
        <v>13306622.097222222</v>
      </c>
      <c r="CD21" s="41">
        <f t="shared" si="39"/>
        <v>13306622.097222222</v>
      </c>
      <c r="CE21" s="41">
        <f t="shared" si="39"/>
        <v>13306622.097222222</v>
      </c>
      <c r="CF21" s="41">
        <f t="shared" si="39"/>
        <v>13306622.097222222</v>
      </c>
      <c r="CG21" s="41">
        <f t="shared" si="39"/>
        <v>13306622.097222222</v>
      </c>
      <c r="CH21" s="41">
        <f t="shared" si="39"/>
        <v>13306622.097222222</v>
      </c>
      <c r="CI21" s="41">
        <f t="shared" si="39"/>
        <v>13306622.097222222</v>
      </c>
      <c r="CJ21" s="41">
        <f t="shared" si="19"/>
        <v>159679465.16666666</v>
      </c>
      <c r="CK21" s="95">
        <f t="shared" si="20"/>
        <v>785090703.73611116</v>
      </c>
      <c r="CL21" s="41">
        <f t="shared" si="38"/>
        <v>13306622.097222222</v>
      </c>
      <c r="CM21" s="41">
        <f t="shared" si="38"/>
        <v>13306622.097222222</v>
      </c>
      <c r="CN21" s="41">
        <f t="shared" si="38"/>
        <v>13306622.097222222</v>
      </c>
      <c r="CO21" s="41">
        <f t="shared" si="38"/>
        <v>13306622.097222222</v>
      </c>
      <c r="CP21" s="41">
        <f t="shared" si="38"/>
        <v>13306622.097222222</v>
      </c>
      <c r="CQ21" s="41">
        <f t="shared" si="38"/>
        <v>13306622.097222222</v>
      </c>
      <c r="CR21" s="41">
        <f t="shared" si="38"/>
        <v>13306622.097222222</v>
      </c>
      <c r="CS21" s="41">
        <f t="shared" si="38"/>
        <v>13306622.097222222</v>
      </c>
      <c r="CT21" s="41">
        <f t="shared" si="38"/>
        <v>13306622.097222222</v>
      </c>
      <c r="CU21" s="41">
        <f t="shared" si="38"/>
        <v>13306622.097222222</v>
      </c>
      <c r="CV21" s="41">
        <f t="shared" si="38"/>
        <v>13306622.097222222</v>
      </c>
      <c r="CW21" s="41">
        <f t="shared" si="26"/>
        <v>13306622.097222222</v>
      </c>
      <c r="CX21" s="41">
        <f t="shared" si="22"/>
        <v>159679465.16666666</v>
      </c>
      <c r="CY21" s="41">
        <f t="shared" si="23"/>
        <v>625411238.56944454</v>
      </c>
    </row>
    <row r="22" spans="1:103" ht="13" outlineLevel="1" x14ac:dyDescent="0.25">
      <c r="A22" s="83"/>
      <c r="B22" s="38" t="s">
        <v>39</v>
      </c>
      <c r="C22" s="113" t="str">
        <f>_xlfn.XLOOKUP(E22,'[1]TH_CC (3)'!$E:$E,'[1]TH_CC (3)'!$E:$E)</f>
        <v>103000007</v>
      </c>
      <c r="D22" s="38" t="s">
        <v>47</v>
      </c>
      <c r="E22" s="90" t="s">
        <v>53</v>
      </c>
      <c r="F22" s="38" t="s">
        <v>54</v>
      </c>
      <c r="G22" s="57">
        <v>45231</v>
      </c>
      <c r="H22" s="57">
        <v>45261</v>
      </c>
      <c r="I22" s="36">
        <v>72</v>
      </c>
      <c r="J22" s="151" t="s">
        <v>721</v>
      </c>
      <c r="K22" s="96" t="s">
        <v>50</v>
      </c>
      <c r="L22" s="38"/>
      <c r="M22" s="38" t="str">
        <f t="shared" si="9"/>
        <v>6424</v>
      </c>
      <c r="N22" s="38">
        <v>6424001901</v>
      </c>
      <c r="O22" s="38"/>
      <c r="P22" s="38"/>
      <c r="Q22" s="33"/>
      <c r="R22" s="117">
        <v>267942150</v>
      </c>
      <c r="S22" s="119">
        <v>3721418.75</v>
      </c>
      <c r="T22" s="41">
        <f t="shared" si="30"/>
        <v>0</v>
      </c>
      <c r="U22" s="41">
        <f t="shared" si="30"/>
        <v>0</v>
      </c>
      <c r="V22" s="41">
        <f t="shared" si="30"/>
        <v>0</v>
      </c>
      <c r="W22" s="41">
        <f t="shared" si="30"/>
        <v>0</v>
      </c>
      <c r="X22" s="41">
        <f t="shared" si="30"/>
        <v>0</v>
      </c>
      <c r="Y22" s="41">
        <f t="shared" si="30"/>
        <v>0</v>
      </c>
      <c r="Z22" s="41">
        <f t="shared" si="30"/>
        <v>0</v>
      </c>
      <c r="AA22" s="41">
        <f t="shared" si="30"/>
        <v>0</v>
      </c>
      <c r="AB22" s="41">
        <f t="shared" si="30"/>
        <v>0</v>
      </c>
      <c r="AC22" s="41">
        <f t="shared" si="30"/>
        <v>0</v>
      </c>
      <c r="AD22" s="41">
        <f t="shared" si="30"/>
        <v>0</v>
      </c>
      <c r="AE22" s="41">
        <f t="shared" si="30"/>
        <v>0</v>
      </c>
      <c r="AF22" s="41">
        <f t="shared" si="31"/>
        <v>0</v>
      </c>
      <c r="AG22" s="95">
        <v>0</v>
      </c>
      <c r="AH22" s="41">
        <f t="shared" si="32"/>
        <v>0</v>
      </c>
      <c r="AI22" s="41">
        <f t="shared" si="32"/>
        <v>0</v>
      </c>
      <c r="AJ22" s="41">
        <f t="shared" si="32"/>
        <v>0</v>
      </c>
      <c r="AK22" s="41">
        <f t="shared" si="32"/>
        <v>0</v>
      </c>
      <c r="AL22" s="41">
        <f t="shared" si="32"/>
        <v>0</v>
      </c>
      <c r="AM22" s="41">
        <f t="shared" si="32"/>
        <v>0</v>
      </c>
      <c r="AN22" s="41">
        <f t="shared" si="32"/>
        <v>0</v>
      </c>
      <c r="AO22" s="41">
        <f t="shared" si="32"/>
        <v>0</v>
      </c>
      <c r="AP22" s="41">
        <f t="shared" si="32"/>
        <v>0</v>
      </c>
      <c r="AQ22" s="41">
        <f t="shared" si="32"/>
        <v>0</v>
      </c>
      <c r="AR22" s="41">
        <f t="shared" si="32"/>
        <v>0</v>
      </c>
      <c r="AS22" s="41">
        <f t="shared" si="32"/>
        <v>0</v>
      </c>
      <c r="AT22" s="41">
        <f t="shared" si="33"/>
        <v>0</v>
      </c>
      <c r="AU22" s="95">
        <v>0</v>
      </c>
      <c r="AV22" s="41">
        <f t="shared" si="34"/>
        <v>0</v>
      </c>
      <c r="AW22" s="41">
        <f t="shared" si="34"/>
        <v>0</v>
      </c>
      <c r="AX22" s="41">
        <f t="shared" si="34"/>
        <v>0</v>
      </c>
      <c r="AY22" s="41">
        <f t="shared" si="34"/>
        <v>0</v>
      </c>
      <c r="AZ22" s="41">
        <f t="shared" si="34"/>
        <v>0</v>
      </c>
      <c r="BA22" s="41">
        <f t="shared" si="34"/>
        <v>0</v>
      </c>
      <c r="BB22" s="41">
        <f t="shared" si="34"/>
        <v>0</v>
      </c>
      <c r="BC22" s="41">
        <f t="shared" si="34"/>
        <v>0</v>
      </c>
      <c r="BD22" s="41">
        <f t="shared" si="34"/>
        <v>0</v>
      </c>
      <c r="BE22" s="41">
        <f t="shared" si="34"/>
        <v>0</v>
      </c>
      <c r="BF22" s="41">
        <f t="shared" si="34"/>
        <v>0</v>
      </c>
      <c r="BG22" s="41">
        <f t="shared" si="34"/>
        <v>0</v>
      </c>
      <c r="BH22" s="41">
        <f t="shared" si="35"/>
        <v>0</v>
      </c>
      <c r="BI22" s="95">
        <v>0</v>
      </c>
      <c r="BJ22" s="41">
        <f t="shared" si="36"/>
        <v>0</v>
      </c>
      <c r="BK22" s="41">
        <f t="shared" si="36"/>
        <v>0</v>
      </c>
      <c r="BL22" s="41">
        <f t="shared" si="36"/>
        <v>0</v>
      </c>
      <c r="BM22" s="41">
        <f t="shared" si="36"/>
        <v>0</v>
      </c>
      <c r="BN22" s="41">
        <f t="shared" si="36"/>
        <v>0</v>
      </c>
      <c r="BO22" s="41">
        <f t="shared" si="36"/>
        <v>0</v>
      </c>
      <c r="BP22" s="41">
        <f t="shared" si="28"/>
        <v>0</v>
      </c>
      <c r="BQ22" s="41">
        <f t="shared" si="28"/>
        <v>0</v>
      </c>
      <c r="BR22" s="41">
        <f t="shared" si="28"/>
        <v>0</v>
      </c>
      <c r="BS22" s="41">
        <f t="shared" si="28"/>
        <v>0</v>
      </c>
      <c r="BT22" s="41">
        <f t="shared" si="28"/>
        <v>0</v>
      </c>
      <c r="BU22" s="41">
        <f t="shared" si="28"/>
        <v>3721418.75</v>
      </c>
      <c r="BV22" s="41">
        <f t="shared" si="17"/>
        <v>3721418.75</v>
      </c>
      <c r="BW22" s="95">
        <f t="shared" si="24"/>
        <v>264220731.25</v>
      </c>
      <c r="BX22" s="41">
        <f t="shared" si="39"/>
        <v>3721418.75</v>
      </c>
      <c r="BY22" s="41">
        <f t="shared" si="39"/>
        <v>3721418.75</v>
      </c>
      <c r="BZ22" s="41">
        <f t="shared" si="39"/>
        <v>3721418.75</v>
      </c>
      <c r="CA22" s="41">
        <f t="shared" si="39"/>
        <v>3721418.75</v>
      </c>
      <c r="CB22" s="41">
        <f t="shared" si="39"/>
        <v>3721418.75</v>
      </c>
      <c r="CC22" s="41">
        <f t="shared" si="39"/>
        <v>3721418.75</v>
      </c>
      <c r="CD22" s="41">
        <f t="shared" si="39"/>
        <v>3721418.75</v>
      </c>
      <c r="CE22" s="41">
        <f t="shared" si="39"/>
        <v>3721418.75</v>
      </c>
      <c r="CF22" s="41">
        <f t="shared" si="39"/>
        <v>3721418.75</v>
      </c>
      <c r="CG22" s="41">
        <f t="shared" si="39"/>
        <v>3721418.75</v>
      </c>
      <c r="CH22" s="41">
        <f t="shared" si="39"/>
        <v>3721418.75</v>
      </c>
      <c r="CI22" s="41">
        <f t="shared" si="39"/>
        <v>3721418.75</v>
      </c>
      <c r="CJ22" s="41">
        <f t="shared" si="19"/>
        <v>44657025</v>
      </c>
      <c r="CK22" s="95">
        <f t="shared" si="20"/>
        <v>219563706.25</v>
      </c>
      <c r="CL22" s="41">
        <f t="shared" si="38"/>
        <v>3721418.75</v>
      </c>
      <c r="CM22" s="41">
        <f t="shared" si="38"/>
        <v>3721418.75</v>
      </c>
      <c r="CN22" s="41">
        <f t="shared" si="38"/>
        <v>3721418.75</v>
      </c>
      <c r="CO22" s="41">
        <f t="shared" si="38"/>
        <v>3721418.75</v>
      </c>
      <c r="CP22" s="41">
        <f t="shared" si="38"/>
        <v>3721418.75</v>
      </c>
      <c r="CQ22" s="41">
        <f t="shared" si="38"/>
        <v>3721418.75</v>
      </c>
      <c r="CR22" s="41">
        <f t="shared" si="38"/>
        <v>3721418.75</v>
      </c>
      <c r="CS22" s="41">
        <f t="shared" si="38"/>
        <v>3721418.75</v>
      </c>
      <c r="CT22" s="41">
        <f t="shared" si="38"/>
        <v>3721418.75</v>
      </c>
      <c r="CU22" s="41">
        <f t="shared" si="38"/>
        <v>3721418.75</v>
      </c>
      <c r="CV22" s="41">
        <f t="shared" si="38"/>
        <v>3721418.75</v>
      </c>
      <c r="CW22" s="41">
        <f t="shared" si="26"/>
        <v>3721418.75</v>
      </c>
      <c r="CX22" s="41">
        <f t="shared" si="22"/>
        <v>44657025</v>
      </c>
      <c r="CY22" s="41">
        <f t="shared" si="23"/>
        <v>174906681.25</v>
      </c>
    </row>
    <row r="23" spans="1:103" ht="13" outlineLevel="1" x14ac:dyDescent="0.25">
      <c r="A23" s="83"/>
      <c r="B23" s="38" t="s">
        <v>39</v>
      </c>
      <c r="C23" s="113" t="str">
        <f>_xlfn.XLOOKUP(E23,'[1]TH_CC (3)'!$E:$E,'[1]TH_CC (3)'!$E:$E)</f>
        <v>103000008</v>
      </c>
      <c r="D23" s="38" t="s">
        <v>47</v>
      </c>
      <c r="E23" s="90" t="s">
        <v>55</v>
      </c>
      <c r="F23" s="38" t="s">
        <v>56</v>
      </c>
      <c r="G23" s="57">
        <v>45291</v>
      </c>
      <c r="H23" s="57">
        <v>45261</v>
      </c>
      <c r="I23" s="36">
        <v>36</v>
      </c>
      <c r="J23" s="151" t="s">
        <v>757</v>
      </c>
      <c r="K23" s="96" t="s">
        <v>57</v>
      </c>
      <c r="L23" s="38"/>
      <c r="M23" s="38" t="str">
        <f t="shared" si="9"/>
        <v>6424</v>
      </c>
      <c r="N23" s="38">
        <v>6424001901</v>
      </c>
      <c r="O23" s="38"/>
      <c r="P23" s="38"/>
      <c r="Q23" s="33"/>
      <c r="R23" s="117">
        <v>309657600</v>
      </c>
      <c r="S23" s="119">
        <v>8601600</v>
      </c>
      <c r="T23" s="41">
        <f t="shared" si="30"/>
        <v>0</v>
      </c>
      <c r="U23" s="41">
        <f t="shared" si="30"/>
        <v>0</v>
      </c>
      <c r="V23" s="41">
        <f t="shared" si="30"/>
        <v>0</v>
      </c>
      <c r="W23" s="41">
        <f t="shared" si="30"/>
        <v>0</v>
      </c>
      <c r="X23" s="41">
        <f t="shared" si="30"/>
        <v>0</v>
      </c>
      <c r="Y23" s="41">
        <f t="shared" si="30"/>
        <v>0</v>
      </c>
      <c r="Z23" s="41">
        <f t="shared" si="30"/>
        <v>0</v>
      </c>
      <c r="AA23" s="41">
        <f t="shared" si="30"/>
        <v>0</v>
      </c>
      <c r="AB23" s="41">
        <f t="shared" si="30"/>
        <v>0</v>
      </c>
      <c r="AC23" s="41">
        <f t="shared" si="30"/>
        <v>0</v>
      </c>
      <c r="AD23" s="41">
        <f t="shared" si="30"/>
        <v>0</v>
      </c>
      <c r="AE23" s="41">
        <f t="shared" si="30"/>
        <v>0</v>
      </c>
      <c r="AF23" s="41">
        <f t="shared" si="31"/>
        <v>0</v>
      </c>
      <c r="AG23" s="95">
        <v>0</v>
      </c>
      <c r="AH23" s="41">
        <f t="shared" si="32"/>
        <v>0</v>
      </c>
      <c r="AI23" s="41">
        <f t="shared" si="32"/>
        <v>0</v>
      </c>
      <c r="AJ23" s="41">
        <f t="shared" si="32"/>
        <v>0</v>
      </c>
      <c r="AK23" s="41">
        <f t="shared" si="32"/>
        <v>0</v>
      </c>
      <c r="AL23" s="41">
        <f t="shared" si="32"/>
        <v>0</v>
      </c>
      <c r="AM23" s="41">
        <f t="shared" si="32"/>
        <v>0</v>
      </c>
      <c r="AN23" s="41">
        <f t="shared" si="32"/>
        <v>0</v>
      </c>
      <c r="AO23" s="41">
        <f t="shared" si="32"/>
        <v>0</v>
      </c>
      <c r="AP23" s="41">
        <f t="shared" si="32"/>
        <v>0</v>
      </c>
      <c r="AQ23" s="41">
        <f t="shared" si="32"/>
        <v>0</v>
      </c>
      <c r="AR23" s="41">
        <f t="shared" si="32"/>
        <v>0</v>
      </c>
      <c r="AS23" s="41">
        <f t="shared" si="32"/>
        <v>0</v>
      </c>
      <c r="AT23" s="41">
        <f t="shared" si="33"/>
        <v>0</v>
      </c>
      <c r="AU23" s="95">
        <v>0</v>
      </c>
      <c r="AV23" s="41">
        <f t="shared" si="34"/>
        <v>0</v>
      </c>
      <c r="AW23" s="41">
        <f t="shared" si="34"/>
        <v>0</v>
      </c>
      <c r="AX23" s="41">
        <f t="shared" si="34"/>
        <v>0</v>
      </c>
      <c r="AY23" s="41">
        <f t="shared" si="34"/>
        <v>0</v>
      </c>
      <c r="AZ23" s="41">
        <f t="shared" si="34"/>
        <v>0</v>
      </c>
      <c r="BA23" s="41">
        <f t="shared" si="34"/>
        <v>0</v>
      </c>
      <c r="BB23" s="41">
        <f t="shared" si="34"/>
        <v>0</v>
      </c>
      <c r="BC23" s="41">
        <f t="shared" si="34"/>
        <v>0</v>
      </c>
      <c r="BD23" s="41">
        <f t="shared" si="34"/>
        <v>0</v>
      </c>
      <c r="BE23" s="41">
        <f t="shared" si="34"/>
        <v>0</v>
      </c>
      <c r="BF23" s="41">
        <f t="shared" si="34"/>
        <v>0</v>
      </c>
      <c r="BG23" s="41">
        <f t="shared" si="34"/>
        <v>0</v>
      </c>
      <c r="BH23" s="41">
        <f t="shared" si="35"/>
        <v>0</v>
      </c>
      <c r="BI23" s="95">
        <v>0</v>
      </c>
      <c r="BJ23" s="41">
        <f t="shared" si="36"/>
        <v>0</v>
      </c>
      <c r="BK23" s="41">
        <f t="shared" si="36"/>
        <v>0</v>
      </c>
      <c r="BL23" s="41">
        <f t="shared" si="36"/>
        <v>0</v>
      </c>
      <c r="BM23" s="41">
        <f t="shared" si="36"/>
        <v>0</v>
      </c>
      <c r="BN23" s="41">
        <f t="shared" si="36"/>
        <v>0</v>
      </c>
      <c r="BO23" s="41">
        <f t="shared" si="36"/>
        <v>0</v>
      </c>
      <c r="BP23" s="41">
        <f t="shared" si="28"/>
        <v>0</v>
      </c>
      <c r="BQ23" s="41">
        <f t="shared" si="28"/>
        <v>0</v>
      </c>
      <c r="BR23" s="41">
        <f t="shared" si="28"/>
        <v>0</v>
      </c>
      <c r="BS23" s="41">
        <f t="shared" si="28"/>
        <v>0</v>
      </c>
      <c r="BT23" s="41">
        <f t="shared" si="28"/>
        <v>0</v>
      </c>
      <c r="BU23" s="41">
        <f t="shared" si="28"/>
        <v>8601600</v>
      </c>
      <c r="BV23" s="41">
        <f t="shared" si="17"/>
        <v>8601600</v>
      </c>
      <c r="BW23" s="95">
        <f t="shared" si="24"/>
        <v>301056000</v>
      </c>
      <c r="BX23" s="41">
        <f t="shared" si="39"/>
        <v>8601600</v>
      </c>
      <c r="BY23" s="41">
        <f t="shared" si="39"/>
        <v>8601600</v>
      </c>
      <c r="BZ23" s="41">
        <f t="shared" si="39"/>
        <v>8601600</v>
      </c>
      <c r="CA23" s="41">
        <f t="shared" si="39"/>
        <v>8601600</v>
      </c>
      <c r="CB23" s="41">
        <f t="shared" si="39"/>
        <v>8601600</v>
      </c>
      <c r="CC23" s="41">
        <f t="shared" si="39"/>
        <v>8601600</v>
      </c>
      <c r="CD23" s="41">
        <f t="shared" si="39"/>
        <v>8601600</v>
      </c>
      <c r="CE23" s="41">
        <f t="shared" si="39"/>
        <v>8601600</v>
      </c>
      <c r="CF23" s="41">
        <f t="shared" si="39"/>
        <v>8601600</v>
      </c>
      <c r="CG23" s="41">
        <f t="shared" si="39"/>
        <v>8601600</v>
      </c>
      <c r="CH23" s="41">
        <f t="shared" si="39"/>
        <v>8601600</v>
      </c>
      <c r="CI23" s="41">
        <f t="shared" si="39"/>
        <v>8601600</v>
      </c>
      <c r="CJ23" s="41">
        <f t="shared" si="19"/>
        <v>103219200</v>
      </c>
      <c r="CK23" s="95">
        <f t="shared" si="20"/>
        <v>197836800</v>
      </c>
      <c r="CL23" s="41">
        <f t="shared" si="38"/>
        <v>8601600</v>
      </c>
      <c r="CM23" s="41">
        <f t="shared" si="38"/>
        <v>8601600</v>
      </c>
      <c r="CN23" s="41">
        <f t="shared" si="38"/>
        <v>8601600</v>
      </c>
      <c r="CO23" s="41">
        <f t="shared" si="38"/>
        <v>8601600</v>
      </c>
      <c r="CP23" s="41">
        <f t="shared" si="38"/>
        <v>8601600</v>
      </c>
      <c r="CQ23" s="41">
        <f t="shared" si="38"/>
        <v>8601600</v>
      </c>
      <c r="CR23" s="41">
        <f t="shared" si="38"/>
        <v>8601600</v>
      </c>
      <c r="CS23" s="41">
        <f t="shared" si="38"/>
        <v>8601600</v>
      </c>
      <c r="CT23" s="41">
        <f t="shared" si="38"/>
        <v>8601600</v>
      </c>
      <c r="CU23" s="41">
        <f t="shared" si="38"/>
        <v>8601600</v>
      </c>
      <c r="CV23" s="41">
        <f t="shared" si="38"/>
        <v>8601600</v>
      </c>
      <c r="CW23" s="41">
        <f t="shared" si="26"/>
        <v>8601600</v>
      </c>
      <c r="CX23" s="41">
        <f t="shared" si="22"/>
        <v>103219200</v>
      </c>
      <c r="CY23" s="41">
        <f t="shared" si="23"/>
        <v>94617600</v>
      </c>
    </row>
    <row r="24" spans="1:103" ht="13" outlineLevel="1" x14ac:dyDescent="0.25">
      <c r="A24" s="83"/>
      <c r="B24" s="38" t="s">
        <v>39</v>
      </c>
      <c r="C24" s="113" t="str">
        <f>_xlfn.XLOOKUP(E24,'[1]TH_CC (3)'!$E:$E,'[1]TH_CC (3)'!$E:$E)</f>
        <v>103000009</v>
      </c>
      <c r="D24" s="38" t="s">
        <v>47</v>
      </c>
      <c r="E24" s="90" t="s">
        <v>58</v>
      </c>
      <c r="F24" s="38" t="s">
        <v>59</v>
      </c>
      <c r="G24" s="57">
        <v>45291</v>
      </c>
      <c r="H24" s="57">
        <v>45261</v>
      </c>
      <c r="I24" s="36">
        <v>72</v>
      </c>
      <c r="J24" s="151" t="s">
        <v>721</v>
      </c>
      <c r="K24" s="96" t="s">
        <v>50</v>
      </c>
      <c r="L24" s="38"/>
      <c r="M24" s="38" t="str">
        <f t="shared" si="9"/>
        <v>6424</v>
      </c>
      <c r="N24" s="38">
        <v>6424001901</v>
      </c>
      <c r="O24" s="38"/>
      <c r="P24" s="38"/>
      <c r="Q24" s="33"/>
      <c r="R24" s="117">
        <v>278150000</v>
      </c>
      <c r="S24" s="119">
        <v>3863194.4444444445</v>
      </c>
      <c r="T24" s="41">
        <f t="shared" si="30"/>
        <v>0</v>
      </c>
      <c r="U24" s="41">
        <f t="shared" si="30"/>
        <v>0</v>
      </c>
      <c r="V24" s="41">
        <f t="shared" si="30"/>
        <v>0</v>
      </c>
      <c r="W24" s="41">
        <f t="shared" si="30"/>
        <v>0</v>
      </c>
      <c r="X24" s="41">
        <f t="shared" si="30"/>
        <v>0</v>
      </c>
      <c r="Y24" s="41">
        <f t="shared" si="30"/>
        <v>0</v>
      </c>
      <c r="Z24" s="41">
        <f t="shared" si="30"/>
        <v>0</v>
      </c>
      <c r="AA24" s="41">
        <f t="shared" si="30"/>
        <v>0</v>
      </c>
      <c r="AB24" s="41">
        <f t="shared" si="30"/>
        <v>0</v>
      </c>
      <c r="AC24" s="41">
        <f t="shared" si="30"/>
        <v>0</v>
      </c>
      <c r="AD24" s="41">
        <f t="shared" si="30"/>
        <v>0</v>
      </c>
      <c r="AE24" s="41">
        <f t="shared" si="30"/>
        <v>0</v>
      </c>
      <c r="AF24" s="41">
        <f t="shared" si="31"/>
        <v>0</v>
      </c>
      <c r="AG24" s="95">
        <v>0</v>
      </c>
      <c r="AH24" s="41">
        <f t="shared" si="32"/>
        <v>0</v>
      </c>
      <c r="AI24" s="41">
        <f t="shared" si="32"/>
        <v>0</v>
      </c>
      <c r="AJ24" s="41">
        <f t="shared" si="32"/>
        <v>0</v>
      </c>
      <c r="AK24" s="41">
        <f t="shared" si="32"/>
        <v>0</v>
      </c>
      <c r="AL24" s="41">
        <f t="shared" si="32"/>
        <v>0</v>
      </c>
      <c r="AM24" s="41">
        <f t="shared" si="32"/>
        <v>0</v>
      </c>
      <c r="AN24" s="41">
        <f t="shared" si="32"/>
        <v>0</v>
      </c>
      <c r="AO24" s="41">
        <f t="shared" si="32"/>
        <v>0</v>
      </c>
      <c r="AP24" s="41">
        <f t="shared" si="32"/>
        <v>0</v>
      </c>
      <c r="AQ24" s="41">
        <f t="shared" si="32"/>
        <v>0</v>
      </c>
      <c r="AR24" s="41">
        <f t="shared" si="32"/>
        <v>0</v>
      </c>
      <c r="AS24" s="41">
        <f t="shared" si="32"/>
        <v>0</v>
      </c>
      <c r="AT24" s="41">
        <f t="shared" si="33"/>
        <v>0</v>
      </c>
      <c r="AU24" s="95">
        <v>0</v>
      </c>
      <c r="AV24" s="41">
        <f t="shared" si="34"/>
        <v>0</v>
      </c>
      <c r="AW24" s="41">
        <f t="shared" si="34"/>
        <v>0</v>
      </c>
      <c r="AX24" s="41">
        <f t="shared" si="34"/>
        <v>0</v>
      </c>
      <c r="AY24" s="41">
        <f t="shared" si="34"/>
        <v>0</v>
      </c>
      <c r="AZ24" s="41">
        <f t="shared" si="34"/>
        <v>0</v>
      </c>
      <c r="BA24" s="41">
        <f t="shared" si="34"/>
        <v>0</v>
      </c>
      <c r="BB24" s="41">
        <f t="shared" si="34"/>
        <v>0</v>
      </c>
      <c r="BC24" s="41">
        <f t="shared" si="34"/>
        <v>0</v>
      </c>
      <c r="BD24" s="41">
        <f t="shared" si="34"/>
        <v>0</v>
      </c>
      <c r="BE24" s="41">
        <f t="shared" si="34"/>
        <v>0</v>
      </c>
      <c r="BF24" s="41">
        <f t="shared" si="34"/>
        <v>0</v>
      </c>
      <c r="BG24" s="41">
        <f t="shared" si="34"/>
        <v>0</v>
      </c>
      <c r="BH24" s="41">
        <f t="shared" si="35"/>
        <v>0</v>
      </c>
      <c r="BI24" s="95">
        <v>0</v>
      </c>
      <c r="BJ24" s="41">
        <f t="shared" si="36"/>
        <v>0</v>
      </c>
      <c r="BK24" s="41">
        <f t="shared" si="36"/>
        <v>0</v>
      </c>
      <c r="BL24" s="41">
        <f t="shared" si="36"/>
        <v>0</v>
      </c>
      <c r="BM24" s="41">
        <f t="shared" si="36"/>
        <v>0</v>
      </c>
      <c r="BN24" s="41">
        <f t="shared" si="36"/>
        <v>0</v>
      </c>
      <c r="BO24" s="41">
        <f t="shared" si="36"/>
        <v>0</v>
      </c>
      <c r="BP24" s="41">
        <f t="shared" si="28"/>
        <v>0</v>
      </c>
      <c r="BQ24" s="41">
        <f t="shared" si="28"/>
        <v>0</v>
      </c>
      <c r="BR24" s="41">
        <f t="shared" si="28"/>
        <v>0</v>
      </c>
      <c r="BS24" s="41">
        <f t="shared" si="28"/>
        <v>0</v>
      </c>
      <c r="BT24" s="41">
        <f t="shared" si="28"/>
        <v>0</v>
      </c>
      <c r="BU24" s="41">
        <f t="shared" si="28"/>
        <v>3863194.4444444445</v>
      </c>
      <c r="BV24" s="41">
        <f t="shared" si="17"/>
        <v>3863194.4444444445</v>
      </c>
      <c r="BW24" s="95">
        <f t="shared" si="24"/>
        <v>274286805.55555558</v>
      </c>
      <c r="BX24" s="41">
        <f t="shared" si="39"/>
        <v>3863194.4444444445</v>
      </c>
      <c r="BY24" s="41">
        <f t="shared" si="39"/>
        <v>3863194.4444444445</v>
      </c>
      <c r="BZ24" s="41">
        <f t="shared" si="39"/>
        <v>3863194.4444444445</v>
      </c>
      <c r="CA24" s="41">
        <f t="shared" si="39"/>
        <v>3863194.4444444445</v>
      </c>
      <c r="CB24" s="41">
        <f t="shared" si="39"/>
        <v>3863194.4444444445</v>
      </c>
      <c r="CC24" s="41">
        <f t="shared" si="39"/>
        <v>3863194.4444444445</v>
      </c>
      <c r="CD24" s="41">
        <f t="shared" si="39"/>
        <v>3863194.4444444445</v>
      </c>
      <c r="CE24" s="41">
        <f t="shared" si="39"/>
        <v>3863194.4444444445</v>
      </c>
      <c r="CF24" s="41">
        <f t="shared" si="39"/>
        <v>3863194.4444444445</v>
      </c>
      <c r="CG24" s="41">
        <f t="shared" si="39"/>
        <v>3863194.4444444445</v>
      </c>
      <c r="CH24" s="41">
        <f t="shared" si="39"/>
        <v>3863194.4444444445</v>
      </c>
      <c r="CI24" s="41">
        <f t="shared" si="39"/>
        <v>3863194.4444444445</v>
      </c>
      <c r="CJ24" s="41">
        <f t="shared" si="19"/>
        <v>46358333.333333343</v>
      </c>
      <c r="CK24" s="95">
        <f t="shared" si="20"/>
        <v>227928472.22222224</v>
      </c>
      <c r="CL24" s="41">
        <f t="shared" si="38"/>
        <v>3863194.4444444445</v>
      </c>
      <c r="CM24" s="41">
        <f t="shared" si="38"/>
        <v>3863194.4444444445</v>
      </c>
      <c r="CN24" s="41">
        <f t="shared" si="38"/>
        <v>3863194.4444444445</v>
      </c>
      <c r="CO24" s="41">
        <f t="shared" si="38"/>
        <v>3863194.4444444445</v>
      </c>
      <c r="CP24" s="41">
        <f t="shared" si="38"/>
        <v>3863194.4444444445</v>
      </c>
      <c r="CQ24" s="41">
        <f t="shared" si="38"/>
        <v>3863194.4444444445</v>
      </c>
      <c r="CR24" s="41">
        <f t="shared" si="38"/>
        <v>3863194.4444444445</v>
      </c>
      <c r="CS24" s="41">
        <f t="shared" si="38"/>
        <v>3863194.4444444445</v>
      </c>
      <c r="CT24" s="41">
        <f t="shared" si="38"/>
        <v>3863194.4444444445</v>
      </c>
      <c r="CU24" s="41">
        <f t="shared" si="38"/>
        <v>3863194.4444444445</v>
      </c>
      <c r="CV24" s="41">
        <f t="shared" si="38"/>
        <v>3863194.4444444445</v>
      </c>
      <c r="CW24" s="41">
        <f t="shared" si="26"/>
        <v>3863194.4444444445</v>
      </c>
      <c r="CX24" s="41">
        <f t="shared" si="22"/>
        <v>46358333.333333343</v>
      </c>
      <c r="CY24" s="41">
        <f t="shared" si="23"/>
        <v>181570138.8888889</v>
      </c>
    </row>
    <row r="25" spans="1:103" ht="13" outlineLevel="1" x14ac:dyDescent="0.25">
      <c r="A25" s="83"/>
      <c r="B25" s="38" t="s">
        <v>39</v>
      </c>
      <c r="C25" s="113" t="str">
        <f>_xlfn.XLOOKUP(E25,'[1]TH_CC (3)'!$E:$E,'[1]TH_CC (3)'!$E:$E)</f>
        <v>103000010</v>
      </c>
      <c r="D25" s="38" t="s">
        <v>47</v>
      </c>
      <c r="E25" s="90" t="s">
        <v>60</v>
      </c>
      <c r="F25" s="38" t="s">
        <v>61</v>
      </c>
      <c r="G25" s="57">
        <v>45291</v>
      </c>
      <c r="H25" s="57">
        <v>45261</v>
      </c>
      <c r="I25" s="36">
        <v>96</v>
      </c>
      <c r="J25" s="151" t="s">
        <v>721</v>
      </c>
      <c r="K25" s="96" t="s">
        <v>50</v>
      </c>
      <c r="L25" s="38"/>
      <c r="M25" s="38" t="str">
        <f t="shared" si="9"/>
        <v>6424</v>
      </c>
      <c r="N25" s="38">
        <v>6424001901</v>
      </c>
      <c r="O25" s="38"/>
      <c r="P25" s="38"/>
      <c r="Q25" s="33"/>
      <c r="R25" s="117">
        <v>118791283</v>
      </c>
      <c r="S25" s="119">
        <v>1237409.1979166667</v>
      </c>
      <c r="T25" s="41">
        <f t="shared" si="30"/>
        <v>0</v>
      </c>
      <c r="U25" s="41">
        <f t="shared" si="30"/>
        <v>0</v>
      </c>
      <c r="V25" s="41">
        <f t="shared" si="30"/>
        <v>0</v>
      </c>
      <c r="W25" s="41">
        <f t="shared" si="30"/>
        <v>0</v>
      </c>
      <c r="X25" s="41">
        <f t="shared" si="30"/>
        <v>0</v>
      </c>
      <c r="Y25" s="41">
        <f t="shared" si="30"/>
        <v>0</v>
      </c>
      <c r="Z25" s="41">
        <f t="shared" si="30"/>
        <v>0</v>
      </c>
      <c r="AA25" s="41">
        <f t="shared" si="30"/>
        <v>0</v>
      </c>
      <c r="AB25" s="41">
        <f t="shared" si="30"/>
        <v>0</v>
      </c>
      <c r="AC25" s="41">
        <f t="shared" si="30"/>
        <v>0</v>
      </c>
      <c r="AD25" s="41">
        <f t="shared" si="30"/>
        <v>0</v>
      </c>
      <c r="AE25" s="41">
        <f t="shared" si="30"/>
        <v>0</v>
      </c>
      <c r="AF25" s="41">
        <f t="shared" si="31"/>
        <v>0</v>
      </c>
      <c r="AG25" s="95">
        <v>0</v>
      </c>
      <c r="AH25" s="41">
        <f t="shared" si="32"/>
        <v>0</v>
      </c>
      <c r="AI25" s="41">
        <f t="shared" si="32"/>
        <v>0</v>
      </c>
      <c r="AJ25" s="41">
        <f t="shared" si="32"/>
        <v>0</v>
      </c>
      <c r="AK25" s="41">
        <f t="shared" si="32"/>
        <v>0</v>
      </c>
      <c r="AL25" s="41">
        <f t="shared" si="32"/>
        <v>0</v>
      </c>
      <c r="AM25" s="41">
        <f t="shared" si="32"/>
        <v>0</v>
      </c>
      <c r="AN25" s="41">
        <f t="shared" si="32"/>
        <v>0</v>
      </c>
      <c r="AO25" s="41">
        <f t="shared" si="32"/>
        <v>0</v>
      </c>
      <c r="AP25" s="41">
        <f t="shared" si="32"/>
        <v>0</v>
      </c>
      <c r="AQ25" s="41">
        <f t="shared" si="32"/>
        <v>0</v>
      </c>
      <c r="AR25" s="41">
        <f t="shared" si="32"/>
        <v>0</v>
      </c>
      <c r="AS25" s="41">
        <f t="shared" si="32"/>
        <v>0</v>
      </c>
      <c r="AT25" s="41">
        <f t="shared" si="33"/>
        <v>0</v>
      </c>
      <c r="AU25" s="95">
        <v>0</v>
      </c>
      <c r="AV25" s="41">
        <f t="shared" si="34"/>
        <v>0</v>
      </c>
      <c r="AW25" s="41">
        <f t="shared" si="34"/>
        <v>0</v>
      </c>
      <c r="AX25" s="41">
        <f t="shared" si="34"/>
        <v>0</v>
      </c>
      <c r="AY25" s="41">
        <f t="shared" si="34"/>
        <v>0</v>
      </c>
      <c r="AZ25" s="41">
        <f t="shared" si="34"/>
        <v>0</v>
      </c>
      <c r="BA25" s="41">
        <f t="shared" si="34"/>
        <v>0</v>
      </c>
      <c r="BB25" s="41">
        <f t="shared" si="34"/>
        <v>0</v>
      </c>
      <c r="BC25" s="41">
        <f t="shared" si="34"/>
        <v>0</v>
      </c>
      <c r="BD25" s="41">
        <f t="shared" si="34"/>
        <v>0</v>
      </c>
      <c r="BE25" s="41">
        <f t="shared" si="34"/>
        <v>0</v>
      </c>
      <c r="BF25" s="41">
        <f t="shared" si="34"/>
        <v>0</v>
      </c>
      <c r="BG25" s="41">
        <f t="shared" si="34"/>
        <v>0</v>
      </c>
      <c r="BH25" s="41">
        <f t="shared" si="35"/>
        <v>0</v>
      </c>
      <c r="BI25" s="95">
        <v>0</v>
      </c>
      <c r="BJ25" s="41">
        <f t="shared" si="36"/>
        <v>0</v>
      </c>
      <c r="BK25" s="41">
        <f t="shared" si="36"/>
        <v>0</v>
      </c>
      <c r="BL25" s="41">
        <f t="shared" si="36"/>
        <v>0</v>
      </c>
      <c r="BM25" s="41">
        <f t="shared" si="36"/>
        <v>0</v>
      </c>
      <c r="BN25" s="41">
        <f t="shared" si="36"/>
        <v>0</v>
      </c>
      <c r="BO25" s="41">
        <f t="shared" si="36"/>
        <v>0</v>
      </c>
      <c r="BP25" s="41">
        <f t="shared" si="28"/>
        <v>0</v>
      </c>
      <c r="BQ25" s="41">
        <f t="shared" si="28"/>
        <v>0</v>
      </c>
      <c r="BR25" s="41">
        <f t="shared" si="28"/>
        <v>0</v>
      </c>
      <c r="BS25" s="41">
        <f t="shared" si="28"/>
        <v>0</v>
      </c>
      <c r="BT25" s="41">
        <f t="shared" si="28"/>
        <v>0</v>
      </c>
      <c r="BU25" s="41">
        <f t="shared" si="28"/>
        <v>1237409.1979166667</v>
      </c>
      <c r="BV25" s="41">
        <f t="shared" si="17"/>
        <v>1237409.1979166667</v>
      </c>
      <c r="BW25" s="95">
        <f t="shared" si="24"/>
        <v>117553873.80208333</v>
      </c>
      <c r="BX25" s="41">
        <f t="shared" si="39"/>
        <v>1237409.1979166667</v>
      </c>
      <c r="BY25" s="41">
        <f t="shared" si="39"/>
        <v>1237409.1979166667</v>
      </c>
      <c r="BZ25" s="41">
        <f t="shared" si="39"/>
        <v>1237409.1979166667</v>
      </c>
      <c r="CA25" s="41">
        <f t="shared" si="39"/>
        <v>1237409.1979166667</v>
      </c>
      <c r="CB25" s="41">
        <f t="shared" si="39"/>
        <v>1237409.1979166667</v>
      </c>
      <c r="CC25" s="41">
        <f t="shared" si="39"/>
        <v>1237409.1979166667</v>
      </c>
      <c r="CD25" s="41">
        <f t="shared" si="39"/>
        <v>1237409.1979166667</v>
      </c>
      <c r="CE25" s="41">
        <f t="shared" si="39"/>
        <v>1237409.1979166667</v>
      </c>
      <c r="CF25" s="41">
        <f t="shared" si="39"/>
        <v>1237409.1979166667</v>
      </c>
      <c r="CG25" s="41">
        <f t="shared" si="39"/>
        <v>1237409.1979166667</v>
      </c>
      <c r="CH25" s="41">
        <f t="shared" si="39"/>
        <v>1237409.1979166667</v>
      </c>
      <c r="CI25" s="41">
        <f t="shared" si="39"/>
        <v>1237409.1979166667</v>
      </c>
      <c r="CJ25" s="41">
        <f t="shared" si="19"/>
        <v>14848910.374999998</v>
      </c>
      <c r="CK25" s="95">
        <f t="shared" si="20"/>
        <v>102704963.42708333</v>
      </c>
      <c r="CL25" s="41">
        <f t="shared" si="38"/>
        <v>1237409.1979166667</v>
      </c>
      <c r="CM25" s="41">
        <f t="shared" si="38"/>
        <v>1237409.1979166667</v>
      </c>
      <c r="CN25" s="41">
        <f t="shared" si="38"/>
        <v>1237409.1979166667</v>
      </c>
      <c r="CO25" s="41">
        <f t="shared" si="38"/>
        <v>1237409.1979166667</v>
      </c>
      <c r="CP25" s="41">
        <f t="shared" si="38"/>
        <v>1237409.1979166667</v>
      </c>
      <c r="CQ25" s="41">
        <f t="shared" si="38"/>
        <v>1237409.1979166667</v>
      </c>
      <c r="CR25" s="41">
        <f t="shared" si="38"/>
        <v>1237409.1979166667</v>
      </c>
      <c r="CS25" s="41">
        <f t="shared" si="38"/>
        <v>1237409.1979166667</v>
      </c>
      <c r="CT25" s="41">
        <f t="shared" si="38"/>
        <v>1237409.1979166667</v>
      </c>
      <c r="CU25" s="41">
        <f t="shared" si="38"/>
        <v>1237409.1979166667</v>
      </c>
      <c r="CV25" s="41">
        <f t="shared" si="38"/>
        <v>1237409.1979166667</v>
      </c>
      <c r="CW25" s="41">
        <f t="shared" si="26"/>
        <v>1237409.1979166667</v>
      </c>
      <c r="CX25" s="41">
        <f t="shared" si="22"/>
        <v>14848910.374999998</v>
      </c>
      <c r="CY25" s="41">
        <f t="shared" si="23"/>
        <v>87856053.052083328</v>
      </c>
    </row>
    <row r="26" spans="1:103" ht="13" outlineLevel="1" x14ac:dyDescent="0.25">
      <c r="A26" s="83"/>
      <c r="B26" s="38" t="s">
        <v>39</v>
      </c>
      <c r="C26" s="113" t="str">
        <f>_xlfn.XLOOKUP(E26,'[1]TH_CC (3)'!$E:$E,'[1]TH_CC (3)'!$E:$E)</f>
        <v>103000011</v>
      </c>
      <c r="D26" s="38" t="s">
        <v>47</v>
      </c>
      <c r="E26" s="90" t="s">
        <v>76</v>
      </c>
      <c r="F26" s="38" t="s">
        <v>77</v>
      </c>
      <c r="G26" s="57">
        <v>45291</v>
      </c>
      <c r="H26" s="57">
        <v>45261</v>
      </c>
      <c r="I26" s="36">
        <v>72</v>
      </c>
      <c r="J26" s="151" t="s">
        <v>721</v>
      </c>
      <c r="K26" s="96" t="s">
        <v>50</v>
      </c>
      <c r="L26" s="38"/>
      <c r="M26" s="38" t="str">
        <f t="shared" si="9"/>
        <v>6424</v>
      </c>
      <c r="N26" s="38">
        <v>6424001901</v>
      </c>
      <c r="O26" s="38">
        <v>6424001901</v>
      </c>
      <c r="P26" s="38"/>
      <c r="Q26" s="33"/>
      <c r="R26" s="117">
        <v>117700000</v>
      </c>
      <c r="S26" s="119">
        <v>1634722.2222222222</v>
      </c>
      <c r="T26" s="41">
        <f t="shared" si="30"/>
        <v>0</v>
      </c>
      <c r="U26" s="41">
        <f t="shared" si="30"/>
        <v>0</v>
      </c>
      <c r="V26" s="41">
        <f t="shared" si="30"/>
        <v>0</v>
      </c>
      <c r="W26" s="41">
        <f t="shared" si="30"/>
        <v>0</v>
      </c>
      <c r="X26" s="41">
        <f t="shared" si="30"/>
        <v>0</v>
      </c>
      <c r="Y26" s="41">
        <f t="shared" si="30"/>
        <v>0</v>
      </c>
      <c r="Z26" s="41">
        <f t="shared" si="30"/>
        <v>0</v>
      </c>
      <c r="AA26" s="41">
        <f t="shared" si="30"/>
        <v>0</v>
      </c>
      <c r="AB26" s="41">
        <f t="shared" si="30"/>
        <v>0</v>
      </c>
      <c r="AC26" s="41">
        <f t="shared" si="30"/>
        <v>0</v>
      </c>
      <c r="AD26" s="41">
        <f t="shared" si="30"/>
        <v>0</v>
      </c>
      <c r="AE26" s="41">
        <f t="shared" si="30"/>
        <v>0</v>
      </c>
      <c r="AF26" s="41">
        <f t="shared" si="31"/>
        <v>0</v>
      </c>
      <c r="AG26" s="95">
        <v>0</v>
      </c>
      <c r="AH26" s="41">
        <f t="shared" si="32"/>
        <v>0</v>
      </c>
      <c r="AI26" s="41">
        <f t="shared" si="32"/>
        <v>0</v>
      </c>
      <c r="AJ26" s="41">
        <f t="shared" si="32"/>
        <v>0</v>
      </c>
      <c r="AK26" s="41">
        <f t="shared" si="32"/>
        <v>0</v>
      </c>
      <c r="AL26" s="41">
        <f t="shared" si="32"/>
        <v>0</v>
      </c>
      <c r="AM26" s="41">
        <f t="shared" si="32"/>
        <v>0</v>
      </c>
      <c r="AN26" s="41">
        <f t="shared" si="32"/>
        <v>0</v>
      </c>
      <c r="AO26" s="41">
        <f t="shared" si="32"/>
        <v>0</v>
      </c>
      <c r="AP26" s="41">
        <f t="shared" si="32"/>
        <v>0</v>
      </c>
      <c r="AQ26" s="41">
        <f t="shared" si="32"/>
        <v>0</v>
      </c>
      <c r="AR26" s="41">
        <f t="shared" si="32"/>
        <v>0</v>
      </c>
      <c r="AS26" s="41">
        <f t="shared" si="32"/>
        <v>0</v>
      </c>
      <c r="AT26" s="41">
        <f t="shared" si="33"/>
        <v>0</v>
      </c>
      <c r="AU26" s="95">
        <v>0</v>
      </c>
      <c r="AV26" s="41">
        <f t="shared" si="34"/>
        <v>0</v>
      </c>
      <c r="AW26" s="41">
        <f t="shared" si="34"/>
        <v>0</v>
      </c>
      <c r="AX26" s="41">
        <f t="shared" si="34"/>
        <v>0</v>
      </c>
      <c r="AY26" s="41">
        <f t="shared" si="34"/>
        <v>0</v>
      </c>
      <c r="AZ26" s="41">
        <f t="shared" si="34"/>
        <v>0</v>
      </c>
      <c r="BA26" s="41">
        <f t="shared" si="34"/>
        <v>0</v>
      </c>
      <c r="BB26" s="41">
        <f t="shared" si="34"/>
        <v>0</v>
      </c>
      <c r="BC26" s="41">
        <f t="shared" si="34"/>
        <v>0</v>
      </c>
      <c r="BD26" s="41">
        <f t="shared" si="34"/>
        <v>0</v>
      </c>
      <c r="BE26" s="41">
        <f t="shared" si="34"/>
        <v>0</v>
      </c>
      <c r="BF26" s="41">
        <f t="shared" si="34"/>
        <v>0</v>
      </c>
      <c r="BG26" s="41">
        <f t="shared" si="34"/>
        <v>0</v>
      </c>
      <c r="BH26" s="41">
        <f t="shared" si="35"/>
        <v>0</v>
      </c>
      <c r="BI26" s="95">
        <v>0</v>
      </c>
      <c r="BJ26" s="41">
        <f t="shared" si="36"/>
        <v>0</v>
      </c>
      <c r="BK26" s="41">
        <f t="shared" si="36"/>
        <v>0</v>
      </c>
      <c r="BL26" s="41">
        <f t="shared" si="36"/>
        <v>0</v>
      </c>
      <c r="BM26" s="41">
        <f t="shared" si="36"/>
        <v>0</v>
      </c>
      <c r="BN26" s="41">
        <f t="shared" si="36"/>
        <v>0</v>
      </c>
      <c r="BO26" s="41">
        <f t="shared" si="36"/>
        <v>0</v>
      </c>
      <c r="BP26" s="41">
        <f t="shared" si="28"/>
        <v>0</v>
      </c>
      <c r="BQ26" s="41">
        <f t="shared" si="28"/>
        <v>0</v>
      </c>
      <c r="BR26" s="41">
        <f t="shared" si="28"/>
        <v>0</v>
      </c>
      <c r="BS26" s="41">
        <f t="shared" si="28"/>
        <v>0</v>
      </c>
      <c r="BT26" s="41">
        <f t="shared" si="28"/>
        <v>0</v>
      </c>
      <c r="BU26" s="41">
        <f t="shared" si="28"/>
        <v>1634722.2222222222</v>
      </c>
      <c r="BV26" s="41">
        <f t="shared" si="17"/>
        <v>1634722.2222222222</v>
      </c>
      <c r="BW26" s="95">
        <f t="shared" si="24"/>
        <v>116065277.77777778</v>
      </c>
      <c r="BX26" s="41">
        <f t="shared" si="39"/>
        <v>1634722.2222222222</v>
      </c>
      <c r="BY26" s="41">
        <f t="shared" si="39"/>
        <v>1634722.2222222222</v>
      </c>
      <c r="BZ26" s="41">
        <f t="shared" si="39"/>
        <v>1634722.2222222222</v>
      </c>
      <c r="CA26" s="41">
        <f t="shared" si="39"/>
        <v>1634722.2222222222</v>
      </c>
      <c r="CB26" s="41">
        <f t="shared" si="39"/>
        <v>1634722.2222222222</v>
      </c>
      <c r="CC26" s="41">
        <f t="shared" si="39"/>
        <v>1634722.2222222222</v>
      </c>
      <c r="CD26" s="41">
        <f t="shared" si="39"/>
        <v>1634722.2222222222</v>
      </c>
      <c r="CE26" s="41">
        <f t="shared" si="39"/>
        <v>1634722.2222222222</v>
      </c>
      <c r="CF26" s="41">
        <f t="shared" si="39"/>
        <v>1634722.2222222222</v>
      </c>
      <c r="CG26" s="41">
        <f t="shared" si="39"/>
        <v>1634722.2222222222</v>
      </c>
      <c r="CH26" s="41">
        <f t="shared" si="39"/>
        <v>1634722.2222222222</v>
      </c>
      <c r="CI26" s="41">
        <f t="shared" si="39"/>
        <v>1634722.2222222222</v>
      </c>
      <c r="CJ26" s="41">
        <f t="shared" si="19"/>
        <v>19616666.666666668</v>
      </c>
      <c r="CK26" s="95">
        <f t="shared" si="20"/>
        <v>96448611.111111104</v>
      </c>
      <c r="CL26" s="41">
        <f t="shared" si="38"/>
        <v>1634722.2222222222</v>
      </c>
      <c r="CM26" s="41">
        <f t="shared" si="38"/>
        <v>1634722.2222222222</v>
      </c>
      <c r="CN26" s="41">
        <f t="shared" si="38"/>
        <v>1634722.2222222222</v>
      </c>
      <c r="CO26" s="41">
        <f t="shared" si="38"/>
        <v>1634722.2222222222</v>
      </c>
      <c r="CP26" s="41">
        <f t="shared" si="38"/>
        <v>1634722.2222222222</v>
      </c>
      <c r="CQ26" s="41">
        <f t="shared" si="38"/>
        <v>1634722.2222222222</v>
      </c>
      <c r="CR26" s="41">
        <f t="shared" si="38"/>
        <v>1634722.2222222222</v>
      </c>
      <c r="CS26" s="41">
        <f t="shared" si="38"/>
        <v>1634722.2222222222</v>
      </c>
      <c r="CT26" s="41">
        <f t="shared" si="38"/>
        <v>1634722.2222222222</v>
      </c>
      <c r="CU26" s="41">
        <f t="shared" si="38"/>
        <v>1634722.2222222222</v>
      </c>
      <c r="CV26" s="41">
        <f t="shared" si="38"/>
        <v>1634722.2222222222</v>
      </c>
      <c r="CW26" s="41">
        <f t="shared" si="26"/>
        <v>1634722.2222222222</v>
      </c>
      <c r="CX26" s="41">
        <f t="shared" si="22"/>
        <v>19616666.666666668</v>
      </c>
      <c r="CY26" s="41">
        <f t="shared" si="23"/>
        <v>76831944.444444433</v>
      </c>
    </row>
    <row r="27" spans="1:103" s="42" customFormat="1" ht="13" outlineLevel="1" x14ac:dyDescent="0.25">
      <c r="A27" s="32"/>
      <c r="B27" s="33" t="s">
        <v>39</v>
      </c>
      <c r="C27" s="56" t="str">
        <f>_xlfn.XLOOKUP(E27,'[1]TH_CC (3)'!$E:$E,'[1]TH_CC (3)'!$E:$E)</f>
        <v>103000012</v>
      </c>
      <c r="D27" s="33" t="s">
        <v>47</v>
      </c>
      <c r="E27" s="36" t="s">
        <v>78</v>
      </c>
      <c r="F27" s="33" t="s">
        <v>79</v>
      </c>
      <c r="G27" s="35">
        <v>45291</v>
      </c>
      <c r="H27" s="35">
        <v>45261</v>
      </c>
      <c r="I27" s="36">
        <v>36</v>
      </c>
      <c r="J27" s="146" t="s">
        <v>721</v>
      </c>
      <c r="K27" s="37" t="s">
        <v>50</v>
      </c>
      <c r="L27" s="33"/>
      <c r="M27" s="38" t="str">
        <f t="shared" si="9"/>
        <v>6424</v>
      </c>
      <c r="N27" s="33">
        <v>6424001901</v>
      </c>
      <c r="O27" s="33">
        <v>6424001901</v>
      </c>
      <c r="P27" s="33"/>
      <c r="Q27" s="33"/>
      <c r="R27" s="367">
        <v>30548500</v>
      </c>
      <c r="S27" s="40">
        <f>R27/I27</f>
        <v>848569.4444444445</v>
      </c>
      <c r="T27" s="41">
        <f t="shared" si="30"/>
        <v>0</v>
      </c>
      <c r="U27" s="41">
        <f t="shared" si="30"/>
        <v>0</v>
      </c>
      <c r="V27" s="41">
        <f t="shared" si="30"/>
        <v>0</v>
      </c>
      <c r="W27" s="41">
        <f t="shared" si="30"/>
        <v>0</v>
      </c>
      <c r="X27" s="41">
        <f t="shared" si="30"/>
        <v>0</v>
      </c>
      <c r="Y27" s="41">
        <f t="shared" si="30"/>
        <v>0</v>
      </c>
      <c r="Z27" s="41">
        <f t="shared" si="30"/>
        <v>0</v>
      </c>
      <c r="AA27" s="41">
        <f t="shared" si="30"/>
        <v>0</v>
      </c>
      <c r="AB27" s="41">
        <f t="shared" si="30"/>
        <v>0</v>
      </c>
      <c r="AC27" s="41">
        <f t="shared" si="30"/>
        <v>0</v>
      </c>
      <c r="AD27" s="41">
        <f t="shared" si="30"/>
        <v>0</v>
      </c>
      <c r="AE27" s="41">
        <f t="shared" si="30"/>
        <v>0</v>
      </c>
      <c r="AF27" s="41">
        <f t="shared" si="31"/>
        <v>0</v>
      </c>
      <c r="AG27" s="41">
        <v>0</v>
      </c>
      <c r="AH27" s="41">
        <f t="shared" si="32"/>
        <v>0</v>
      </c>
      <c r="AI27" s="41">
        <f t="shared" si="32"/>
        <v>0</v>
      </c>
      <c r="AJ27" s="41">
        <f t="shared" si="32"/>
        <v>0</v>
      </c>
      <c r="AK27" s="41">
        <f t="shared" si="32"/>
        <v>0</v>
      </c>
      <c r="AL27" s="41">
        <f t="shared" si="32"/>
        <v>0</v>
      </c>
      <c r="AM27" s="41">
        <f t="shared" si="32"/>
        <v>0</v>
      </c>
      <c r="AN27" s="41">
        <f t="shared" si="32"/>
        <v>0</v>
      </c>
      <c r="AO27" s="41">
        <f t="shared" si="32"/>
        <v>0</v>
      </c>
      <c r="AP27" s="41">
        <f t="shared" si="32"/>
        <v>0</v>
      </c>
      <c r="AQ27" s="41">
        <f t="shared" si="32"/>
        <v>0</v>
      </c>
      <c r="AR27" s="41">
        <f t="shared" si="32"/>
        <v>0</v>
      </c>
      <c r="AS27" s="41">
        <f t="shared" si="32"/>
        <v>0</v>
      </c>
      <c r="AT27" s="41">
        <f t="shared" si="33"/>
        <v>0</v>
      </c>
      <c r="AU27" s="41">
        <f>+AG27-AT27</f>
        <v>0</v>
      </c>
      <c r="AV27" s="41">
        <f t="shared" si="34"/>
        <v>0</v>
      </c>
      <c r="AW27" s="41">
        <f t="shared" si="34"/>
        <v>0</v>
      </c>
      <c r="AX27" s="41">
        <f t="shared" si="34"/>
        <v>0</v>
      </c>
      <c r="AY27" s="41">
        <f t="shared" si="34"/>
        <v>0</v>
      </c>
      <c r="AZ27" s="41">
        <f t="shared" si="34"/>
        <v>0</v>
      </c>
      <c r="BA27" s="41">
        <f t="shared" si="34"/>
        <v>0</v>
      </c>
      <c r="BB27" s="41">
        <f t="shared" si="34"/>
        <v>0</v>
      </c>
      <c r="BC27" s="41">
        <f t="shared" si="34"/>
        <v>0</v>
      </c>
      <c r="BD27" s="41">
        <f t="shared" si="34"/>
        <v>0</v>
      </c>
      <c r="BE27" s="41">
        <f t="shared" si="34"/>
        <v>0</v>
      </c>
      <c r="BF27" s="41">
        <f t="shared" si="34"/>
        <v>0</v>
      </c>
      <c r="BG27" s="41">
        <f t="shared" si="34"/>
        <v>0</v>
      </c>
      <c r="BH27" s="41">
        <f t="shared" si="35"/>
        <v>0</v>
      </c>
      <c r="BI27" s="41">
        <f>+AU27-BH27</f>
        <v>0</v>
      </c>
      <c r="BJ27" s="41">
        <f t="shared" si="36"/>
        <v>0</v>
      </c>
      <c r="BK27" s="41">
        <f t="shared" si="36"/>
        <v>0</v>
      </c>
      <c r="BL27" s="41">
        <f t="shared" si="36"/>
        <v>0</v>
      </c>
      <c r="BM27" s="41">
        <f t="shared" si="36"/>
        <v>0</v>
      </c>
      <c r="BN27" s="41">
        <f t="shared" si="36"/>
        <v>0</v>
      </c>
      <c r="BO27" s="41">
        <f t="shared" si="36"/>
        <v>0</v>
      </c>
      <c r="BP27" s="41">
        <f t="shared" si="28"/>
        <v>0</v>
      </c>
      <c r="BQ27" s="41">
        <f t="shared" si="28"/>
        <v>0</v>
      </c>
      <c r="BR27" s="41">
        <f t="shared" si="28"/>
        <v>0</v>
      </c>
      <c r="BS27" s="41">
        <f t="shared" si="28"/>
        <v>0</v>
      </c>
      <c r="BT27" s="41">
        <f t="shared" si="28"/>
        <v>0</v>
      </c>
      <c r="BU27" s="41">
        <f t="shared" si="28"/>
        <v>848569.4444444445</v>
      </c>
      <c r="BV27" s="41">
        <f t="shared" si="17"/>
        <v>848569.4444444445</v>
      </c>
      <c r="BW27" s="41">
        <f>R27-BV27</f>
        <v>29699930.555555556</v>
      </c>
      <c r="BX27" s="41">
        <f t="shared" si="39"/>
        <v>848569.4444444445</v>
      </c>
      <c r="BY27" s="41">
        <f t="shared" si="39"/>
        <v>848569.4444444445</v>
      </c>
      <c r="BZ27" s="41">
        <f t="shared" si="39"/>
        <v>848569.4444444445</v>
      </c>
      <c r="CA27" s="41">
        <f t="shared" si="39"/>
        <v>848569.4444444445</v>
      </c>
      <c r="CB27" s="41">
        <f t="shared" si="39"/>
        <v>848569.4444444445</v>
      </c>
      <c r="CC27" s="41">
        <f t="shared" si="39"/>
        <v>848569.4444444445</v>
      </c>
      <c r="CD27" s="41">
        <f t="shared" si="39"/>
        <v>848569.4444444445</v>
      </c>
      <c r="CE27" s="41">
        <f t="shared" si="39"/>
        <v>848569.4444444445</v>
      </c>
      <c r="CF27" s="41">
        <f t="shared" si="39"/>
        <v>848569.4444444445</v>
      </c>
      <c r="CG27" s="41">
        <f t="shared" si="39"/>
        <v>848569.4444444445</v>
      </c>
      <c r="CH27" s="41">
        <f t="shared" si="39"/>
        <v>848569.4444444445</v>
      </c>
      <c r="CI27" s="41">
        <f t="shared" si="39"/>
        <v>848569.4444444445</v>
      </c>
      <c r="CJ27" s="41">
        <f t="shared" si="19"/>
        <v>10182833.33333333</v>
      </c>
      <c r="CK27" s="41">
        <f t="shared" si="20"/>
        <v>19517097.222222224</v>
      </c>
      <c r="CL27" s="41">
        <f t="shared" si="38"/>
        <v>848569.4444444445</v>
      </c>
      <c r="CM27" s="41">
        <f t="shared" si="38"/>
        <v>848569.4444444445</v>
      </c>
      <c r="CN27" s="41">
        <f t="shared" si="38"/>
        <v>848569.4444444445</v>
      </c>
      <c r="CO27" s="41">
        <f t="shared" si="38"/>
        <v>848569.4444444445</v>
      </c>
      <c r="CP27" s="41">
        <f t="shared" si="38"/>
        <v>848569.4444444445</v>
      </c>
      <c r="CQ27" s="41">
        <f t="shared" si="38"/>
        <v>848569.4444444445</v>
      </c>
      <c r="CR27" s="41">
        <f t="shared" si="38"/>
        <v>848569.4444444445</v>
      </c>
      <c r="CS27" s="41">
        <f t="shared" si="38"/>
        <v>848569.4444444445</v>
      </c>
      <c r="CT27" s="41">
        <f t="shared" si="38"/>
        <v>848569.4444444445</v>
      </c>
      <c r="CU27" s="41">
        <f t="shared" si="38"/>
        <v>848569.4444444445</v>
      </c>
      <c r="CV27" s="41">
        <f t="shared" si="38"/>
        <v>848569.4444444445</v>
      </c>
      <c r="CW27" s="41">
        <f t="shared" si="26"/>
        <v>848569.4444444445</v>
      </c>
      <c r="CX27" s="41">
        <f t="shared" si="22"/>
        <v>10182833.33333333</v>
      </c>
      <c r="CY27" s="41">
        <f t="shared" si="23"/>
        <v>9334263.8888888936</v>
      </c>
    </row>
    <row r="28" spans="1:103" s="42" customFormat="1" ht="13" outlineLevel="1" x14ac:dyDescent="0.25">
      <c r="A28" s="32" t="s">
        <v>38</v>
      </c>
      <c r="B28" s="33" t="s">
        <v>39</v>
      </c>
      <c r="C28" s="34" t="str">
        <f>_xlfn.XLOOKUP(E28,'[1]TH_CC (3)'!$E:$E,'[1]TH_CC (3)'!$E:$E)</f>
        <v>101000022</v>
      </c>
      <c r="D28" s="33" t="s">
        <v>40</v>
      </c>
      <c r="E28" s="36" t="s">
        <v>44</v>
      </c>
      <c r="F28" s="33" t="s">
        <v>45</v>
      </c>
      <c r="G28" s="35">
        <v>45352</v>
      </c>
      <c r="H28" s="35">
        <v>45383</v>
      </c>
      <c r="I28" s="36">
        <v>36</v>
      </c>
      <c r="J28" s="146" t="s">
        <v>613</v>
      </c>
      <c r="K28" s="37" t="s">
        <v>46</v>
      </c>
      <c r="L28" s="33"/>
      <c r="M28" s="38" t="str">
        <f t="shared" si="9"/>
        <v>6274</v>
      </c>
      <c r="N28" s="33">
        <v>6274001901</v>
      </c>
      <c r="O28" s="33"/>
      <c r="P28" s="33"/>
      <c r="Q28" s="33"/>
      <c r="R28" s="39">
        <v>33811200</v>
      </c>
      <c r="S28" s="40">
        <v>939200</v>
      </c>
      <c r="T28" s="41">
        <f t="shared" si="30"/>
        <v>0</v>
      </c>
      <c r="U28" s="41">
        <f t="shared" si="30"/>
        <v>0</v>
      </c>
      <c r="V28" s="41">
        <f t="shared" si="30"/>
        <v>0</v>
      </c>
      <c r="W28" s="41">
        <f t="shared" si="30"/>
        <v>0</v>
      </c>
      <c r="X28" s="41">
        <f t="shared" si="30"/>
        <v>0</v>
      </c>
      <c r="Y28" s="41">
        <f t="shared" si="30"/>
        <v>0</v>
      </c>
      <c r="Z28" s="41">
        <f t="shared" si="30"/>
        <v>0</v>
      </c>
      <c r="AA28" s="41">
        <f t="shared" si="30"/>
        <v>0</v>
      </c>
      <c r="AB28" s="41">
        <f t="shared" si="30"/>
        <v>0</v>
      </c>
      <c r="AC28" s="41">
        <f t="shared" si="30"/>
        <v>0</v>
      </c>
      <c r="AD28" s="41">
        <f t="shared" si="30"/>
        <v>0</v>
      </c>
      <c r="AE28" s="41">
        <f t="shared" si="30"/>
        <v>0</v>
      </c>
      <c r="AF28" s="41">
        <f t="shared" si="31"/>
        <v>0</v>
      </c>
      <c r="AG28" s="41">
        <v>0</v>
      </c>
      <c r="AH28" s="41">
        <f t="shared" si="32"/>
        <v>0</v>
      </c>
      <c r="AI28" s="41">
        <f t="shared" si="32"/>
        <v>0</v>
      </c>
      <c r="AJ28" s="41">
        <f t="shared" si="32"/>
        <v>0</v>
      </c>
      <c r="AK28" s="41">
        <f t="shared" si="32"/>
        <v>0</v>
      </c>
      <c r="AL28" s="41">
        <f t="shared" si="32"/>
        <v>0</v>
      </c>
      <c r="AM28" s="41">
        <f t="shared" si="32"/>
        <v>0</v>
      </c>
      <c r="AN28" s="41">
        <f t="shared" si="32"/>
        <v>0</v>
      </c>
      <c r="AO28" s="41">
        <f t="shared" si="32"/>
        <v>0</v>
      </c>
      <c r="AP28" s="41">
        <f t="shared" si="32"/>
        <v>0</v>
      </c>
      <c r="AQ28" s="41">
        <f t="shared" si="32"/>
        <v>0</v>
      </c>
      <c r="AR28" s="41">
        <f t="shared" si="32"/>
        <v>0</v>
      </c>
      <c r="AS28" s="41">
        <f t="shared" si="32"/>
        <v>0</v>
      </c>
      <c r="AT28" s="41">
        <f t="shared" si="33"/>
        <v>0</v>
      </c>
      <c r="AU28" s="41">
        <v>0</v>
      </c>
      <c r="AV28" s="41">
        <f t="shared" si="34"/>
        <v>0</v>
      </c>
      <c r="AW28" s="41">
        <f t="shared" si="34"/>
        <v>0</v>
      </c>
      <c r="AX28" s="41">
        <f t="shared" si="34"/>
        <v>0</v>
      </c>
      <c r="AY28" s="41">
        <f t="shared" si="34"/>
        <v>0</v>
      </c>
      <c r="AZ28" s="41">
        <f t="shared" si="34"/>
        <v>0</v>
      </c>
      <c r="BA28" s="41">
        <f t="shared" si="34"/>
        <v>0</v>
      </c>
      <c r="BB28" s="41">
        <f t="shared" si="34"/>
        <v>0</v>
      </c>
      <c r="BC28" s="41">
        <f t="shared" si="34"/>
        <v>0</v>
      </c>
      <c r="BD28" s="41">
        <f t="shared" si="34"/>
        <v>0</v>
      </c>
      <c r="BE28" s="41">
        <f t="shared" si="34"/>
        <v>0</v>
      </c>
      <c r="BF28" s="41">
        <f t="shared" si="34"/>
        <v>0</v>
      </c>
      <c r="BG28" s="41">
        <f t="shared" si="34"/>
        <v>0</v>
      </c>
      <c r="BH28" s="41">
        <f t="shared" si="35"/>
        <v>0</v>
      </c>
      <c r="BI28" s="41">
        <v>0</v>
      </c>
      <c r="BJ28" s="41">
        <f t="shared" si="36"/>
        <v>0</v>
      </c>
      <c r="BK28" s="41">
        <f t="shared" si="36"/>
        <v>0</v>
      </c>
      <c r="BL28" s="41">
        <f t="shared" si="36"/>
        <v>0</v>
      </c>
      <c r="BM28" s="41">
        <f t="shared" si="36"/>
        <v>0</v>
      </c>
      <c r="BN28" s="41">
        <f t="shared" si="36"/>
        <v>0</v>
      </c>
      <c r="BO28" s="41">
        <f t="shared" si="36"/>
        <v>0</v>
      </c>
      <c r="BP28" s="41">
        <f t="shared" si="28"/>
        <v>0</v>
      </c>
      <c r="BQ28" s="41">
        <f t="shared" si="28"/>
        <v>0</v>
      </c>
      <c r="BR28" s="41">
        <f t="shared" si="28"/>
        <v>0</v>
      </c>
      <c r="BS28" s="41">
        <f t="shared" si="28"/>
        <v>0</v>
      </c>
      <c r="BT28" s="41">
        <f t="shared" si="28"/>
        <v>0</v>
      </c>
      <c r="BU28" s="41">
        <f t="shared" si="28"/>
        <v>0</v>
      </c>
      <c r="BV28" s="41">
        <f t="shared" si="17"/>
        <v>0</v>
      </c>
      <c r="BW28" s="41">
        <v>0</v>
      </c>
      <c r="BX28" s="41">
        <f t="shared" si="39"/>
        <v>0</v>
      </c>
      <c r="BY28" s="41">
        <f t="shared" si="39"/>
        <v>0</v>
      </c>
      <c r="BZ28" s="41">
        <f t="shared" si="39"/>
        <v>0</v>
      </c>
      <c r="CA28" s="41">
        <f t="shared" si="39"/>
        <v>939200</v>
      </c>
      <c r="CB28" s="41">
        <f t="shared" si="39"/>
        <v>939200</v>
      </c>
      <c r="CC28" s="41">
        <f t="shared" si="39"/>
        <v>939200</v>
      </c>
      <c r="CD28" s="41">
        <f t="shared" si="39"/>
        <v>939200</v>
      </c>
      <c r="CE28" s="41">
        <f t="shared" si="39"/>
        <v>939200</v>
      </c>
      <c r="CF28" s="41">
        <f t="shared" si="39"/>
        <v>939200</v>
      </c>
      <c r="CG28" s="41">
        <f t="shared" si="39"/>
        <v>939200</v>
      </c>
      <c r="CH28" s="41">
        <f t="shared" si="39"/>
        <v>939200</v>
      </c>
      <c r="CI28" s="41">
        <f t="shared" si="39"/>
        <v>939200</v>
      </c>
      <c r="CJ28" s="41">
        <f t="shared" si="19"/>
        <v>8452800</v>
      </c>
      <c r="CK28" s="41">
        <f>+R28-CJ28</f>
        <v>25358400</v>
      </c>
      <c r="CL28" s="41">
        <f t="shared" si="38"/>
        <v>939200</v>
      </c>
      <c r="CM28" s="41">
        <f t="shared" si="38"/>
        <v>939200</v>
      </c>
      <c r="CN28" s="41">
        <f t="shared" si="38"/>
        <v>939200</v>
      </c>
      <c r="CO28" s="41">
        <f t="shared" si="38"/>
        <v>939200</v>
      </c>
      <c r="CP28" s="41">
        <f t="shared" si="38"/>
        <v>939200</v>
      </c>
      <c r="CQ28" s="41">
        <f t="shared" si="38"/>
        <v>939200</v>
      </c>
      <c r="CR28" s="41">
        <f t="shared" si="38"/>
        <v>939200</v>
      </c>
      <c r="CS28" s="41">
        <f t="shared" si="38"/>
        <v>939200</v>
      </c>
      <c r="CT28" s="41">
        <f t="shared" si="38"/>
        <v>939200</v>
      </c>
      <c r="CU28" s="41">
        <f t="shared" si="38"/>
        <v>939200</v>
      </c>
      <c r="CV28" s="41">
        <f t="shared" si="38"/>
        <v>939200</v>
      </c>
      <c r="CW28" s="41">
        <f t="shared" si="26"/>
        <v>939200</v>
      </c>
      <c r="CX28" s="41">
        <f t="shared" si="22"/>
        <v>11270400</v>
      </c>
      <c r="CY28" s="41">
        <f t="shared" si="23"/>
        <v>14088000</v>
      </c>
    </row>
    <row r="29" spans="1:103" s="42" customFormat="1" ht="13" outlineLevel="1" x14ac:dyDescent="0.25">
      <c r="A29" s="129" t="s">
        <v>38</v>
      </c>
      <c r="B29" s="129" t="s">
        <v>39</v>
      </c>
      <c r="C29" s="130" t="str">
        <f>_xlfn.XLOOKUP(E29,'[1]TH_CC (3)'!$E:$E,'[1]TH_CC (3)'!$E:$E)</f>
        <v>115000017</v>
      </c>
      <c r="D29" s="128" t="s">
        <v>64</v>
      </c>
      <c r="E29" s="172" t="s">
        <v>644</v>
      </c>
      <c r="F29" s="128" t="s">
        <v>75</v>
      </c>
      <c r="G29" s="131">
        <v>45382</v>
      </c>
      <c r="H29" s="131">
        <v>45383</v>
      </c>
      <c r="I29" s="36">
        <v>36</v>
      </c>
      <c r="J29" s="174" t="s">
        <v>94</v>
      </c>
      <c r="K29" s="133" t="s">
        <v>66</v>
      </c>
      <c r="L29" s="128"/>
      <c r="M29" s="49" t="str">
        <f t="shared" si="9"/>
        <v>6274</v>
      </c>
      <c r="N29" s="128">
        <v>6274001909</v>
      </c>
      <c r="O29" s="128">
        <v>6274001909</v>
      </c>
      <c r="P29" s="51"/>
      <c r="Q29" s="51"/>
      <c r="R29" s="51">
        <v>185719645</v>
      </c>
      <c r="S29" s="134">
        <v>5158879.027777778</v>
      </c>
      <c r="T29" s="53">
        <f t="shared" si="30"/>
        <v>0</v>
      </c>
      <c r="U29" s="53">
        <f t="shared" si="30"/>
        <v>0</v>
      </c>
      <c r="V29" s="53">
        <f t="shared" si="30"/>
        <v>0</v>
      </c>
      <c r="W29" s="53">
        <f t="shared" si="30"/>
        <v>0</v>
      </c>
      <c r="X29" s="53">
        <f t="shared" si="30"/>
        <v>0</v>
      </c>
      <c r="Y29" s="53">
        <f t="shared" si="30"/>
        <v>0</v>
      </c>
      <c r="Z29" s="53">
        <f t="shared" si="30"/>
        <v>0</v>
      </c>
      <c r="AA29" s="53">
        <f t="shared" si="30"/>
        <v>0</v>
      </c>
      <c r="AB29" s="53">
        <f t="shared" si="30"/>
        <v>0</v>
      </c>
      <c r="AC29" s="53">
        <f t="shared" si="30"/>
        <v>0</v>
      </c>
      <c r="AD29" s="53">
        <f t="shared" si="30"/>
        <v>0</v>
      </c>
      <c r="AE29" s="53">
        <f t="shared" si="30"/>
        <v>0</v>
      </c>
      <c r="AF29" s="53">
        <f t="shared" si="31"/>
        <v>0</v>
      </c>
      <c r="AG29" s="121">
        <v>0</v>
      </c>
      <c r="AH29" s="53">
        <f t="shared" si="32"/>
        <v>0</v>
      </c>
      <c r="AI29" s="53">
        <f t="shared" si="32"/>
        <v>0</v>
      </c>
      <c r="AJ29" s="53">
        <f t="shared" si="32"/>
        <v>0</v>
      </c>
      <c r="AK29" s="53">
        <f t="shared" si="32"/>
        <v>0</v>
      </c>
      <c r="AL29" s="53">
        <f t="shared" si="32"/>
        <v>0</v>
      </c>
      <c r="AM29" s="53">
        <f t="shared" si="32"/>
        <v>0</v>
      </c>
      <c r="AN29" s="53">
        <f t="shared" si="32"/>
        <v>0</v>
      </c>
      <c r="AO29" s="53">
        <f t="shared" si="32"/>
        <v>0</v>
      </c>
      <c r="AP29" s="53">
        <f t="shared" si="32"/>
        <v>0</v>
      </c>
      <c r="AQ29" s="53">
        <f t="shared" si="32"/>
        <v>0</v>
      </c>
      <c r="AR29" s="53">
        <f t="shared" si="32"/>
        <v>0</v>
      </c>
      <c r="AS29" s="53">
        <f t="shared" si="32"/>
        <v>0</v>
      </c>
      <c r="AT29" s="53">
        <f t="shared" si="33"/>
        <v>0</v>
      </c>
      <c r="AU29" s="121">
        <v>0</v>
      </c>
      <c r="AV29" s="53">
        <f t="shared" si="34"/>
        <v>0</v>
      </c>
      <c r="AW29" s="53">
        <f t="shared" si="34"/>
        <v>0</v>
      </c>
      <c r="AX29" s="53">
        <f t="shared" si="34"/>
        <v>0</v>
      </c>
      <c r="AY29" s="53">
        <f t="shared" si="34"/>
        <v>0</v>
      </c>
      <c r="AZ29" s="53">
        <f t="shared" si="34"/>
        <v>0</v>
      </c>
      <c r="BA29" s="53">
        <f t="shared" si="34"/>
        <v>0</v>
      </c>
      <c r="BB29" s="53">
        <f t="shared" si="34"/>
        <v>0</v>
      </c>
      <c r="BC29" s="53">
        <f t="shared" si="34"/>
        <v>0</v>
      </c>
      <c r="BD29" s="53">
        <f t="shared" si="34"/>
        <v>0</v>
      </c>
      <c r="BE29" s="53">
        <f t="shared" si="34"/>
        <v>0</v>
      </c>
      <c r="BF29" s="53">
        <f t="shared" si="34"/>
        <v>0</v>
      </c>
      <c r="BG29" s="53">
        <f t="shared" si="34"/>
        <v>0</v>
      </c>
      <c r="BH29" s="53">
        <f t="shared" si="35"/>
        <v>0</v>
      </c>
      <c r="BI29" s="121">
        <v>0</v>
      </c>
      <c r="BJ29" s="53">
        <f t="shared" si="36"/>
        <v>0</v>
      </c>
      <c r="BK29" s="53">
        <f t="shared" si="36"/>
        <v>0</v>
      </c>
      <c r="BL29" s="53">
        <f t="shared" si="36"/>
        <v>0</v>
      </c>
      <c r="BM29" s="53">
        <f t="shared" si="36"/>
        <v>0</v>
      </c>
      <c r="BN29" s="53">
        <f t="shared" si="36"/>
        <v>0</v>
      </c>
      <c r="BO29" s="53">
        <f t="shared" si="36"/>
        <v>0</v>
      </c>
      <c r="BP29" s="53">
        <f t="shared" si="28"/>
        <v>0</v>
      </c>
      <c r="BQ29" s="53">
        <f t="shared" si="28"/>
        <v>0</v>
      </c>
      <c r="BR29" s="53">
        <f t="shared" si="28"/>
        <v>0</v>
      </c>
      <c r="BS29" s="53">
        <f t="shared" si="28"/>
        <v>0</v>
      </c>
      <c r="BT29" s="53">
        <f t="shared" si="28"/>
        <v>0</v>
      </c>
      <c r="BU29" s="53">
        <f t="shared" si="28"/>
        <v>0</v>
      </c>
      <c r="BV29" s="41">
        <f t="shared" si="17"/>
        <v>0</v>
      </c>
      <c r="BW29" s="121">
        <f t="shared" ref="BW29:BW33" si="40">R29-BV29</f>
        <v>185719645</v>
      </c>
      <c r="BX29" s="55"/>
      <c r="BY29" s="55"/>
      <c r="BZ29" s="55"/>
      <c r="CA29" s="55">
        <f t="shared" ref="CA29:CI29" si="41">+$S29</f>
        <v>5158879.027777778</v>
      </c>
      <c r="CB29" s="55">
        <f t="shared" si="41"/>
        <v>5158879.027777778</v>
      </c>
      <c r="CC29" s="55">
        <f t="shared" si="41"/>
        <v>5158879.027777778</v>
      </c>
      <c r="CD29" s="55">
        <f t="shared" si="41"/>
        <v>5158879.027777778</v>
      </c>
      <c r="CE29" s="55">
        <f t="shared" si="41"/>
        <v>5158879.027777778</v>
      </c>
      <c r="CF29" s="55">
        <f t="shared" si="41"/>
        <v>5158879.027777778</v>
      </c>
      <c r="CG29" s="55">
        <f t="shared" si="41"/>
        <v>5158879.027777778</v>
      </c>
      <c r="CH29" s="55">
        <f t="shared" si="41"/>
        <v>5158879.027777778</v>
      </c>
      <c r="CI29" s="55">
        <f t="shared" si="41"/>
        <v>5158879.027777778</v>
      </c>
      <c r="CJ29" s="53">
        <f t="shared" si="19"/>
        <v>46429911.249999993</v>
      </c>
      <c r="CK29" s="121">
        <f t="shared" ref="CK29:CK39" si="42">+BW29-CJ29</f>
        <v>139289733.75</v>
      </c>
      <c r="CL29" s="41">
        <f t="shared" ref="CL29:CV41" si="43">+IF(YEAR($H29)&lt;$CL$4,$S29,IF(AND(YEAR($H29)=$CL$4,MONTH($H29)&lt;=CL$6),$S29,0))</f>
        <v>5158879.027777778</v>
      </c>
      <c r="CM29" s="41">
        <f t="shared" si="43"/>
        <v>5158879.027777778</v>
      </c>
      <c r="CN29" s="41">
        <f t="shared" si="43"/>
        <v>5158879.027777778</v>
      </c>
      <c r="CO29" s="41">
        <f t="shared" si="43"/>
        <v>5158879.027777778</v>
      </c>
      <c r="CP29" s="41">
        <f t="shared" si="43"/>
        <v>5158879.027777778</v>
      </c>
      <c r="CQ29" s="41">
        <f t="shared" si="43"/>
        <v>5158879.027777778</v>
      </c>
      <c r="CR29" s="41">
        <f t="shared" si="43"/>
        <v>5158879.027777778</v>
      </c>
      <c r="CS29" s="41">
        <f t="shared" si="43"/>
        <v>5158879.027777778</v>
      </c>
      <c r="CT29" s="41">
        <f t="shared" si="43"/>
        <v>5158879.027777778</v>
      </c>
      <c r="CU29" s="41">
        <f t="shared" si="43"/>
        <v>5158879.027777778</v>
      </c>
      <c r="CV29" s="41">
        <f t="shared" si="43"/>
        <v>5158879.027777778</v>
      </c>
      <c r="CW29" s="41">
        <f t="shared" si="26"/>
        <v>5158879.027777778</v>
      </c>
      <c r="CX29" s="41">
        <f t="shared" si="22"/>
        <v>61906548.333333321</v>
      </c>
      <c r="CY29" s="41">
        <f t="shared" si="23"/>
        <v>77383185.416666687</v>
      </c>
    </row>
    <row r="30" spans="1:103" s="42" customFormat="1" ht="13" outlineLevel="1" x14ac:dyDescent="0.25">
      <c r="A30" s="32"/>
      <c r="B30" s="33" t="s">
        <v>39</v>
      </c>
      <c r="C30" s="56" t="str">
        <f>_xlfn.XLOOKUP(E30,'[1]TH_CC (3)'!$E:$E,'[1]TH_CC (3)'!$E:$E)</f>
        <v>103000014</v>
      </c>
      <c r="D30" s="33" t="s">
        <v>47</v>
      </c>
      <c r="E30" s="36" t="s">
        <v>80</v>
      </c>
      <c r="F30" s="33" t="s">
        <v>81</v>
      </c>
      <c r="G30" s="57">
        <v>45383</v>
      </c>
      <c r="H30" s="57">
        <v>45413</v>
      </c>
      <c r="I30" s="36">
        <v>36</v>
      </c>
      <c r="J30" s="146" t="s">
        <v>757</v>
      </c>
      <c r="K30" s="37" t="s">
        <v>57</v>
      </c>
      <c r="L30" s="33"/>
      <c r="M30" s="38" t="str">
        <f t="shared" si="9"/>
        <v>6424</v>
      </c>
      <c r="N30" s="33">
        <v>6424001901</v>
      </c>
      <c r="O30" s="33">
        <v>6424001901</v>
      </c>
      <c r="P30" s="33"/>
      <c r="Q30" s="33"/>
      <c r="R30" s="39">
        <v>160781500</v>
      </c>
      <c r="S30" s="40">
        <v>4466152.777777778</v>
      </c>
      <c r="T30" s="41">
        <f t="shared" si="30"/>
        <v>0</v>
      </c>
      <c r="U30" s="41">
        <f t="shared" si="30"/>
        <v>0</v>
      </c>
      <c r="V30" s="41">
        <f t="shared" si="30"/>
        <v>0</v>
      </c>
      <c r="W30" s="41">
        <f t="shared" si="30"/>
        <v>0</v>
      </c>
      <c r="X30" s="41">
        <f t="shared" si="30"/>
        <v>0</v>
      </c>
      <c r="Y30" s="41">
        <f t="shared" si="30"/>
        <v>0</v>
      </c>
      <c r="Z30" s="41">
        <f t="shared" si="30"/>
        <v>0</v>
      </c>
      <c r="AA30" s="41">
        <f t="shared" si="30"/>
        <v>0</v>
      </c>
      <c r="AB30" s="41">
        <f t="shared" si="30"/>
        <v>0</v>
      </c>
      <c r="AC30" s="41">
        <f t="shared" si="30"/>
        <v>0</v>
      </c>
      <c r="AD30" s="41">
        <f t="shared" si="30"/>
        <v>0</v>
      </c>
      <c r="AE30" s="41">
        <f t="shared" si="30"/>
        <v>0</v>
      </c>
      <c r="AF30" s="41">
        <f t="shared" si="31"/>
        <v>0</v>
      </c>
      <c r="AG30" s="41">
        <v>0</v>
      </c>
      <c r="AH30" s="41">
        <f t="shared" si="32"/>
        <v>0</v>
      </c>
      <c r="AI30" s="41">
        <f t="shared" si="32"/>
        <v>0</v>
      </c>
      <c r="AJ30" s="41">
        <f t="shared" si="32"/>
        <v>0</v>
      </c>
      <c r="AK30" s="41">
        <f t="shared" si="32"/>
        <v>0</v>
      </c>
      <c r="AL30" s="41">
        <f t="shared" si="32"/>
        <v>0</v>
      </c>
      <c r="AM30" s="41">
        <f t="shared" si="32"/>
        <v>0</v>
      </c>
      <c r="AN30" s="41">
        <f t="shared" si="32"/>
        <v>0</v>
      </c>
      <c r="AO30" s="41">
        <f t="shared" si="32"/>
        <v>0</v>
      </c>
      <c r="AP30" s="41">
        <f t="shared" si="32"/>
        <v>0</v>
      </c>
      <c r="AQ30" s="41">
        <f t="shared" si="32"/>
        <v>0</v>
      </c>
      <c r="AR30" s="41">
        <f t="shared" si="32"/>
        <v>0</v>
      </c>
      <c r="AS30" s="41">
        <f t="shared" si="32"/>
        <v>0</v>
      </c>
      <c r="AT30" s="41">
        <f t="shared" si="33"/>
        <v>0</v>
      </c>
      <c r="AU30" s="41">
        <f>+AG30-AT30</f>
        <v>0</v>
      </c>
      <c r="AV30" s="41">
        <f t="shared" si="34"/>
        <v>0</v>
      </c>
      <c r="AW30" s="41">
        <f t="shared" si="34"/>
        <v>0</v>
      </c>
      <c r="AX30" s="41">
        <f t="shared" si="34"/>
        <v>0</v>
      </c>
      <c r="AY30" s="41">
        <f t="shared" si="34"/>
        <v>0</v>
      </c>
      <c r="AZ30" s="41">
        <f t="shared" si="34"/>
        <v>0</v>
      </c>
      <c r="BA30" s="41">
        <f t="shared" si="34"/>
        <v>0</v>
      </c>
      <c r="BB30" s="41">
        <f t="shared" si="34"/>
        <v>0</v>
      </c>
      <c r="BC30" s="41">
        <f t="shared" si="34"/>
        <v>0</v>
      </c>
      <c r="BD30" s="41">
        <f t="shared" si="34"/>
        <v>0</v>
      </c>
      <c r="BE30" s="41">
        <f t="shared" si="34"/>
        <v>0</v>
      </c>
      <c r="BF30" s="41">
        <f t="shared" si="34"/>
        <v>0</v>
      </c>
      <c r="BG30" s="41">
        <f t="shared" si="34"/>
        <v>0</v>
      </c>
      <c r="BH30" s="41">
        <f t="shared" si="35"/>
        <v>0</v>
      </c>
      <c r="BI30" s="41">
        <f>+AU30-BH30</f>
        <v>0</v>
      </c>
      <c r="BJ30" s="41">
        <f t="shared" si="36"/>
        <v>0</v>
      </c>
      <c r="BK30" s="41">
        <f t="shared" si="36"/>
        <v>0</v>
      </c>
      <c r="BL30" s="41">
        <f t="shared" si="36"/>
        <v>0</v>
      </c>
      <c r="BM30" s="41">
        <f t="shared" si="36"/>
        <v>0</v>
      </c>
      <c r="BN30" s="41">
        <f t="shared" si="36"/>
        <v>0</v>
      </c>
      <c r="BO30" s="41">
        <f t="shared" si="36"/>
        <v>0</v>
      </c>
      <c r="BP30" s="41">
        <f t="shared" si="28"/>
        <v>0</v>
      </c>
      <c r="BQ30" s="41">
        <f t="shared" si="28"/>
        <v>0</v>
      </c>
      <c r="BR30" s="41">
        <f t="shared" si="28"/>
        <v>0</v>
      </c>
      <c r="BS30" s="41">
        <f t="shared" si="28"/>
        <v>0</v>
      </c>
      <c r="BT30" s="41">
        <f t="shared" si="28"/>
        <v>0</v>
      </c>
      <c r="BU30" s="41">
        <f t="shared" si="28"/>
        <v>0</v>
      </c>
      <c r="BV30" s="41">
        <f t="shared" si="17"/>
        <v>0</v>
      </c>
      <c r="BW30" s="41">
        <f t="shared" si="40"/>
        <v>160781500</v>
      </c>
      <c r="BX30" s="41">
        <f t="shared" ref="BX30:CI30" si="44">+IF(YEAR($H30)&lt;$BX$5,$S30,IF(AND(YEAR($H30)=$BX$5,MONTH($H30)&lt;=BX$6),$S30,0))</f>
        <v>0</v>
      </c>
      <c r="BY30" s="41">
        <f t="shared" si="44"/>
        <v>0</v>
      </c>
      <c r="BZ30" s="41">
        <f t="shared" si="44"/>
        <v>0</v>
      </c>
      <c r="CA30" s="41">
        <f t="shared" si="44"/>
        <v>0</v>
      </c>
      <c r="CB30" s="41">
        <f t="shared" si="44"/>
        <v>4466152.777777778</v>
      </c>
      <c r="CC30" s="41">
        <f t="shared" si="44"/>
        <v>4466152.777777778</v>
      </c>
      <c r="CD30" s="41">
        <f t="shared" si="44"/>
        <v>4466152.777777778</v>
      </c>
      <c r="CE30" s="41">
        <f t="shared" si="44"/>
        <v>4466152.777777778</v>
      </c>
      <c r="CF30" s="41">
        <f t="shared" si="44"/>
        <v>4466152.777777778</v>
      </c>
      <c r="CG30" s="41">
        <f t="shared" si="44"/>
        <v>4466152.777777778</v>
      </c>
      <c r="CH30" s="41">
        <f t="shared" si="44"/>
        <v>4466152.777777778</v>
      </c>
      <c r="CI30" s="41">
        <f t="shared" si="44"/>
        <v>4466152.777777778</v>
      </c>
      <c r="CJ30" s="41">
        <f t="shared" si="19"/>
        <v>35729222.222222216</v>
      </c>
      <c r="CK30" s="41">
        <f t="shared" si="42"/>
        <v>125052277.77777779</v>
      </c>
      <c r="CL30" s="41">
        <f t="shared" si="43"/>
        <v>4466152.777777778</v>
      </c>
      <c r="CM30" s="41">
        <f t="shared" si="43"/>
        <v>4466152.777777778</v>
      </c>
      <c r="CN30" s="41">
        <f t="shared" si="43"/>
        <v>4466152.777777778</v>
      </c>
      <c r="CO30" s="41">
        <f t="shared" si="43"/>
        <v>4466152.777777778</v>
      </c>
      <c r="CP30" s="41">
        <f t="shared" si="43"/>
        <v>4466152.777777778</v>
      </c>
      <c r="CQ30" s="41">
        <f t="shared" si="43"/>
        <v>4466152.777777778</v>
      </c>
      <c r="CR30" s="41">
        <f t="shared" si="43"/>
        <v>4466152.777777778</v>
      </c>
      <c r="CS30" s="41">
        <f t="shared" si="43"/>
        <v>4466152.777777778</v>
      </c>
      <c r="CT30" s="41">
        <f t="shared" si="43"/>
        <v>4466152.777777778</v>
      </c>
      <c r="CU30" s="41">
        <f t="shared" si="43"/>
        <v>4466152.777777778</v>
      </c>
      <c r="CV30" s="41">
        <f t="shared" si="43"/>
        <v>4466152.777777778</v>
      </c>
      <c r="CW30" s="41">
        <f t="shared" si="26"/>
        <v>4466152.777777778</v>
      </c>
      <c r="CX30" s="41">
        <f t="shared" si="22"/>
        <v>53593833.333333321</v>
      </c>
      <c r="CY30" s="41">
        <f t="shared" si="23"/>
        <v>71458444.444444478</v>
      </c>
    </row>
    <row r="31" spans="1:103" s="42" customFormat="1" ht="13" outlineLevel="1" x14ac:dyDescent="0.25">
      <c r="A31" s="33" t="s">
        <v>38</v>
      </c>
      <c r="B31" s="33" t="s">
        <v>39</v>
      </c>
      <c r="C31" s="56" t="str">
        <f>_xlfn.XLOOKUP(E31,'[1]TH_CC (3)'!$E:$E,'[1]TH_CC (3)'!$E:$E)</f>
        <v>104000143</v>
      </c>
      <c r="D31" s="33" t="s">
        <v>82</v>
      </c>
      <c r="E31" s="36" t="s">
        <v>83</v>
      </c>
      <c r="F31" s="33" t="s">
        <v>84</v>
      </c>
      <c r="G31" s="57">
        <v>45414</v>
      </c>
      <c r="H31" s="57">
        <v>45444</v>
      </c>
      <c r="I31" s="36">
        <v>36</v>
      </c>
      <c r="J31" s="146" t="s">
        <v>613</v>
      </c>
      <c r="K31" s="37" t="s">
        <v>46</v>
      </c>
      <c r="L31" s="33"/>
      <c r="M31" s="38" t="str">
        <f t="shared" si="9"/>
        <v>6274</v>
      </c>
      <c r="N31" s="33">
        <v>6274001903</v>
      </c>
      <c r="O31" s="33">
        <v>6274001903</v>
      </c>
      <c r="P31" s="58"/>
      <c r="Q31" s="58"/>
      <c r="R31" s="58">
        <v>48500000</v>
      </c>
      <c r="S31" s="59">
        <f t="shared" ref="S31:S37" si="45">+R31/I31</f>
        <v>1347222.2222222222</v>
      </c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60"/>
      <c r="BQ31" s="60"/>
      <c r="BR31" s="60"/>
      <c r="BS31" s="60"/>
      <c r="BT31" s="60"/>
      <c r="BU31" s="60"/>
      <c r="BV31" s="41">
        <f t="shared" si="17"/>
        <v>0</v>
      </c>
      <c r="BW31" s="41">
        <f t="shared" si="40"/>
        <v>48500000</v>
      </c>
      <c r="BX31" s="61"/>
      <c r="BY31" s="61"/>
      <c r="BZ31" s="61"/>
      <c r="CA31" s="61"/>
      <c r="CB31" s="61"/>
      <c r="CC31" s="61">
        <f t="shared" ref="CC31:CI32" si="46">+$S31</f>
        <v>1347222.2222222222</v>
      </c>
      <c r="CD31" s="61">
        <f t="shared" si="46"/>
        <v>1347222.2222222222</v>
      </c>
      <c r="CE31" s="61">
        <f t="shared" si="46"/>
        <v>1347222.2222222222</v>
      </c>
      <c r="CF31" s="61">
        <f t="shared" si="46"/>
        <v>1347222.2222222222</v>
      </c>
      <c r="CG31" s="61">
        <f t="shared" si="46"/>
        <v>1347222.2222222222</v>
      </c>
      <c r="CH31" s="61">
        <f t="shared" si="46"/>
        <v>1347222.2222222222</v>
      </c>
      <c r="CI31" s="61">
        <f t="shared" si="46"/>
        <v>1347222.2222222222</v>
      </c>
      <c r="CJ31" s="41">
        <f t="shared" si="19"/>
        <v>9430555.555555556</v>
      </c>
      <c r="CK31" s="41">
        <f t="shared" si="42"/>
        <v>39069444.444444448</v>
      </c>
      <c r="CL31" s="41">
        <f t="shared" si="43"/>
        <v>1347222.2222222222</v>
      </c>
      <c r="CM31" s="41">
        <f t="shared" si="43"/>
        <v>1347222.2222222222</v>
      </c>
      <c r="CN31" s="41">
        <f t="shared" si="43"/>
        <v>1347222.2222222222</v>
      </c>
      <c r="CO31" s="41">
        <f t="shared" si="43"/>
        <v>1347222.2222222222</v>
      </c>
      <c r="CP31" s="41">
        <f t="shared" si="43"/>
        <v>1347222.2222222222</v>
      </c>
      <c r="CQ31" s="41">
        <f t="shared" si="43"/>
        <v>1347222.2222222222</v>
      </c>
      <c r="CR31" s="41">
        <f t="shared" si="43"/>
        <v>1347222.2222222222</v>
      </c>
      <c r="CS31" s="41">
        <f t="shared" si="43"/>
        <v>1347222.2222222222</v>
      </c>
      <c r="CT31" s="41">
        <f t="shared" si="43"/>
        <v>1347222.2222222222</v>
      </c>
      <c r="CU31" s="41">
        <f t="shared" si="43"/>
        <v>1347222.2222222222</v>
      </c>
      <c r="CV31" s="41">
        <f t="shared" si="43"/>
        <v>1347222.2222222222</v>
      </c>
      <c r="CW31" s="41">
        <f t="shared" si="26"/>
        <v>1347222.2222222222</v>
      </c>
      <c r="CX31" s="41">
        <f t="shared" si="22"/>
        <v>16166666.666666666</v>
      </c>
      <c r="CY31" s="41">
        <f t="shared" si="23"/>
        <v>22902777.777777784</v>
      </c>
    </row>
    <row r="32" spans="1:103" s="42" customFormat="1" ht="13" outlineLevel="1" x14ac:dyDescent="0.25">
      <c r="A32" s="33" t="s">
        <v>38</v>
      </c>
      <c r="B32" s="33" t="s">
        <v>39</v>
      </c>
      <c r="C32" s="56" t="str">
        <f>_xlfn.XLOOKUP(E32,'[1]TH_CC (3)'!$E:$E,'[1]TH_CC (3)'!$E:$E)</f>
        <v>104000145</v>
      </c>
      <c r="D32" s="33" t="s">
        <v>82</v>
      </c>
      <c r="E32" s="36" t="s">
        <v>85</v>
      </c>
      <c r="F32" s="33" t="s">
        <v>86</v>
      </c>
      <c r="G32" s="57">
        <v>45415</v>
      </c>
      <c r="H32" s="57">
        <v>45444</v>
      </c>
      <c r="I32" s="36">
        <v>60</v>
      </c>
      <c r="J32" s="146" t="s">
        <v>637</v>
      </c>
      <c r="K32" s="37" t="s">
        <v>87</v>
      </c>
      <c r="L32" s="33"/>
      <c r="M32" s="38" t="str">
        <f t="shared" si="9"/>
        <v>6274</v>
      </c>
      <c r="N32" s="33">
        <v>6274001903</v>
      </c>
      <c r="O32" s="33">
        <v>6274001903</v>
      </c>
      <c r="P32" s="58"/>
      <c r="Q32" s="58"/>
      <c r="R32" s="58">
        <v>40000000</v>
      </c>
      <c r="S32" s="59">
        <f t="shared" si="45"/>
        <v>666666.66666666663</v>
      </c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60"/>
      <c r="BQ32" s="60"/>
      <c r="BR32" s="60"/>
      <c r="BS32" s="60"/>
      <c r="BT32" s="60"/>
      <c r="BU32" s="60"/>
      <c r="BV32" s="41">
        <f t="shared" si="17"/>
        <v>0</v>
      </c>
      <c r="BW32" s="41">
        <f t="shared" si="40"/>
        <v>40000000</v>
      </c>
      <c r="BX32" s="61"/>
      <c r="BY32" s="61"/>
      <c r="BZ32" s="61"/>
      <c r="CA32" s="41"/>
      <c r="CB32" s="41"/>
      <c r="CC32" s="41">
        <f t="shared" si="46"/>
        <v>666666.66666666663</v>
      </c>
      <c r="CD32" s="41">
        <f t="shared" si="46"/>
        <v>666666.66666666663</v>
      </c>
      <c r="CE32" s="41">
        <f t="shared" si="46"/>
        <v>666666.66666666663</v>
      </c>
      <c r="CF32" s="41">
        <f t="shared" si="46"/>
        <v>666666.66666666663</v>
      </c>
      <c r="CG32" s="41">
        <f t="shared" si="46"/>
        <v>666666.66666666663</v>
      </c>
      <c r="CH32" s="41">
        <f t="shared" si="46"/>
        <v>666666.66666666663</v>
      </c>
      <c r="CI32" s="41">
        <f t="shared" si="46"/>
        <v>666666.66666666663</v>
      </c>
      <c r="CJ32" s="41">
        <f t="shared" si="19"/>
        <v>4666666.666666666</v>
      </c>
      <c r="CK32" s="41">
        <f t="shared" si="42"/>
        <v>35333333.333333336</v>
      </c>
      <c r="CL32" s="41">
        <f t="shared" si="43"/>
        <v>666666.66666666663</v>
      </c>
      <c r="CM32" s="41">
        <f t="shared" si="43"/>
        <v>666666.66666666663</v>
      </c>
      <c r="CN32" s="41">
        <f t="shared" si="43"/>
        <v>666666.66666666663</v>
      </c>
      <c r="CO32" s="41">
        <f t="shared" si="43"/>
        <v>666666.66666666663</v>
      </c>
      <c r="CP32" s="41">
        <f t="shared" si="43"/>
        <v>666666.66666666663</v>
      </c>
      <c r="CQ32" s="41">
        <f t="shared" si="43"/>
        <v>666666.66666666663</v>
      </c>
      <c r="CR32" s="41">
        <f t="shared" si="43"/>
        <v>666666.66666666663</v>
      </c>
      <c r="CS32" s="41">
        <f t="shared" si="43"/>
        <v>666666.66666666663</v>
      </c>
      <c r="CT32" s="41">
        <f t="shared" si="43"/>
        <v>666666.66666666663</v>
      </c>
      <c r="CU32" s="41">
        <f t="shared" si="43"/>
        <v>666666.66666666663</v>
      </c>
      <c r="CV32" s="41">
        <f t="shared" si="43"/>
        <v>666666.66666666663</v>
      </c>
      <c r="CW32" s="41">
        <f t="shared" si="26"/>
        <v>666666.66666666663</v>
      </c>
      <c r="CX32" s="41">
        <f t="shared" si="22"/>
        <v>8000000.0000000009</v>
      </c>
      <c r="CY32" s="41">
        <f t="shared" si="23"/>
        <v>27333333.333333336</v>
      </c>
    </row>
    <row r="33" spans="1:104" s="42" customFormat="1" ht="13" outlineLevel="1" x14ac:dyDescent="0.25">
      <c r="A33" s="33" t="s">
        <v>38</v>
      </c>
      <c r="B33" s="33" t="s">
        <v>39</v>
      </c>
      <c r="C33" s="56" t="str">
        <f>_xlfn.XLOOKUP(E33,'[1]TH_CC (3)'!$E:$E,'[1]TH_CC (3)'!$E:$E)</f>
        <v>101000023</v>
      </c>
      <c r="D33" s="33" t="s">
        <v>40</v>
      </c>
      <c r="E33" s="36" t="s">
        <v>92</v>
      </c>
      <c r="F33" s="33" t="s">
        <v>93</v>
      </c>
      <c r="G33" s="57">
        <v>45626</v>
      </c>
      <c r="H33" s="57">
        <v>45627</v>
      </c>
      <c r="I33" s="90">
        <v>36</v>
      </c>
      <c r="J33" s="151" t="s">
        <v>94</v>
      </c>
      <c r="K33" s="37" t="s">
        <v>66</v>
      </c>
      <c r="L33" s="33"/>
      <c r="M33" s="38" t="str">
        <f t="shared" si="9"/>
        <v>6274</v>
      </c>
      <c r="N33" s="38">
        <v>6274001901</v>
      </c>
      <c r="O33" s="33">
        <v>6274001901</v>
      </c>
      <c r="P33" s="58"/>
      <c r="Q33" s="58"/>
      <c r="R33" s="92">
        <v>621093014</v>
      </c>
      <c r="S33" s="59">
        <f t="shared" si="45"/>
        <v>17252583.722222224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60"/>
      <c r="BQ33" s="60"/>
      <c r="BR33" s="60"/>
      <c r="BS33" s="60"/>
      <c r="BT33" s="60"/>
      <c r="BU33" s="60"/>
      <c r="BV33" s="41">
        <f t="shared" si="17"/>
        <v>0</v>
      </c>
      <c r="BW33" s="41">
        <f t="shared" si="40"/>
        <v>621093014</v>
      </c>
      <c r="BX33" s="61"/>
      <c r="BY33" s="61"/>
      <c r="BZ33" s="61"/>
      <c r="CA33" s="41"/>
      <c r="CB33" s="41"/>
      <c r="CC33" s="41"/>
      <c r="CD33" s="41"/>
      <c r="CE33" s="41"/>
      <c r="CF33" s="41"/>
      <c r="CG33" s="41"/>
      <c r="CH33" s="41"/>
      <c r="CI33" s="41">
        <f>+$S33</f>
        <v>17252583.722222224</v>
      </c>
      <c r="CJ33" s="41">
        <f t="shared" si="19"/>
        <v>17252583.722222224</v>
      </c>
      <c r="CK33" s="41">
        <f t="shared" si="42"/>
        <v>603840430.27777779</v>
      </c>
      <c r="CL33" s="41">
        <f t="shared" si="43"/>
        <v>17252583.722222224</v>
      </c>
      <c r="CM33" s="41">
        <f t="shared" si="43"/>
        <v>17252583.722222224</v>
      </c>
      <c r="CN33" s="41">
        <f t="shared" si="43"/>
        <v>17252583.722222224</v>
      </c>
      <c r="CO33" s="41">
        <f t="shared" si="43"/>
        <v>17252583.722222224</v>
      </c>
      <c r="CP33" s="41">
        <f t="shared" si="43"/>
        <v>17252583.722222224</v>
      </c>
      <c r="CQ33" s="41">
        <f t="shared" si="43"/>
        <v>17252583.722222224</v>
      </c>
      <c r="CR33" s="41">
        <f t="shared" si="43"/>
        <v>17252583.722222224</v>
      </c>
      <c r="CS33" s="41">
        <f t="shared" si="43"/>
        <v>17252583.722222224</v>
      </c>
      <c r="CT33" s="41">
        <f t="shared" si="43"/>
        <v>17252583.722222224</v>
      </c>
      <c r="CU33" s="41">
        <f t="shared" si="43"/>
        <v>17252583.722222224</v>
      </c>
      <c r="CV33" s="41">
        <f t="shared" si="43"/>
        <v>17252583.722222224</v>
      </c>
      <c r="CW33" s="41">
        <f t="shared" si="26"/>
        <v>17252583.722222224</v>
      </c>
      <c r="CX33" s="41">
        <f t="shared" si="22"/>
        <v>207031004.66666663</v>
      </c>
      <c r="CY33" s="41">
        <f t="shared" si="23"/>
        <v>396809425.61111116</v>
      </c>
    </row>
    <row r="34" spans="1:104" s="42" customFormat="1" ht="13" outlineLevel="1" x14ac:dyDescent="0.25">
      <c r="A34" s="33" t="s">
        <v>662</v>
      </c>
      <c r="B34" s="33" t="s">
        <v>39</v>
      </c>
      <c r="C34" s="56" t="str">
        <f>_xlfn.XLOOKUP(E34,'[1]TH_CC (3)'!$E:$E,'[1]TH_CC (3)'!$E:$E)</f>
        <v>103000015</v>
      </c>
      <c r="D34" s="33" t="s">
        <v>47</v>
      </c>
      <c r="E34" s="36" t="s">
        <v>656</v>
      </c>
      <c r="F34" s="33" t="s">
        <v>657</v>
      </c>
      <c r="G34" s="57">
        <v>45597</v>
      </c>
      <c r="H34" s="57">
        <v>45627</v>
      </c>
      <c r="I34" s="141" t="s">
        <v>717</v>
      </c>
      <c r="J34" s="148" t="s">
        <v>723</v>
      </c>
      <c r="K34" s="37" t="s">
        <v>599</v>
      </c>
      <c r="L34" s="33"/>
      <c r="M34" s="38" t="str">
        <f t="shared" si="9"/>
        <v>6424</v>
      </c>
      <c r="N34" s="57" t="s">
        <v>837</v>
      </c>
      <c r="O34" s="33">
        <v>6274001905</v>
      </c>
      <c r="P34" s="58"/>
      <c r="Q34" s="58"/>
      <c r="R34" s="95">
        <v>71423600</v>
      </c>
      <c r="S34" s="59">
        <f t="shared" si="45"/>
        <v>1983988.888888889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60"/>
      <c r="BQ34" s="60"/>
      <c r="BR34" s="60"/>
      <c r="BS34" s="60"/>
      <c r="BT34" s="60"/>
      <c r="BU34" s="60"/>
      <c r="BV34" s="41">
        <v>0</v>
      </c>
      <c r="BW34" s="41">
        <f>+R34-BV34</f>
        <v>71423600</v>
      </c>
      <c r="BX34" s="61"/>
      <c r="BY34" s="61"/>
      <c r="BZ34" s="61"/>
      <c r="CA34" s="41"/>
      <c r="CB34" s="41"/>
      <c r="CC34" s="41"/>
      <c r="CD34" s="41"/>
      <c r="CE34" s="41"/>
      <c r="CF34" s="41"/>
      <c r="CG34" s="41"/>
      <c r="CH34" s="41"/>
      <c r="CI34" s="41">
        <f>+$S34</f>
        <v>1983988.888888889</v>
      </c>
      <c r="CJ34" s="41">
        <f t="shared" si="19"/>
        <v>1983988.888888889</v>
      </c>
      <c r="CK34" s="41">
        <f t="shared" si="42"/>
        <v>69439611.111111104</v>
      </c>
      <c r="CL34" s="41">
        <f t="shared" si="43"/>
        <v>1983988.888888889</v>
      </c>
      <c r="CM34" s="41">
        <f t="shared" si="43"/>
        <v>1983988.888888889</v>
      </c>
      <c r="CN34" s="41">
        <f t="shared" si="43"/>
        <v>1983988.888888889</v>
      </c>
      <c r="CO34" s="41">
        <f t="shared" si="43"/>
        <v>1983988.888888889</v>
      </c>
      <c r="CP34" s="41">
        <f t="shared" si="43"/>
        <v>1983988.888888889</v>
      </c>
      <c r="CQ34" s="41">
        <f t="shared" si="43"/>
        <v>1983988.888888889</v>
      </c>
      <c r="CR34" s="41">
        <f t="shared" si="43"/>
        <v>1983988.888888889</v>
      </c>
      <c r="CS34" s="41">
        <f t="shared" si="43"/>
        <v>1983988.888888889</v>
      </c>
      <c r="CT34" s="41">
        <f t="shared" si="43"/>
        <v>1983988.888888889</v>
      </c>
      <c r="CU34" s="41">
        <f t="shared" si="43"/>
        <v>1983988.888888889</v>
      </c>
      <c r="CV34" s="41">
        <f t="shared" si="43"/>
        <v>1983988.888888889</v>
      </c>
      <c r="CW34" s="41">
        <f t="shared" si="26"/>
        <v>1983988.888888889</v>
      </c>
      <c r="CX34" s="41">
        <f t="shared" si="22"/>
        <v>23807866.66666666</v>
      </c>
      <c r="CY34" s="41">
        <f t="shared" si="23"/>
        <v>45631744.444444448</v>
      </c>
    </row>
    <row r="35" spans="1:104" s="42" customFormat="1" ht="13" outlineLevel="1" x14ac:dyDescent="0.25">
      <c r="A35" s="33" t="s">
        <v>38</v>
      </c>
      <c r="B35" s="33" t="s">
        <v>39</v>
      </c>
      <c r="C35" s="56" t="str">
        <f>_xlfn.XLOOKUP(E35,'[1]TH_CC (3)'!$E:$E,'[1]TH_CC (3)'!$E:$E)</f>
        <v>101000024</v>
      </c>
      <c r="D35" s="33" t="s">
        <v>40</v>
      </c>
      <c r="E35" s="36" t="s">
        <v>654</v>
      </c>
      <c r="F35" s="33" t="s">
        <v>655</v>
      </c>
      <c r="G35" s="57">
        <v>45679</v>
      </c>
      <c r="H35" s="57">
        <v>45689</v>
      </c>
      <c r="I35" s="141" t="s">
        <v>838</v>
      </c>
      <c r="J35" s="148" t="s">
        <v>619</v>
      </c>
      <c r="K35" s="37" t="s">
        <v>43</v>
      </c>
      <c r="L35" s="33"/>
      <c r="M35" s="38" t="str">
        <f t="shared" si="9"/>
        <v>6274</v>
      </c>
      <c r="N35" s="57" t="s">
        <v>836</v>
      </c>
      <c r="O35" s="33">
        <v>6274001903</v>
      </c>
      <c r="P35" s="58"/>
      <c r="Q35" s="58"/>
      <c r="R35" s="95">
        <v>174699000</v>
      </c>
      <c r="S35" s="59">
        <f t="shared" si="45"/>
        <v>8319000</v>
      </c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60"/>
      <c r="BQ35" s="60"/>
      <c r="BR35" s="60"/>
      <c r="BS35" s="60"/>
      <c r="BT35" s="60"/>
      <c r="BU35" s="60"/>
      <c r="BV35" s="41"/>
      <c r="BW35" s="41">
        <f>R35-BV35</f>
        <v>174699000</v>
      </c>
      <c r="BX35" s="61"/>
      <c r="BY35" s="61"/>
      <c r="BZ35" s="61"/>
      <c r="CA35" s="41"/>
      <c r="CB35" s="41"/>
      <c r="CC35" s="41"/>
      <c r="CD35" s="41"/>
      <c r="CE35" s="41"/>
      <c r="CF35" s="41"/>
      <c r="CG35" s="41"/>
      <c r="CH35" s="41"/>
      <c r="CI35" s="41"/>
      <c r="CJ35" s="41">
        <f t="shared" si="19"/>
        <v>0</v>
      </c>
      <c r="CK35" s="41">
        <f t="shared" si="42"/>
        <v>174699000</v>
      </c>
      <c r="CL35" s="41">
        <f t="shared" si="43"/>
        <v>0</v>
      </c>
      <c r="CM35" s="41">
        <f t="shared" si="43"/>
        <v>8319000</v>
      </c>
      <c r="CN35" s="41">
        <f t="shared" si="43"/>
        <v>8319000</v>
      </c>
      <c r="CO35" s="41">
        <f t="shared" si="43"/>
        <v>8319000</v>
      </c>
      <c r="CP35" s="41">
        <f t="shared" si="43"/>
        <v>8319000</v>
      </c>
      <c r="CQ35" s="41">
        <f t="shared" si="43"/>
        <v>8319000</v>
      </c>
      <c r="CR35" s="41">
        <f t="shared" si="43"/>
        <v>8319000</v>
      </c>
      <c r="CS35" s="41">
        <f t="shared" si="43"/>
        <v>8319000</v>
      </c>
      <c r="CT35" s="41">
        <f t="shared" si="43"/>
        <v>8319000</v>
      </c>
      <c r="CU35" s="41">
        <f t="shared" si="43"/>
        <v>8319000</v>
      </c>
      <c r="CV35" s="41">
        <f t="shared" si="43"/>
        <v>8319000</v>
      </c>
      <c r="CW35" s="41">
        <f t="shared" si="26"/>
        <v>8319000</v>
      </c>
      <c r="CX35" s="41">
        <f t="shared" si="22"/>
        <v>91509000</v>
      </c>
      <c r="CY35" s="41">
        <f t="shared" si="23"/>
        <v>83190000</v>
      </c>
    </row>
    <row r="36" spans="1:104" s="42" customFormat="1" ht="13" outlineLevel="1" x14ac:dyDescent="0.25">
      <c r="A36" s="33" t="s">
        <v>662</v>
      </c>
      <c r="B36" s="33" t="s">
        <v>39</v>
      </c>
      <c r="C36" s="56" t="str">
        <f>_xlfn.XLOOKUP(E36,'[1]TH_CC (3)'!$E:$E,'[1]TH_CC (3)'!$E:$E)</f>
        <v>103000016</v>
      </c>
      <c r="D36" s="33" t="s">
        <v>47</v>
      </c>
      <c r="E36" s="36" t="s">
        <v>658</v>
      </c>
      <c r="F36" s="33" t="s">
        <v>659</v>
      </c>
      <c r="G36" s="57">
        <v>45714</v>
      </c>
      <c r="H36" s="57">
        <v>45717</v>
      </c>
      <c r="I36" s="141" t="s">
        <v>717</v>
      </c>
      <c r="J36" s="148" t="s">
        <v>723</v>
      </c>
      <c r="K36" s="37" t="s">
        <v>599</v>
      </c>
      <c r="L36" s="33"/>
      <c r="M36" s="38" t="str">
        <f t="shared" si="9"/>
        <v>6424</v>
      </c>
      <c r="N36" s="57" t="s">
        <v>837</v>
      </c>
      <c r="O36" s="33">
        <v>6274001905</v>
      </c>
      <c r="P36" s="58"/>
      <c r="Q36" s="58"/>
      <c r="R36" s="95">
        <v>140570000</v>
      </c>
      <c r="S36" s="59">
        <f t="shared" si="45"/>
        <v>3904722.222222222</v>
      </c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60"/>
      <c r="BQ36" s="60"/>
      <c r="BR36" s="60"/>
      <c r="BS36" s="60"/>
      <c r="BT36" s="60"/>
      <c r="BU36" s="60"/>
      <c r="BV36" s="41"/>
      <c r="BW36" s="41">
        <f>R36-BV36</f>
        <v>140570000</v>
      </c>
      <c r="BX36" s="61"/>
      <c r="BY36" s="61"/>
      <c r="BZ36" s="61"/>
      <c r="CA36" s="41"/>
      <c r="CB36" s="41"/>
      <c r="CC36" s="41"/>
      <c r="CD36" s="41"/>
      <c r="CE36" s="41"/>
      <c r="CF36" s="41"/>
      <c r="CG36" s="41"/>
      <c r="CH36" s="41"/>
      <c r="CI36" s="41"/>
      <c r="CJ36" s="41">
        <f t="shared" si="19"/>
        <v>0</v>
      </c>
      <c r="CK36" s="41">
        <f t="shared" si="42"/>
        <v>140570000</v>
      </c>
      <c r="CL36" s="41">
        <f t="shared" si="43"/>
        <v>0</v>
      </c>
      <c r="CM36" s="41">
        <f t="shared" si="43"/>
        <v>0</v>
      </c>
      <c r="CN36" s="41">
        <f t="shared" si="43"/>
        <v>3904722.222222222</v>
      </c>
      <c r="CO36" s="41">
        <f t="shared" si="43"/>
        <v>3904722.222222222</v>
      </c>
      <c r="CP36" s="41">
        <f t="shared" si="43"/>
        <v>3904722.222222222</v>
      </c>
      <c r="CQ36" s="41">
        <f t="shared" si="43"/>
        <v>3904722.222222222</v>
      </c>
      <c r="CR36" s="41">
        <f t="shared" si="43"/>
        <v>3904722.222222222</v>
      </c>
      <c r="CS36" s="41">
        <f t="shared" si="43"/>
        <v>3904722.222222222</v>
      </c>
      <c r="CT36" s="41">
        <f t="shared" si="43"/>
        <v>3904722.222222222</v>
      </c>
      <c r="CU36" s="41">
        <f t="shared" si="43"/>
        <v>3904722.222222222</v>
      </c>
      <c r="CV36" s="41">
        <f t="shared" si="43"/>
        <v>3904722.222222222</v>
      </c>
      <c r="CW36" s="41">
        <f t="shared" si="26"/>
        <v>3904722.222222222</v>
      </c>
      <c r="CX36" s="41">
        <f t="shared" si="22"/>
        <v>39047222.222222231</v>
      </c>
      <c r="CY36" s="41">
        <f t="shared" si="23"/>
        <v>101522777.77777776</v>
      </c>
    </row>
    <row r="37" spans="1:104" s="42" customFormat="1" ht="13" outlineLevel="1" x14ac:dyDescent="0.25">
      <c r="A37" s="33" t="s">
        <v>662</v>
      </c>
      <c r="B37" s="33" t="s">
        <v>39</v>
      </c>
      <c r="C37" s="56" t="str">
        <f>_xlfn.XLOOKUP(E37,'[1]TH_CC (3)'!$E:$E,'[1]TH_CC (3)'!$E:$E)</f>
        <v>103000017</v>
      </c>
      <c r="D37" s="33" t="s">
        <v>47</v>
      </c>
      <c r="E37" s="36" t="s">
        <v>660</v>
      </c>
      <c r="F37" s="33" t="s">
        <v>661</v>
      </c>
      <c r="G37" s="57">
        <v>45808</v>
      </c>
      <c r="H37" s="57">
        <v>45809</v>
      </c>
      <c r="I37" s="141" t="s">
        <v>814</v>
      </c>
      <c r="J37" s="148" t="s">
        <v>721</v>
      </c>
      <c r="K37" s="37" t="s">
        <v>66</v>
      </c>
      <c r="L37" s="33"/>
      <c r="M37" s="38" t="str">
        <f t="shared" si="9"/>
        <v>6424</v>
      </c>
      <c r="N37" s="57" t="s">
        <v>837</v>
      </c>
      <c r="O37" s="33">
        <v>6274001901</v>
      </c>
      <c r="P37" s="58"/>
      <c r="Q37" s="58"/>
      <c r="R37" s="95">
        <v>72217040</v>
      </c>
      <c r="S37" s="59">
        <f t="shared" si="45"/>
        <v>1003014.4444444445</v>
      </c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60"/>
      <c r="BQ37" s="60"/>
      <c r="BR37" s="60"/>
      <c r="BS37" s="60"/>
      <c r="BT37" s="60"/>
      <c r="BU37" s="60"/>
      <c r="BV37" s="41"/>
      <c r="BW37" s="41">
        <f>R37-BV37</f>
        <v>72217040</v>
      </c>
      <c r="BX37" s="61"/>
      <c r="BY37" s="61"/>
      <c r="BZ37" s="61"/>
      <c r="CA37" s="41"/>
      <c r="CB37" s="41"/>
      <c r="CC37" s="41"/>
      <c r="CD37" s="41"/>
      <c r="CE37" s="41"/>
      <c r="CF37" s="41"/>
      <c r="CG37" s="41"/>
      <c r="CH37" s="41"/>
      <c r="CI37" s="41"/>
      <c r="CJ37" s="41">
        <f t="shared" si="19"/>
        <v>0</v>
      </c>
      <c r="CK37" s="41">
        <f t="shared" si="42"/>
        <v>72217040</v>
      </c>
      <c r="CL37" s="41">
        <f t="shared" si="43"/>
        <v>0</v>
      </c>
      <c r="CM37" s="41">
        <f t="shared" si="43"/>
        <v>0</v>
      </c>
      <c r="CN37" s="41">
        <f t="shared" si="43"/>
        <v>0</v>
      </c>
      <c r="CO37" s="41">
        <f t="shared" si="43"/>
        <v>0</v>
      </c>
      <c r="CP37" s="41">
        <f t="shared" si="43"/>
        <v>0</v>
      </c>
      <c r="CQ37" s="41">
        <f t="shared" si="43"/>
        <v>1003014.4444444445</v>
      </c>
      <c r="CR37" s="41">
        <f t="shared" si="43"/>
        <v>1003014.4444444445</v>
      </c>
      <c r="CS37" s="41">
        <f t="shared" si="43"/>
        <v>1003014.4444444445</v>
      </c>
      <c r="CT37" s="41">
        <f t="shared" si="43"/>
        <v>1003014.4444444445</v>
      </c>
      <c r="CU37" s="41">
        <f t="shared" si="43"/>
        <v>1003014.4444444445</v>
      </c>
      <c r="CV37" s="41">
        <f t="shared" si="43"/>
        <v>1003014.4444444445</v>
      </c>
      <c r="CW37" s="41">
        <f t="shared" si="26"/>
        <v>1003014.4444444445</v>
      </c>
      <c r="CX37" s="41">
        <f t="shared" si="22"/>
        <v>7021101.1111111101</v>
      </c>
      <c r="CY37" s="41">
        <f t="shared" si="23"/>
        <v>65195938.888888888</v>
      </c>
    </row>
    <row r="38" spans="1:104" s="42" customFormat="1" ht="13" outlineLevel="1" x14ac:dyDescent="0.25">
      <c r="A38" s="33" t="s">
        <v>38</v>
      </c>
      <c r="B38" s="33" t="s">
        <v>39</v>
      </c>
      <c r="C38" s="56" t="str">
        <f>_xlfn.XLOOKUP(E38,'[1]TH_CC (3)'!$E:$E,'[1]TH_CC (3)'!$E:$E)</f>
        <v>103000018</v>
      </c>
      <c r="D38" s="33" t="s">
        <v>47</v>
      </c>
      <c r="E38" s="36" t="s">
        <v>834</v>
      </c>
      <c r="F38" s="33" t="s">
        <v>835</v>
      </c>
      <c r="G38" s="57">
        <v>45930</v>
      </c>
      <c r="H38" s="57">
        <v>45931</v>
      </c>
      <c r="I38" s="141" t="s">
        <v>814</v>
      </c>
      <c r="J38" s="148" t="s">
        <v>723</v>
      </c>
      <c r="K38" s="37" t="s">
        <v>599</v>
      </c>
      <c r="L38" s="33"/>
      <c r="M38" s="38" t="str">
        <f t="shared" ref="M38" si="47">+LEFT(N38,4)</f>
        <v>6424</v>
      </c>
      <c r="N38" s="57" t="s">
        <v>837</v>
      </c>
      <c r="O38" s="33">
        <v>6274001901</v>
      </c>
      <c r="P38" s="58"/>
      <c r="Q38" s="58"/>
      <c r="R38" s="95">
        <v>108193230</v>
      </c>
      <c r="S38" s="59">
        <f t="shared" ref="S38" si="48">+R38/I38</f>
        <v>1502683.75</v>
      </c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>
        <f t="shared" ref="BP38:BU39" si="49">+IF(YEAR($H38)&lt;$BJ$5,$S38,IF(AND(YEAR($H38)=$BJ$5,MONTH($H38)&lt;=BP$6),$S38,0))</f>
        <v>0</v>
      </c>
      <c r="BQ38" s="41">
        <f t="shared" si="49"/>
        <v>0</v>
      </c>
      <c r="BR38" s="41">
        <f t="shared" si="49"/>
        <v>0</v>
      </c>
      <c r="BS38" s="41">
        <f t="shared" si="49"/>
        <v>0</v>
      </c>
      <c r="BT38" s="41">
        <f t="shared" si="49"/>
        <v>0</v>
      </c>
      <c r="BU38" s="41">
        <f t="shared" si="49"/>
        <v>0</v>
      </c>
      <c r="BV38" s="41">
        <f>+SUM(BJ38:BU38)</f>
        <v>0</v>
      </c>
      <c r="BW38" s="41">
        <f>+R38-BV38</f>
        <v>108193230</v>
      </c>
      <c r="BX38" s="41">
        <f t="shared" ref="BX38:CI39" si="50">+IF(YEAR($H38)&lt;$BX$5,$S38,IF(AND(YEAR($H38)=$BX$5,MONTH($H38)&lt;=BX$6),$S38,0))</f>
        <v>0</v>
      </c>
      <c r="BY38" s="41">
        <f t="shared" si="50"/>
        <v>0</v>
      </c>
      <c r="BZ38" s="41">
        <f t="shared" si="50"/>
        <v>0</v>
      </c>
      <c r="CA38" s="41">
        <f t="shared" si="50"/>
        <v>0</v>
      </c>
      <c r="CB38" s="41">
        <f t="shared" si="50"/>
        <v>0</v>
      </c>
      <c r="CC38" s="41">
        <f t="shared" si="50"/>
        <v>0</v>
      </c>
      <c r="CD38" s="41">
        <f t="shared" si="50"/>
        <v>0</v>
      </c>
      <c r="CE38" s="41">
        <f t="shared" si="50"/>
        <v>0</v>
      </c>
      <c r="CF38" s="41">
        <f t="shared" si="50"/>
        <v>0</v>
      </c>
      <c r="CG38" s="41">
        <f t="shared" si="50"/>
        <v>0</v>
      </c>
      <c r="CH38" s="41">
        <f t="shared" si="50"/>
        <v>0</v>
      </c>
      <c r="CI38" s="41">
        <f t="shared" si="50"/>
        <v>0</v>
      </c>
      <c r="CJ38" s="41">
        <f t="shared" ref="CJ38" si="51">+SUM(BX38:CI38)</f>
        <v>0</v>
      </c>
      <c r="CK38" s="41">
        <f t="shared" ref="CK38" si="52">+BW38-CJ38</f>
        <v>108193230</v>
      </c>
      <c r="CL38" s="41">
        <f t="shared" si="43"/>
        <v>0</v>
      </c>
      <c r="CM38" s="41">
        <f t="shared" si="43"/>
        <v>0</v>
      </c>
      <c r="CN38" s="41">
        <f t="shared" si="43"/>
        <v>0</v>
      </c>
      <c r="CO38" s="41">
        <f t="shared" si="43"/>
        <v>0</v>
      </c>
      <c r="CP38" s="41">
        <f t="shared" si="43"/>
        <v>0</v>
      </c>
      <c r="CQ38" s="41">
        <f t="shared" si="43"/>
        <v>0</v>
      </c>
      <c r="CR38" s="41">
        <f t="shared" si="43"/>
        <v>0</v>
      </c>
      <c r="CS38" s="41">
        <f t="shared" si="43"/>
        <v>0</v>
      </c>
      <c r="CT38" s="41">
        <f t="shared" si="43"/>
        <v>0</v>
      </c>
      <c r="CU38" s="41">
        <f t="shared" si="43"/>
        <v>1502683.75</v>
      </c>
      <c r="CV38" s="41">
        <f t="shared" si="43"/>
        <v>1502683.75</v>
      </c>
      <c r="CW38" s="41">
        <f t="shared" si="26"/>
        <v>1502683.75</v>
      </c>
      <c r="CX38" s="41">
        <f t="shared" ref="CX38" si="53">+SUM(CL38:CW38)</f>
        <v>4508051.25</v>
      </c>
      <c r="CY38" s="41">
        <f t="shared" ref="CY38" si="54">+CK38-CX38</f>
        <v>103685178.75</v>
      </c>
    </row>
    <row r="39" spans="1:104" s="42" customFormat="1" ht="13" outlineLevel="1" x14ac:dyDescent="0.25">
      <c r="A39" s="33" t="s">
        <v>38</v>
      </c>
      <c r="B39" s="33" t="s">
        <v>39</v>
      </c>
      <c r="C39" s="56" t="str">
        <f>_xlfn.XLOOKUP(E39,'[1]TH_CC (3)'!$E:$E,'[1]TH_CC (3)'!$E:$E)</f>
        <v>101000026</v>
      </c>
      <c r="D39" s="33" t="s">
        <v>40</v>
      </c>
      <c r="E39" s="36" t="s">
        <v>1074</v>
      </c>
      <c r="F39" s="33" t="s">
        <v>1073</v>
      </c>
      <c r="G39" s="57">
        <v>45961</v>
      </c>
      <c r="H39" s="57">
        <v>45962</v>
      </c>
      <c r="I39" s="141" t="s">
        <v>783</v>
      </c>
      <c r="J39" s="148" t="s">
        <v>640</v>
      </c>
      <c r="K39" s="37" t="s">
        <v>641</v>
      </c>
      <c r="L39" s="33"/>
      <c r="M39" s="83" t="str">
        <f t="shared" ref="M39:M41" si="55">+LEFT(N39,4)</f>
        <v>6274</v>
      </c>
      <c r="N39" s="57" t="s">
        <v>836</v>
      </c>
      <c r="O39" s="33">
        <v>6274001901</v>
      </c>
      <c r="P39" s="58"/>
      <c r="Q39" s="58"/>
      <c r="R39" s="95">
        <v>723140800</v>
      </c>
      <c r="S39" s="59">
        <f t="shared" ref="S39:S41" si="56">+R39/I39</f>
        <v>12052346.666666666</v>
      </c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>
        <f t="shared" si="49"/>
        <v>0</v>
      </c>
      <c r="BQ39" s="41">
        <f t="shared" si="49"/>
        <v>0</v>
      </c>
      <c r="BR39" s="41">
        <f t="shared" si="49"/>
        <v>0</v>
      </c>
      <c r="BS39" s="41">
        <f t="shared" si="49"/>
        <v>0</v>
      </c>
      <c r="BT39" s="41">
        <f t="shared" si="49"/>
        <v>0</v>
      </c>
      <c r="BU39" s="41">
        <f t="shared" si="49"/>
        <v>0</v>
      </c>
      <c r="BV39" s="41">
        <f>+SUM(BJ39:BU39)</f>
        <v>0</v>
      </c>
      <c r="BW39" s="41">
        <f>+R39-BV39</f>
        <v>723140800</v>
      </c>
      <c r="BX39" s="41">
        <f t="shared" si="50"/>
        <v>0</v>
      </c>
      <c r="BY39" s="41">
        <f t="shared" si="50"/>
        <v>0</v>
      </c>
      <c r="BZ39" s="41">
        <f t="shared" si="50"/>
        <v>0</v>
      </c>
      <c r="CA39" s="41">
        <f t="shared" si="50"/>
        <v>0</v>
      </c>
      <c r="CB39" s="41">
        <f t="shared" si="50"/>
        <v>0</v>
      </c>
      <c r="CC39" s="41">
        <f t="shared" si="50"/>
        <v>0</v>
      </c>
      <c r="CD39" s="41">
        <f t="shared" si="50"/>
        <v>0</v>
      </c>
      <c r="CE39" s="41">
        <f t="shared" si="50"/>
        <v>0</v>
      </c>
      <c r="CF39" s="41">
        <f t="shared" si="50"/>
        <v>0</v>
      </c>
      <c r="CG39" s="41">
        <f t="shared" si="50"/>
        <v>0</v>
      </c>
      <c r="CH39" s="41">
        <f t="shared" si="50"/>
        <v>0</v>
      </c>
      <c r="CI39" s="41">
        <f t="shared" si="50"/>
        <v>0</v>
      </c>
      <c r="CJ39" s="41">
        <f t="shared" si="19"/>
        <v>0</v>
      </c>
      <c r="CK39" s="41">
        <f t="shared" si="42"/>
        <v>723140800</v>
      </c>
      <c r="CL39" s="41">
        <f t="shared" si="43"/>
        <v>0</v>
      </c>
      <c r="CM39" s="41">
        <f t="shared" si="43"/>
        <v>0</v>
      </c>
      <c r="CN39" s="41">
        <f t="shared" si="43"/>
        <v>0</v>
      </c>
      <c r="CO39" s="41">
        <f t="shared" si="43"/>
        <v>0</v>
      </c>
      <c r="CP39" s="41">
        <f t="shared" si="43"/>
        <v>0</v>
      </c>
      <c r="CQ39" s="41">
        <f t="shared" si="43"/>
        <v>0</v>
      </c>
      <c r="CR39" s="41">
        <f t="shared" si="43"/>
        <v>0</v>
      </c>
      <c r="CS39" s="41">
        <f t="shared" si="43"/>
        <v>0</v>
      </c>
      <c r="CT39" s="41">
        <f t="shared" si="43"/>
        <v>0</v>
      </c>
      <c r="CU39" s="41">
        <f t="shared" si="43"/>
        <v>0</v>
      </c>
      <c r="CV39" s="41">
        <f t="shared" si="43"/>
        <v>12052346.666666666</v>
      </c>
      <c r="CW39" s="41">
        <f t="shared" si="26"/>
        <v>12052346.666666666</v>
      </c>
      <c r="CX39" s="41">
        <f t="shared" si="22"/>
        <v>24104693.333333332</v>
      </c>
      <c r="CY39" s="41">
        <f t="shared" si="23"/>
        <v>699036106.66666663</v>
      </c>
    </row>
    <row r="40" spans="1:104" s="42" customFormat="1" ht="13" outlineLevel="1" x14ac:dyDescent="0.25">
      <c r="A40" s="33" t="s">
        <v>38</v>
      </c>
      <c r="B40" s="33" t="s">
        <v>39</v>
      </c>
      <c r="C40" s="56" t="str">
        <f>_xlfn.XLOOKUP(E40,'[1]TH_CC (3)'!$E:$E,'[1]TH_CC (3)'!$E:$E)</f>
        <v>115000032</v>
      </c>
      <c r="D40" s="33" t="s">
        <v>64</v>
      </c>
      <c r="E40" s="36" t="s">
        <v>1192</v>
      </c>
      <c r="F40" s="33" t="s">
        <v>1193</v>
      </c>
      <c r="G40" s="57">
        <v>45991</v>
      </c>
      <c r="H40" s="57">
        <v>45992</v>
      </c>
      <c r="I40" s="36" t="s">
        <v>1194</v>
      </c>
      <c r="J40" s="146" t="s">
        <v>637</v>
      </c>
      <c r="K40" s="37" t="s">
        <v>87</v>
      </c>
      <c r="L40" s="33"/>
      <c r="M40" s="83" t="str">
        <f t="shared" ref="M40" si="57">+LEFT(N40,4)</f>
        <v>6274</v>
      </c>
      <c r="N40" s="257" t="s">
        <v>824</v>
      </c>
      <c r="O40" s="33"/>
      <c r="P40" s="58"/>
      <c r="Q40" s="58"/>
      <c r="R40" s="58">
        <v>248009202</v>
      </c>
      <c r="S40" s="59">
        <f t="shared" ref="S40" si="58">+R40/I40</f>
        <v>826697.34</v>
      </c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60"/>
      <c r="BQ40" s="60"/>
      <c r="BR40" s="60"/>
      <c r="BS40" s="60"/>
      <c r="BT40" s="60"/>
      <c r="BU40" s="60"/>
      <c r="BV40" s="41"/>
      <c r="BW40" s="41"/>
      <c r="BX40" s="61"/>
      <c r="BY40" s="61"/>
      <c r="BZ40" s="61"/>
      <c r="CA40" s="41"/>
      <c r="CB40" s="41"/>
      <c r="CC40" s="41"/>
      <c r="CD40" s="41"/>
      <c r="CE40" s="41"/>
      <c r="CF40" s="41"/>
      <c r="CG40" s="41"/>
      <c r="CH40" s="41"/>
      <c r="CI40" s="61"/>
      <c r="CJ40" s="41">
        <f t="shared" ref="CJ40" si="59">+SUM(BX40:CI40)</f>
        <v>0</v>
      </c>
      <c r="CK40" s="41">
        <f t="shared" ref="CK40" si="60">+R40-CJ40</f>
        <v>248009202</v>
      </c>
      <c r="CL40" s="41">
        <f t="shared" si="43"/>
        <v>0</v>
      </c>
      <c r="CM40" s="41">
        <f t="shared" si="43"/>
        <v>0</v>
      </c>
      <c r="CN40" s="41">
        <f t="shared" si="43"/>
        <v>0</v>
      </c>
      <c r="CO40" s="41">
        <f t="shared" si="43"/>
        <v>0</v>
      </c>
      <c r="CP40" s="41">
        <f t="shared" si="43"/>
        <v>0</v>
      </c>
      <c r="CQ40" s="41">
        <f t="shared" si="43"/>
        <v>0</v>
      </c>
      <c r="CR40" s="41">
        <f t="shared" si="43"/>
        <v>0</v>
      </c>
      <c r="CS40" s="41">
        <f t="shared" si="43"/>
        <v>0</v>
      </c>
      <c r="CT40" s="41">
        <f t="shared" si="43"/>
        <v>0</v>
      </c>
      <c r="CU40" s="41">
        <f t="shared" si="43"/>
        <v>0</v>
      </c>
      <c r="CV40" s="41">
        <f t="shared" si="43"/>
        <v>0</v>
      </c>
      <c r="CW40" s="41">
        <f t="shared" si="26"/>
        <v>826697.34</v>
      </c>
      <c r="CX40" s="41">
        <f t="shared" ref="CX40" si="61">+SUM(CL40:CW40)</f>
        <v>826697.34</v>
      </c>
      <c r="CY40" s="41">
        <f t="shared" si="23"/>
        <v>247182504.66</v>
      </c>
    </row>
    <row r="41" spans="1:104" s="42" customFormat="1" ht="13" outlineLevel="1" x14ac:dyDescent="0.25">
      <c r="A41" s="33" t="s">
        <v>38</v>
      </c>
      <c r="B41" s="33" t="s">
        <v>39</v>
      </c>
      <c r="C41" s="56" t="e">
        <f>_xlfn.XLOOKUP(E41,'[1]TH_CC (3)'!$E:$E,'[1]TH_CC (3)'!$E:$E)</f>
        <v>#N/A</v>
      </c>
      <c r="D41" s="33" t="s">
        <v>64</v>
      </c>
      <c r="E41" s="36" t="s">
        <v>1226</v>
      </c>
      <c r="F41" s="33" t="s">
        <v>1227</v>
      </c>
      <c r="G41" s="57">
        <v>46022</v>
      </c>
      <c r="H41" s="57">
        <v>46023</v>
      </c>
      <c r="I41" s="36" t="s">
        <v>1228</v>
      </c>
      <c r="J41" s="146" t="s">
        <v>94</v>
      </c>
      <c r="K41" s="37" t="s">
        <v>66</v>
      </c>
      <c r="L41" s="33"/>
      <c r="M41" s="83" t="str">
        <f t="shared" si="55"/>
        <v>6274</v>
      </c>
      <c r="N41" s="257" t="s">
        <v>824</v>
      </c>
      <c r="O41" s="33"/>
      <c r="P41" s="58"/>
      <c r="Q41" s="58"/>
      <c r="R41" s="58">
        <v>332694101</v>
      </c>
      <c r="S41" s="59">
        <f t="shared" si="56"/>
        <v>2772450.8416666668</v>
      </c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60"/>
      <c r="BQ41" s="60"/>
      <c r="BR41" s="60"/>
      <c r="BS41" s="60"/>
      <c r="BT41" s="60"/>
      <c r="BU41" s="60"/>
      <c r="BV41" s="41"/>
      <c r="BW41" s="41"/>
      <c r="BX41" s="61"/>
      <c r="BY41" s="61"/>
      <c r="BZ41" s="61"/>
      <c r="CA41" s="41"/>
      <c r="CB41" s="41"/>
      <c r="CC41" s="41"/>
      <c r="CD41" s="41"/>
      <c r="CE41" s="41"/>
      <c r="CF41" s="41"/>
      <c r="CG41" s="41"/>
      <c r="CH41" s="41"/>
      <c r="CI41" s="61"/>
      <c r="CJ41" s="41">
        <f t="shared" ref="CJ41" si="62">+SUM(BX41:CI41)</f>
        <v>0</v>
      </c>
      <c r="CK41" s="41">
        <f t="shared" ref="CK41" si="63">+R41-CJ41</f>
        <v>332694101</v>
      </c>
      <c r="CL41" s="41">
        <f t="shared" si="43"/>
        <v>0</v>
      </c>
      <c r="CM41" s="41">
        <f t="shared" si="43"/>
        <v>0</v>
      </c>
      <c r="CN41" s="41">
        <f t="shared" si="43"/>
        <v>0</v>
      </c>
      <c r="CO41" s="41">
        <f t="shared" si="43"/>
        <v>0</v>
      </c>
      <c r="CP41" s="41">
        <f t="shared" si="43"/>
        <v>0</v>
      </c>
      <c r="CQ41" s="41">
        <f t="shared" si="43"/>
        <v>0</v>
      </c>
      <c r="CR41" s="41">
        <f t="shared" si="43"/>
        <v>0</v>
      </c>
      <c r="CS41" s="41">
        <f t="shared" si="43"/>
        <v>0</v>
      </c>
      <c r="CT41" s="41">
        <f t="shared" si="43"/>
        <v>0</v>
      </c>
      <c r="CU41" s="41">
        <f t="shared" si="43"/>
        <v>0</v>
      </c>
      <c r="CV41" s="41">
        <f t="shared" si="43"/>
        <v>0</v>
      </c>
      <c r="CW41" s="41">
        <f t="shared" si="26"/>
        <v>0</v>
      </c>
      <c r="CX41" s="41">
        <f t="shared" ref="CX41" si="64">+SUM(CL41:CW41)</f>
        <v>0</v>
      </c>
      <c r="CY41" s="41">
        <f t="shared" ref="CY41:CY78" si="65">+CK41-CX41</f>
        <v>332694101</v>
      </c>
      <c r="CZ41" s="42" t="s">
        <v>1229</v>
      </c>
    </row>
    <row r="42" spans="1:104" s="31" customFormat="1" ht="13" x14ac:dyDescent="0.25">
      <c r="A42" s="25"/>
      <c r="B42" s="25"/>
      <c r="C42" s="26"/>
      <c r="D42" s="27"/>
      <c r="E42" s="28" t="s">
        <v>95</v>
      </c>
      <c r="F42" s="29" t="s">
        <v>96</v>
      </c>
      <c r="G42" s="27"/>
      <c r="H42" s="27"/>
      <c r="I42" s="27"/>
      <c r="J42" s="145" t="s">
        <v>756</v>
      </c>
      <c r="K42" s="27"/>
      <c r="L42" s="25"/>
      <c r="M42" s="25"/>
      <c r="N42" s="27"/>
      <c r="O42" s="27"/>
      <c r="P42" s="27"/>
      <c r="Q42" s="27"/>
      <c r="R42" s="27"/>
      <c r="S42" s="30">
        <f>SUM(S43:S85)</f>
        <v>1239797963.0545139</v>
      </c>
      <c r="T42" s="63">
        <f>SUM(T43:T85)</f>
        <v>41638572.727430552</v>
      </c>
      <c r="U42" s="63">
        <f t="shared" ref="U42:CF42" si="66">SUM(U43:U85)</f>
        <v>41638572.727430552</v>
      </c>
      <c r="V42" s="63">
        <f t="shared" si="66"/>
        <v>41638572.727430552</v>
      </c>
      <c r="W42" s="63">
        <f t="shared" si="66"/>
        <v>41638572.727430552</v>
      </c>
      <c r="X42" s="63">
        <f t="shared" si="66"/>
        <v>41638572.727430552</v>
      </c>
      <c r="Y42" s="63">
        <f t="shared" si="66"/>
        <v>41638572.727430552</v>
      </c>
      <c r="Z42" s="63">
        <f t="shared" si="66"/>
        <v>41638572.727430552</v>
      </c>
      <c r="AA42" s="63">
        <f t="shared" si="66"/>
        <v>41638572.727430552</v>
      </c>
      <c r="AB42" s="63">
        <f t="shared" si="66"/>
        <v>41638572.727430552</v>
      </c>
      <c r="AC42" s="63">
        <f t="shared" si="66"/>
        <v>41638572.727430552</v>
      </c>
      <c r="AD42" s="63">
        <f t="shared" si="66"/>
        <v>41638572.727430552</v>
      </c>
      <c r="AE42" s="63">
        <f t="shared" si="66"/>
        <v>41638572.727430552</v>
      </c>
      <c r="AF42" s="63">
        <f t="shared" si="66"/>
        <v>499662872.72916675</v>
      </c>
      <c r="AG42" s="63">
        <f t="shared" si="66"/>
        <v>23484155018.270832</v>
      </c>
      <c r="AH42" s="63">
        <f t="shared" si="66"/>
        <v>41638572.727430552</v>
      </c>
      <c r="AI42" s="63">
        <f t="shared" si="66"/>
        <v>41638572.727430552</v>
      </c>
      <c r="AJ42" s="63">
        <f t="shared" si="66"/>
        <v>41638572.727430552</v>
      </c>
      <c r="AK42" s="63">
        <f t="shared" si="66"/>
        <v>120599644.65409721</v>
      </c>
      <c r="AL42" s="63">
        <f t="shared" si="66"/>
        <v>120599644.65409721</v>
      </c>
      <c r="AM42" s="63">
        <f t="shared" si="66"/>
        <v>120599644.65409721</v>
      </c>
      <c r="AN42" s="63">
        <f t="shared" si="66"/>
        <v>121772597.15409721</v>
      </c>
      <c r="AO42" s="63">
        <f t="shared" si="66"/>
        <v>684616203.95826387</v>
      </c>
      <c r="AP42" s="63">
        <f t="shared" si="66"/>
        <v>684616203.95826387</v>
      </c>
      <c r="AQ42" s="63">
        <f t="shared" si="66"/>
        <v>684616203.95826387</v>
      </c>
      <c r="AR42" s="63">
        <f t="shared" si="66"/>
        <v>684616203.95826387</v>
      </c>
      <c r="AS42" s="63">
        <f t="shared" si="66"/>
        <v>684616203.95826387</v>
      </c>
      <c r="AT42" s="63">
        <f t="shared" si="66"/>
        <v>4031568269.0899992</v>
      </c>
      <c r="AU42" s="63">
        <f t="shared" si="66"/>
        <v>118192787009.18082</v>
      </c>
      <c r="AV42" s="63">
        <f t="shared" si="66"/>
        <v>694765219.1249305</v>
      </c>
      <c r="AW42" s="63">
        <f t="shared" si="66"/>
        <v>694765219.1249305</v>
      </c>
      <c r="AX42" s="63">
        <f t="shared" si="66"/>
        <v>694765219.1249305</v>
      </c>
      <c r="AY42" s="63">
        <f t="shared" si="66"/>
        <v>694765219.1249305</v>
      </c>
      <c r="AZ42" s="63">
        <f t="shared" si="66"/>
        <v>694765219.1249305</v>
      </c>
      <c r="BA42" s="63">
        <f t="shared" si="66"/>
        <v>694765219.1249305</v>
      </c>
      <c r="BB42" s="63">
        <f t="shared" si="66"/>
        <v>702613098.60826385</v>
      </c>
      <c r="BC42" s="63">
        <f t="shared" si="66"/>
        <v>807999104.8565973</v>
      </c>
      <c r="BD42" s="63">
        <f t="shared" si="66"/>
        <v>831628797.02326405</v>
      </c>
      <c r="BE42" s="63">
        <f t="shared" si="66"/>
        <v>888801467.08159733</v>
      </c>
      <c r="BF42" s="63">
        <f t="shared" si="66"/>
        <v>929524488.31604171</v>
      </c>
      <c r="BG42" s="63">
        <f t="shared" si="66"/>
        <v>929524488.31604171</v>
      </c>
      <c r="BH42" s="30">
        <f t="shared" si="66"/>
        <v>9258682758.9513874</v>
      </c>
      <c r="BI42" s="30">
        <f t="shared" si="66"/>
        <v>153817264253.22946</v>
      </c>
      <c r="BJ42" s="30">
        <f t="shared" si="66"/>
        <v>1229648947.8878472</v>
      </c>
      <c r="BK42" s="30">
        <f t="shared" si="66"/>
        <v>1229648947.8878472</v>
      </c>
      <c r="BL42" s="30">
        <f t="shared" si="66"/>
        <v>1229648947.8878472</v>
      </c>
      <c r="BM42" s="30">
        <f t="shared" si="66"/>
        <v>1229648947.8878472</v>
      </c>
      <c r="BN42" s="30">
        <f t="shared" si="66"/>
        <v>1229648947.8878472</v>
      </c>
      <c r="BO42" s="30">
        <f t="shared" si="66"/>
        <v>1229648947.8878472</v>
      </c>
      <c r="BP42" s="30">
        <f t="shared" si="66"/>
        <v>1228475995.3878472</v>
      </c>
      <c r="BQ42" s="30">
        <f t="shared" si="66"/>
        <v>1228475995.3878472</v>
      </c>
      <c r="BR42" s="30">
        <f t="shared" si="66"/>
        <v>1228475995.3878472</v>
      </c>
      <c r="BS42" s="30">
        <f t="shared" si="66"/>
        <v>1228475995.3878472</v>
      </c>
      <c r="BT42" s="30">
        <f t="shared" si="66"/>
        <v>1228475995.3878472</v>
      </c>
      <c r="BU42" s="30">
        <f t="shared" si="66"/>
        <v>1228475995.3878472</v>
      </c>
      <c r="BV42" s="30">
        <f t="shared" si="66"/>
        <v>14748749659.654167</v>
      </c>
      <c r="BW42" s="30">
        <f t="shared" si="66"/>
        <v>193125712754.57526</v>
      </c>
      <c r="BX42" s="30">
        <f t="shared" si="66"/>
        <v>1215892662.0545139</v>
      </c>
      <c r="BY42" s="30">
        <f t="shared" si="66"/>
        <v>1215892662.0545139</v>
      </c>
      <c r="BZ42" s="30">
        <f t="shared" si="66"/>
        <v>1215892662.0545139</v>
      </c>
      <c r="CA42" s="30">
        <f t="shared" si="66"/>
        <v>1215892662.0545139</v>
      </c>
      <c r="CB42" s="30">
        <f t="shared" si="66"/>
        <v>1215892662.0545139</v>
      </c>
      <c r="CC42" s="30">
        <f t="shared" si="66"/>
        <v>1215892662.0545139</v>
      </c>
      <c r="CD42" s="30">
        <f t="shared" si="66"/>
        <v>1215892662.0545139</v>
      </c>
      <c r="CE42" s="30">
        <f t="shared" si="66"/>
        <v>1215892662.0545139</v>
      </c>
      <c r="CF42" s="30">
        <f t="shared" si="66"/>
        <v>1215892662.0545139</v>
      </c>
      <c r="CG42" s="30">
        <f t="shared" ref="CG42:CY42" si="67">SUM(CG43:CG85)</f>
        <v>1215892662.0545139</v>
      </c>
      <c r="CH42" s="30">
        <f t="shared" si="67"/>
        <v>1215892662.0545139</v>
      </c>
      <c r="CI42" s="30">
        <f t="shared" si="67"/>
        <v>1215892662.0545139</v>
      </c>
      <c r="CJ42" s="30">
        <f t="shared" si="67"/>
        <v>14590711944.654167</v>
      </c>
      <c r="CK42" s="30">
        <f t="shared" si="67"/>
        <v>178535000809.92108</v>
      </c>
      <c r="CL42" s="30">
        <f t="shared" si="67"/>
        <v>1215892662.0545139</v>
      </c>
      <c r="CM42" s="30">
        <f t="shared" si="67"/>
        <v>1215892662.0545139</v>
      </c>
      <c r="CN42" s="30">
        <f t="shared" si="67"/>
        <v>1215892662.0545139</v>
      </c>
      <c r="CO42" s="30">
        <f t="shared" si="67"/>
        <v>1215892662.0545139</v>
      </c>
      <c r="CP42" s="30">
        <f t="shared" si="67"/>
        <v>1215892662.0545139</v>
      </c>
      <c r="CQ42" s="30">
        <f t="shared" si="67"/>
        <v>1215892662.0545139</v>
      </c>
      <c r="CR42" s="30">
        <f t="shared" si="67"/>
        <v>1215892662.0545139</v>
      </c>
      <c r="CS42" s="30">
        <f t="shared" si="67"/>
        <v>1215892662.0545139</v>
      </c>
      <c r="CT42" s="30">
        <f t="shared" si="67"/>
        <v>1215892662.0545139</v>
      </c>
      <c r="CU42" s="30">
        <f t="shared" si="67"/>
        <v>1208237939.8322916</v>
      </c>
      <c r="CV42" s="30">
        <f t="shared" si="67"/>
        <v>1202867867.0545139</v>
      </c>
      <c r="CW42" s="30">
        <f t="shared" si="67"/>
        <v>1202867867.0545139</v>
      </c>
      <c r="CX42" s="30">
        <f t="shared" si="67"/>
        <v>14557007632.431948</v>
      </c>
      <c r="CY42" s="30">
        <f t="shared" si="67"/>
        <v>163977993177.4892</v>
      </c>
    </row>
    <row r="43" spans="1:104" s="42" customFormat="1" ht="13" outlineLevel="1" x14ac:dyDescent="0.25">
      <c r="A43" s="33" t="s">
        <v>38</v>
      </c>
      <c r="B43" s="33" t="s">
        <v>39</v>
      </c>
      <c r="C43" s="64"/>
      <c r="D43" s="65" t="s">
        <v>40</v>
      </c>
      <c r="E43" s="149" t="s">
        <v>97</v>
      </c>
      <c r="F43" s="65" t="s">
        <v>98</v>
      </c>
      <c r="G43" s="57">
        <v>44288</v>
      </c>
      <c r="H43" s="57">
        <v>44287</v>
      </c>
      <c r="I43" s="65">
        <v>300</v>
      </c>
      <c r="J43" s="149" t="s">
        <v>94</v>
      </c>
      <c r="K43" s="66" t="s">
        <v>66</v>
      </c>
      <c r="L43" s="65"/>
      <c r="M43" s="38" t="str">
        <f t="shared" ref="M43:M85" si="68">+LEFT(N43,4)</f>
        <v>6274</v>
      </c>
      <c r="N43" s="65">
        <v>6274001901</v>
      </c>
      <c r="O43" s="65"/>
      <c r="P43" s="67"/>
      <c r="Q43" s="67"/>
      <c r="R43" s="67">
        <v>23688321578</v>
      </c>
      <c r="S43" s="68">
        <v>78961071.926666662</v>
      </c>
      <c r="T43" s="41">
        <f t="shared" ref="T43:V43" si="69">+IF(YEAR($H43)&lt;$T$5,$S43,IF(AND(YEAR($H43)=$T$5,MONTH($H43)&lt;=T$6),$S43,0))</f>
        <v>0</v>
      </c>
      <c r="U43" s="41">
        <f t="shared" si="69"/>
        <v>0</v>
      </c>
      <c r="V43" s="41">
        <f t="shared" si="69"/>
        <v>0</v>
      </c>
      <c r="W43" s="41">
        <f t="shared" ref="W43:AE43" si="70">+IF(YEAR($H43)&lt;$T$5,$S43,IF(AND(YEAR($H43)=$T$5,MONTH($H43)&lt;=W$6),$S43,0))</f>
        <v>0</v>
      </c>
      <c r="X43" s="41">
        <f t="shared" si="70"/>
        <v>0</v>
      </c>
      <c r="Y43" s="41">
        <f t="shared" si="70"/>
        <v>0</v>
      </c>
      <c r="Z43" s="41">
        <f t="shared" si="70"/>
        <v>0</v>
      </c>
      <c r="AA43" s="41">
        <f t="shared" si="70"/>
        <v>0</v>
      </c>
      <c r="AB43" s="41">
        <f t="shared" si="70"/>
        <v>0</v>
      </c>
      <c r="AC43" s="41">
        <f t="shared" si="70"/>
        <v>0</v>
      </c>
      <c r="AD43" s="41">
        <f t="shared" si="70"/>
        <v>0</v>
      </c>
      <c r="AE43" s="41">
        <f t="shared" si="70"/>
        <v>0</v>
      </c>
      <c r="AF43" s="41">
        <f t="shared" ref="AF43:AF85" si="71">+SUM(T43:AE43)</f>
        <v>0</v>
      </c>
      <c r="AG43" s="41">
        <v>0</v>
      </c>
      <c r="AH43" s="41">
        <f t="shared" ref="AH43:AJ43" si="72">+IF(YEAR($H43)&lt;$AH$5,$S43,IF(AND(YEAR($H43)=$AH$5,MONTH($H43)&lt;=AH$6),$S43,0))</f>
        <v>0</v>
      </c>
      <c r="AI43" s="41">
        <f t="shared" si="72"/>
        <v>0</v>
      </c>
      <c r="AJ43" s="41">
        <f t="shared" si="72"/>
        <v>0</v>
      </c>
      <c r="AK43" s="41">
        <f t="shared" ref="AK43:AS43" si="73">+IF(YEAR($H43)&lt;$AH$5,$S43,IF(AND(YEAR($H43)=$AH$5,MONTH($H43)&lt;=AK$6),$S43,0))</f>
        <v>78961071.926666662</v>
      </c>
      <c r="AL43" s="41">
        <f t="shared" si="73"/>
        <v>78961071.926666662</v>
      </c>
      <c r="AM43" s="41">
        <f t="shared" si="73"/>
        <v>78961071.926666662</v>
      </c>
      <c r="AN43" s="41">
        <f t="shared" si="73"/>
        <v>78961071.926666662</v>
      </c>
      <c r="AO43" s="41">
        <f t="shared" si="73"/>
        <v>78961071.926666662</v>
      </c>
      <c r="AP43" s="41">
        <f t="shared" si="73"/>
        <v>78961071.926666662</v>
      </c>
      <c r="AQ43" s="41">
        <f t="shared" si="73"/>
        <v>78961071.926666662</v>
      </c>
      <c r="AR43" s="41">
        <f t="shared" si="73"/>
        <v>78961071.926666662</v>
      </c>
      <c r="AS43" s="41">
        <f t="shared" si="73"/>
        <v>78961071.926666662</v>
      </c>
      <c r="AT43" s="41">
        <f t="shared" ref="AT43:AT85" si="74">+SUM(AH43:AS43)</f>
        <v>710649647.33999991</v>
      </c>
      <c r="AU43" s="41">
        <f>+R43-AT43</f>
        <v>22977671930.66</v>
      </c>
      <c r="AV43" s="41">
        <f t="shared" ref="AV43:AX43" si="75">+IF(YEAR($H43)&lt;$AV$5,$S43,IF(AND(YEAR($H43)=$AV$5,MONTH($H43)&lt;=AV$6),$S43,0))</f>
        <v>78961071.926666662</v>
      </c>
      <c r="AW43" s="41">
        <f t="shared" si="75"/>
        <v>78961071.926666662</v>
      </c>
      <c r="AX43" s="41">
        <f t="shared" si="75"/>
        <v>78961071.926666662</v>
      </c>
      <c r="AY43" s="41">
        <f t="shared" ref="AY43:BG43" si="76">+IF(YEAR($H43)&lt;$AV$5,$S43,IF(AND(YEAR($H43)=$AV$5,MONTH($H43)&lt;=AY$6),$S43,0))</f>
        <v>78961071.926666662</v>
      </c>
      <c r="AZ43" s="41">
        <f t="shared" si="76"/>
        <v>78961071.926666662</v>
      </c>
      <c r="BA43" s="41">
        <f t="shared" si="76"/>
        <v>78961071.926666662</v>
      </c>
      <c r="BB43" s="41">
        <f t="shared" si="76"/>
        <v>78961071.926666662</v>
      </c>
      <c r="BC43" s="41">
        <f t="shared" si="76"/>
        <v>78961071.926666662</v>
      </c>
      <c r="BD43" s="41">
        <f t="shared" si="76"/>
        <v>78961071.926666662</v>
      </c>
      <c r="BE43" s="41">
        <f t="shared" si="76"/>
        <v>78961071.926666662</v>
      </c>
      <c r="BF43" s="41">
        <f t="shared" si="76"/>
        <v>78961071.926666662</v>
      </c>
      <c r="BG43" s="41">
        <f t="shared" si="76"/>
        <v>78961071.926666662</v>
      </c>
      <c r="BH43" s="41">
        <f t="shared" ref="BH43:BH85" si="77">+SUM(AV43:BG43)</f>
        <v>947532863.11999977</v>
      </c>
      <c r="BI43" s="41">
        <f>+AU43-BH43</f>
        <v>22030139067.540001</v>
      </c>
      <c r="BJ43" s="41">
        <f t="shared" ref="BJ43:BL43" si="78">+IF(YEAR($H43)&lt;$BJ$5,$S43,IF(AND(YEAR($H43)=$BJ$5,MONTH($H43)&lt;=BJ$6),$S43,0))</f>
        <v>78961071.926666662</v>
      </c>
      <c r="BK43" s="41">
        <f t="shared" si="78"/>
        <v>78961071.926666662</v>
      </c>
      <c r="BL43" s="41">
        <f t="shared" si="78"/>
        <v>78961071.926666662</v>
      </c>
      <c r="BM43" s="41">
        <f t="shared" ref="BM43:BU43" si="79">+IF(YEAR($H43)&lt;$BJ$5,$S43,IF(AND(YEAR($H43)=$BJ$5,MONTH($H43)&lt;=BM$6),$S43,0))</f>
        <v>78961071.926666662</v>
      </c>
      <c r="BN43" s="41">
        <f t="shared" si="79"/>
        <v>78961071.926666662</v>
      </c>
      <c r="BO43" s="41">
        <f t="shared" si="79"/>
        <v>78961071.926666662</v>
      </c>
      <c r="BP43" s="41">
        <f t="shared" si="79"/>
        <v>78961071.926666662</v>
      </c>
      <c r="BQ43" s="41">
        <f t="shared" si="79"/>
        <v>78961071.926666662</v>
      </c>
      <c r="BR43" s="41">
        <f t="shared" si="79"/>
        <v>78961071.926666662</v>
      </c>
      <c r="BS43" s="41">
        <f t="shared" si="79"/>
        <v>78961071.926666662</v>
      </c>
      <c r="BT43" s="41">
        <f t="shared" si="79"/>
        <v>78961071.926666662</v>
      </c>
      <c r="BU43" s="41">
        <f t="shared" si="79"/>
        <v>78961071.926666662</v>
      </c>
      <c r="BV43" s="41">
        <f t="shared" ref="BV43:BV85" si="80">+SUM(BJ43:BU43)</f>
        <v>947532863.11999977</v>
      </c>
      <c r="BW43" s="41">
        <f>+BI43-BV43</f>
        <v>21082606204.420002</v>
      </c>
      <c r="BX43" s="69">
        <f>+$S43</f>
        <v>78961071.926666662</v>
      </c>
      <c r="BY43" s="69">
        <f t="shared" ref="BY43:CI43" si="81">+$S43</f>
        <v>78961071.926666662</v>
      </c>
      <c r="BZ43" s="69">
        <f t="shared" si="81"/>
        <v>78961071.926666662</v>
      </c>
      <c r="CA43" s="69">
        <f t="shared" si="81"/>
        <v>78961071.926666662</v>
      </c>
      <c r="CB43" s="69">
        <f t="shared" si="81"/>
        <v>78961071.926666662</v>
      </c>
      <c r="CC43" s="69">
        <f t="shared" si="81"/>
        <v>78961071.926666662</v>
      </c>
      <c r="CD43" s="69">
        <f t="shared" si="81"/>
        <v>78961071.926666662</v>
      </c>
      <c r="CE43" s="69">
        <f t="shared" si="81"/>
        <v>78961071.926666662</v>
      </c>
      <c r="CF43" s="69">
        <f t="shared" si="81"/>
        <v>78961071.926666662</v>
      </c>
      <c r="CG43" s="69">
        <f t="shared" si="81"/>
        <v>78961071.926666662</v>
      </c>
      <c r="CH43" s="69">
        <f t="shared" si="81"/>
        <v>78961071.926666662</v>
      </c>
      <c r="CI43" s="69">
        <f t="shared" si="81"/>
        <v>78961071.926666662</v>
      </c>
      <c r="CJ43" s="41">
        <f t="shared" ref="CJ43:CJ50" si="82">+SUM(BX43:CI43)</f>
        <v>947532863.11999977</v>
      </c>
      <c r="CK43" s="41">
        <f>+BW43-CJ43</f>
        <v>20135073341.300003</v>
      </c>
      <c r="CL43" s="41">
        <f t="shared" ref="CL43:CW52" si="83">+IF(YEAR($H43)&lt;$CL$4,$S43,IF(AND(YEAR($H43)=$CL$4,MONTH($H43)&lt;=CL$6),$S43,0))</f>
        <v>78961071.926666662</v>
      </c>
      <c r="CM43" s="41">
        <f t="shared" si="83"/>
        <v>78961071.926666662</v>
      </c>
      <c r="CN43" s="41">
        <f t="shared" si="83"/>
        <v>78961071.926666662</v>
      </c>
      <c r="CO43" s="41">
        <f t="shared" si="83"/>
        <v>78961071.926666662</v>
      </c>
      <c r="CP43" s="41">
        <f t="shared" si="83"/>
        <v>78961071.926666662</v>
      </c>
      <c r="CQ43" s="41">
        <f t="shared" si="83"/>
        <v>78961071.926666662</v>
      </c>
      <c r="CR43" s="41">
        <f t="shared" si="83"/>
        <v>78961071.926666662</v>
      </c>
      <c r="CS43" s="41">
        <f t="shared" si="83"/>
        <v>78961071.926666662</v>
      </c>
      <c r="CT43" s="41">
        <f t="shared" si="83"/>
        <v>78961071.926666662</v>
      </c>
      <c r="CU43" s="41">
        <f t="shared" si="83"/>
        <v>78961071.926666662</v>
      </c>
      <c r="CV43" s="41">
        <f t="shared" si="83"/>
        <v>78961071.926666662</v>
      </c>
      <c r="CW43" s="41">
        <f t="shared" si="83"/>
        <v>78961071.926666662</v>
      </c>
      <c r="CX43" s="41">
        <f t="shared" ref="CX43:CX65" si="84">+SUM(CL43:CW43)</f>
        <v>947532863.11999977</v>
      </c>
      <c r="CY43" s="41">
        <f t="shared" si="65"/>
        <v>19187540478.180004</v>
      </c>
    </row>
    <row r="44" spans="1:104" s="42" customFormat="1" ht="13" outlineLevel="1" x14ac:dyDescent="0.25">
      <c r="A44" s="33" t="s">
        <v>38</v>
      </c>
      <c r="B44" s="33" t="s">
        <v>39</v>
      </c>
      <c r="C44" s="64"/>
      <c r="D44" s="33" t="s">
        <v>40</v>
      </c>
      <c r="E44" s="146" t="s">
        <v>99</v>
      </c>
      <c r="F44" s="33" t="s">
        <v>100</v>
      </c>
      <c r="G44" s="57">
        <v>44439</v>
      </c>
      <c r="H44" s="57">
        <v>44438</v>
      </c>
      <c r="I44" s="33">
        <v>240</v>
      </c>
      <c r="J44" s="146" t="s">
        <v>94</v>
      </c>
      <c r="K44" s="37" t="s">
        <v>66</v>
      </c>
      <c r="L44" s="33"/>
      <c r="M44" s="38" t="str">
        <f t="shared" si="68"/>
        <v>6274</v>
      </c>
      <c r="N44" s="33">
        <v>6274001901</v>
      </c>
      <c r="O44" s="33"/>
      <c r="P44" s="58"/>
      <c r="Q44" s="58"/>
      <c r="R44" s="58">
        <v>3206333890</v>
      </c>
      <c r="S44" s="68">
        <v>13359724.541666666</v>
      </c>
      <c r="T44" s="41">
        <f t="shared" ref="T44:AE65" si="85">+IF(YEAR($H44)&lt;$T$5,$S44,IF(AND(YEAR($H44)=$T$5,MONTH($H44)&lt;=T$6),$S44,0))</f>
        <v>0</v>
      </c>
      <c r="U44" s="41">
        <f t="shared" si="85"/>
        <v>0</v>
      </c>
      <c r="V44" s="41">
        <f t="shared" si="85"/>
        <v>0</v>
      </c>
      <c r="W44" s="41">
        <f t="shared" si="85"/>
        <v>0</v>
      </c>
      <c r="X44" s="41">
        <f t="shared" si="85"/>
        <v>0</v>
      </c>
      <c r="Y44" s="41">
        <f t="shared" si="85"/>
        <v>0</v>
      </c>
      <c r="Z44" s="41">
        <f t="shared" si="85"/>
        <v>0</v>
      </c>
      <c r="AA44" s="41">
        <f t="shared" si="85"/>
        <v>0</v>
      </c>
      <c r="AB44" s="41">
        <f t="shared" si="85"/>
        <v>0</v>
      </c>
      <c r="AC44" s="41">
        <f t="shared" si="85"/>
        <v>0</v>
      </c>
      <c r="AD44" s="41">
        <f t="shared" si="85"/>
        <v>0</v>
      </c>
      <c r="AE44" s="41">
        <f t="shared" si="85"/>
        <v>0</v>
      </c>
      <c r="AF44" s="41">
        <f t="shared" si="71"/>
        <v>0</v>
      </c>
      <c r="AG44" s="41">
        <v>0</v>
      </c>
      <c r="AH44" s="41">
        <f t="shared" ref="AH44:AS65" si="86">+IF(YEAR($H44)&lt;$AH$5,$S44,IF(AND(YEAR($H44)=$AH$5,MONTH($H44)&lt;=AH$6),$S44,0))</f>
        <v>0</v>
      </c>
      <c r="AI44" s="41">
        <f t="shared" si="86"/>
        <v>0</v>
      </c>
      <c r="AJ44" s="41">
        <f t="shared" si="86"/>
        <v>0</v>
      </c>
      <c r="AK44" s="41">
        <f t="shared" si="86"/>
        <v>0</v>
      </c>
      <c r="AL44" s="41">
        <f t="shared" si="86"/>
        <v>0</v>
      </c>
      <c r="AM44" s="41">
        <f t="shared" si="86"/>
        <v>0</v>
      </c>
      <c r="AN44" s="41">
        <f t="shared" si="86"/>
        <v>0</v>
      </c>
      <c r="AO44" s="41">
        <f t="shared" si="86"/>
        <v>13359724.541666666</v>
      </c>
      <c r="AP44" s="41">
        <f t="shared" si="86"/>
        <v>13359724.541666666</v>
      </c>
      <c r="AQ44" s="41">
        <f t="shared" si="86"/>
        <v>13359724.541666666</v>
      </c>
      <c r="AR44" s="41">
        <f t="shared" si="86"/>
        <v>13359724.541666666</v>
      </c>
      <c r="AS44" s="41">
        <f t="shared" si="86"/>
        <v>13359724.541666666</v>
      </c>
      <c r="AT44" s="41">
        <f t="shared" si="74"/>
        <v>66798622.708333328</v>
      </c>
      <c r="AU44" s="41">
        <f t="shared" ref="AU44:AU45" si="87">+R44-AT44</f>
        <v>3139535267.2916665</v>
      </c>
      <c r="AV44" s="41">
        <f t="shared" ref="AV44:BG65" si="88">+IF(YEAR($H44)&lt;$AV$5,$S44,IF(AND(YEAR($H44)=$AV$5,MONTH($H44)&lt;=AV$6),$S44,0))</f>
        <v>13359724.541666666</v>
      </c>
      <c r="AW44" s="41">
        <f t="shared" si="88"/>
        <v>13359724.541666666</v>
      </c>
      <c r="AX44" s="41">
        <f t="shared" si="88"/>
        <v>13359724.541666666</v>
      </c>
      <c r="AY44" s="41">
        <f t="shared" si="88"/>
        <v>13359724.541666666</v>
      </c>
      <c r="AZ44" s="41">
        <f t="shared" si="88"/>
        <v>13359724.541666666</v>
      </c>
      <c r="BA44" s="41">
        <f t="shared" si="88"/>
        <v>13359724.541666666</v>
      </c>
      <c r="BB44" s="41">
        <f t="shared" si="88"/>
        <v>13359724.541666666</v>
      </c>
      <c r="BC44" s="41">
        <f t="shared" si="88"/>
        <v>13359724.541666666</v>
      </c>
      <c r="BD44" s="41">
        <f t="shared" si="88"/>
        <v>13359724.541666666</v>
      </c>
      <c r="BE44" s="41">
        <f t="shared" si="88"/>
        <v>13359724.541666666</v>
      </c>
      <c r="BF44" s="41">
        <f t="shared" si="88"/>
        <v>13359724.541666666</v>
      </c>
      <c r="BG44" s="41">
        <f t="shared" si="88"/>
        <v>13359724.541666666</v>
      </c>
      <c r="BH44" s="41">
        <f t="shared" si="77"/>
        <v>160316694.5</v>
      </c>
      <c r="BI44" s="41">
        <f t="shared" ref="BI44:BI45" si="89">+AU44-BH44</f>
        <v>2979218572.7916665</v>
      </c>
      <c r="BJ44" s="41">
        <f t="shared" ref="BJ44:BU65" si="90">+IF(YEAR($H44)&lt;$BJ$5,$S44,IF(AND(YEAR($H44)=$BJ$5,MONTH($H44)&lt;=BJ$6),$S44,0))</f>
        <v>13359724.541666666</v>
      </c>
      <c r="BK44" s="41">
        <f t="shared" si="90"/>
        <v>13359724.541666666</v>
      </c>
      <c r="BL44" s="41">
        <f t="shared" si="90"/>
        <v>13359724.541666666</v>
      </c>
      <c r="BM44" s="41">
        <f t="shared" si="90"/>
        <v>13359724.541666666</v>
      </c>
      <c r="BN44" s="41">
        <f t="shared" si="90"/>
        <v>13359724.541666666</v>
      </c>
      <c r="BO44" s="41">
        <f t="shared" si="90"/>
        <v>13359724.541666666</v>
      </c>
      <c r="BP44" s="41">
        <f t="shared" si="90"/>
        <v>13359724.541666666</v>
      </c>
      <c r="BQ44" s="41">
        <f t="shared" si="90"/>
        <v>13359724.541666666</v>
      </c>
      <c r="BR44" s="41">
        <f t="shared" si="90"/>
        <v>13359724.541666666</v>
      </c>
      <c r="BS44" s="41">
        <f t="shared" si="90"/>
        <v>13359724.541666666</v>
      </c>
      <c r="BT44" s="41">
        <f t="shared" si="90"/>
        <v>13359724.541666666</v>
      </c>
      <c r="BU44" s="41">
        <f t="shared" si="90"/>
        <v>13359724.541666666</v>
      </c>
      <c r="BV44" s="41">
        <f t="shared" si="80"/>
        <v>160316694.5</v>
      </c>
      <c r="BW44" s="41">
        <f t="shared" ref="BW44:BW54" si="91">+BI44-BV44</f>
        <v>2818901878.2916665</v>
      </c>
      <c r="BX44" s="61">
        <f t="shared" ref="BX44:CI59" si="92">+$S44</f>
        <v>13359724.541666666</v>
      </c>
      <c r="BY44" s="61">
        <f t="shared" si="92"/>
        <v>13359724.541666666</v>
      </c>
      <c r="BZ44" s="61">
        <f t="shared" si="92"/>
        <v>13359724.541666666</v>
      </c>
      <c r="CA44" s="61">
        <f t="shared" si="92"/>
        <v>13359724.541666666</v>
      </c>
      <c r="CB44" s="61">
        <f t="shared" si="92"/>
        <v>13359724.541666666</v>
      </c>
      <c r="CC44" s="61">
        <f t="shared" si="92"/>
        <v>13359724.541666666</v>
      </c>
      <c r="CD44" s="61">
        <f t="shared" si="92"/>
        <v>13359724.541666666</v>
      </c>
      <c r="CE44" s="61">
        <f t="shared" si="92"/>
        <v>13359724.541666666</v>
      </c>
      <c r="CF44" s="61">
        <f t="shared" si="92"/>
        <v>13359724.541666666</v>
      </c>
      <c r="CG44" s="61">
        <f t="shared" si="92"/>
        <v>13359724.541666666</v>
      </c>
      <c r="CH44" s="61">
        <f t="shared" si="92"/>
        <v>13359724.541666666</v>
      </c>
      <c r="CI44" s="61">
        <f t="shared" si="92"/>
        <v>13359724.541666666</v>
      </c>
      <c r="CJ44" s="41">
        <f t="shared" si="82"/>
        <v>160316694.5</v>
      </c>
      <c r="CK44" s="41">
        <f t="shared" ref="CK44:CK85" si="93">+BW44-CJ44</f>
        <v>2658585183.7916665</v>
      </c>
      <c r="CL44" s="41">
        <f t="shared" si="83"/>
        <v>13359724.541666666</v>
      </c>
      <c r="CM44" s="41">
        <f t="shared" si="83"/>
        <v>13359724.541666666</v>
      </c>
      <c r="CN44" s="41">
        <f t="shared" si="83"/>
        <v>13359724.541666666</v>
      </c>
      <c r="CO44" s="41">
        <f t="shared" si="83"/>
        <v>13359724.541666666</v>
      </c>
      <c r="CP44" s="41">
        <f t="shared" si="83"/>
        <v>13359724.541666666</v>
      </c>
      <c r="CQ44" s="41">
        <f t="shared" si="83"/>
        <v>13359724.541666666</v>
      </c>
      <c r="CR44" s="41">
        <f t="shared" si="83"/>
        <v>13359724.541666666</v>
      </c>
      <c r="CS44" s="41">
        <f t="shared" si="83"/>
        <v>13359724.541666666</v>
      </c>
      <c r="CT44" s="41">
        <f t="shared" si="83"/>
        <v>13359724.541666666</v>
      </c>
      <c r="CU44" s="41">
        <f t="shared" si="83"/>
        <v>13359724.541666666</v>
      </c>
      <c r="CV44" s="41">
        <f t="shared" si="83"/>
        <v>13359724.541666666</v>
      </c>
      <c r="CW44" s="41">
        <f t="shared" si="83"/>
        <v>13359724.541666666</v>
      </c>
      <c r="CX44" s="41">
        <f t="shared" si="84"/>
        <v>160316694.5</v>
      </c>
      <c r="CY44" s="41">
        <f t="shared" si="65"/>
        <v>2498268489.2916665</v>
      </c>
    </row>
    <row r="45" spans="1:104" s="42" customFormat="1" ht="13" outlineLevel="1" x14ac:dyDescent="0.25">
      <c r="A45" s="33" t="s">
        <v>38</v>
      </c>
      <c r="B45" s="33" t="s">
        <v>39</v>
      </c>
      <c r="C45" s="56"/>
      <c r="D45" s="33" t="s">
        <v>40</v>
      </c>
      <c r="E45" s="146" t="s">
        <v>101</v>
      </c>
      <c r="F45" s="33" t="s">
        <v>102</v>
      </c>
      <c r="G45" s="57">
        <v>44439</v>
      </c>
      <c r="H45" s="57">
        <v>44438</v>
      </c>
      <c r="I45" s="33">
        <v>60</v>
      </c>
      <c r="J45" s="146" t="s">
        <v>94</v>
      </c>
      <c r="K45" s="37" t="s">
        <v>66</v>
      </c>
      <c r="L45" s="33"/>
      <c r="M45" s="38" t="str">
        <f t="shared" si="68"/>
        <v>6274</v>
      </c>
      <c r="N45" s="33">
        <v>6274001901</v>
      </c>
      <c r="O45" s="33"/>
      <c r="P45" s="58"/>
      <c r="Q45" s="58"/>
      <c r="R45" s="58">
        <v>445541459</v>
      </c>
      <c r="S45" s="59">
        <v>7425690.9833333334</v>
      </c>
      <c r="T45" s="41">
        <f t="shared" si="85"/>
        <v>0</v>
      </c>
      <c r="U45" s="41">
        <f t="shared" si="85"/>
        <v>0</v>
      </c>
      <c r="V45" s="41">
        <f t="shared" si="85"/>
        <v>0</v>
      </c>
      <c r="W45" s="41">
        <f t="shared" si="85"/>
        <v>0</v>
      </c>
      <c r="X45" s="41">
        <f t="shared" si="85"/>
        <v>0</v>
      </c>
      <c r="Y45" s="41">
        <f t="shared" si="85"/>
        <v>0</v>
      </c>
      <c r="Z45" s="41">
        <f t="shared" si="85"/>
        <v>0</v>
      </c>
      <c r="AA45" s="41">
        <f t="shared" si="85"/>
        <v>0</v>
      </c>
      <c r="AB45" s="41">
        <f t="shared" si="85"/>
        <v>0</v>
      </c>
      <c r="AC45" s="41">
        <f t="shared" si="85"/>
        <v>0</v>
      </c>
      <c r="AD45" s="41">
        <f t="shared" si="85"/>
        <v>0</v>
      </c>
      <c r="AE45" s="41">
        <f t="shared" si="85"/>
        <v>0</v>
      </c>
      <c r="AF45" s="41">
        <f t="shared" si="71"/>
        <v>0</v>
      </c>
      <c r="AG45" s="41">
        <v>0</v>
      </c>
      <c r="AH45" s="41">
        <f t="shared" si="86"/>
        <v>0</v>
      </c>
      <c r="AI45" s="41">
        <f t="shared" si="86"/>
        <v>0</v>
      </c>
      <c r="AJ45" s="41">
        <f t="shared" si="86"/>
        <v>0</v>
      </c>
      <c r="AK45" s="41">
        <f t="shared" si="86"/>
        <v>0</v>
      </c>
      <c r="AL45" s="41">
        <f t="shared" si="86"/>
        <v>0</v>
      </c>
      <c r="AM45" s="41">
        <f t="shared" si="86"/>
        <v>0</v>
      </c>
      <c r="AN45" s="41">
        <f t="shared" si="86"/>
        <v>0</v>
      </c>
      <c r="AO45" s="41">
        <f t="shared" si="86"/>
        <v>7425690.9833333334</v>
      </c>
      <c r="AP45" s="41">
        <f t="shared" si="86"/>
        <v>7425690.9833333334</v>
      </c>
      <c r="AQ45" s="41">
        <f t="shared" si="86"/>
        <v>7425690.9833333334</v>
      </c>
      <c r="AR45" s="41">
        <f t="shared" si="86"/>
        <v>7425690.9833333334</v>
      </c>
      <c r="AS45" s="41">
        <f t="shared" si="86"/>
        <v>7425690.9833333334</v>
      </c>
      <c r="AT45" s="41">
        <f t="shared" si="74"/>
        <v>37128454.916666664</v>
      </c>
      <c r="AU45" s="41">
        <f t="shared" si="87"/>
        <v>408413004.08333331</v>
      </c>
      <c r="AV45" s="41">
        <f t="shared" si="88"/>
        <v>7425690.9833333334</v>
      </c>
      <c r="AW45" s="41">
        <f t="shared" si="88"/>
        <v>7425690.9833333334</v>
      </c>
      <c r="AX45" s="41">
        <f t="shared" si="88"/>
        <v>7425690.9833333334</v>
      </c>
      <c r="AY45" s="41">
        <f t="shared" si="88"/>
        <v>7425690.9833333334</v>
      </c>
      <c r="AZ45" s="41">
        <f t="shared" si="88"/>
        <v>7425690.9833333334</v>
      </c>
      <c r="BA45" s="41">
        <f t="shared" si="88"/>
        <v>7425690.9833333334</v>
      </c>
      <c r="BB45" s="41">
        <f t="shared" si="88"/>
        <v>7425690.9833333334</v>
      </c>
      <c r="BC45" s="41">
        <f t="shared" si="88"/>
        <v>7425690.9833333334</v>
      </c>
      <c r="BD45" s="41">
        <f t="shared" si="88"/>
        <v>7425690.9833333334</v>
      </c>
      <c r="BE45" s="41">
        <f t="shared" si="88"/>
        <v>7425690.9833333334</v>
      </c>
      <c r="BF45" s="41">
        <f t="shared" si="88"/>
        <v>7425690.9833333334</v>
      </c>
      <c r="BG45" s="41">
        <f t="shared" si="88"/>
        <v>7425690.9833333334</v>
      </c>
      <c r="BH45" s="41">
        <f t="shared" si="77"/>
        <v>89108291.799999997</v>
      </c>
      <c r="BI45" s="41">
        <f t="shared" si="89"/>
        <v>319304712.2833333</v>
      </c>
      <c r="BJ45" s="41">
        <f t="shared" si="90"/>
        <v>7425690.9833333334</v>
      </c>
      <c r="BK45" s="41">
        <f t="shared" si="90"/>
        <v>7425690.9833333334</v>
      </c>
      <c r="BL45" s="41">
        <f t="shared" si="90"/>
        <v>7425690.9833333334</v>
      </c>
      <c r="BM45" s="41">
        <f t="shared" si="90"/>
        <v>7425690.9833333334</v>
      </c>
      <c r="BN45" s="41">
        <f t="shared" si="90"/>
        <v>7425690.9833333334</v>
      </c>
      <c r="BO45" s="41">
        <f t="shared" si="90"/>
        <v>7425690.9833333334</v>
      </c>
      <c r="BP45" s="41">
        <f t="shared" si="90"/>
        <v>7425690.9833333334</v>
      </c>
      <c r="BQ45" s="41">
        <f t="shared" si="90"/>
        <v>7425690.9833333334</v>
      </c>
      <c r="BR45" s="41">
        <f t="shared" si="90"/>
        <v>7425690.9833333334</v>
      </c>
      <c r="BS45" s="41">
        <f t="shared" si="90"/>
        <v>7425690.9833333334</v>
      </c>
      <c r="BT45" s="41">
        <f t="shared" si="90"/>
        <v>7425690.9833333334</v>
      </c>
      <c r="BU45" s="41">
        <f t="shared" si="90"/>
        <v>7425690.9833333334</v>
      </c>
      <c r="BV45" s="41">
        <f t="shared" si="80"/>
        <v>89108291.799999997</v>
      </c>
      <c r="BW45" s="41">
        <f t="shared" si="91"/>
        <v>230196420.48333329</v>
      </c>
      <c r="BX45" s="61">
        <f t="shared" si="92"/>
        <v>7425690.9833333334</v>
      </c>
      <c r="BY45" s="61">
        <f t="shared" si="92"/>
        <v>7425690.9833333334</v>
      </c>
      <c r="BZ45" s="61">
        <f t="shared" si="92"/>
        <v>7425690.9833333334</v>
      </c>
      <c r="CA45" s="61">
        <f t="shared" si="92"/>
        <v>7425690.9833333334</v>
      </c>
      <c r="CB45" s="61">
        <f t="shared" si="92"/>
        <v>7425690.9833333334</v>
      </c>
      <c r="CC45" s="61">
        <f t="shared" si="92"/>
        <v>7425690.9833333334</v>
      </c>
      <c r="CD45" s="61">
        <f t="shared" si="92"/>
        <v>7425690.9833333334</v>
      </c>
      <c r="CE45" s="61">
        <f t="shared" si="92"/>
        <v>7425690.9833333334</v>
      </c>
      <c r="CF45" s="61">
        <f t="shared" si="92"/>
        <v>7425690.9833333334</v>
      </c>
      <c r="CG45" s="61">
        <f t="shared" si="92"/>
        <v>7425690.9833333334</v>
      </c>
      <c r="CH45" s="61">
        <f t="shared" si="92"/>
        <v>7425690.9833333334</v>
      </c>
      <c r="CI45" s="61">
        <f t="shared" si="92"/>
        <v>7425690.9833333334</v>
      </c>
      <c r="CJ45" s="41">
        <f t="shared" si="82"/>
        <v>89108291.799999997</v>
      </c>
      <c r="CK45" s="41">
        <f t="shared" si="93"/>
        <v>141088128.68333328</v>
      </c>
      <c r="CL45" s="41">
        <f t="shared" si="83"/>
        <v>7425690.9833333334</v>
      </c>
      <c r="CM45" s="41">
        <f t="shared" si="83"/>
        <v>7425690.9833333334</v>
      </c>
      <c r="CN45" s="41">
        <f t="shared" si="83"/>
        <v>7425690.9833333334</v>
      </c>
      <c r="CO45" s="41">
        <f t="shared" si="83"/>
        <v>7425690.9833333334</v>
      </c>
      <c r="CP45" s="41">
        <f t="shared" si="83"/>
        <v>7425690.9833333334</v>
      </c>
      <c r="CQ45" s="41">
        <f t="shared" si="83"/>
        <v>7425690.9833333334</v>
      </c>
      <c r="CR45" s="41">
        <f t="shared" si="83"/>
        <v>7425690.9833333334</v>
      </c>
      <c r="CS45" s="41">
        <f t="shared" si="83"/>
        <v>7425690.9833333334</v>
      </c>
      <c r="CT45" s="41">
        <f t="shared" si="83"/>
        <v>7425690.9833333334</v>
      </c>
      <c r="CU45" s="41">
        <f t="shared" si="83"/>
        <v>7425690.9833333334</v>
      </c>
      <c r="CV45" s="41">
        <f t="shared" si="83"/>
        <v>7425690.9833333334</v>
      </c>
      <c r="CW45" s="41">
        <f t="shared" si="83"/>
        <v>7425690.9833333334</v>
      </c>
      <c r="CX45" s="41">
        <f t="shared" si="84"/>
        <v>89108291.799999997</v>
      </c>
      <c r="CY45" s="41">
        <f t="shared" si="65"/>
        <v>51979836.883333281</v>
      </c>
    </row>
    <row r="46" spans="1:104" s="42" customFormat="1" ht="13" outlineLevel="1" x14ac:dyDescent="0.25">
      <c r="A46" s="33" t="s">
        <v>38</v>
      </c>
      <c r="B46" s="33" t="s">
        <v>39</v>
      </c>
      <c r="C46" s="56"/>
      <c r="D46" s="33" t="s">
        <v>40</v>
      </c>
      <c r="E46" s="146" t="s">
        <v>103</v>
      </c>
      <c r="F46" s="33" t="s">
        <v>104</v>
      </c>
      <c r="G46" s="57">
        <v>44775</v>
      </c>
      <c r="H46" s="57">
        <v>44757</v>
      </c>
      <c r="I46" s="33">
        <v>60</v>
      </c>
      <c r="J46" s="146" t="s">
        <v>619</v>
      </c>
      <c r="K46" s="37" t="s">
        <v>43</v>
      </c>
      <c r="L46" s="33"/>
      <c r="M46" s="38" t="str">
        <f t="shared" si="68"/>
        <v>6274</v>
      </c>
      <c r="N46" s="33">
        <v>6274001901</v>
      </c>
      <c r="O46" s="33"/>
      <c r="P46" s="58"/>
      <c r="Q46" s="58"/>
      <c r="R46" s="58">
        <v>201303632</v>
      </c>
      <c r="S46" s="59">
        <v>3355060.5333333332</v>
      </c>
      <c r="T46" s="41">
        <f t="shared" si="85"/>
        <v>0</v>
      </c>
      <c r="U46" s="41">
        <f t="shared" si="85"/>
        <v>0</v>
      </c>
      <c r="V46" s="41">
        <f t="shared" si="85"/>
        <v>0</v>
      </c>
      <c r="W46" s="41">
        <f t="shared" si="85"/>
        <v>0</v>
      </c>
      <c r="X46" s="41">
        <f t="shared" si="85"/>
        <v>0</v>
      </c>
      <c r="Y46" s="41">
        <f t="shared" si="85"/>
        <v>0</v>
      </c>
      <c r="Z46" s="41">
        <f t="shared" si="85"/>
        <v>0</v>
      </c>
      <c r="AA46" s="41">
        <f t="shared" si="85"/>
        <v>0</v>
      </c>
      <c r="AB46" s="41">
        <f t="shared" si="85"/>
        <v>0</v>
      </c>
      <c r="AC46" s="41">
        <f t="shared" si="85"/>
        <v>0</v>
      </c>
      <c r="AD46" s="41">
        <f t="shared" si="85"/>
        <v>0</v>
      </c>
      <c r="AE46" s="41">
        <f t="shared" si="85"/>
        <v>0</v>
      </c>
      <c r="AF46" s="41">
        <f t="shared" si="71"/>
        <v>0</v>
      </c>
      <c r="AG46" s="41">
        <v>0</v>
      </c>
      <c r="AH46" s="41">
        <f t="shared" si="86"/>
        <v>0</v>
      </c>
      <c r="AI46" s="41">
        <f t="shared" si="86"/>
        <v>0</v>
      </c>
      <c r="AJ46" s="41">
        <f t="shared" si="86"/>
        <v>0</v>
      </c>
      <c r="AK46" s="41">
        <f t="shared" si="86"/>
        <v>0</v>
      </c>
      <c r="AL46" s="41">
        <f t="shared" si="86"/>
        <v>0</v>
      </c>
      <c r="AM46" s="41">
        <f t="shared" si="86"/>
        <v>0</v>
      </c>
      <c r="AN46" s="41">
        <f t="shared" si="86"/>
        <v>0</v>
      </c>
      <c r="AO46" s="41">
        <f t="shared" si="86"/>
        <v>0</v>
      </c>
      <c r="AP46" s="41">
        <f t="shared" si="86"/>
        <v>0</v>
      </c>
      <c r="AQ46" s="41">
        <f t="shared" si="86"/>
        <v>0</v>
      </c>
      <c r="AR46" s="41">
        <f t="shared" si="86"/>
        <v>0</v>
      </c>
      <c r="AS46" s="41">
        <f t="shared" si="86"/>
        <v>0</v>
      </c>
      <c r="AT46" s="41">
        <f t="shared" si="74"/>
        <v>0</v>
      </c>
      <c r="AU46" s="41">
        <v>0</v>
      </c>
      <c r="AV46" s="41">
        <f t="shared" si="88"/>
        <v>0</v>
      </c>
      <c r="AW46" s="41">
        <f t="shared" si="88"/>
        <v>0</v>
      </c>
      <c r="AX46" s="41">
        <f t="shared" si="88"/>
        <v>0</v>
      </c>
      <c r="AY46" s="41">
        <f t="shared" si="88"/>
        <v>0</v>
      </c>
      <c r="AZ46" s="41">
        <f t="shared" si="88"/>
        <v>0</v>
      </c>
      <c r="BA46" s="41">
        <f t="shared" si="88"/>
        <v>0</v>
      </c>
      <c r="BB46" s="41">
        <f t="shared" si="88"/>
        <v>3355060.5333333332</v>
      </c>
      <c r="BC46" s="41">
        <f t="shared" si="88"/>
        <v>3355060.5333333332</v>
      </c>
      <c r="BD46" s="41">
        <f t="shared" si="88"/>
        <v>3355060.5333333332</v>
      </c>
      <c r="BE46" s="41">
        <f t="shared" si="88"/>
        <v>3355060.5333333332</v>
      </c>
      <c r="BF46" s="41">
        <f t="shared" si="88"/>
        <v>3355060.5333333332</v>
      </c>
      <c r="BG46" s="41">
        <f t="shared" si="88"/>
        <v>3355060.5333333332</v>
      </c>
      <c r="BH46" s="41">
        <f t="shared" si="77"/>
        <v>20130363.199999999</v>
      </c>
      <c r="BI46" s="61">
        <f>+R46-BH46</f>
        <v>181173268.80000001</v>
      </c>
      <c r="BJ46" s="41">
        <f t="shared" si="90"/>
        <v>3355060.5333333332</v>
      </c>
      <c r="BK46" s="41">
        <f t="shared" si="90"/>
        <v>3355060.5333333332</v>
      </c>
      <c r="BL46" s="41">
        <f t="shared" si="90"/>
        <v>3355060.5333333332</v>
      </c>
      <c r="BM46" s="41">
        <f t="shared" si="90"/>
        <v>3355060.5333333332</v>
      </c>
      <c r="BN46" s="41">
        <f t="shared" si="90"/>
        <v>3355060.5333333332</v>
      </c>
      <c r="BO46" s="41">
        <f t="shared" si="90"/>
        <v>3355060.5333333332</v>
      </c>
      <c r="BP46" s="41">
        <f t="shared" si="90"/>
        <v>3355060.5333333332</v>
      </c>
      <c r="BQ46" s="41">
        <f t="shared" si="90"/>
        <v>3355060.5333333332</v>
      </c>
      <c r="BR46" s="41">
        <f t="shared" si="90"/>
        <v>3355060.5333333332</v>
      </c>
      <c r="BS46" s="41">
        <f t="shared" si="90"/>
        <v>3355060.5333333332</v>
      </c>
      <c r="BT46" s="41">
        <f t="shared" si="90"/>
        <v>3355060.5333333332</v>
      </c>
      <c r="BU46" s="41">
        <f t="shared" si="90"/>
        <v>3355060.5333333332</v>
      </c>
      <c r="BV46" s="41">
        <f t="shared" si="80"/>
        <v>40260726.399999991</v>
      </c>
      <c r="BW46" s="41">
        <f t="shared" si="91"/>
        <v>140912542.40000004</v>
      </c>
      <c r="BX46" s="61">
        <f t="shared" si="92"/>
        <v>3355060.5333333332</v>
      </c>
      <c r="BY46" s="61">
        <f t="shared" si="92"/>
        <v>3355060.5333333332</v>
      </c>
      <c r="BZ46" s="61">
        <f t="shared" si="92"/>
        <v>3355060.5333333332</v>
      </c>
      <c r="CA46" s="61">
        <f t="shared" si="92"/>
        <v>3355060.5333333332</v>
      </c>
      <c r="CB46" s="61">
        <f t="shared" si="92"/>
        <v>3355060.5333333332</v>
      </c>
      <c r="CC46" s="61">
        <f t="shared" si="92"/>
        <v>3355060.5333333332</v>
      </c>
      <c r="CD46" s="61">
        <f t="shared" si="92"/>
        <v>3355060.5333333332</v>
      </c>
      <c r="CE46" s="61">
        <f t="shared" si="92"/>
        <v>3355060.5333333332</v>
      </c>
      <c r="CF46" s="61">
        <f t="shared" si="92"/>
        <v>3355060.5333333332</v>
      </c>
      <c r="CG46" s="61">
        <f t="shared" si="92"/>
        <v>3355060.5333333332</v>
      </c>
      <c r="CH46" s="61">
        <f t="shared" si="92"/>
        <v>3355060.5333333332</v>
      </c>
      <c r="CI46" s="61">
        <f t="shared" si="92"/>
        <v>3355060.5333333332</v>
      </c>
      <c r="CJ46" s="41">
        <f t="shared" si="82"/>
        <v>40260726.399999991</v>
      </c>
      <c r="CK46" s="41">
        <f t="shared" si="93"/>
        <v>100651816.00000004</v>
      </c>
      <c r="CL46" s="41">
        <f t="shared" si="83"/>
        <v>3355060.5333333332</v>
      </c>
      <c r="CM46" s="41">
        <f t="shared" si="83"/>
        <v>3355060.5333333332</v>
      </c>
      <c r="CN46" s="41">
        <f t="shared" si="83"/>
        <v>3355060.5333333332</v>
      </c>
      <c r="CO46" s="41">
        <f t="shared" si="83"/>
        <v>3355060.5333333332</v>
      </c>
      <c r="CP46" s="41">
        <f t="shared" si="83"/>
        <v>3355060.5333333332</v>
      </c>
      <c r="CQ46" s="41">
        <f t="shared" si="83"/>
        <v>3355060.5333333332</v>
      </c>
      <c r="CR46" s="41">
        <f t="shared" si="83"/>
        <v>3355060.5333333332</v>
      </c>
      <c r="CS46" s="41">
        <f t="shared" si="83"/>
        <v>3355060.5333333332</v>
      </c>
      <c r="CT46" s="41">
        <f t="shared" si="83"/>
        <v>3355060.5333333332</v>
      </c>
      <c r="CU46" s="41">
        <f t="shared" si="83"/>
        <v>3355060.5333333332</v>
      </c>
      <c r="CV46" s="41">
        <f t="shared" si="83"/>
        <v>3355060.5333333332</v>
      </c>
      <c r="CW46" s="41">
        <f t="shared" si="83"/>
        <v>3355060.5333333332</v>
      </c>
      <c r="CX46" s="41">
        <f t="shared" si="84"/>
        <v>40260726.399999991</v>
      </c>
      <c r="CY46" s="41">
        <f t="shared" si="65"/>
        <v>60391089.600000054</v>
      </c>
    </row>
    <row r="47" spans="1:104" s="42" customFormat="1" ht="13" outlineLevel="1" x14ac:dyDescent="0.25">
      <c r="A47" s="33" t="s">
        <v>38</v>
      </c>
      <c r="B47" s="33" t="s">
        <v>39</v>
      </c>
      <c r="C47" s="56"/>
      <c r="D47" s="33" t="s">
        <v>40</v>
      </c>
      <c r="E47" s="146" t="s">
        <v>105</v>
      </c>
      <c r="F47" s="33" t="s">
        <v>106</v>
      </c>
      <c r="G47" s="57">
        <v>44775</v>
      </c>
      <c r="H47" s="57">
        <v>44757</v>
      </c>
      <c r="I47" s="33">
        <v>60</v>
      </c>
      <c r="J47" s="146" t="s">
        <v>613</v>
      </c>
      <c r="K47" s="37" t="s">
        <v>46</v>
      </c>
      <c r="L47" s="33"/>
      <c r="M47" s="38" t="str">
        <f t="shared" si="68"/>
        <v>6274</v>
      </c>
      <c r="N47" s="33">
        <v>6274001901</v>
      </c>
      <c r="O47" s="33"/>
      <c r="P47" s="58"/>
      <c r="Q47" s="58"/>
      <c r="R47" s="58">
        <v>269569137</v>
      </c>
      <c r="S47" s="59">
        <v>4492818.95</v>
      </c>
      <c r="T47" s="41">
        <f t="shared" si="85"/>
        <v>0</v>
      </c>
      <c r="U47" s="41">
        <f t="shared" si="85"/>
        <v>0</v>
      </c>
      <c r="V47" s="41">
        <f t="shared" si="85"/>
        <v>0</v>
      </c>
      <c r="W47" s="41">
        <f t="shared" si="85"/>
        <v>0</v>
      </c>
      <c r="X47" s="41">
        <f t="shared" si="85"/>
        <v>0</v>
      </c>
      <c r="Y47" s="41">
        <f t="shared" si="85"/>
        <v>0</v>
      </c>
      <c r="Z47" s="41">
        <f t="shared" si="85"/>
        <v>0</v>
      </c>
      <c r="AA47" s="41">
        <f t="shared" si="85"/>
        <v>0</v>
      </c>
      <c r="AB47" s="41">
        <f t="shared" si="85"/>
        <v>0</v>
      </c>
      <c r="AC47" s="41">
        <f t="shared" si="85"/>
        <v>0</v>
      </c>
      <c r="AD47" s="41">
        <f t="shared" si="85"/>
        <v>0</v>
      </c>
      <c r="AE47" s="41">
        <f t="shared" si="85"/>
        <v>0</v>
      </c>
      <c r="AF47" s="41">
        <f t="shared" si="71"/>
        <v>0</v>
      </c>
      <c r="AG47" s="41">
        <v>0</v>
      </c>
      <c r="AH47" s="41">
        <f t="shared" si="86"/>
        <v>0</v>
      </c>
      <c r="AI47" s="41">
        <f t="shared" si="86"/>
        <v>0</v>
      </c>
      <c r="AJ47" s="41">
        <f t="shared" si="86"/>
        <v>0</v>
      </c>
      <c r="AK47" s="41">
        <f t="shared" si="86"/>
        <v>0</v>
      </c>
      <c r="AL47" s="41">
        <f t="shared" si="86"/>
        <v>0</v>
      </c>
      <c r="AM47" s="41">
        <f t="shared" si="86"/>
        <v>0</v>
      </c>
      <c r="AN47" s="41">
        <f t="shared" si="86"/>
        <v>0</v>
      </c>
      <c r="AO47" s="41">
        <f t="shared" si="86"/>
        <v>0</v>
      </c>
      <c r="AP47" s="41">
        <f t="shared" si="86"/>
        <v>0</v>
      </c>
      <c r="AQ47" s="41">
        <f t="shared" si="86"/>
        <v>0</v>
      </c>
      <c r="AR47" s="41">
        <f t="shared" si="86"/>
        <v>0</v>
      </c>
      <c r="AS47" s="41">
        <f t="shared" si="86"/>
        <v>0</v>
      </c>
      <c r="AT47" s="41">
        <f t="shared" si="74"/>
        <v>0</v>
      </c>
      <c r="AU47" s="41">
        <v>0</v>
      </c>
      <c r="AV47" s="41">
        <f t="shared" si="88"/>
        <v>0</v>
      </c>
      <c r="AW47" s="41">
        <f t="shared" si="88"/>
        <v>0</v>
      </c>
      <c r="AX47" s="41">
        <f t="shared" si="88"/>
        <v>0</v>
      </c>
      <c r="AY47" s="41">
        <f t="shared" si="88"/>
        <v>0</v>
      </c>
      <c r="AZ47" s="41">
        <f t="shared" si="88"/>
        <v>0</v>
      </c>
      <c r="BA47" s="41">
        <f t="shared" si="88"/>
        <v>0</v>
      </c>
      <c r="BB47" s="41">
        <f t="shared" si="88"/>
        <v>4492818.95</v>
      </c>
      <c r="BC47" s="41">
        <f t="shared" si="88"/>
        <v>4492818.95</v>
      </c>
      <c r="BD47" s="41">
        <f t="shared" si="88"/>
        <v>4492818.95</v>
      </c>
      <c r="BE47" s="41">
        <f t="shared" si="88"/>
        <v>4492818.95</v>
      </c>
      <c r="BF47" s="41">
        <f t="shared" si="88"/>
        <v>4492818.95</v>
      </c>
      <c r="BG47" s="41">
        <f t="shared" si="88"/>
        <v>4492818.95</v>
      </c>
      <c r="BH47" s="41">
        <f t="shared" si="77"/>
        <v>26956913.699999999</v>
      </c>
      <c r="BI47" s="61">
        <f t="shared" ref="BI47:BI54" si="94">+R47-BH47</f>
        <v>242612223.30000001</v>
      </c>
      <c r="BJ47" s="41">
        <f t="shared" si="90"/>
        <v>4492818.95</v>
      </c>
      <c r="BK47" s="41">
        <f t="shared" si="90"/>
        <v>4492818.95</v>
      </c>
      <c r="BL47" s="41">
        <f t="shared" si="90"/>
        <v>4492818.95</v>
      </c>
      <c r="BM47" s="41">
        <f t="shared" si="90"/>
        <v>4492818.95</v>
      </c>
      <c r="BN47" s="41">
        <f t="shared" si="90"/>
        <v>4492818.95</v>
      </c>
      <c r="BO47" s="41">
        <f t="shared" si="90"/>
        <v>4492818.95</v>
      </c>
      <c r="BP47" s="41">
        <f t="shared" si="90"/>
        <v>4492818.95</v>
      </c>
      <c r="BQ47" s="41">
        <f t="shared" si="90"/>
        <v>4492818.95</v>
      </c>
      <c r="BR47" s="41">
        <f t="shared" si="90"/>
        <v>4492818.95</v>
      </c>
      <c r="BS47" s="41">
        <f t="shared" si="90"/>
        <v>4492818.95</v>
      </c>
      <c r="BT47" s="41">
        <f t="shared" si="90"/>
        <v>4492818.95</v>
      </c>
      <c r="BU47" s="41">
        <f t="shared" si="90"/>
        <v>4492818.95</v>
      </c>
      <c r="BV47" s="41">
        <f t="shared" si="80"/>
        <v>53913827.400000013</v>
      </c>
      <c r="BW47" s="41">
        <f t="shared" si="91"/>
        <v>188698395.90000001</v>
      </c>
      <c r="BX47" s="61">
        <f t="shared" si="92"/>
        <v>4492818.95</v>
      </c>
      <c r="BY47" s="61">
        <f t="shared" si="92"/>
        <v>4492818.95</v>
      </c>
      <c r="BZ47" s="61">
        <f t="shared" si="92"/>
        <v>4492818.95</v>
      </c>
      <c r="CA47" s="61">
        <f t="shared" si="92"/>
        <v>4492818.95</v>
      </c>
      <c r="CB47" s="61">
        <f t="shared" si="92"/>
        <v>4492818.95</v>
      </c>
      <c r="CC47" s="61">
        <f t="shared" si="92"/>
        <v>4492818.95</v>
      </c>
      <c r="CD47" s="61">
        <f t="shared" si="92"/>
        <v>4492818.95</v>
      </c>
      <c r="CE47" s="61">
        <f t="shared" si="92"/>
        <v>4492818.95</v>
      </c>
      <c r="CF47" s="61">
        <f t="shared" si="92"/>
        <v>4492818.95</v>
      </c>
      <c r="CG47" s="61">
        <f t="shared" si="92"/>
        <v>4492818.95</v>
      </c>
      <c r="CH47" s="61">
        <f t="shared" si="92"/>
        <v>4492818.95</v>
      </c>
      <c r="CI47" s="61">
        <f t="shared" si="92"/>
        <v>4492818.95</v>
      </c>
      <c r="CJ47" s="41">
        <f t="shared" si="82"/>
        <v>53913827.400000013</v>
      </c>
      <c r="CK47" s="41">
        <f t="shared" si="93"/>
        <v>134784568.5</v>
      </c>
      <c r="CL47" s="41">
        <f t="shared" si="83"/>
        <v>4492818.95</v>
      </c>
      <c r="CM47" s="41">
        <f t="shared" si="83"/>
        <v>4492818.95</v>
      </c>
      <c r="CN47" s="41">
        <f t="shared" si="83"/>
        <v>4492818.95</v>
      </c>
      <c r="CO47" s="41">
        <f t="shared" si="83"/>
        <v>4492818.95</v>
      </c>
      <c r="CP47" s="41">
        <f t="shared" si="83"/>
        <v>4492818.95</v>
      </c>
      <c r="CQ47" s="41">
        <f t="shared" si="83"/>
        <v>4492818.95</v>
      </c>
      <c r="CR47" s="41">
        <f t="shared" si="83"/>
        <v>4492818.95</v>
      </c>
      <c r="CS47" s="41">
        <f t="shared" si="83"/>
        <v>4492818.95</v>
      </c>
      <c r="CT47" s="41">
        <f t="shared" si="83"/>
        <v>4492818.95</v>
      </c>
      <c r="CU47" s="41">
        <f t="shared" si="83"/>
        <v>4492818.95</v>
      </c>
      <c r="CV47" s="41">
        <f t="shared" si="83"/>
        <v>4492818.95</v>
      </c>
      <c r="CW47" s="41">
        <f t="shared" si="83"/>
        <v>4492818.95</v>
      </c>
      <c r="CX47" s="41">
        <f t="shared" si="84"/>
        <v>53913827.400000013</v>
      </c>
      <c r="CY47" s="41">
        <f t="shared" si="65"/>
        <v>80870741.099999994</v>
      </c>
    </row>
    <row r="48" spans="1:104" s="42" customFormat="1" ht="13" outlineLevel="1" x14ac:dyDescent="0.25">
      <c r="A48" s="33" t="s">
        <v>38</v>
      </c>
      <c r="B48" s="33" t="s">
        <v>39</v>
      </c>
      <c r="C48" s="56"/>
      <c r="D48" s="33" t="s">
        <v>40</v>
      </c>
      <c r="E48" s="146" t="s">
        <v>107</v>
      </c>
      <c r="F48" s="33" t="s">
        <v>108</v>
      </c>
      <c r="G48" s="57">
        <v>44804</v>
      </c>
      <c r="H48" s="57">
        <v>44788</v>
      </c>
      <c r="I48" s="33">
        <v>300</v>
      </c>
      <c r="J48" s="146" t="s">
        <v>758</v>
      </c>
      <c r="K48" s="37" t="s">
        <v>109</v>
      </c>
      <c r="L48" s="33"/>
      <c r="M48" s="38" t="str">
        <f t="shared" si="68"/>
        <v>6274</v>
      </c>
      <c r="N48" s="33">
        <v>6274001901</v>
      </c>
      <c r="O48" s="33"/>
      <c r="P48" s="58"/>
      <c r="Q48" s="58"/>
      <c r="R48" s="58">
        <v>24510513422</v>
      </c>
      <c r="S48" s="59">
        <v>81701711.406666666</v>
      </c>
      <c r="T48" s="41">
        <f t="shared" si="85"/>
        <v>0</v>
      </c>
      <c r="U48" s="41">
        <f t="shared" si="85"/>
        <v>0</v>
      </c>
      <c r="V48" s="41">
        <f t="shared" si="85"/>
        <v>0</v>
      </c>
      <c r="W48" s="41">
        <f t="shared" si="85"/>
        <v>0</v>
      </c>
      <c r="X48" s="41">
        <f t="shared" si="85"/>
        <v>0</v>
      </c>
      <c r="Y48" s="41">
        <f t="shared" si="85"/>
        <v>0</v>
      </c>
      <c r="Z48" s="41">
        <f t="shared" si="85"/>
        <v>0</v>
      </c>
      <c r="AA48" s="41">
        <f t="shared" si="85"/>
        <v>0</v>
      </c>
      <c r="AB48" s="41">
        <f t="shared" si="85"/>
        <v>0</v>
      </c>
      <c r="AC48" s="41">
        <f t="shared" si="85"/>
        <v>0</v>
      </c>
      <c r="AD48" s="41">
        <f t="shared" si="85"/>
        <v>0</v>
      </c>
      <c r="AE48" s="41">
        <f t="shared" si="85"/>
        <v>0</v>
      </c>
      <c r="AF48" s="41">
        <f t="shared" si="71"/>
        <v>0</v>
      </c>
      <c r="AG48" s="41">
        <v>0</v>
      </c>
      <c r="AH48" s="41">
        <f t="shared" si="86"/>
        <v>0</v>
      </c>
      <c r="AI48" s="41">
        <f t="shared" si="86"/>
        <v>0</v>
      </c>
      <c r="AJ48" s="41">
        <f t="shared" si="86"/>
        <v>0</v>
      </c>
      <c r="AK48" s="41">
        <f t="shared" si="86"/>
        <v>0</v>
      </c>
      <c r="AL48" s="41">
        <f t="shared" si="86"/>
        <v>0</v>
      </c>
      <c r="AM48" s="41">
        <f t="shared" si="86"/>
        <v>0</v>
      </c>
      <c r="AN48" s="41">
        <f t="shared" si="86"/>
        <v>0</v>
      </c>
      <c r="AO48" s="41">
        <f t="shared" si="86"/>
        <v>0</v>
      </c>
      <c r="AP48" s="41">
        <f t="shared" si="86"/>
        <v>0</v>
      </c>
      <c r="AQ48" s="41">
        <f t="shared" si="86"/>
        <v>0</v>
      </c>
      <c r="AR48" s="41">
        <f t="shared" si="86"/>
        <v>0</v>
      </c>
      <c r="AS48" s="41">
        <f t="shared" si="86"/>
        <v>0</v>
      </c>
      <c r="AT48" s="41">
        <f t="shared" si="74"/>
        <v>0</v>
      </c>
      <c r="AU48" s="41">
        <v>0</v>
      </c>
      <c r="AV48" s="41">
        <f t="shared" si="88"/>
        <v>0</v>
      </c>
      <c r="AW48" s="41">
        <f t="shared" si="88"/>
        <v>0</v>
      </c>
      <c r="AX48" s="41">
        <f t="shared" si="88"/>
        <v>0</v>
      </c>
      <c r="AY48" s="41">
        <f t="shared" si="88"/>
        <v>0</v>
      </c>
      <c r="AZ48" s="41">
        <f t="shared" si="88"/>
        <v>0</v>
      </c>
      <c r="BA48" s="41">
        <f t="shared" si="88"/>
        <v>0</v>
      </c>
      <c r="BB48" s="41">
        <f t="shared" si="88"/>
        <v>0</v>
      </c>
      <c r="BC48" s="41">
        <f t="shared" si="88"/>
        <v>81701711.406666666</v>
      </c>
      <c r="BD48" s="41">
        <f t="shared" si="88"/>
        <v>81701711.406666666</v>
      </c>
      <c r="BE48" s="41">
        <f t="shared" si="88"/>
        <v>81701711.406666666</v>
      </c>
      <c r="BF48" s="41">
        <f t="shared" si="88"/>
        <v>81701711.406666666</v>
      </c>
      <c r="BG48" s="41">
        <f t="shared" si="88"/>
        <v>81701711.406666666</v>
      </c>
      <c r="BH48" s="41">
        <f t="shared" si="77"/>
        <v>408508557.0333333</v>
      </c>
      <c r="BI48" s="61">
        <f t="shared" si="94"/>
        <v>24102004864.966667</v>
      </c>
      <c r="BJ48" s="41">
        <f t="shared" si="90"/>
        <v>81701711.406666666</v>
      </c>
      <c r="BK48" s="41">
        <f t="shared" si="90"/>
        <v>81701711.406666666</v>
      </c>
      <c r="BL48" s="41">
        <f t="shared" si="90"/>
        <v>81701711.406666666</v>
      </c>
      <c r="BM48" s="41">
        <f t="shared" si="90"/>
        <v>81701711.406666666</v>
      </c>
      <c r="BN48" s="41">
        <f t="shared" si="90"/>
        <v>81701711.406666666</v>
      </c>
      <c r="BO48" s="41">
        <f t="shared" si="90"/>
        <v>81701711.406666666</v>
      </c>
      <c r="BP48" s="41">
        <f t="shared" si="90"/>
        <v>81701711.406666666</v>
      </c>
      <c r="BQ48" s="41">
        <f t="shared" si="90"/>
        <v>81701711.406666666</v>
      </c>
      <c r="BR48" s="41">
        <f t="shared" si="90"/>
        <v>81701711.406666666</v>
      </c>
      <c r="BS48" s="41">
        <f t="shared" si="90"/>
        <v>81701711.406666666</v>
      </c>
      <c r="BT48" s="41">
        <f t="shared" si="90"/>
        <v>81701711.406666666</v>
      </c>
      <c r="BU48" s="41">
        <f t="shared" si="90"/>
        <v>81701711.406666666</v>
      </c>
      <c r="BV48" s="41">
        <f t="shared" si="80"/>
        <v>980420536.87999976</v>
      </c>
      <c r="BW48" s="41">
        <f t="shared" si="91"/>
        <v>23121584328.086666</v>
      </c>
      <c r="BX48" s="61">
        <f t="shared" si="92"/>
        <v>81701711.406666666</v>
      </c>
      <c r="BY48" s="61">
        <f t="shared" si="92"/>
        <v>81701711.406666666</v>
      </c>
      <c r="BZ48" s="61">
        <f t="shared" si="92"/>
        <v>81701711.406666666</v>
      </c>
      <c r="CA48" s="61">
        <f t="shared" si="92"/>
        <v>81701711.406666666</v>
      </c>
      <c r="CB48" s="61">
        <f t="shared" si="92"/>
        <v>81701711.406666666</v>
      </c>
      <c r="CC48" s="61">
        <f t="shared" si="92"/>
        <v>81701711.406666666</v>
      </c>
      <c r="CD48" s="61">
        <f t="shared" si="92"/>
        <v>81701711.406666666</v>
      </c>
      <c r="CE48" s="61">
        <f t="shared" si="92"/>
        <v>81701711.406666666</v>
      </c>
      <c r="CF48" s="61">
        <f t="shared" si="92"/>
        <v>81701711.406666666</v>
      </c>
      <c r="CG48" s="61">
        <f t="shared" si="92"/>
        <v>81701711.406666666</v>
      </c>
      <c r="CH48" s="61">
        <f t="shared" si="92"/>
        <v>81701711.406666666</v>
      </c>
      <c r="CI48" s="61">
        <f t="shared" si="92"/>
        <v>81701711.406666666</v>
      </c>
      <c r="CJ48" s="41">
        <f t="shared" si="82"/>
        <v>980420536.87999976</v>
      </c>
      <c r="CK48" s="41">
        <f t="shared" si="93"/>
        <v>22141163791.206665</v>
      </c>
      <c r="CL48" s="41">
        <f t="shared" si="83"/>
        <v>81701711.406666666</v>
      </c>
      <c r="CM48" s="41">
        <f t="shared" si="83"/>
        <v>81701711.406666666</v>
      </c>
      <c r="CN48" s="41">
        <f t="shared" si="83"/>
        <v>81701711.406666666</v>
      </c>
      <c r="CO48" s="41">
        <f t="shared" si="83"/>
        <v>81701711.406666666</v>
      </c>
      <c r="CP48" s="41">
        <f t="shared" si="83"/>
        <v>81701711.406666666</v>
      </c>
      <c r="CQ48" s="41">
        <f t="shared" si="83"/>
        <v>81701711.406666666</v>
      </c>
      <c r="CR48" s="41">
        <f t="shared" si="83"/>
        <v>81701711.406666666</v>
      </c>
      <c r="CS48" s="41">
        <f t="shared" si="83"/>
        <v>81701711.406666666</v>
      </c>
      <c r="CT48" s="41">
        <f t="shared" si="83"/>
        <v>81701711.406666666</v>
      </c>
      <c r="CU48" s="41">
        <f t="shared" si="83"/>
        <v>81701711.406666666</v>
      </c>
      <c r="CV48" s="41">
        <f t="shared" si="83"/>
        <v>81701711.406666666</v>
      </c>
      <c r="CW48" s="41">
        <f t="shared" si="83"/>
        <v>81701711.406666666</v>
      </c>
      <c r="CX48" s="41">
        <f t="shared" si="84"/>
        <v>980420536.87999976</v>
      </c>
      <c r="CY48" s="41">
        <f t="shared" si="65"/>
        <v>21160743254.326664</v>
      </c>
    </row>
    <row r="49" spans="1:103" s="42" customFormat="1" ht="13" outlineLevel="1" x14ac:dyDescent="0.25">
      <c r="A49" s="33" t="s">
        <v>38</v>
      </c>
      <c r="B49" s="33" t="s">
        <v>39</v>
      </c>
      <c r="C49" s="56"/>
      <c r="D49" s="33" t="s">
        <v>40</v>
      </c>
      <c r="E49" s="146" t="s">
        <v>110</v>
      </c>
      <c r="F49" s="33" t="s">
        <v>111</v>
      </c>
      <c r="G49" s="57">
        <v>44804</v>
      </c>
      <c r="H49" s="57">
        <v>44788</v>
      </c>
      <c r="I49" s="33">
        <v>60</v>
      </c>
      <c r="J49" s="146" t="s">
        <v>94</v>
      </c>
      <c r="K49" s="37" t="s">
        <v>66</v>
      </c>
      <c r="L49" s="33"/>
      <c r="M49" s="38" t="str">
        <f t="shared" si="68"/>
        <v>6274</v>
      </c>
      <c r="N49" s="33">
        <v>6274001901</v>
      </c>
      <c r="O49" s="33"/>
      <c r="P49" s="58"/>
      <c r="Q49" s="58"/>
      <c r="R49" s="58">
        <v>210559021</v>
      </c>
      <c r="S49" s="59">
        <v>3509317.0166666666</v>
      </c>
      <c r="T49" s="41">
        <f t="shared" si="85"/>
        <v>0</v>
      </c>
      <c r="U49" s="41">
        <f t="shared" si="85"/>
        <v>0</v>
      </c>
      <c r="V49" s="41">
        <f t="shared" si="85"/>
        <v>0</v>
      </c>
      <c r="W49" s="41">
        <f t="shared" si="85"/>
        <v>0</v>
      </c>
      <c r="X49" s="41">
        <f t="shared" si="85"/>
        <v>0</v>
      </c>
      <c r="Y49" s="41">
        <f t="shared" si="85"/>
        <v>0</v>
      </c>
      <c r="Z49" s="41">
        <f t="shared" si="85"/>
        <v>0</v>
      </c>
      <c r="AA49" s="41">
        <f t="shared" si="85"/>
        <v>0</v>
      </c>
      <c r="AB49" s="41">
        <f t="shared" si="85"/>
        <v>0</v>
      </c>
      <c r="AC49" s="41">
        <f t="shared" si="85"/>
        <v>0</v>
      </c>
      <c r="AD49" s="41">
        <f t="shared" si="85"/>
        <v>0</v>
      </c>
      <c r="AE49" s="41">
        <f t="shared" si="85"/>
        <v>0</v>
      </c>
      <c r="AF49" s="41">
        <f t="shared" si="71"/>
        <v>0</v>
      </c>
      <c r="AG49" s="41">
        <v>0</v>
      </c>
      <c r="AH49" s="41">
        <f t="shared" si="86"/>
        <v>0</v>
      </c>
      <c r="AI49" s="41">
        <f t="shared" si="86"/>
        <v>0</v>
      </c>
      <c r="AJ49" s="41">
        <f t="shared" si="86"/>
        <v>0</v>
      </c>
      <c r="AK49" s="41">
        <f t="shared" si="86"/>
        <v>0</v>
      </c>
      <c r="AL49" s="41">
        <f t="shared" si="86"/>
        <v>0</v>
      </c>
      <c r="AM49" s="41">
        <f t="shared" si="86"/>
        <v>0</v>
      </c>
      <c r="AN49" s="41">
        <f t="shared" si="86"/>
        <v>0</v>
      </c>
      <c r="AO49" s="41">
        <f t="shared" si="86"/>
        <v>0</v>
      </c>
      <c r="AP49" s="41">
        <f t="shared" si="86"/>
        <v>0</v>
      </c>
      <c r="AQ49" s="41">
        <f t="shared" si="86"/>
        <v>0</v>
      </c>
      <c r="AR49" s="41">
        <f t="shared" si="86"/>
        <v>0</v>
      </c>
      <c r="AS49" s="41">
        <f t="shared" si="86"/>
        <v>0</v>
      </c>
      <c r="AT49" s="41">
        <f t="shared" si="74"/>
        <v>0</v>
      </c>
      <c r="AU49" s="41">
        <v>0</v>
      </c>
      <c r="AV49" s="41">
        <f t="shared" si="88"/>
        <v>0</v>
      </c>
      <c r="AW49" s="41">
        <f t="shared" si="88"/>
        <v>0</v>
      </c>
      <c r="AX49" s="41">
        <f t="shared" si="88"/>
        <v>0</v>
      </c>
      <c r="AY49" s="41">
        <f t="shared" si="88"/>
        <v>0</v>
      </c>
      <c r="AZ49" s="41">
        <f t="shared" si="88"/>
        <v>0</v>
      </c>
      <c r="BA49" s="41">
        <f t="shared" si="88"/>
        <v>0</v>
      </c>
      <c r="BB49" s="41">
        <f t="shared" si="88"/>
        <v>0</v>
      </c>
      <c r="BC49" s="41">
        <f t="shared" si="88"/>
        <v>3509317.0166666666</v>
      </c>
      <c r="BD49" s="41">
        <f t="shared" si="88"/>
        <v>3509317.0166666666</v>
      </c>
      <c r="BE49" s="41">
        <f t="shared" si="88"/>
        <v>3509317.0166666666</v>
      </c>
      <c r="BF49" s="41">
        <f t="shared" si="88"/>
        <v>3509317.0166666666</v>
      </c>
      <c r="BG49" s="41">
        <f t="shared" si="88"/>
        <v>3509317.0166666666</v>
      </c>
      <c r="BH49" s="41">
        <f t="shared" si="77"/>
        <v>17546585.083333332</v>
      </c>
      <c r="BI49" s="61">
        <f t="shared" si="94"/>
        <v>193012435.91666666</v>
      </c>
      <c r="BJ49" s="41">
        <f t="shared" si="90"/>
        <v>3509317.0166666666</v>
      </c>
      <c r="BK49" s="41">
        <f t="shared" si="90"/>
        <v>3509317.0166666666</v>
      </c>
      <c r="BL49" s="41">
        <f t="shared" si="90"/>
        <v>3509317.0166666666</v>
      </c>
      <c r="BM49" s="41">
        <f t="shared" si="90"/>
        <v>3509317.0166666666</v>
      </c>
      <c r="BN49" s="41">
        <f t="shared" si="90"/>
        <v>3509317.0166666666</v>
      </c>
      <c r="BO49" s="41">
        <f t="shared" si="90"/>
        <v>3509317.0166666666</v>
      </c>
      <c r="BP49" s="41">
        <f t="shared" si="90"/>
        <v>3509317.0166666666</v>
      </c>
      <c r="BQ49" s="41">
        <f t="shared" si="90"/>
        <v>3509317.0166666666</v>
      </c>
      <c r="BR49" s="41">
        <f t="shared" si="90"/>
        <v>3509317.0166666666</v>
      </c>
      <c r="BS49" s="41">
        <f t="shared" si="90"/>
        <v>3509317.0166666666</v>
      </c>
      <c r="BT49" s="41">
        <f t="shared" si="90"/>
        <v>3509317.0166666666</v>
      </c>
      <c r="BU49" s="41">
        <f t="shared" si="90"/>
        <v>3509317.0166666666</v>
      </c>
      <c r="BV49" s="41">
        <f t="shared" si="80"/>
        <v>42111804.199999996</v>
      </c>
      <c r="BW49" s="41">
        <f t="shared" si="91"/>
        <v>150900631.71666667</v>
      </c>
      <c r="BX49" s="61">
        <f t="shared" si="92"/>
        <v>3509317.0166666666</v>
      </c>
      <c r="BY49" s="61">
        <f t="shared" si="92"/>
        <v>3509317.0166666666</v>
      </c>
      <c r="BZ49" s="61">
        <f t="shared" si="92"/>
        <v>3509317.0166666666</v>
      </c>
      <c r="CA49" s="61">
        <f t="shared" si="92"/>
        <v>3509317.0166666666</v>
      </c>
      <c r="CB49" s="61">
        <f t="shared" si="92"/>
        <v>3509317.0166666666</v>
      </c>
      <c r="CC49" s="61">
        <f t="shared" si="92"/>
        <v>3509317.0166666666</v>
      </c>
      <c r="CD49" s="61">
        <f t="shared" si="92"/>
        <v>3509317.0166666666</v>
      </c>
      <c r="CE49" s="61">
        <f t="shared" si="92"/>
        <v>3509317.0166666666</v>
      </c>
      <c r="CF49" s="61">
        <f t="shared" si="92"/>
        <v>3509317.0166666666</v>
      </c>
      <c r="CG49" s="61">
        <f t="shared" si="92"/>
        <v>3509317.0166666666</v>
      </c>
      <c r="CH49" s="61">
        <f t="shared" si="92"/>
        <v>3509317.0166666666</v>
      </c>
      <c r="CI49" s="61">
        <f t="shared" si="92"/>
        <v>3509317.0166666666</v>
      </c>
      <c r="CJ49" s="41">
        <f t="shared" si="82"/>
        <v>42111804.199999996</v>
      </c>
      <c r="CK49" s="41">
        <f t="shared" si="93"/>
        <v>108788827.51666668</v>
      </c>
      <c r="CL49" s="41">
        <f t="shared" si="83"/>
        <v>3509317.0166666666</v>
      </c>
      <c r="CM49" s="41">
        <f t="shared" si="83"/>
        <v>3509317.0166666666</v>
      </c>
      <c r="CN49" s="41">
        <f t="shared" si="83"/>
        <v>3509317.0166666666</v>
      </c>
      <c r="CO49" s="41">
        <f t="shared" si="83"/>
        <v>3509317.0166666666</v>
      </c>
      <c r="CP49" s="41">
        <f t="shared" si="83"/>
        <v>3509317.0166666666</v>
      </c>
      <c r="CQ49" s="41">
        <f t="shared" si="83"/>
        <v>3509317.0166666666</v>
      </c>
      <c r="CR49" s="41">
        <f t="shared" si="83"/>
        <v>3509317.0166666666</v>
      </c>
      <c r="CS49" s="41">
        <f t="shared" si="83"/>
        <v>3509317.0166666666</v>
      </c>
      <c r="CT49" s="41">
        <f t="shared" si="83"/>
        <v>3509317.0166666666</v>
      </c>
      <c r="CU49" s="41">
        <f t="shared" si="83"/>
        <v>3509317.0166666666</v>
      </c>
      <c r="CV49" s="41">
        <f t="shared" si="83"/>
        <v>3509317.0166666666</v>
      </c>
      <c r="CW49" s="41">
        <f t="shared" si="83"/>
        <v>3509317.0166666666</v>
      </c>
      <c r="CX49" s="41">
        <f t="shared" si="84"/>
        <v>42111804.199999996</v>
      </c>
      <c r="CY49" s="41">
        <f t="shared" si="65"/>
        <v>66677023.316666685</v>
      </c>
    </row>
    <row r="50" spans="1:103" s="42" customFormat="1" ht="13" outlineLevel="1" x14ac:dyDescent="0.25">
      <c r="A50" s="33" t="s">
        <v>38</v>
      </c>
      <c r="B50" s="33" t="s">
        <v>39</v>
      </c>
      <c r="C50" s="56"/>
      <c r="D50" s="33" t="s">
        <v>40</v>
      </c>
      <c r="E50" s="146" t="s">
        <v>112</v>
      </c>
      <c r="F50" s="33" t="s">
        <v>113</v>
      </c>
      <c r="G50" s="57">
        <v>44820</v>
      </c>
      <c r="H50" s="57">
        <v>44819</v>
      </c>
      <c r="I50" s="33">
        <v>72</v>
      </c>
      <c r="J50" s="146" t="s">
        <v>758</v>
      </c>
      <c r="K50" s="37" t="s">
        <v>109</v>
      </c>
      <c r="L50" s="33"/>
      <c r="M50" s="38" t="str">
        <f t="shared" si="68"/>
        <v>6274</v>
      </c>
      <c r="N50" s="33">
        <v>6274001901</v>
      </c>
      <c r="O50" s="33"/>
      <c r="P50" s="58"/>
      <c r="Q50" s="58"/>
      <c r="R50" s="58">
        <v>1701337836</v>
      </c>
      <c r="S50" s="59">
        <v>23629692.166666668</v>
      </c>
      <c r="T50" s="41">
        <f t="shared" si="85"/>
        <v>0</v>
      </c>
      <c r="U50" s="41">
        <f t="shared" si="85"/>
        <v>0</v>
      </c>
      <c r="V50" s="41">
        <f t="shared" si="85"/>
        <v>0</v>
      </c>
      <c r="W50" s="41">
        <f t="shared" si="85"/>
        <v>0</v>
      </c>
      <c r="X50" s="41">
        <f t="shared" si="85"/>
        <v>0</v>
      </c>
      <c r="Y50" s="41">
        <f t="shared" si="85"/>
        <v>0</v>
      </c>
      <c r="Z50" s="41">
        <f t="shared" si="85"/>
        <v>0</v>
      </c>
      <c r="AA50" s="41">
        <f t="shared" si="85"/>
        <v>0</v>
      </c>
      <c r="AB50" s="41">
        <f t="shared" si="85"/>
        <v>0</v>
      </c>
      <c r="AC50" s="41">
        <f t="shared" si="85"/>
        <v>0</v>
      </c>
      <c r="AD50" s="41">
        <f t="shared" si="85"/>
        <v>0</v>
      </c>
      <c r="AE50" s="41">
        <f t="shared" si="85"/>
        <v>0</v>
      </c>
      <c r="AF50" s="41">
        <f t="shared" si="71"/>
        <v>0</v>
      </c>
      <c r="AG50" s="41">
        <v>0</v>
      </c>
      <c r="AH50" s="41">
        <f t="shared" si="86"/>
        <v>0</v>
      </c>
      <c r="AI50" s="41">
        <f t="shared" si="86"/>
        <v>0</v>
      </c>
      <c r="AJ50" s="41">
        <f t="shared" si="86"/>
        <v>0</v>
      </c>
      <c r="AK50" s="41">
        <f t="shared" si="86"/>
        <v>0</v>
      </c>
      <c r="AL50" s="41">
        <f t="shared" si="86"/>
        <v>0</v>
      </c>
      <c r="AM50" s="41">
        <f t="shared" si="86"/>
        <v>0</v>
      </c>
      <c r="AN50" s="41">
        <f t="shared" si="86"/>
        <v>0</v>
      </c>
      <c r="AO50" s="41">
        <f t="shared" si="86"/>
        <v>0</v>
      </c>
      <c r="AP50" s="41">
        <f t="shared" si="86"/>
        <v>0</v>
      </c>
      <c r="AQ50" s="41">
        <f t="shared" si="86"/>
        <v>0</v>
      </c>
      <c r="AR50" s="41">
        <f t="shared" si="86"/>
        <v>0</v>
      </c>
      <c r="AS50" s="41">
        <f t="shared" si="86"/>
        <v>0</v>
      </c>
      <c r="AT50" s="41">
        <f t="shared" si="74"/>
        <v>0</v>
      </c>
      <c r="AU50" s="41">
        <v>0</v>
      </c>
      <c r="AV50" s="41">
        <f t="shared" si="88"/>
        <v>0</v>
      </c>
      <c r="AW50" s="41">
        <f t="shared" si="88"/>
        <v>0</v>
      </c>
      <c r="AX50" s="41">
        <f t="shared" si="88"/>
        <v>0</v>
      </c>
      <c r="AY50" s="41">
        <f t="shared" si="88"/>
        <v>0</v>
      </c>
      <c r="AZ50" s="41">
        <f t="shared" si="88"/>
        <v>0</v>
      </c>
      <c r="BA50" s="41">
        <f t="shared" si="88"/>
        <v>0</v>
      </c>
      <c r="BB50" s="41">
        <f t="shared" si="88"/>
        <v>0</v>
      </c>
      <c r="BC50" s="41">
        <f t="shared" si="88"/>
        <v>0</v>
      </c>
      <c r="BD50" s="41">
        <f t="shared" si="88"/>
        <v>23629692.166666668</v>
      </c>
      <c r="BE50" s="41">
        <f t="shared" si="88"/>
        <v>23629692.166666668</v>
      </c>
      <c r="BF50" s="41">
        <f t="shared" si="88"/>
        <v>23629692.166666668</v>
      </c>
      <c r="BG50" s="41">
        <f t="shared" si="88"/>
        <v>23629692.166666668</v>
      </c>
      <c r="BH50" s="41">
        <f t="shared" si="77"/>
        <v>94518768.666666672</v>
      </c>
      <c r="BI50" s="61">
        <f t="shared" si="94"/>
        <v>1606819067.3333333</v>
      </c>
      <c r="BJ50" s="41">
        <f t="shared" si="90"/>
        <v>23629692.166666668</v>
      </c>
      <c r="BK50" s="41">
        <f t="shared" si="90"/>
        <v>23629692.166666668</v>
      </c>
      <c r="BL50" s="41">
        <f t="shared" si="90"/>
        <v>23629692.166666668</v>
      </c>
      <c r="BM50" s="41">
        <f t="shared" si="90"/>
        <v>23629692.166666668</v>
      </c>
      <c r="BN50" s="41">
        <f t="shared" si="90"/>
        <v>23629692.166666668</v>
      </c>
      <c r="BO50" s="41">
        <f t="shared" si="90"/>
        <v>23629692.166666668</v>
      </c>
      <c r="BP50" s="41">
        <f t="shared" si="90"/>
        <v>23629692.166666668</v>
      </c>
      <c r="BQ50" s="41">
        <f t="shared" si="90"/>
        <v>23629692.166666668</v>
      </c>
      <c r="BR50" s="41">
        <f t="shared" si="90"/>
        <v>23629692.166666668</v>
      </c>
      <c r="BS50" s="41">
        <f t="shared" si="90"/>
        <v>23629692.166666668</v>
      </c>
      <c r="BT50" s="41">
        <f t="shared" si="90"/>
        <v>23629692.166666668</v>
      </c>
      <c r="BU50" s="41">
        <f t="shared" si="90"/>
        <v>23629692.166666668</v>
      </c>
      <c r="BV50" s="41">
        <f t="shared" si="80"/>
        <v>283556305.99999994</v>
      </c>
      <c r="BW50" s="41">
        <f t="shared" si="91"/>
        <v>1323262761.3333333</v>
      </c>
      <c r="BX50" s="61">
        <f t="shared" si="92"/>
        <v>23629692.166666668</v>
      </c>
      <c r="BY50" s="61">
        <f t="shared" si="92"/>
        <v>23629692.166666668</v>
      </c>
      <c r="BZ50" s="61">
        <f t="shared" si="92"/>
        <v>23629692.166666668</v>
      </c>
      <c r="CA50" s="61">
        <f t="shared" si="92"/>
        <v>23629692.166666668</v>
      </c>
      <c r="CB50" s="61">
        <f t="shared" si="92"/>
        <v>23629692.166666668</v>
      </c>
      <c r="CC50" s="61">
        <f t="shared" si="92"/>
        <v>23629692.166666668</v>
      </c>
      <c r="CD50" s="61">
        <f t="shared" si="92"/>
        <v>23629692.166666668</v>
      </c>
      <c r="CE50" s="61">
        <f t="shared" si="92"/>
        <v>23629692.166666668</v>
      </c>
      <c r="CF50" s="61">
        <f t="shared" si="92"/>
        <v>23629692.166666668</v>
      </c>
      <c r="CG50" s="61">
        <f t="shared" si="92"/>
        <v>23629692.166666668</v>
      </c>
      <c r="CH50" s="61">
        <f t="shared" si="92"/>
        <v>23629692.166666668</v>
      </c>
      <c r="CI50" s="61">
        <f t="shared" si="92"/>
        <v>23629692.166666668</v>
      </c>
      <c r="CJ50" s="41">
        <f t="shared" si="82"/>
        <v>283556305.99999994</v>
      </c>
      <c r="CK50" s="41">
        <f t="shared" si="93"/>
        <v>1039706455.3333333</v>
      </c>
      <c r="CL50" s="41">
        <f t="shared" si="83"/>
        <v>23629692.166666668</v>
      </c>
      <c r="CM50" s="41">
        <f t="shared" si="83"/>
        <v>23629692.166666668</v>
      </c>
      <c r="CN50" s="41">
        <f t="shared" si="83"/>
        <v>23629692.166666668</v>
      </c>
      <c r="CO50" s="41">
        <f t="shared" si="83"/>
        <v>23629692.166666668</v>
      </c>
      <c r="CP50" s="41">
        <f t="shared" si="83"/>
        <v>23629692.166666668</v>
      </c>
      <c r="CQ50" s="41">
        <f t="shared" si="83"/>
        <v>23629692.166666668</v>
      </c>
      <c r="CR50" s="41">
        <f t="shared" si="83"/>
        <v>23629692.166666668</v>
      </c>
      <c r="CS50" s="41">
        <f t="shared" si="83"/>
        <v>23629692.166666668</v>
      </c>
      <c r="CT50" s="41">
        <f t="shared" si="83"/>
        <v>23629692.166666668</v>
      </c>
      <c r="CU50" s="41">
        <f t="shared" si="83"/>
        <v>23629692.166666668</v>
      </c>
      <c r="CV50" s="41">
        <f t="shared" si="83"/>
        <v>23629692.166666668</v>
      </c>
      <c r="CW50" s="41">
        <f t="shared" si="83"/>
        <v>23629692.166666668</v>
      </c>
      <c r="CX50" s="41">
        <f t="shared" si="84"/>
        <v>283556305.99999994</v>
      </c>
      <c r="CY50" s="41">
        <f t="shared" si="65"/>
        <v>756150149.33333325</v>
      </c>
    </row>
    <row r="51" spans="1:103" s="42" customFormat="1" ht="13" outlineLevel="1" x14ac:dyDescent="0.25">
      <c r="A51" s="33" t="s">
        <v>38</v>
      </c>
      <c r="B51" s="33" t="s">
        <v>39</v>
      </c>
      <c r="C51" s="56"/>
      <c r="D51" s="33" t="s">
        <v>40</v>
      </c>
      <c r="E51" s="146" t="s">
        <v>114</v>
      </c>
      <c r="F51" s="33" t="s">
        <v>115</v>
      </c>
      <c r="G51" s="57">
        <v>44833</v>
      </c>
      <c r="H51" s="57">
        <v>44835</v>
      </c>
      <c r="I51" s="33">
        <v>60</v>
      </c>
      <c r="J51" s="146" t="s">
        <v>94</v>
      </c>
      <c r="K51" s="37" t="s">
        <v>66</v>
      </c>
      <c r="L51" s="33"/>
      <c r="M51" s="38" t="str">
        <f t="shared" si="68"/>
        <v>6274</v>
      </c>
      <c r="N51" s="33">
        <v>6274001901</v>
      </c>
      <c r="O51" s="33"/>
      <c r="P51" s="58"/>
      <c r="Q51" s="58"/>
      <c r="R51" s="58">
        <v>111000050</v>
      </c>
      <c r="S51" s="59">
        <v>1850000.8333333333</v>
      </c>
      <c r="T51" s="41">
        <f t="shared" si="85"/>
        <v>0</v>
      </c>
      <c r="U51" s="41">
        <f t="shared" si="85"/>
        <v>0</v>
      </c>
      <c r="V51" s="41">
        <f t="shared" si="85"/>
        <v>0</v>
      </c>
      <c r="W51" s="41">
        <f t="shared" si="85"/>
        <v>0</v>
      </c>
      <c r="X51" s="41">
        <f t="shared" si="85"/>
        <v>0</v>
      </c>
      <c r="Y51" s="41">
        <f t="shared" si="85"/>
        <v>0</v>
      </c>
      <c r="Z51" s="41">
        <f t="shared" si="85"/>
        <v>0</v>
      </c>
      <c r="AA51" s="41">
        <f t="shared" si="85"/>
        <v>0</v>
      </c>
      <c r="AB51" s="41">
        <f t="shared" si="85"/>
        <v>0</v>
      </c>
      <c r="AC51" s="41">
        <f t="shared" si="85"/>
        <v>0</v>
      </c>
      <c r="AD51" s="41">
        <f t="shared" si="85"/>
        <v>0</v>
      </c>
      <c r="AE51" s="41">
        <f t="shared" si="85"/>
        <v>0</v>
      </c>
      <c r="AF51" s="41">
        <f t="shared" si="71"/>
        <v>0</v>
      </c>
      <c r="AG51" s="41">
        <v>0</v>
      </c>
      <c r="AH51" s="41">
        <f t="shared" si="86"/>
        <v>0</v>
      </c>
      <c r="AI51" s="41">
        <f t="shared" si="86"/>
        <v>0</v>
      </c>
      <c r="AJ51" s="41">
        <f t="shared" si="86"/>
        <v>0</v>
      </c>
      <c r="AK51" s="41">
        <f t="shared" si="86"/>
        <v>0</v>
      </c>
      <c r="AL51" s="41">
        <f t="shared" si="86"/>
        <v>0</v>
      </c>
      <c r="AM51" s="41">
        <f t="shared" si="86"/>
        <v>0</v>
      </c>
      <c r="AN51" s="41">
        <f t="shared" si="86"/>
        <v>0</v>
      </c>
      <c r="AO51" s="41">
        <f t="shared" si="86"/>
        <v>0</v>
      </c>
      <c r="AP51" s="41">
        <f t="shared" si="86"/>
        <v>0</v>
      </c>
      <c r="AQ51" s="41">
        <f t="shared" si="86"/>
        <v>0</v>
      </c>
      <c r="AR51" s="41">
        <f t="shared" si="86"/>
        <v>0</v>
      </c>
      <c r="AS51" s="41">
        <f t="shared" si="86"/>
        <v>0</v>
      </c>
      <c r="AT51" s="41">
        <f t="shared" si="74"/>
        <v>0</v>
      </c>
      <c r="AU51" s="41">
        <v>0</v>
      </c>
      <c r="AV51" s="41">
        <f t="shared" si="88"/>
        <v>0</v>
      </c>
      <c r="AW51" s="41">
        <f t="shared" si="88"/>
        <v>0</v>
      </c>
      <c r="AX51" s="41">
        <f t="shared" si="88"/>
        <v>0</v>
      </c>
      <c r="AY51" s="41">
        <f t="shared" si="88"/>
        <v>0</v>
      </c>
      <c r="AZ51" s="41">
        <f t="shared" si="88"/>
        <v>0</v>
      </c>
      <c r="BA51" s="41">
        <f t="shared" si="88"/>
        <v>0</v>
      </c>
      <c r="BB51" s="41">
        <f t="shared" si="88"/>
        <v>0</v>
      </c>
      <c r="BC51" s="41">
        <f t="shared" si="88"/>
        <v>0</v>
      </c>
      <c r="BD51" s="41">
        <f t="shared" si="88"/>
        <v>0</v>
      </c>
      <c r="BE51" s="41">
        <f t="shared" si="88"/>
        <v>1850000.8333333333</v>
      </c>
      <c r="BF51" s="41">
        <f t="shared" si="88"/>
        <v>1850000.8333333333</v>
      </c>
      <c r="BG51" s="41">
        <f t="shared" si="88"/>
        <v>1850000.8333333333</v>
      </c>
      <c r="BH51" s="41">
        <f t="shared" si="77"/>
        <v>5550002.5</v>
      </c>
      <c r="BI51" s="61">
        <f t="shared" si="94"/>
        <v>105450047.5</v>
      </c>
      <c r="BJ51" s="41">
        <f t="shared" si="90"/>
        <v>1850000.8333333333</v>
      </c>
      <c r="BK51" s="41">
        <f t="shared" si="90"/>
        <v>1850000.8333333333</v>
      </c>
      <c r="BL51" s="41">
        <f t="shared" si="90"/>
        <v>1850000.8333333333</v>
      </c>
      <c r="BM51" s="41">
        <f t="shared" si="90"/>
        <v>1850000.8333333333</v>
      </c>
      <c r="BN51" s="41">
        <f t="shared" si="90"/>
        <v>1850000.8333333333</v>
      </c>
      <c r="BO51" s="41">
        <f t="shared" si="90"/>
        <v>1850000.8333333333</v>
      </c>
      <c r="BP51" s="41">
        <f t="shared" si="90"/>
        <v>1850000.8333333333</v>
      </c>
      <c r="BQ51" s="41">
        <f t="shared" si="90"/>
        <v>1850000.8333333333</v>
      </c>
      <c r="BR51" s="41">
        <f t="shared" si="90"/>
        <v>1850000.8333333333</v>
      </c>
      <c r="BS51" s="41">
        <f t="shared" si="90"/>
        <v>1850000.8333333333</v>
      </c>
      <c r="BT51" s="41">
        <f t="shared" si="90"/>
        <v>1850000.8333333333</v>
      </c>
      <c r="BU51" s="41">
        <f t="shared" si="90"/>
        <v>1850000.8333333333</v>
      </c>
      <c r="BV51" s="41">
        <f t="shared" si="80"/>
        <v>22200010</v>
      </c>
      <c r="BW51" s="41">
        <f t="shared" si="91"/>
        <v>83250037.5</v>
      </c>
      <c r="BX51" s="61">
        <f t="shared" si="92"/>
        <v>1850000.8333333333</v>
      </c>
      <c r="BY51" s="61">
        <f t="shared" si="92"/>
        <v>1850000.8333333333</v>
      </c>
      <c r="BZ51" s="61">
        <f t="shared" si="92"/>
        <v>1850000.8333333333</v>
      </c>
      <c r="CA51" s="61">
        <f t="shared" si="92"/>
        <v>1850000.8333333333</v>
      </c>
      <c r="CB51" s="61">
        <f t="shared" si="92"/>
        <v>1850000.8333333333</v>
      </c>
      <c r="CC51" s="61">
        <f t="shared" si="92"/>
        <v>1850000.8333333333</v>
      </c>
      <c r="CD51" s="61">
        <f t="shared" si="92"/>
        <v>1850000.8333333333</v>
      </c>
      <c r="CE51" s="61">
        <f t="shared" si="92"/>
        <v>1850000.8333333333</v>
      </c>
      <c r="CF51" s="61">
        <f t="shared" si="92"/>
        <v>1850000.8333333333</v>
      </c>
      <c r="CG51" s="61">
        <f t="shared" si="92"/>
        <v>1850000.8333333333</v>
      </c>
      <c r="CH51" s="61">
        <f t="shared" si="92"/>
        <v>1850000.8333333333</v>
      </c>
      <c r="CI51" s="61">
        <f t="shared" si="92"/>
        <v>1850000.8333333333</v>
      </c>
      <c r="CJ51" s="41">
        <f t="shared" ref="CJ51:CJ85" si="95">+SUM(BX51:CI51)</f>
        <v>22200010</v>
      </c>
      <c r="CK51" s="41">
        <f t="shared" si="93"/>
        <v>61050027.5</v>
      </c>
      <c r="CL51" s="41">
        <f t="shared" si="83"/>
        <v>1850000.8333333333</v>
      </c>
      <c r="CM51" s="41">
        <f t="shared" si="83"/>
        <v>1850000.8333333333</v>
      </c>
      <c r="CN51" s="41">
        <f t="shared" si="83"/>
        <v>1850000.8333333333</v>
      </c>
      <c r="CO51" s="41">
        <f t="shared" si="83"/>
        <v>1850000.8333333333</v>
      </c>
      <c r="CP51" s="41">
        <f t="shared" si="83"/>
        <v>1850000.8333333333</v>
      </c>
      <c r="CQ51" s="41">
        <f t="shared" si="83"/>
        <v>1850000.8333333333</v>
      </c>
      <c r="CR51" s="41">
        <f t="shared" si="83"/>
        <v>1850000.8333333333</v>
      </c>
      <c r="CS51" s="41">
        <f t="shared" si="83"/>
        <v>1850000.8333333333</v>
      </c>
      <c r="CT51" s="41">
        <f t="shared" si="83"/>
        <v>1850000.8333333333</v>
      </c>
      <c r="CU51" s="41">
        <f t="shared" si="83"/>
        <v>1850000.8333333333</v>
      </c>
      <c r="CV51" s="41">
        <f t="shared" si="83"/>
        <v>1850000.8333333333</v>
      </c>
      <c r="CW51" s="41">
        <f t="shared" si="83"/>
        <v>1850000.8333333333</v>
      </c>
      <c r="CX51" s="41">
        <f t="shared" si="84"/>
        <v>22200010</v>
      </c>
      <c r="CY51" s="41">
        <f t="shared" si="65"/>
        <v>38850017.5</v>
      </c>
    </row>
    <row r="52" spans="1:103" s="42" customFormat="1" ht="13" outlineLevel="1" x14ac:dyDescent="0.25">
      <c r="A52" s="33" t="s">
        <v>38</v>
      </c>
      <c r="B52" s="33" t="s">
        <v>39</v>
      </c>
      <c r="C52" s="56"/>
      <c r="D52" s="33" t="s">
        <v>40</v>
      </c>
      <c r="E52" s="146" t="s">
        <v>116</v>
      </c>
      <c r="F52" s="33" t="s">
        <v>117</v>
      </c>
      <c r="G52" s="57">
        <v>44833</v>
      </c>
      <c r="H52" s="57">
        <v>44835</v>
      </c>
      <c r="I52" s="33">
        <v>96</v>
      </c>
      <c r="J52" s="146" t="s">
        <v>94</v>
      </c>
      <c r="K52" s="37" t="s">
        <v>66</v>
      </c>
      <c r="L52" s="33"/>
      <c r="M52" s="38" t="str">
        <f t="shared" si="68"/>
        <v>6274</v>
      </c>
      <c r="N52" s="33">
        <v>6274001901</v>
      </c>
      <c r="O52" s="33"/>
      <c r="P52" s="58"/>
      <c r="Q52" s="58"/>
      <c r="R52" s="58">
        <v>3739738080</v>
      </c>
      <c r="S52" s="59">
        <v>38955605</v>
      </c>
      <c r="T52" s="41">
        <f t="shared" si="85"/>
        <v>0</v>
      </c>
      <c r="U52" s="41">
        <f t="shared" si="85"/>
        <v>0</v>
      </c>
      <c r="V52" s="41">
        <f t="shared" si="85"/>
        <v>0</v>
      </c>
      <c r="W52" s="41">
        <f t="shared" si="85"/>
        <v>0</v>
      </c>
      <c r="X52" s="41">
        <f t="shared" si="85"/>
        <v>0</v>
      </c>
      <c r="Y52" s="41">
        <f t="shared" si="85"/>
        <v>0</v>
      </c>
      <c r="Z52" s="41">
        <f t="shared" si="85"/>
        <v>0</v>
      </c>
      <c r="AA52" s="41">
        <f t="shared" si="85"/>
        <v>0</v>
      </c>
      <c r="AB52" s="41">
        <f t="shared" si="85"/>
        <v>0</v>
      </c>
      <c r="AC52" s="41">
        <f t="shared" si="85"/>
        <v>0</v>
      </c>
      <c r="AD52" s="41">
        <f t="shared" si="85"/>
        <v>0</v>
      </c>
      <c r="AE52" s="41">
        <f t="shared" si="85"/>
        <v>0</v>
      </c>
      <c r="AF52" s="41">
        <f t="shared" si="71"/>
        <v>0</v>
      </c>
      <c r="AG52" s="41">
        <v>0</v>
      </c>
      <c r="AH52" s="41">
        <f t="shared" si="86"/>
        <v>0</v>
      </c>
      <c r="AI52" s="41">
        <f t="shared" si="86"/>
        <v>0</v>
      </c>
      <c r="AJ52" s="41">
        <f t="shared" si="86"/>
        <v>0</v>
      </c>
      <c r="AK52" s="41">
        <f t="shared" si="86"/>
        <v>0</v>
      </c>
      <c r="AL52" s="41">
        <f t="shared" si="86"/>
        <v>0</v>
      </c>
      <c r="AM52" s="41">
        <f t="shared" si="86"/>
        <v>0</v>
      </c>
      <c r="AN52" s="41">
        <f t="shared" si="86"/>
        <v>0</v>
      </c>
      <c r="AO52" s="41">
        <f t="shared" si="86"/>
        <v>0</v>
      </c>
      <c r="AP52" s="41">
        <f t="shared" si="86"/>
        <v>0</v>
      </c>
      <c r="AQ52" s="41">
        <f t="shared" si="86"/>
        <v>0</v>
      </c>
      <c r="AR52" s="41">
        <f t="shared" si="86"/>
        <v>0</v>
      </c>
      <c r="AS52" s="41">
        <f t="shared" si="86"/>
        <v>0</v>
      </c>
      <c r="AT52" s="41">
        <f t="shared" si="74"/>
        <v>0</v>
      </c>
      <c r="AU52" s="41">
        <v>0</v>
      </c>
      <c r="AV52" s="41">
        <f t="shared" si="88"/>
        <v>0</v>
      </c>
      <c r="AW52" s="41">
        <f t="shared" si="88"/>
        <v>0</v>
      </c>
      <c r="AX52" s="41">
        <f t="shared" si="88"/>
        <v>0</v>
      </c>
      <c r="AY52" s="41">
        <f t="shared" si="88"/>
        <v>0</v>
      </c>
      <c r="AZ52" s="41">
        <f t="shared" si="88"/>
        <v>0</v>
      </c>
      <c r="BA52" s="41">
        <f t="shared" si="88"/>
        <v>0</v>
      </c>
      <c r="BB52" s="41">
        <f t="shared" si="88"/>
        <v>0</v>
      </c>
      <c r="BC52" s="41">
        <f t="shared" si="88"/>
        <v>0</v>
      </c>
      <c r="BD52" s="41">
        <f t="shared" si="88"/>
        <v>0</v>
      </c>
      <c r="BE52" s="41">
        <f t="shared" si="88"/>
        <v>38955605</v>
      </c>
      <c r="BF52" s="41">
        <f t="shared" si="88"/>
        <v>38955605</v>
      </c>
      <c r="BG52" s="41">
        <f t="shared" si="88"/>
        <v>38955605</v>
      </c>
      <c r="BH52" s="41">
        <f t="shared" si="77"/>
        <v>116866815</v>
      </c>
      <c r="BI52" s="61">
        <f t="shared" si="94"/>
        <v>3622871265</v>
      </c>
      <c r="BJ52" s="41">
        <f t="shared" si="90"/>
        <v>38955605</v>
      </c>
      <c r="BK52" s="41">
        <f t="shared" si="90"/>
        <v>38955605</v>
      </c>
      <c r="BL52" s="41">
        <f t="shared" si="90"/>
        <v>38955605</v>
      </c>
      <c r="BM52" s="41">
        <f t="shared" si="90"/>
        <v>38955605</v>
      </c>
      <c r="BN52" s="41">
        <f t="shared" si="90"/>
        <v>38955605</v>
      </c>
      <c r="BO52" s="41">
        <f t="shared" si="90"/>
        <v>38955605</v>
      </c>
      <c r="BP52" s="41">
        <f t="shared" si="90"/>
        <v>38955605</v>
      </c>
      <c r="BQ52" s="41">
        <f t="shared" si="90"/>
        <v>38955605</v>
      </c>
      <c r="BR52" s="41">
        <f t="shared" si="90"/>
        <v>38955605</v>
      </c>
      <c r="BS52" s="41">
        <f t="shared" si="90"/>
        <v>38955605</v>
      </c>
      <c r="BT52" s="41">
        <f t="shared" si="90"/>
        <v>38955605</v>
      </c>
      <c r="BU52" s="41">
        <f t="shared" si="90"/>
        <v>38955605</v>
      </c>
      <c r="BV52" s="41">
        <f t="shared" si="80"/>
        <v>467467260</v>
      </c>
      <c r="BW52" s="41">
        <f t="shared" si="91"/>
        <v>3155404005</v>
      </c>
      <c r="BX52" s="61">
        <f t="shared" si="92"/>
        <v>38955605</v>
      </c>
      <c r="BY52" s="61">
        <f t="shared" si="92"/>
        <v>38955605</v>
      </c>
      <c r="BZ52" s="61">
        <f t="shared" si="92"/>
        <v>38955605</v>
      </c>
      <c r="CA52" s="61">
        <f t="shared" si="92"/>
        <v>38955605</v>
      </c>
      <c r="CB52" s="61">
        <f t="shared" si="92"/>
        <v>38955605</v>
      </c>
      <c r="CC52" s="61">
        <f t="shared" si="92"/>
        <v>38955605</v>
      </c>
      <c r="CD52" s="61">
        <f t="shared" si="92"/>
        <v>38955605</v>
      </c>
      <c r="CE52" s="61">
        <f t="shared" si="92"/>
        <v>38955605</v>
      </c>
      <c r="CF52" s="61">
        <f t="shared" si="92"/>
        <v>38955605</v>
      </c>
      <c r="CG52" s="61">
        <f t="shared" si="92"/>
        <v>38955605</v>
      </c>
      <c r="CH52" s="61">
        <f t="shared" si="92"/>
        <v>38955605</v>
      </c>
      <c r="CI52" s="61">
        <f t="shared" si="92"/>
        <v>38955605</v>
      </c>
      <c r="CJ52" s="41">
        <f t="shared" si="95"/>
        <v>467467260</v>
      </c>
      <c r="CK52" s="41">
        <f t="shared" si="93"/>
        <v>2687936745</v>
      </c>
      <c r="CL52" s="41">
        <f t="shared" si="83"/>
        <v>38955605</v>
      </c>
      <c r="CM52" s="41">
        <f t="shared" si="83"/>
        <v>38955605</v>
      </c>
      <c r="CN52" s="41">
        <f t="shared" si="83"/>
        <v>38955605</v>
      </c>
      <c r="CO52" s="41">
        <f t="shared" si="83"/>
        <v>38955605</v>
      </c>
      <c r="CP52" s="41">
        <f t="shared" si="83"/>
        <v>38955605</v>
      </c>
      <c r="CQ52" s="41">
        <f t="shared" si="83"/>
        <v>38955605</v>
      </c>
      <c r="CR52" s="41">
        <f t="shared" si="83"/>
        <v>38955605</v>
      </c>
      <c r="CS52" s="41">
        <f t="shared" si="83"/>
        <v>38955605</v>
      </c>
      <c r="CT52" s="41">
        <f t="shared" si="83"/>
        <v>38955605</v>
      </c>
      <c r="CU52" s="41">
        <f t="shared" si="83"/>
        <v>38955605</v>
      </c>
      <c r="CV52" s="41">
        <f t="shared" si="83"/>
        <v>38955605</v>
      </c>
      <c r="CW52" s="41">
        <f t="shared" si="83"/>
        <v>38955605</v>
      </c>
      <c r="CX52" s="41">
        <f t="shared" si="84"/>
        <v>467467260</v>
      </c>
      <c r="CY52" s="41">
        <f t="shared" si="65"/>
        <v>2220469485</v>
      </c>
    </row>
    <row r="53" spans="1:103" s="42" customFormat="1" ht="13" outlineLevel="1" x14ac:dyDescent="0.25">
      <c r="A53" s="33" t="s">
        <v>38</v>
      </c>
      <c r="B53" s="33" t="s">
        <v>39</v>
      </c>
      <c r="C53" s="56"/>
      <c r="D53" s="33" t="s">
        <v>40</v>
      </c>
      <c r="E53" s="146" t="s">
        <v>118</v>
      </c>
      <c r="F53" s="33" t="s">
        <v>119</v>
      </c>
      <c r="G53" s="57">
        <v>44866</v>
      </c>
      <c r="H53" s="57">
        <v>44866</v>
      </c>
      <c r="I53" s="33">
        <v>36</v>
      </c>
      <c r="J53" s="146" t="s">
        <v>94</v>
      </c>
      <c r="K53" s="37" t="s">
        <v>66</v>
      </c>
      <c r="L53" s="33"/>
      <c r="M53" s="38" t="str">
        <f t="shared" si="68"/>
        <v>6274</v>
      </c>
      <c r="N53" s="33">
        <v>6274001901</v>
      </c>
      <c r="O53" s="33"/>
      <c r="P53" s="58"/>
      <c r="Q53" s="58"/>
      <c r="R53" s="58">
        <v>83293056</v>
      </c>
      <c r="S53" s="59">
        <v>2313696</v>
      </c>
      <c r="T53" s="41">
        <f t="shared" si="85"/>
        <v>0</v>
      </c>
      <c r="U53" s="41">
        <f t="shared" si="85"/>
        <v>0</v>
      </c>
      <c r="V53" s="41">
        <f t="shared" si="85"/>
        <v>0</v>
      </c>
      <c r="W53" s="41">
        <f t="shared" si="85"/>
        <v>0</v>
      </c>
      <c r="X53" s="41">
        <f t="shared" si="85"/>
        <v>0</v>
      </c>
      <c r="Y53" s="41">
        <f t="shared" si="85"/>
        <v>0</v>
      </c>
      <c r="Z53" s="41">
        <f t="shared" si="85"/>
        <v>0</v>
      </c>
      <c r="AA53" s="41">
        <f t="shared" si="85"/>
        <v>0</v>
      </c>
      <c r="AB53" s="41">
        <f t="shared" si="85"/>
        <v>0</v>
      </c>
      <c r="AC53" s="41">
        <f t="shared" si="85"/>
        <v>0</v>
      </c>
      <c r="AD53" s="41">
        <f t="shared" si="85"/>
        <v>0</v>
      </c>
      <c r="AE53" s="41">
        <f t="shared" si="85"/>
        <v>0</v>
      </c>
      <c r="AF53" s="41">
        <f t="shared" si="71"/>
        <v>0</v>
      </c>
      <c r="AG53" s="41">
        <v>0</v>
      </c>
      <c r="AH53" s="41">
        <f t="shared" si="86"/>
        <v>0</v>
      </c>
      <c r="AI53" s="41">
        <f t="shared" si="86"/>
        <v>0</v>
      </c>
      <c r="AJ53" s="41">
        <f t="shared" si="86"/>
        <v>0</v>
      </c>
      <c r="AK53" s="41">
        <f t="shared" si="86"/>
        <v>0</v>
      </c>
      <c r="AL53" s="41">
        <f t="shared" si="86"/>
        <v>0</v>
      </c>
      <c r="AM53" s="41">
        <f t="shared" si="86"/>
        <v>0</v>
      </c>
      <c r="AN53" s="41">
        <f t="shared" si="86"/>
        <v>0</v>
      </c>
      <c r="AO53" s="41">
        <f t="shared" si="86"/>
        <v>0</v>
      </c>
      <c r="AP53" s="41">
        <f t="shared" si="86"/>
        <v>0</v>
      </c>
      <c r="AQ53" s="41">
        <f t="shared" si="86"/>
        <v>0</v>
      </c>
      <c r="AR53" s="41">
        <f t="shared" si="86"/>
        <v>0</v>
      </c>
      <c r="AS53" s="41">
        <f t="shared" si="86"/>
        <v>0</v>
      </c>
      <c r="AT53" s="41">
        <f t="shared" si="74"/>
        <v>0</v>
      </c>
      <c r="AU53" s="41">
        <v>0</v>
      </c>
      <c r="AV53" s="41">
        <f t="shared" si="88"/>
        <v>0</v>
      </c>
      <c r="AW53" s="41">
        <f t="shared" si="88"/>
        <v>0</v>
      </c>
      <c r="AX53" s="41">
        <f t="shared" si="88"/>
        <v>0</v>
      </c>
      <c r="AY53" s="41">
        <f t="shared" si="88"/>
        <v>0</v>
      </c>
      <c r="AZ53" s="41">
        <f t="shared" si="88"/>
        <v>0</v>
      </c>
      <c r="BA53" s="41">
        <f t="shared" si="88"/>
        <v>0</v>
      </c>
      <c r="BB53" s="41">
        <f t="shared" si="88"/>
        <v>0</v>
      </c>
      <c r="BC53" s="41">
        <f t="shared" si="88"/>
        <v>0</v>
      </c>
      <c r="BD53" s="41">
        <f t="shared" si="88"/>
        <v>0</v>
      </c>
      <c r="BE53" s="41">
        <f t="shared" si="88"/>
        <v>0</v>
      </c>
      <c r="BF53" s="41">
        <f t="shared" si="88"/>
        <v>2313696</v>
      </c>
      <c r="BG53" s="41">
        <f t="shared" si="88"/>
        <v>2313696</v>
      </c>
      <c r="BH53" s="41">
        <f t="shared" si="77"/>
        <v>4627392</v>
      </c>
      <c r="BI53" s="61">
        <f t="shared" si="94"/>
        <v>78665664</v>
      </c>
      <c r="BJ53" s="41">
        <f t="shared" si="90"/>
        <v>2313696</v>
      </c>
      <c r="BK53" s="41">
        <f t="shared" si="90"/>
        <v>2313696</v>
      </c>
      <c r="BL53" s="41">
        <f t="shared" si="90"/>
        <v>2313696</v>
      </c>
      <c r="BM53" s="41">
        <f t="shared" si="90"/>
        <v>2313696</v>
      </c>
      <c r="BN53" s="41">
        <f t="shared" si="90"/>
        <v>2313696</v>
      </c>
      <c r="BO53" s="41">
        <f t="shared" si="90"/>
        <v>2313696</v>
      </c>
      <c r="BP53" s="41">
        <f t="shared" si="90"/>
        <v>2313696</v>
      </c>
      <c r="BQ53" s="41">
        <f t="shared" si="90"/>
        <v>2313696</v>
      </c>
      <c r="BR53" s="41">
        <f t="shared" si="90"/>
        <v>2313696</v>
      </c>
      <c r="BS53" s="41">
        <f t="shared" si="90"/>
        <v>2313696</v>
      </c>
      <c r="BT53" s="41">
        <f t="shared" si="90"/>
        <v>2313696</v>
      </c>
      <c r="BU53" s="41">
        <f t="shared" si="90"/>
        <v>2313696</v>
      </c>
      <c r="BV53" s="41">
        <f t="shared" si="80"/>
        <v>27764352</v>
      </c>
      <c r="BW53" s="41">
        <f t="shared" si="91"/>
        <v>50901312</v>
      </c>
      <c r="BX53" s="61">
        <f t="shared" si="92"/>
        <v>2313696</v>
      </c>
      <c r="BY53" s="61">
        <f t="shared" si="92"/>
        <v>2313696</v>
      </c>
      <c r="BZ53" s="61">
        <f t="shared" si="92"/>
        <v>2313696</v>
      </c>
      <c r="CA53" s="61">
        <f t="shared" si="92"/>
        <v>2313696</v>
      </c>
      <c r="CB53" s="61">
        <f t="shared" si="92"/>
        <v>2313696</v>
      </c>
      <c r="CC53" s="61">
        <f t="shared" si="92"/>
        <v>2313696</v>
      </c>
      <c r="CD53" s="61">
        <f t="shared" si="92"/>
        <v>2313696</v>
      </c>
      <c r="CE53" s="61">
        <f t="shared" si="92"/>
        <v>2313696</v>
      </c>
      <c r="CF53" s="61">
        <f t="shared" si="92"/>
        <v>2313696</v>
      </c>
      <c r="CG53" s="61">
        <f t="shared" si="92"/>
        <v>2313696</v>
      </c>
      <c r="CH53" s="61">
        <f t="shared" si="92"/>
        <v>2313696</v>
      </c>
      <c r="CI53" s="61">
        <f t="shared" si="92"/>
        <v>2313696</v>
      </c>
      <c r="CJ53" s="41">
        <f t="shared" si="95"/>
        <v>27764352</v>
      </c>
      <c r="CK53" s="41">
        <f t="shared" si="93"/>
        <v>23136960</v>
      </c>
      <c r="CL53" s="41">
        <f t="shared" ref="CL53:CU62" si="96">+IF(YEAR($H53)&lt;$CL$4,$S53,IF(AND(YEAR($H53)=$CL$4,MONTH($H53)&lt;=CL$6),$S53,0))</f>
        <v>2313696</v>
      </c>
      <c r="CM53" s="41">
        <f t="shared" si="96"/>
        <v>2313696</v>
      </c>
      <c r="CN53" s="41">
        <f t="shared" si="96"/>
        <v>2313696</v>
      </c>
      <c r="CO53" s="41">
        <f t="shared" si="96"/>
        <v>2313696</v>
      </c>
      <c r="CP53" s="41">
        <f t="shared" si="96"/>
        <v>2313696</v>
      </c>
      <c r="CQ53" s="41">
        <f t="shared" si="96"/>
        <v>2313696</v>
      </c>
      <c r="CR53" s="41">
        <f t="shared" si="96"/>
        <v>2313696</v>
      </c>
      <c r="CS53" s="41">
        <f t="shared" si="96"/>
        <v>2313696</v>
      </c>
      <c r="CT53" s="41">
        <f t="shared" si="96"/>
        <v>2313696</v>
      </c>
      <c r="CU53" s="41">
        <f t="shared" si="96"/>
        <v>2313696</v>
      </c>
      <c r="CV53" s="60"/>
      <c r="CW53" s="60"/>
      <c r="CX53" s="41">
        <f t="shared" si="84"/>
        <v>23136960</v>
      </c>
      <c r="CY53" s="60">
        <f t="shared" si="65"/>
        <v>0</v>
      </c>
    </row>
    <row r="54" spans="1:103" s="42" customFormat="1" ht="13" outlineLevel="1" x14ac:dyDescent="0.25">
      <c r="A54" s="33" t="s">
        <v>38</v>
      </c>
      <c r="B54" s="33" t="s">
        <v>39</v>
      </c>
      <c r="C54" s="56"/>
      <c r="D54" s="33" t="s">
        <v>40</v>
      </c>
      <c r="E54" s="146" t="s">
        <v>120</v>
      </c>
      <c r="F54" s="33" t="s">
        <v>121</v>
      </c>
      <c r="G54" s="57">
        <v>44867</v>
      </c>
      <c r="H54" s="57">
        <v>44866</v>
      </c>
      <c r="I54" s="33">
        <v>300</v>
      </c>
      <c r="J54" s="146" t="s">
        <v>759</v>
      </c>
      <c r="K54" s="37" t="s">
        <v>122</v>
      </c>
      <c r="L54" s="33"/>
      <c r="M54" s="38" t="str">
        <f t="shared" si="68"/>
        <v>6274</v>
      </c>
      <c r="N54" s="33">
        <v>6274001901</v>
      </c>
      <c r="O54" s="33"/>
      <c r="P54" s="58"/>
      <c r="Q54" s="58"/>
      <c r="R54" s="58">
        <v>10605884537</v>
      </c>
      <c r="S54" s="59">
        <v>35352948.456666663</v>
      </c>
      <c r="T54" s="41">
        <f t="shared" si="85"/>
        <v>0</v>
      </c>
      <c r="U54" s="41">
        <f t="shared" si="85"/>
        <v>0</v>
      </c>
      <c r="V54" s="41">
        <f t="shared" si="85"/>
        <v>0</v>
      </c>
      <c r="W54" s="41">
        <f t="shared" si="85"/>
        <v>0</v>
      </c>
      <c r="X54" s="41">
        <f t="shared" si="85"/>
        <v>0</v>
      </c>
      <c r="Y54" s="41">
        <f t="shared" si="85"/>
        <v>0</v>
      </c>
      <c r="Z54" s="41">
        <f t="shared" si="85"/>
        <v>0</v>
      </c>
      <c r="AA54" s="41">
        <f t="shared" si="85"/>
        <v>0</v>
      </c>
      <c r="AB54" s="41">
        <f t="shared" si="85"/>
        <v>0</v>
      </c>
      <c r="AC54" s="41">
        <f t="shared" si="85"/>
        <v>0</v>
      </c>
      <c r="AD54" s="41">
        <f t="shared" si="85"/>
        <v>0</v>
      </c>
      <c r="AE54" s="41">
        <f t="shared" si="85"/>
        <v>0</v>
      </c>
      <c r="AF54" s="41">
        <f t="shared" si="71"/>
        <v>0</v>
      </c>
      <c r="AG54" s="41">
        <v>0</v>
      </c>
      <c r="AH54" s="41">
        <f t="shared" si="86"/>
        <v>0</v>
      </c>
      <c r="AI54" s="41">
        <f t="shared" si="86"/>
        <v>0</v>
      </c>
      <c r="AJ54" s="41">
        <f t="shared" si="86"/>
        <v>0</v>
      </c>
      <c r="AK54" s="41">
        <f t="shared" si="86"/>
        <v>0</v>
      </c>
      <c r="AL54" s="41">
        <f t="shared" si="86"/>
        <v>0</v>
      </c>
      <c r="AM54" s="41">
        <f t="shared" si="86"/>
        <v>0</v>
      </c>
      <c r="AN54" s="41">
        <f t="shared" si="86"/>
        <v>0</v>
      </c>
      <c r="AO54" s="41">
        <f t="shared" si="86"/>
        <v>0</v>
      </c>
      <c r="AP54" s="41">
        <f t="shared" si="86"/>
        <v>0</v>
      </c>
      <c r="AQ54" s="41">
        <f t="shared" si="86"/>
        <v>0</v>
      </c>
      <c r="AR54" s="41">
        <f t="shared" si="86"/>
        <v>0</v>
      </c>
      <c r="AS54" s="41">
        <f t="shared" si="86"/>
        <v>0</v>
      </c>
      <c r="AT54" s="41">
        <f t="shared" si="74"/>
        <v>0</v>
      </c>
      <c r="AU54" s="41">
        <v>0</v>
      </c>
      <c r="AV54" s="41">
        <f t="shared" si="88"/>
        <v>0</v>
      </c>
      <c r="AW54" s="41">
        <f t="shared" si="88"/>
        <v>0</v>
      </c>
      <c r="AX54" s="41">
        <f t="shared" si="88"/>
        <v>0</v>
      </c>
      <c r="AY54" s="41">
        <f t="shared" si="88"/>
        <v>0</v>
      </c>
      <c r="AZ54" s="41">
        <f t="shared" si="88"/>
        <v>0</v>
      </c>
      <c r="BA54" s="41">
        <f t="shared" si="88"/>
        <v>0</v>
      </c>
      <c r="BB54" s="41">
        <f t="shared" si="88"/>
        <v>0</v>
      </c>
      <c r="BC54" s="41">
        <f t="shared" si="88"/>
        <v>0</v>
      </c>
      <c r="BD54" s="41">
        <f t="shared" si="88"/>
        <v>0</v>
      </c>
      <c r="BE54" s="41">
        <f t="shared" si="88"/>
        <v>0</v>
      </c>
      <c r="BF54" s="41">
        <f t="shared" si="88"/>
        <v>35352948.456666663</v>
      </c>
      <c r="BG54" s="41">
        <f t="shared" si="88"/>
        <v>35352948.456666663</v>
      </c>
      <c r="BH54" s="41">
        <f t="shared" si="77"/>
        <v>70705896.913333327</v>
      </c>
      <c r="BI54" s="61">
        <f t="shared" si="94"/>
        <v>10535178640.086666</v>
      </c>
      <c r="BJ54" s="41">
        <f t="shared" si="90"/>
        <v>35352948.456666663</v>
      </c>
      <c r="BK54" s="41">
        <f t="shared" si="90"/>
        <v>35352948.456666663</v>
      </c>
      <c r="BL54" s="41">
        <f t="shared" si="90"/>
        <v>35352948.456666663</v>
      </c>
      <c r="BM54" s="41">
        <f t="shared" si="90"/>
        <v>35352948.456666663</v>
      </c>
      <c r="BN54" s="41">
        <f t="shared" si="90"/>
        <v>35352948.456666663</v>
      </c>
      <c r="BO54" s="41">
        <f t="shared" si="90"/>
        <v>35352948.456666663</v>
      </c>
      <c r="BP54" s="41">
        <f t="shared" si="90"/>
        <v>35352948.456666663</v>
      </c>
      <c r="BQ54" s="41">
        <f t="shared" si="90"/>
        <v>35352948.456666663</v>
      </c>
      <c r="BR54" s="41">
        <f t="shared" si="90"/>
        <v>35352948.456666663</v>
      </c>
      <c r="BS54" s="41">
        <f t="shared" si="90"/>
        <v>35352948.456666663</v>
      </c>
      <c r="BT54" s="41">
        <f t="shared" si="90"/>
        <v>35352948.456666663</v>
      </c>
      <c r="BU54" s="41">
        <f t="shared" si="90"/>
        <v>35352948.456666663</v>
      </c>
      <c r="BV54" s="41">
        <f t="shared" si="80"/>
        <v>424235381.47999984</v>
      </c>
      <c r="BW54" s="41">
        <f t="shared" si="91"/>
        <v>10110943258.606667</v>
      </c>
      <c r="BX54" s="61">
        <f t="shared" si="92"/>
        <v>35352948.456666663</v>
      </c>
      <c r="BY54" s="61">
        <f t="shared" si="92"/>
        <v>35352948.456666663</v>
      </c>
      <c r="BZ54" s="61">
        <f t="shared" si="92"/>
        <v>35352948.456666663</v>
      </c>
      <c r="CA54" s="61">
        <f t="shared" si="92"/>
        <v>35352948.456666663</v>
      </c>
      <c r="CB54" s="61">
        <f t="shared" si="92"/>
        <v>35352948.456666663</v>
      </c>
      <c r="CC54" s="61">
        <f t="shared" si="92"/>
        <v>35352948.456666663</v>
      </c>
      <c r="CD54" s="61">
        <f t="shared" si="92"/>
        <v>35352948.456666663</v>
      </c>
      <c r="CE54" s="61">
        <f t="shared" si="92"/>
        <v>35352948.456666663</v>
      </c>
      <c r="CF54" s="61">
        <f t="shared" si="92"/>
        <v>35352948.456666663</v>
      </c>
      <c r="CG54" s="61">
        <f t="shared" si="92"/>
        <v>35352948.456666663</v>
      </c>
      <c r="CH54" s="61">
        <f t="shared" si="92"/>
        <v>35352948.456666663</v>
      </c>
      <c r="CI54" s="61">
        <f t="shared" si="92"/>
        <v>35352948.456666663</v>
      </c>
      <c r="CJ54" s="41">
        <f t="shared" si="95"/>
        <v>424235381.47999984</v>
      </c>
      <c r="CK54" s="41">
        <f t="shared" si="93"/>
        <v>9686707877.126667</v>
      </c>
      <c r="CL54" s="41">
        <f t="shared" si="96"/>
        <v>35352948.456666663</v>
      </c>
      <c r="CM54" s="41">
        <f t="shared" si="96"/>
        <v>35352948.456666663</v>
      </c>
      <c r="CN54" s="41">
        <f t="shared" si="96"/>
        <v>35352948.456666663</v>
      </c>
      <c r="CO54" s="41">
        <f t="shared" si="96"/>
        <v>35352948.456666663</v>
      </c>
      <c r="CP54" s="41">
        <f t="shared" si="96"/>
        <v>35352948.456666663</v>
      </c>
      <c r="CQ54" s="41">
        <f t="shared" si="96"/>
        <v>35352948.456666663</v>
      </c>
      <c r="CR54" s="41">
        <f t="shared" si="96"/>
        <v>35352948.456666663</v>
      </c>
      <c r="CS54" s="41">
        <f t="shared" si="96"/>
        <v>35352948.456666663</v>
      </c>
      <c r="CT54" s="41">
        <f t="shared" si="96"/>
        <v>35352948.456666663</v>
      </c>
      <c r="CU54" s="41">
        <f t="shared" si="96"/>
        <v>35352948.456666663</v>
      </c>
      <c r="CV54" s="41">
        <f t="shared" ref="CV54:CW62" si="97">+IF(YEAR($H54)&lt;$CL$4,$S54,IF(AND(YEAR($H54)=$CL$4,MONTH($H54)&lt;=CV$6),$S54,0))</f>
        <v>35352948.456666663</v>
      </c>
      <c r="CW54" s="41">
        <f t="shared" si="97"/>
        <v>35352948.456666663</v>
      </c>
      <c r="CX54" s="41">
        <f t="shared" si="84"/>
        <v>424235381.47999984</v>
      </c>
      <c r="CY54" s="41">
        <f t="shared" si="65"/>
        <v>9262472495.6466675</v>
      </c>
    </row>
    <row r="55" spans="1:103" s="42" customFormat="1" ht="13" outlineLevel="1" x14ac:dyDescent="0.25">
      <c r="A55" s="33" t="s">
        <v>38</v>
      </c>
      <c r="B55" s="33" t="s">
        <v>39</v>
      </c>
      <c r="C55" s="56"/>
      <c r="D55" s="33" t="s">
        <v>40</v>
      </c>
      <c r="E55" s="146" t="s">
        <v>123</v>
      </c>
      <c r="F55" s="33" t="s">
        <v>124</v>
      </c>
      <c r="G55" s="57">
        <v>44914</v>
      </c>
      <c r="H55" s="57">
        <v>44927</v>
      </c>
      <c r="I55" s="33">
        <v>300</v>
      </c>
      <c r="J55" s="146" t="s">
        <v>760</v>
      </c>
      <c r="K55" s="37" t="s">
        <v>125</v>
      </c>
      <c r="L55" s="33"/>
      <c r="M55" s="38" t="str">
        <f t="shared" si="68"/>
        <v>6274</v>
      </c>
      <c r="N55" s="33">
        <v>6274001901</v>
      </c>
      <c r="O55" s="33"/>
      <c r="P55" s="58"/>
      <c r="Q55" s="58"/>
      <c r="R55" s="58">
        <v>23184211519</v>
      </c>
      <c r="S55" s="59">
        <v>77280705.063333333</v>
      </c>
      <c r="T55" s="41">
        <f t="shared" si="85"/>
        <v>0</v>
      </c>
      <c r="U55" s="41">
        <f t="shared" si="85"/>
        <v>0</v>
      </c>
      <c r="V55" s="41">
        <f t="shared" si="85"/>
        <v>0</v>
      </c>
      <c r="W55" s="41">
        <f t="shared" si="85"/>
        <v>0</v>
      </c>
      <c r="X55" s="41">
        <f t="shared" si="85"/>
        <v>0</v>
      </c>
      <c r="Y55" s="41">
        <f t="shared" si="85"/>
        <v>0</v>
      </c>
      <c r="Z55" s="41">
        <f t="shared" si="85"/>
        <v>0</v>
      </c>
      <c r="AA55" s="41">
        <f t="shared" si="85"/>
        <v>0</v>
      </c>
      <c r="AB55" s="41">
        <f t="shared" si="85"/>
        <v>0</v>
      </c>
      <c r="AC55" s="41">
        <f t="shared" si="85"/>
        <v>0</v>
      </c>
      <c r="AD55" s="41">
        <f t="shared" si="85"/>
        <v>0</v>
      </c>
      <c r="AE55" s="41">
        <f t="shared" si="85"/>
        <v>0</v>
      </c>
      <c r="AF55" s="41">
        <f t="shared" si="71"/>
        <v>0</v>
      </c>
      <c r="AG55" s="41">
        <v>0</v>
      </c>
      <c r="AH55" s="41">
        <f t="shared" si="86"/>
        <v>0</v>
      </c>
      <c r="AI55" s="41">
        <f t="shared" si="86"/>
        <v>0</v>
      </c>
      <c r="AJ55" s="41">
        <f t="shared" si="86"/>
        <v>0</v>
      </c>
      <c r="AK55" s="41">
        <f t="shared" si="86"/>
        <v>0</v>
      </c>
      <c r="AL55" s="41">
        <f t="shared" si="86"/>
        <v>0</v>
      </c>
      <c r="AM55" s="41">
        <f t="shared" si="86"/>
        <v>0</v>
      </c>
      <c r="AN55" s="41">
        <f t="shared" si="86"/>
        <v>0</v>
      </c>
      <c r="AO55" s="41">
        <f t="shared" si="86"/>
        <v>0</v>
      </c>
      <c r="AP55" s="41">
        <f t="shared" si="86"/>
        <v>0</v>
      </c>
      <c r="AQ55" s="41">
        <f t="shared" si="86"/>
        <v>0</v>
      </c>
      <c r="AR55" s="41">
        <f t="shared" si="86"/>
        <v>0</v>
      </c>
      <c r="AS55" s="41">
        <f t="shared" si="86"/>
        <v>0</v>
      </c>
      <c r="AT55" s="41">
        <f t="shared" si="74"/>
        <v>0</v>
      </c>
      <c r="AU55" s="41">
        <v>0</v>
      </c>
      <c r="AV55" s="41">
        <f t="shared" si="88"/>
        <v>0</v>
      </c>
      <c r="AW55" s="41">
        <f t="shared" si="88"/>
        <v>0</v>
      </c>
      <c r="AX55" s="41">
        <f t="shared" si="88"/>
        <v>0</v>
      </c>
      <c r="AY55" s="41">
        <f t="shared" si="88"/>
        <v>0</v>
      </c>
      <c r="AZ55" s="41">
        <f t="shared" si="88"/>
        <v>0</v>
      </c>
      <c r="BA55" s="41">
        <f t="shared" si="88"/>
        <v>0</v>
      </c>
      <c r="BB55" s="41">
        <f t="shared" si="88"/>
        <v>0</v>
      </c>
      <c r="BC55" s="41">
        <f t="shared" si="88"/>
        <v>0</v>
      </c>
      <c r="BD55" s="41">
        <f t="shared" si="88"/>
        <v>0</v>
      </c>
      <c r="BE55" s="41">
        <f t="shared" si="88"/>
        <v>0</v>
      </c>
      <c r="BF55" s="41">
        <f t="shared" si="88"/>
        <v>0</v>
      </c>
      <c r="BG55" s="41">
        <f t="shared" si="88"/>
        <v>0</v>
      </c>
      <c r="BH55" s="41">
        <f t="shared" si="77"/>
        <v>0</v>
      </c>
      <c r="BI55" s="61">
        <v>0</v>
      </c>
      <c r="BJ55" s="41">
        <f t="shared" si="90"/>
        <v>77280705.063333333</v>
      </c>
      <c r="BK55" s="41">
        <f t="shared" si="90"/>
        <v>77280705.063333333</v>
      </c>
      <c r="BL55" s="41">
        <f t="shared" si="90"/>
        <v>77280705.063333333</v>
      </c>
      <c r="BM55" s="41">
        <f t="shared" si="90"/>
        <v>77280705.063333333</v>
      </c>
      <c r="BN55" s="41">
        <f t="shared" si="90"/>
        <v>77280705.063333333</v>
      </c>
      <c r="BO55" s="41">
        <f t="shared" si="90"/>
        <v>77280705.063333333</v>
      </c>
      <c r="BP55" s="41">
        <f t="shared" si="90"/>
        <v>77280705.063333333</v>
      </c>
      <c r="BQ55" s="41">
        <f t="shared" si="90"/>
        <v>77280705.063333333</v>
      </c>
      <c r="BR55" s="41">
        <f t="shared" si="90"/>
        <v>77280705.063333333</v>
      </c>
      <c r="BS55" s="41">
        <f t="shared" si="90"/>
        <v>77280705.063333333</v>
      </c>
      <c r="BT55" s="41">
        <f t="shared" si="90"/>
        <v>77280705.063333333</v>
      </c>
      <c r="BU55" s="41">
        <f t="shared" si="90"/>
        <v>77280705.063333333</v>
      </c>
      <c r="BV55" s="41">
        <f t="shared" si="80"/>
        <v>927368460.75999975</v>
      </c>
      <c r="BW55" s="61">
        <f>+R55-BV55</f>
        <v>22256843058.240002</v>
      </c>
      <c r="BX55" s="61">
        <f t="shared" si="92"/>
        <v>77280705.063333333</v>
      </c>
      <c r="BY55" s="61">
        <f t="shared" si="92"/>
        <v>77280705.063333333</v>
      </c>
      <c r="BZ55" s="61">
        <f t="shared" si="92"/>
        <v>77280705.063333333</v>
      </c>
      <c r="CA55" s="61">
        <f t="shared" si="92"/>
        <v>77280705.063333333</v>
      </c>
      <c r="CB55" s="61">
        <f t="shared" si="92"/>
        <v>77280705.063333333</v>
      </c>
      <c r="CC55" s="61">
        <f t="shared" si="92"/>
        <v>77280705.063333333</v>
      </c>
      <c r="CD55" s="61">
        <f t="shared" si="92"/>
        <v>77280705.063333333</v>
      </c>
      <c r="CE55" s="61">
        <f t="shared" si="92"/>
        <v>77280705.063333333</v>
      </c>
      <c r="CF55" s="61">
        <f t="shared" si="92"/>
        <v>77280705.063333333</v>
      </c>
      <c r="CG55" s="61">
        <f t="shared" si="92"/>
        <v>77280705.063333333</v>
      </c>
      <c r="CH55" s="61">
        <f t="shared" si="92"/>
        <v>77280705.063333333</v>
      </c>
      <c r="CI55" s="61">
        <f t="shared" si="92"/>
        <v>77280705.063333333</v>
      </c>
      <c r="CJ55" s="41">
        <f t="shared" si="95"/>
        <v>927368460.75999975</v>
      </c>
      <c r="CK55" s="41">
        <f t="shared" si="93"/>
        <v>21329474597.480003</v>
      </c>
      <c r="CL55" s="41">
        <f t="shared" si="96"/>
        <v>77280705.063333333</v>
      </c>
      <c r="CM55" s="41">
        <f t="shared" si="96"/>
        <v>77280705.063333333</v>
      </c>
      <c r="CN55" s="41">
        <f t="shared" si="96"/>
        <v>77280705.063333333</v>
      </c>
      <c r="CO55" s="41">
        <f t="shared" si="96"/>
        <v>77280705.063333333</v>
      </c>
      <c r="CP55" s="41">
        <f t="shared" si="96"/>
        <v>77280705.063333333</v>
      </c>
      <c r="CQ55" s="41">
        <f t="shared" si="96"/>
        <v>77280705.063333333</v>
      </c>
      <c r="CR55" s="41">
        <f t="shared" si="96"/>
        <v>77280705.063333333</v>
      </c>
      <c r="CS55" s="41">
        <f t="shared" si="96"/>
        <v>77280705.063333333</v>
      </c>
      <c r="CT55" s="41">
        <f t="shared" si="96"/>
        <v>77280705.063333333</v>
      </c>
      <c r="CU55" s="41">
        <f t="shared" si="96"/>
        <v>77280705.063333333</v>
      </c>
      <c r="CV55" s="41">
        <f t="shared" si="97"/>
        <v>77280705.063333333</v>
      </c>
      <c r="CW55" s="41">
        <f t="shared" si="97"/>
        <v>77280705.063333333</v>
      </c>
      <c r="CX55" s="41">
        <f t="shared" si="84"/>
        <v>927368460.75999975</v>
      </c>
      <c r="CY55" s="41">
        <f t="shared" si="65"/>
        <v>20402106136.720005</v>
      </c>
    </row>
    <row r="56" spans="1:103" s="42" customFormat="1" ht="13" outlineLevel="1" x14ac:dyDescent="0.25">
      <c r="A56" s="33" t="s">
        <v>38</v>
      </c>
      <c r="B56" s="33" t="s">
        <v>39</v>
      </c>
      <c r="C56" s="56"/>
      <c r="D56" s="33" t="s">
        <v>40</v>
      </c>
      <c r="E56" s="146" t="s">
        <v>126</v>
      </c>
      <c r="F56" s="33" t="s">
        <v>127</v>
      </c>
      <c r="G56" s="57">
        <v>44914</v>
      </c>
      <c r="H56" s="57">
        <v>44927</v>
      </c>
      <c r="I56" s="33">
        <v>300</v>
      </c>
      <c r="J56" s="146" t="s">
        <v>637</v>
      </c>
      <c r="K56" s="37" t="s">
        <v>87</v>
      </c>
      <c r="L56" s="33"/>
      <c r="M56" s="38" t="str">
        <f t="shared" si="68"/>
        <v>6274</v>
      </c>
      <c r="N56" s="33">
        <v>6274001901</v>
      </c>
      <c r="O56" s="33"/>
      <c r="P56" s="58"/>
      <c r="Q56" s="58"/>
      <c r="R56" s="58">
        <v>14213865604</v>
      </c>
      <c r="S56" s="59">
        <v>47379552.013333336</v>
      </c>
      <c r="T56" s="41">
        <f t="shared" si="85"/>
        <v>0</v>
      </c>
      <c r="U56" s="41">
        <f t="shared" si="85"/>
        <v>0</v>
      </c>
      <c r="V56" s="41">
        <f t="shared" si="85"/>
        <v>0</v>
      </c>
      <c r="W56" s="41">
        <f t="shared" si="85"/>
        <v>0</v>
      </c>
      <c r="X56" s="41">
        <f t="shared" si="85"/>
        <v>0</v>
      </c>
      <c r="Y56" s="41">
        <f t="shared" si="85"/>
        <v>0</v>
      </c>
      <c r="Z56" s="41">
        <f t="shared" si="85"/>
        <v>0</v>
      </c>
      <c r="AA56" s="41">
        <f t="shared" si="85"/>
        <v>0</v>
      </c>
      <c r="AB56" s="41">
        <f t="shared" si="85"/>
        <v>0</v>
      </c>
      <c r="AC56" s="41">
        <f t="shared" si="85"/>
        <v>0</v>
      </c>
      <c r="AD56" s="41">
        <f t="shared" si="85"/>
        <v>0</v>
      </c>
      <c r="AE56" s="41">
        <f t="shared" si="85"/>
        <v>0</v>
      </c>
      <c r="AF56" s="41">
        <f t="shared" si="71"/>
        <v>0</v>
      </c>
      <c r="AG56" s="41">
        <v>0</v>
      </c>
      <c r="AH56" s="41">
        <f t="shared" si="86"/>
        <v>0</v>
      </c>
      <c r="AI56" s="41">
        <f t="shared" si="86"/>
        <v>0</v>
      </c>
      <c r="AJ56" s="41">
        <f t="shared" si="86"/>
        <v>0</v>
      </c>
      <c r="AK56" s="41">
        <f t="shared" si="86"/>
        <v>0</v>
      </c>
      <c r="AL56" s="41">
        <f t="shared" si="86"/>
        <v>0</v>
      </c>
      <c r="AM56" s="41">
        <f t="shared" si="86"/>
        <v>0</v>
      </c>
      <c r="AN56" s="41">
        <f t="shared" si="86"/>
        <v>0</v>
      </c>
      <c r="AO56" s="41">
        <f t="shared" si="86"/>
        <v>0</v>
      </c>
      <c r="AP56" s="41">
        <f t="shared" si="86"/>
        <v>0</v>
      </c>
      <c r="AQ56" s="41">
        <f t="shared" si="86"/>
        <v>0</v>
      </c>
      <c r="AR56" s="41">
        <f t="shared" si="86"/>
        <v>0</v>
      </c>
      <c r="AS56" s="41">
        <f t="shared" si="86"/>
        <v>0</v>
      </c>
      <c r="AT56" s="41">
        <f t="shared" si="74"/>
        <v>0</v>
      </c>
      <c r="AU56" s="41">
        <v>0</v>
      </c>
      <c r="AV56" s="41">
        <f t="shared" si="88"/>
        <v>0</v>
      </c>
      <c r="AW56" s="41">
        <f t="shared" si="88"/>
        <v>0</v>
      </c>
      <c r="AX56" s="41">
        <f t="shared" si="88"/>
        <v>0</v>
      </c>
      <c r="AY56" s="41">
        <f t="shared" si="88"/>
        <v>0</v>
      </c>
      <c r="AZ56" s="41">
        <f t="shared" si="88"/>
        <v>0</v>
      </c>
      <c r="BA56" s="41">
        <f t="shared" si="88"/>
        <v>0</v>
      </c>
      <c r="BB56" s="41">
        <f t="shared" si="88"/>
        <v>0</v>
      </c>
      <c r="BC56" s="41">
        <f t="shared" si="88"/>
        <v>0</v>
      </c>
      <c r="BD56" s="41">
        <f t="shared" si="88"/>
        <v>0</v>
      </c>
      <c r="BE56" s="41">
        <f t="shared" si="88"/>
        <v>0</v>
      </c>
      <c r="BF56" s="41">
        <f t="shared" si="88"/>
        <v>0</v>
      </c>
      <c r="BG56" s="41">
        <f t="shared" si="88"/>
        <v>0</v>
      </c>
      <c r="BH56" s="41">
        <f t="shared" si="77"/>
        <v>0</v>
      </c>
      <c r="BI56" s="61">
        <v>0</v>
      </c>
      <c r="BJ56" s="41">
        <f t="shared" si="90"/>
        <v>47379552.013333336</v>
      </c>
      <c r="BK56" s="41">
        <f t="shared" si="90"/>
        <v>47379552.013333336</v>
      </c>
      <c r="BL56" s="41">
        <f t="shared" si="90"/>
        <v>47379552.013333336</v>
      </c>
      <c r="BM56" s="41">
        <f t="shared" si="90"/>
        <v>47379552.013333336</v>
      </c>
      <c r="BN56" s="41">
        <f t="shared" si="90"/>
        <v>47379552.013333336</v>
      </c>
      <c r="BO56" s="41">
        <f t="shared" si="90"/>
        <v>47379552.013333336</v>
      </c>
      <c r="BP56" s="41">
        <f t="shared" si="90"/>
        <v>47379552.013333336</v>
      </c>
      <c r="BQ56" s="41">
        <f t="shared" si="90"/>
        <v>47379552.013333336</v>
      </c>
      <c r="BR56" s="41">
        <f t="shared" si="90"/>
        <v>47379552.013333336</v>
      </c>
      <c r="BS56" s="41">
        <f t="shared" si="90"/>
        <v>47379552.013333336</v>
      </c>
      <c r="BT56" s="41">
        <f t="shared" si="90"/>
        <v>47379552.013333336</v>
      </c>
      <c r="BU56" s="41">
        <f t="shared" si="90"/>
        <v>47379552.013333336</v>
      </c>
      <c r="BV56" s="41">
        <f t="shared" si="80"/>
        <v>568554624.15999997</v>
      </c>
      <c r="BW56" s="61">
        <f t="shared" ref="BW56:BW59" si="98">+R56-BV56</f>
        <v>13645310979.84</v>
      </c>
      <c r="BX56" s="61">
        <f t="shared" si="92"/>
        <v>47379552.013333336</v>
      </c>
      <c r="BY56" s="61">
        <f t="shared" si="92"/>
        <v>47379552.013333336</v>
      </c>
      <c r="BZ56" s="61">
        <f t="shared" si="92"/>
        <v>47379552.013333336</v>
      </c>
      <c r="CA56" s="61">
        <f t="shared" si="92"/>
        <v>47379552.013333336</v>
      </c>
      <c r="CB56" s="61">
        <f t="shared" si="92"/>
        <v>47379552.013333336</v>
      </c>
      <c r="CC56" s="61">
        <f t="shared" si="92"/>
        <v>47379552.013333336</v>
      </c>
      <c r="CD56" s="61">
        <f t="shared" si="92"/>
        <v>47379552.013333336</v>
      </c>
      <c r="CE56" s="61">
        <f t="shared" si="92"/>
        <v>47379552.013333336</v>
      </c>
      <c r="CF56" s="61">
        <f t="shared" si="92"/>
        <v>47379552.013333336</v>
      </c>
      <c r="CG56" s="61">
        <f t="shared" si="92"/>
        <v>47379552.013333336</v>
      </c>
      <c r="CH56" s="61">
        <f t="shared" si="92"/>
        <v>47379552.013333336</v>
      </c>
      <c r="CI56" s="61">
        <f t="shared" si="92"/>
        <v>47379552.013333336</v>
      </c>
      <c r="CJ56" s="41">
        <f t="shared" si="95"/>
        <v>568554624.15999997</v>
      </c>
      <c r="CK56" s="41">
        <f t="shared" si="93"/>
        <v>13076756355.68</v>
      </c>
      <c r="CL56" s="41">
        <f t="shared" si="96"/>
        <v>47379552.013333336</v>
      </c>
      <c r="CM56" s="41">
        <f t="shared" si="96"/>
        <v>47379552.013333336</v>
      </c>
      <c r="CN56" s="41">
        <f t="shared" si="96"/>
        <v>47379552.013333336</v>
      </c>
      <c r="CO56" s="41">
        <f t="shared" si="96"/>
        <v>47379552.013333336</v>
      </c>
      <c r="CP56" s="41">
        <f t="shared" si="96"/>
        <v>47379552.013333336</v>
      </c>
      <c r="CQ56" s="41">
        <f t="shared" si="96"/>
        <v>47379552.013333336</v>
      </c>
      <c r="CR56" s="41">
        <f t="shared" si="96"/>
        <v>47379552.013333336</v>
      </c>
      <c r="CS56" s="41">
        <f t="shared" si="96"/>
        <v>47379552.013333336</v>
      </c>
      <c r="CT56" s="41">
        <f t="shared" si="96"/>
        <v>47379552.013333336</v>
      </c>
      <c r="CU56" s="41">
        <f t="shared" si="96"/>
        <v>47379552.013333336</v>
      </c>
      <c r="CV56" s="41">
        <f t="shared" si="97"/>
        <v>47379552.013333336</v>
      </c>
      <c r="CW56" s="41">
        <f t="shared" si="97"/>
        <v>47379552.013333336</v>
      </c>
      <c r="CX56" s="41">
        <f t="shared" si="84"/>
        <v>568554624.15999997</v>
      </c>
      <c r="CY56" s="41">
        <f t="shared" si="65"/>
        <v>12508201731.52</v>
      </c>
    </row>
    <row r="57" spans="1:103" s="42" customFormat="1" ht="13" outlineLevel="1" x14ac:dyDescent="0.25">
      <c r="A57" s="33" t="s">
        <v>38</v>
      </c>
      <c r="B57" s="33" t="s">
        <v>39</v>
      </c>
      <c r="C57" s="56"/>
      <c r="D57" s="33" t="s">
        <v>40</v>
      </c>
      <c r="E57" s="146" t="s">
        <v>128</v>
      </c>
      <c r="F57" s="33" t="s">
        <v>129</v>
      </c>
      <c r="G57" s="57">
        <v>44915</v>
      </c>
      <c r="H57" s="57">
        <v>44927</v>
      </c>
      <c r="I57" s="33">
        <v>96</v>
      </c>
      <c r="J57" s="146" t="s">
        <v>94</v>
      </c>
      <c r="K57" s="37" t="s">
        <v>66</v>
      </c>
      <c r="L57" s="33"/>
      <c r="M57" s="38" t="str">
        <f t="shared" si="68"/>
        <v>6274</v>
      </c>
      <c r="N57" s="33">
        <v>6274001901</v>
      </c>
      <c r="O57" s="33"/>
      <c r="P57" s="58"/>
      <c r="Q57" s="58"/>
      <c r="R57" s="58">
        <v>7312917741</v>
      </c>
      <c r="S57" s="59">
        <v>76176226.46875</v>
      </c>
      <c r="T57" s="41">
        <f t="shared" si="85"/>
        <v>0</v>
      </c>
      <c r="U57" s="41">
        <f t="shared" si="85"/>
        <v>0</v>
      </c>
      <c r="V57" s="41">
        <f t="shared" si="85"/>
        <v>0</v>
      </c>
      <c r="W57" s="41">
        <f t="shared" si="85"/>
        <v>0</v>
      </c>
      <c r="X57" s="41">
        <f t="shared" si="85"/>
        <v>0</v>
      </c>
      <c r="Y57" s="41">
        <f t="shared" si="85"/>
        <v>0</v>
      </c>
      <c r="Z57" s="41">
        <f t="shared" si="85"/>
        <v>0</v>
      </c>
      <c r="AA57" s="41">
        <f t="shared" si="85"/>
        <v>0</v>
      </c>
      <c r="AB57" s="41">
        <f t="shared" si="85"/>
        <v>0</v>
      </c>
      <c r="AC57" s="41">
        <f t="shared" si="85"/>
        <v>0</v>
      </c>
      <c r="AD57" s="41">
        <f t="shared" si="85"/>
        <v>0</v>
      </c>
      <c r="AE57" s="41">
        <f t="shared" si="85"/>
        <v>0</v>
      </c>
      <c r="AF57" s="41">
        <f t="shared" si="71"/>
        <v>0</v>
      </c>
      <c r="AG57" s="41">
        <v>0</v>
      </c>
      <c r="AH57" s="41">
        <f t="shared" si="86"/>
        <v>0</v>
      </c>
      <c r="AI57" s="41">
        <f t="shared" si="86"/>
        <v>0</v>
      </c>
      <c r="AJ57" s="41">
        <f t="shared" si="86"/>
        <v>0</v>
      </c>
      <c r="AK57" s="41">
        <f t="shared" si="86"/>
        <v>0</v>
      </c>
      <c r="AL57" s="41">
        <f t="shared" si="86"/>
        <v>0</v>
      </c>
      <c r="AM57" s="41">
        <f t="shared" si="86"/>
        <v>0</v>
      </c>
      <c r="AN57" s="41">
        <f t="shared" si="86"/>
        <v>0</v>
      </c>
      <c r="AO57" s="41">
        <f t="shared" si="86"/>
        <v>0</v>
      </c>
      <c r="AP57" s="41">
        <f t="shared" si="86"/>
        <v>0</v>
      </c>
      <c r="AQ57" s="41">
        <f t="shared" si="86"/>
        <v>0</v>
      </c>
      <c r="AR57" s="41">
        <f t="shared" si="86"/>
        <v>0</v>
      </c>
      <c r="AS57" s="41">
        <f t="shared" si="86"/>
        <v>0</v>
      </c>
      <c r="AT57" s="41">
        <f t="shared" si="74"/>
        <v>0</v>
      </c>
      <c r="AU57" s="41">
        <v>0</v>
      </c>
      <c r="AV57" s="41">
        <f t="shared" si="88"/>
        <v>0</v>
      </c>
      <c r="AW57" s="41">
        <f t="shared" si="88"/>
        <v>0</v>
      </c>
      <c r="AX57" s="41">
        <f t="shared" si="88"/>
        <v>0</v>
      </c>
      <c r="AY57" s="41">
        <f t="shared" si="88"/>
        <v>0</v>
      </c>
      <c r="AZ57" s="41">
        <f t="shared" si="88"/>
        <v>0</v>
      </c>
      <c r="BA57" s="41">
        <f t="shared" si="88"/>
        <v>0</v>
      </c>
      <c r="BB57" s="41">
        <f t="shared" si="88"/>
        <v>0</v>
      </c>
      <c r="BC57" s="41">
        <f t="shared" si="88"/>
        <v>0</v>
      </c>
      <c r="BD57" s="41">
        <f t="shared" si="88"/>
        <v>0</v>
      </c>
      <c r="BE57" s="41">
        <f t="shared" si="88"/>
        <v>0</v>
      </c>
      <c r="BF57" s="41">
        <f t="shared" si="88"/>
        <v>0</v>
      </c>
      <c r="BG57" s="41">
        <f t="shared" si="88"/>
        <v>0</v>
      </c>
      <c r="BH57" s="41">
        <f t="shared" si="77"/>
        <v>0</v>
      </c>
      <c r="BI57" s="61">
        <v>0</v>
      </c>
      <c r="BJ57" s="41">
        <f t="shared" si="90"/>
        <v>76176226.46875</v>
      </c>
      <c r="BK57" s="41">
        <f t="shared" si="90"/>
        <v>76176226.46875</v>
      </c>
      <c r="BL57" s="41">
        <f t="shared" si="90"/>
        <v>76176226.46875</v>
      </c>
      <c r="BM57" s="41">
        <f t="shared" si="90"/>
        <v>76176226.46875</v>
      </c>
      <c r="BN57" s="41">
        <f t="shared" si="90"/>
        <v>76176226.46875</v>
      </c>
      <c r="BO57" s="41">
        <f t="shared" si="90"/>
        <v>76176226.46875</v>
      </c>
      <c r="BP57" s="41">
        <f t="shared" si="90"/>
        <v>76176226.46875</v>
      </c>
      <c r="BQ57" s="41">
        <f t="shared" si="90"/>
        <v>76176226.46875</v>
      </c>
      <c r="BR57" s="41">
        <f t="shared" si="90"/>
        <v>76176226.46875</v>
      </c>
      <c r="BS57" s="41">
        <f t="shared" si="90"/>
        <v>76176226.46875</v>
      </c>
      <c r="BT57" s="41">
        <f t="shared" si="90"/>
        <v>76176226.46875</v>
      </c>
      <c r="BU57" s="41">
        <f t="shared" si="90"/>
        <v>76176226.46875</v>
      </c>
      <c r="BV57" s="41">
        <f t="shared" si="80"/>
        <v>914114717.625</v>
      </c>
      <c r="BW57" s="61">
        <f t="shared" si="98"/>
        <v>6398803023.375</v>
      </c>
      <c r="BX57" s="61">
        <f t="shared" si="92"/>
        <v>76176226.46875</v>
      </c>
      <c r="BY57" s="61">
        <f t="shared" si="92"/>
        <v>76176226.46875</v>
      </c>
      <c r="BZ57" s="61">
        <f t="shared" si="92"/>
        <v>76176226.46875</v>
      </c>
      <c r="CA57" s="61">
        <f t="shared" si="92"/>
        <v>76176226.46875</v>
      </c>
      <c r="CB57" s="61">
        <f t="shared" si="92"/>
        <v>76176226.46875</v>
      </c>
      <c r="CC57" s="61">
        <f t="shared" si="92"/>
        <v>76176226.46875</v>
      </c>
      <c r="CD57" s="61">
        <f t="shared" si="92"/>
        <v>76176226.46875</v>
      </c>
      <c r="CE57" s="61">
        <f t="shared" si="92"/>
        <v>76176226.46875</v>
      </c>
      <c r="CF57" s="61">
        <f t="shared" si="92"/>
        <v>76176226.46875</v>
      </c>
      <c r="CG57" s="61">
        <f t="shared" si="92"/>
        <v>76176226.46875</v>
      </c>
      <c r="CH57" s="61">
        <f t="shared" si="92"/>
        <v>76176226.46875</v>
      </c>
      <c r="CI57" s="61">
        <f t="shared" si="92"/>
        <v>76176226.46875</v>
      </c>
      <c r="CJ57" s="41">
        <f t="shared" si="95"/>
        <v>914114717.625</v>
      </c>
      <c r="CK57" s="41">
        <f t="shared" si="93"/>
        <v>5484688305.75</v>
      </c>
      <c r="CL57" s="41">
        <f t="shared" si="96"/>
        <v>76176226.46875</v>
      </c>
      <c r="CM57" s="41">
        <f t="shared" si="96"/>
        <v>76176226.46875</v>
      </c>
      <c r="CN57" s="41">
        <f t="shared" si="96"/>
        <v>76176226.46875</v>
      </c>
      <c r="CO57" s="41">
        <f t="shared" si="96"/>
        <v>76176226.46875</v>
      </c>
      <c r="CP57" s="41">
        <f t="shared" si="96"/>
        <v>76176226.46875</v>
      </c>
      <c r="CQ57" s="41">
        <f t="shared" si="96"/>
        <v>76176226.46875</v>
      </c>
      <c r="CR57" s="41">
        <f t="shared" si="96"/>
        <v>76176226.46875</v>
      </c>
      <c r="CS57" s="41">
        <f t="shared" si="96"/>
        <v>76176226.46875</v>
      </c>
      <c r="CT57" s="41">
        <f t="shared" si="96"/>
        <v>76176226.46875</v>
      </c>
      <c r="CU57" s="41">
        <f t="shared" si="96"/>
        <v>76176226.46875</v>
      </c>
      <c r="CV57" s="41">
        <f t="shared" si="97"/>
        <v>76176226.46875</v>
      </c>
      <c r="CW57" s="41">
        <f t="shared" si="97"/>
        <v>76176226.46875</v>
      </c>
      <c r="CX57" s="41">
        <f t="shared" si="84"/>
        <v>914114717.625</v>
      </c>
      <c r="CY57" s="41">
        <f t="shared" si="65"/>
        <v>4570573588.125</v>
      </c>
    </row>
    <row r="58" spans="1:103" s="42" customFormat="1" ht="13" outlineLevel="1" x14ac:dyDescent="0.25">
      <c r="A58" s="33" t="s">
        <v>38</v>
      </c>
      <c r="B58" s="33" t="s">
        <v>39</v>
      </c>
      <c r="C58" s="56"/>
      <c r="D58" s="33" t="s">
        <v>40</v>
      </c>
      <c r="E58" s="146" t="s">
        <v>130</v>
      </c>
      <c r="F58" s="33" t="s">
        <v>131</v>
      </c>
      <c r="G58" s="57">
        <v>44915</v>
      </c>
      <c r="H58" s="57">
        <v>44927</v>
      </c>
      <c r="I58" s="33">
        <v>72</v>
      </c>
      <c r="J58" s="146" t="s">
        <v>94</v>
      </c>
      <c r="K58" s="37" t="s">
        <v>66</v>
      </c>
      <c r="L58" s="33"/>
      <c r="M58" s="38" t="str">
        <f t="shared" si="68"/>
        <v>6274</v>
      </c>
      <c r="N58" s="33">
        <v>6274001901</v>
      </c>
      <c r="O58" s="33"/>
      <c r="P58" s="58"/>
      <c r="Q58" s="58"/>
      <c r="R58" s="58">
        <v>1365430657</v>
      </c>
      <c r="S58" s="59">
        <v>18964314.680555556</v>
      </c>
      <c r="T58" s="41">
        <f t="shared" si="85"/>
        <v>0</v>
      </c>
      <c r="U58" s="41">
        <f t="shared" si="85"/>
        <v>0</v>
      </c>
      <c r="V58" s="41">
        <f t="shared" si="85"/>
        <v>0</v>
      </c>
      <c r="W58" s="41">
        <f t="shared" si="85"/>
        <v>0</v>
      </c>
      <c r="X58" s="41">
        <f t="shared" si="85"/>
        <v>0</v>
      </c>
      <c r="Y58" s="41">
        <f t="shared" si="85"/>
        <v>0</v>
      </c>
      <c r="Z58" s="41">
        <f t="shared" si="85"/>
        <v>0</v>
      </c>
      <c r="AA58" s="41">
        <f t="shared" si="85"/>
        <v>0</v>
      </c>
      <c r="AB58" s="41">
        <f t="shared" si="85"/>
        <v>0</v>
      </c>
      <c r="AC58" s="41">
        <f t="shared" si="85"/>
        <v>0</v>
      </c>
      <c r="AD58" s="41">
        <f t="shared" si="85"/>
        <v>0</v>
      </c>
      <c r="AE58" s="41">
        <f t="shared" si="85"/>
        <v>0</v>
      </c>
      <c r="AF58" s="41">
        <f t="shared" si="71"/>
        <v>0</v>
      </c>
      <c r="AG58" s="41">
        <v>0</v>
      </c>
      <c r="AH58" s="41">
        <f t="shared" si="86"/>
        <v>0</v>
      </c>
      <c r="AI58" s="41">
        <f t="shared" si="86"/>
        <v>0</v>
      </c>
      <c r="AJ58" s="41">
        <f t="shared" si="86"/>
        <v>0</v>
      </c>
      <c r="AK58" s="41">
        <f t="shared" si="86"/>
        <v>0</v>
      </c>
      <c r="AL58" s="41">
        <f t="shared" si="86"/>
        <v>0</v>
      </c>
      <c r="AM58" s="41">
        <f t="shared" si="86"/>
        <v>0</v>
      </c>
      <c r="AN58" s="41">
        <f t="shared" si="86"/>
        <v>0</v>
      </c>
      <c r="AO58" s="41">
        <f t="shared" si="86"/>
        <v>0</v>
      </c>
      <c r="AP58" s="41">
        <f t="shared" si="86"/>
        <v>0</v>
      </c>
      <c r="AQ58" s="41">
        <f t="shared" si="86"/>
        <v>0</v>
      </c>
      <c r="AR58" s="41">
        <f t="shared" si="86"/>
        <v>0</v>
      </c>
      <c r="AS58" s="41">
        <f t="shared" si="86"/>
        <v>0</v>
      </c>
      <c r="AT58" s="41">
        <f t="shared" si="74"/>
        <v>0</v>
      </c>
      <c r="AU58" s="41">
        <v>0</v>
      </c>
      <c r="AV58" s="41">
        <f t="shared" si="88"/>
        <v>0</v>
      </c>
      <c r="AW58" s="41">
        <f t="shared" si="88"/>
        <v>0</v>
      </c>
      <c r="AX58" s="41">
        <f t="shared" si="88"/>
        <v>0</v>
      </c>
      <c r="AY58" s="41">
        <f t="shared" si="88"/>
        <v>0</v>
      </c>
      <c r="AZ58" s="41">
        <f t="shared" si="88"/>
        <v>0</v>
      </c>
      <c r="BA58" s="41">
        <f t="shared" si="88"/>
        <v>0</v>
      </c>
      <c r="BB58" s="41">
        <f t="shared" si="88"/>
        <v>0</v>
      </c>
      <c r="BC58" s="41">
        <f t="shared" si="88"/>
        <v>0</v>
      </c>
      <c r="BD58" s="41">
        <f t="shared" si="88"/>
        <v>0</v>
      </c>
      <c r="BE58" s="41">
        <f t="shared" si="88"/>
        <v>0</v>
      </c>
      <c r="BF58" s="41">
        <f t="shared" si="88"/>
        <v>0</v>
      </c>
      <c r="BG58" s="41">
        <f t="shared" si="88"/>
        <v>0</v>
      </c>
      <c r="BH58" s="41">
        <f t="shared" si="77"/>
        <v>0</v>
      </c>
      <c r="BI58" s="61">
        <v>0</v>
      </c>
      <c r="BJ58" s="41">
        <f t="shared" si="90"/>
        <v>18964314.680555556</v>
      </c>
      <c r="BK58" s="41">
        <f t="shared" si="90"/>
        <v>18964314.680555556</v>
      </c>
      <c r="BL58" s="41">
        <f t="shared" si="90"/>
        <v>18964314.680555556</v>
      </c>
      <c r="BM58" s="41">
        <f t="shared" si="90"/>
        <v>18964314.680555556</v>
      </c>
      <c r="BN58" s="41">
        <f t="shared" si="90"/>
        <v>18964314.680555556</v>
      </c>
      <c r="BO58" s="41">
        <f t="shared" si="90"/>
        <v>18964314.680555556</v>
      </c>
      <c r="BP58" s="41">
        <f t="shared" si="90"/>
        <v>18964314.680555556</v>
      </c>
      <c r="BQ58" s="41">
        <f t="shared" si="90"/>
        <v>18964314.680555556</v>
      </c>
      <c r="BR58" s="41">
        <f t="shared" si="90"/>
        <v>18964314.680555556</v>
      </c>
      <c r="BS58" s="41">
        <f t="shared" si="90"/>
        <v>18964314.680555556</v>
      </c>
      <c r="BT58" s="41">
        <f t="shared" si="90"/>
        <v>18964314.680555556</v>
      </c>
      <c r="BU58" s="41">
        <f t="shared" si="90"/>
        <v>18964314.680555556</v>
      </c>
      <c r="BV58" s="41">
        <f t="shared" si="80"/>
        <v>227571776.16666666</v>
      </c>
      <c r="BW58" s="61">
        <f t="shared" si="98"/>
        <v>1137858880.8333333</v>
      </c>
      <c r="BX58" s="61">
        <f t="shared" si="92"/>
        <v>18964314.680555556</v>
      </c>
      <c r="BY58" s="61">
        <f t="shared" si="92"/>
        <v>18964314.680555556</v>
      </c>
      <c r="BZ58" s="61">
        <f t="shared" si="92"/>
        <v>18964314.680555556</v>
      </c>
      <c r="CA58" s="61">
        <f t="shared" si="92"/>
        <v>18964314.680555556</v>
      </c>
      <c r="CB58" s="61">
        <f t="shared" si="92"/>
        <v>18964314.680555556</v>
      </c>
      <c r="CC58" s="61">
        <f t="shared" si="92"/>
        <v>18964314.680555556</v>
      </c>
      <c r="CD58" s="61">
        <f t="shared" si="92"/>
        <v>18964314.680555556</v>
      </c>
      <c r="CE58" s="61">
        <f t="shared" si="92"/>
        <v>18964314.680555556</v>
      </c>
      <c r="CF58" s="61">
        <f t="shared" si="92"/>
        <v>18964314.680555556</v>
      </c>
      <c r="CG58" s="61">
        <f t="shared" si="92"/>
        <v>18964314.680555556</v>
      </c>
      <c r="CH58" s="61">
        <f t="shared" si="92"/>
        <v>18964314.680555556</v>
      </c>
      <c r="CI58" s="61">
        <f t="shared" si="92"/>
        <v>18964314.680555556</v>
      </c>
      <c r="CJ58" s="41">
        <f t="shared" si="95"/>
        <v>227571776.16666666</v>
      </c>
      <c r="CK58" s="41">
        <f t="shared" si="93"/>
        <v>910287104.66666663</v>
      </c>
      <c r="CL58" s="41">
        <f t="shared" si="96"/>
        <v>18964314.680555556</v>
      </c>
      <c r="CM58" s="41">
        <f t="shared" si="96"/>
        <v>18964314.680555556</v>
      </c>
      <c r="CN58" s="41">
        <f t="shared" si="96"/>
        <v>18964314.680555556</v>
      </c>
      <c r="CO58" s="41">
        <f t="shared" si="96"/>
        <v>18964314.680555556</v>
      </c>
      <c r="CP58" s="41">
        <f t="shared" si="96"/>
        <v>18964314.680555556</v>
      </c>
      <c r="CQ58" s="41">
        <f t="shared" si="96"/>
        <v>18964314.680555556</v>
      </c>
      <c r="CR58" s="41">
        <f t="shared" si="96"/>
        <v>18964314.680555556</v>
      </c>
      <c r="CS58" s="41">
        <f t="shared" si="96"/>
        <v>18964314.680555556</v>
      </c>
      <c r="CT58" s="41">
        <f t="shared" si="96"/>
        <v>18964314.680555556</v>
      </c>
      <c r="CU58" s="41">
        <f t="shared" si="96"/>
        <v>18964314.680555556</v>
      </c>
      <c r="CV58" s="41">
        <f t="shared" si="97"/>
        <v>18964314.680555556</v>
      </c>
      <c r="CW58" s="41">
        <f t="shared" si="97"/>
        <v>18964314.680555556</v>
      </c>
      <c r="CX58" s="41">
        <f t="shared" si="84"/>
        <v>227571776.16666666</v>
      </c>
      <c r="CY58" s="41">
        <f t="shared" si="65"/>
        <v>682715328.5</v>
      </c>
    </row>
    <row r="59" spans="1:103" s="42" customFormat="1" ht="13" outlineLevel="1" x14ac:dyDescent="0.25">
      <c r="A59" s="33" t="s">
        <v>38</v>
      </c>
      <c r="B59" s="33" t="s">
        <v>39</v>
      </c>
      <c r="C59" s="56"/>
      <c r="D59" s="33" t="s">
        <v>40</v>
      </c>
      <c r="E59" s="146" t="s">
        <v>132</v>
      </c>
      <c r="F59" s="33" t="s">
        <v>133</v>
      </c>
      <c r="G59" s="57">
        <v>44915</v>
      </c>
      <c r="H59" s="57">
        <v>44927</v>
      </c>
      <c r="I59" s="33">
        <v>60</v>
      </c>
      <c r="J59" s="146" t="s">
        <v>94</v>
      </c>
      <c r="K59" s="37" t="s">
        <v>66</v>
      </c>
      <c r="L59" s="33"/>
      <c r="M59" s="38" t="str">
        <f t="shared" si="68"/>
        <v>6274</v>
      </c>
      <c r="N59" s="33">
        <v>6274001901</v>
      </c>
      <c r="O59" s="33"/>
      <c r="P59" s="58"/>
      <c r="Q59" s="58"/>
      <c r="R59" s="58">
        <v>925192275</v>
      </c>
      <c r="S59" s="59">
        <v>15419871.25</v>
      </c>
      <c r="T59" s="41">
        <f t="shared" si="85"/>
        <v>0</v>
      </c>
      <c r="U59" s="41">
        <f t="shared" si="85"/>
        <v>0</v>
      </c>
      <c r="V59" s="41">
        <f t="shared" si="85"/>
        <v>0</v>
      </c>
      <c r="W59" s="41">
        <f t="shared" si="85"/>
        <v>0</v>
      </c>
      <c r="X59" s="41">
        <f t="shared" si="85"/>
        <v>0</v>
      </c>
      <c r="Y59" s="41">
        <f t="shared" si="85"/>
        <v>0</v>
      </c>
      <c r="Z59" s="41">
        <f t="shared" si="85"/>
        <v>0</v>
      </c>
      <c r="AA59" s="41">
        <f t="shared" si="85"/>
        <v>0</v>
      </c>
      <c r="AB59" s="41">
        <f t="shared" si="85"/>
        <v>0</v>
      </c>
      <c r="AC59" s="41">
        <f t="shared" si="85"/>
        <v>0</v>
      </c>
      <c r="AD59" s="41">
        <f t="shared" si="85"/>
        <v>0</v>
      </c>
      <c r="AE59" s="41">
        <f t="shared" si="85"/>
        <v>0</v>
      </c>
      <c r="AF59" s="41">
        <f t="shared" si="71"/>
        <v>0</v>
      </c>
      <c r="AG59" s="41">
        <v>0</v>
      </c>
      <c r="AH59" s="41">
        <f t="shared" si="86"/>
        <v>0</v>
      </c>
      <c r="AI59" s="41">
        <f t="shared" si="86"/>
        <v>0</v>
      </c>
      <c r="AJ59" s="41">
        <f t="shared" si="86"/>
        <v>0</v>
      </c>
      <c r="AK59" s="41">
        <f t="shared" si="86"/>
        <v>0</v>
      </c>
      <c r="AL59" s="41">
        <f t="shared" si="86"/>
        <v>0</v>
      </c>
      <c r="AM59" s="41">
        <f t="shared" si="86"/>
        <v>0</v>
      </c>
      <c r="AN59" s="41">
        <f t="shared" si="86"/>
        <v>0</v>
      </c>
      <c r="AO59" s="41">
        <f t="shared" si="86"/>
        <v>0</v>
      </c>
      <c r="AP59" s="41">
        <f t="shared" si="86"/>
        <v>0</v>
      </c>
      <c r="AQ59" s="41">
        <f t="shared" si="86"/>
        <v>0</v>
      </c>
      <c r="AR59" s="41">
        <f t="shared" si="86"/>
        <v>0</v>
      </c>
      <c r="AS59" s="41">
        <f t="shared" si="86"/>
        <v>0</v>
      </c>
      <c r="AT59" s="41">
        <f t="shared" si="74"/>
        <v>0</v>
      </c>
      <c r="AU59" s="41">
        <v>0</v>
      </c>
      <c r="AV59" s="41">
        <f t="shared" si="88"/>
        <v>0</v>
      </c>
      <c r="AW59" s="41">
        <f t="shared" si="88"/>
        <v>0</v>
      </c>
      <c r="AX59" s="41">
        <f t="shared" si="88"/>
        <v>0</v>
      </c>
      <c r="AY59" s="41">
        <f t="shared" si="88"/>
        <v>0</v>
      </c>
      <c r="AZ59" s="41">
        <f t="shared" si="88"/>
        <v>0</v>
      </c>
      <c r="BA59" s="41">
        <f t="shared" si="88"/>
        <v>0</v>
      </c>
      <c r="BB59" s="41">
        <f t="shared" si="88"/>
        <v>0</v>
      </c>
      <c r="BC59" s="41">
        <f t="shared" si="88"/>
        <v>0</v>
      </c>
      <c r="BD59" s="41">
        <f t="shared" si="88"/>
        <v>0</v>
      </c>
      <c r="BE59" s="41">
        <f t="shared" si="88"/>
        <v>0</v>
      </c>
      <c r="BF59" s="41">
        <f t="shared" si="88"/>
        <v>0</v>
      </c>
      <c r="BG59" s="41">
        <f t="shared" si="88"/>
        <v>0</v>
      </c>
      <c r="BH59" s="41">
        <f t="shared" si="77"/>
        <v>0</v>
      </c>
      <c r="BI59" s="61">
        <v>0</v>
      </c>
      <c r="BJ59" s="41">
        <f t="shared" si="90"/>
        <v>15419871.25</v>
      </c>
      <c r="BK59" s="41">
        <f t="shared" si="90"/>
        <v>15419871.25</v>
      </c>
      <c r="BL59" s="41">
        <f t="shared" si="90"/>
        <v>15419871.25</v>
      </c>
      <c r="BM59" s="41">
        <f t="shared" si="90"/>
        <v>15419871.25</v>
      </c>
      <c r="BN59" s="41">
        <f t="shared" si="90"/>
        <v>15419871.25</v>
      </c>
      <c r="BO59" s="41">
        <f t="shared" si="90"/>
        <v>15419871.25</v>
      </c>
      <c r="BP59" s="41">
        <f t="shared" si="90"/>
        <v>15419871.25</v>
      </c>
      <c r="BQ59" s="41">
        <f t="shared" si="90"/>
        <v>15419871.25</v>
      </c>
      <c r="BR59" s="41">
        <f t="shared" si="90"/>
        <v>15419871.25</v>
      </c>
      <c r="BS59" s="41">
        <f t="shared" si="90"/>
        <v>15419871.25</v>
      </c>
      <c r="BT59" s="41">
        <f t="shared" si="90"/>
        <v>15419871.25</v>
      </c>
      <c r="BU59" s="41">
        <f t="shared" si="90"/>
        <v>15419871.25</v>
      </c>
      <c r="BV59" s="41">
        <f t="shared" si="80"/>
        <v>185038455</v>
      </c>
      <c r="BW59" s="61">
        <f t="shared" si="98"/>
        <v>740153820</v>
      </c>
      <c r="BX59" s="61">
        <f t="shared" si="92"/>
        <v>15419871.25</v>
      </c>
      <c r="BY59" s="61">
        <f t="shared" si="92"/>
        <v>15419871.25</v>
      </c>
      <c r="BZ59" s="61">
        <f t="shared" si="92"/>
        <v>15419871.25</v>
      </c>
      <c r="CA59" s="61">
        <f t="shared" si="92"/>
        <v>15419871.25</v>
      </c>
      <c r="CB59" s="61">
        <f t="shared" si="92"/>
        <v>15419871.25</v>
      </c>
      <c r="CC59" s="61">
        <f t="shared" si="92"/>
        <v>15419871.25</v>
      </c>
      <c r="CD59" s="61">
        <f t="shared" si="92"/>
        <v>15419871.25</v>
      </c>
      <c r="CE59" s="61">
        <f t="shared" si="92"/>
        <v>15419871.25</v>
      </c>
      <c r="CF59" s="61">
        <f t="shared" si="92"/>
        <v>15419871.25</v>
      </c>
      <c r="CG59" s="61">
        <f t="shared" si="92"/>
        <v>15419871.25</v>
      </c>
      <c r="CH59" s="61">
        <f t="shared" si="92"/>
        <v>15419871.25</v>
      </c>
      <c r="CI59" s="61">
        <f t="shared" si="92"/>
        <v>15419871.25</v>
      </c>
      <c r="CJ59" s="41">
        <f t="shared" si="95"/>
        <v>185038455</v>
      </c>
      <c r="CK59" s="41">
        <f t="shared" si="93"/>
        <v>555115365</v>
      </c>
      <c r="CL59" s="41">
        <f t="shared" si="96"/>
        <v>15419871.25</v>
      </c>
      <c r="CM59" s="41">
        <f t="shared" si="96"/>
        <v>15419871.25</v>
      </c>
      <c r="CN59" s="41">
        <f t="shared" si="96"/>
        <v>15419871.25</v>
      </c>
      <c r="CO59" s="41">
        <f t="shared" si="96"/>
        <v>15419871.25</v>
      </c>
      <c r="CP59" s="41">
        <f t="shared" si="96"/>
        <v>15419871.25</v>
      </c>
      <c r="CQ59" s="41">
        <f t="shared" si="96"/>
        <v>15419871.25</v>
      </c>
      <c r="CR59" s="41">
        <f t="shared" si="96"/>
        <v>15419871.25</v>
      </c>
      <c r="CS59" s="41">
        <f t="shared" si="96"/>
        <v>15419871.25</v>
      </c>
      <c r="CT59" s="41">
        <f t="shared" si="96"/>
        <v>15419871.25</v>
      </c>
      <c r="CU59" s="41">
        <f t="shared" si="96"/>
        <v>15419871.25</v>
      </c>
      <c r="CV59" s="41">
        <f t="shared" si="97"/>
        <v>15419871.25</v>
      </c>
      <c r="CW59" s="41">
        <f t="shared" si="97"/>
        <v>15419871.25</v>
      </c>
      <c r="CX59" s="41">
        <f t="shared" si="84"/>
        <v>185038455</v>
      </c>
      <c r="CY59" s="41">
        <f t="shared" si="65"/>
        <v>370076910</v>
      </c>
    </row>
    <row r="60" spans="1:103" s="42" customFormat="1" ht="13" outlineLevel="1" x14ac:dyDescent="0.25">
      <c r="A60" s="33" t="s">
        <v>38</v>
      </c>
      <c r="B60" s="33" t="s">
        <v>39</v>
      </c>
      <c r="C60" s="56"/>
      <c r="D60" s="33" t="s">
        <v>47</v>
      </c>
      <c r="E60" s="146" t="s">
        <v>134</v>
      </c>
      <c r="F60" s="33" t="s">
        <v>135</v>
      </c>
      <c r="G60" s="57">
        <v>44439</v>
      </c>
      <c r="H60" s="57">
        <v>44438</v>
      </c>
      <c r="I60" s="33">
        <v>60</v>
      </c>
      <c r="J60" s="146" t="s">
        <v>721</v>
      </c>
      <c r="K60" s="37" t="s">
        <v>50</v>
      </c>
      <c r="L60" s="33"/>
      <c r="M60" s="38" t="str">
        <f t="shared" si="68"/>
        <v>6424</v>
      </c>
      <c r="N60" s="33">
        <v>6424001901</v>
      </c>
      <c r="O60" s="33"/>
      <c r="P60" s="58"/>
      <c r="Q60" s="58"/>
      <c r="R60" s="58">
        <v>36001880</v>
      </c>
      <c r="S60" s="59">
        <v>600031.33333333337</v>
      </c>
      <c r="T60" s="41">
        <f t="shared" si="85"/>
        <v>0</v>
      </c>
      <c r="U60" s="41">
        <f t="shared" si="85"/>
        <v>0</v>
      </c>
      <c r="V60" s="41">
        <f t="shared" si="85"/>
        <v>0</v>
      </c>
      <c r="W60" s="41">
        <f t="shared" si="85"/>
        <v>0</v>
      </c>
      <c r="X60" s="41">
        <f t="shared" si="85"/>
        <v>0</v>
      </c>
      <c r="Y60" s="41">
        <f t="shared" si="85"/>
        <v>0</v>
      </c>
      <c r="Z60" s="41">
        <f t="shared" si="85"/>
        <v>0</v>
      </c>
      <c r="AA60" s="41">
        <f t="shared" si="85"/>
        <v>0</v>
      </c>
      <c r="AB60" s="41">
        <f t="shared" si="85"/>
        <v>0</v>
      </c>
      <c r="AC60" s="41">
        <f t="shared" si="85"/>
        <v>0</v>
      </c>
      <c r="AD60" s="41">
        <f t="shared" si="85"/>
        <v>0</v>
      </c>
      <c r="AE60" s="41">
        <f t="shared" si="85"/>
        <v>0</v>
      </c>
      <c r="AF60" s="41">
        <f t="shared" si="71"/>
        <v>0</v>
      </c>
      <c r="AG60" s="41">
        <v>0</v>
      </c>
      <c r="AH60" s="41">
        <f t="shared" si="86"/>
        <v>0</v>
      </c>
      <c r="AI60" s="41">
        <f t="shared" si="86"/>
        <v>0</v>
      </c>
      <c r="AJ60" s="41">
        <f t="shared" si="86"/>
        <v>0</v>
      </c>
      <c r="AK60" s="41">
        <f t="shared" si="86"/>
        <v>0</v>
      </c>
      <c r="AL60" s="41">
        <f t="shared" si="86"/>
        <v>0</v>
      </c>
      <c r="AM60" s="41">
        <f t="shared" si="86"/>
        <v>0</v>
      </c>
      <c r="AN60" s="41">
        <f t="shared" si="86"/>
        <v>0</v>
      </c>
      <c r="AO60" s="41">
        <f t="shared" si="86"/>
        <v>600031.33333333337</v>
      </c>
      <c r="AP60" s="41">
        <f t="shared" si="86"/>
        <v>600031.33333333337</v>
      </c>
      <c r="AQ60" s="41">
        <f t="shared" si="86"/>
        <v>600031.33333333337</v>
      </c>
      <c r="AR60" s="41">
        <f t="shared" si="86"/>
        <v>600031.33333333337</v>
      </c>
      <c r="AS60" s="41">
        <f t="shared" si="86"/>
        <v>600031.33333333337</v>
      </c>
      <c r="AT60" s="41">
        <f t="shared" si="74"/>
        <v>3000156.666666667</v>
      </c>
      <c r="AU60" s="41">
        <f t="shared" ref="AU60:AU62" si="99">+R60-AT60</f>
        <v>33001723.333333332</v>
      </c>
      <c r="AV60" s="41">
        <f t="shared" si="88"/>
        <v>600031.33333333337</v>
      </c>
      <c r="AW60" s="41">
        <f t="shared" si="88"/>
        <v>600031.33333333337</v>
      </c>
      <c r="AX60" s="41">
        <f t="shared" si="88"/>
        <v>600031.33333333337</v>
      </c>
      <c r="AY60" s="41">
        <f t="shared" si="88"/>
        <v>600031.33333333337</v>
      </c>
      <c r="AZ60" s="41">
        <f t="shared" si="88"/>
        <v>600031.33333333337</v>
      </c>
      <c r="BA60" s="41">
        <f t="shared" si="88"/>
        <v>600031.33333333337</v>
      </c>
      <c r="BB60" s="41">
        <f t="shared" si="88"/>
        <v>600031.33333333337</v>
      </c>
      <c r="BC60" s="41">
        <f t="shared" si="88"/>
        <v>600031.33333333337</v>
      </c>
      <c r="BD60" s="41">
        <f t="shared" si="88"/>
        <v>600031.33333333337</v>
      </c>
      <c r="BE60" s="41">
        <f t="shared" si="88"/>
        <v>600031.33333333337</v>
      </c>
      <c r="BF60" s="41">
        <f t="shared" si="88"/>
        <v>600031.33333333337</v>
      </c>
      <c r="BG60" s="41">
        <f t="shared" si="88"/>
        <v>600031.33333333337</v>
      </c>
      <c r="BH60" s="41">
        <f t="shared" si="77"/>
        <v>7200375.9999999991</v>
      </c>
      <c r="BI60" s="41">
        <f t="shared" ref="BI60:BI62" si="100">+AU60-BH60</f>
        <v>25801347.333333332</v>
      </c>
      <c r="BJ60" s="41">
        <f t="shared" si="90"/>
        <v>600031.33333333337</v>
      </c>
      <c r="BK60" s="41">
        <f t="shared" si="90"/>
        <v>600031.33333333337</v>
      </c>
      <c r="BL60" s="41">
        <f t="shared" si="90"/>
        <v>600031.33333333337</v>
      </c>
      <c r="BM60" s="41">
        <f t="shared" si="90"/>
        <v>600031.33333333337</v>
      </c>
      <c r="BN60" s="41">
        <f t="shared" si="90"/>
        <v>600031.33333333337</v>
      </c>
      <c r="BO60" s="41">
        <f t="shared" si="90"/>
        <v>600031.33333333337</v>
      </c>
      <c r="BP60" s="41">
        <f t="shared" si="90"/>
        <v>600031.33333333337</v>
      </c>
      <c r="BQ60" s="41">
        <f t="shared" si="90"/>
        <v>600031.33333333337</v>
      </c>
      <c r="BR60" s="41">
        <f t="shared" si="90"/>
        <v>600031.33333333337</v>
      </c>
      <c r="BS60" s="41">
        <f t="shared" si="90"/>
        <v>600031.33333333337</v>
      </c>
      <c r="BT60" s="41">
        <f t="shared" si="90"/>
        <v>600031.33333333337</v>
      </c>
      <c r="BU60" s="41">
        <f t="shared" si="90"/>
        <v>600031.33333333337</v>
      </c>
      <c r="BV60" s="41">
        <f t="shared" si="80"/>
        <v>7200375.9999999991</v>
      </c>
      <c r="BW60" s="41">
        <f t="shared" ref="BW60:BW72" si="101">+BI60-BV60</f>
        <v>18600971.333333332</v>
      </c>
      <c r="BX60" s="61">
        <f t="shared" ref="BX60:CI79" si="102">+$S60</f>
        <v>600031.33333333337</v>
      </c>
      <c r="BY60" s="61">
        <f t="shared" si="102"/>
        <v>600031.33333333337</v>
      </c>
      <c r="BZ60" s="61">
        <f t="shared" si="102"/>
        <v>600031.33333333337</v>
      </c>
      <c r="CA60" s="61">
        <f t="shared" si="102"/>
        <v>600031.33333333337</v>
      </c>
      <c r="CB60" s="61">
        <f t="shared" si="102"/>
        <v>600031.33333333337</v>
      </c>
      <c r="CC60" s="61">
        <f t="shared" si="102"/>
        <v>600031.33333333337</v>
      </c>
      <c r="CD60" s="61">
        <f t="shared" si="102"/>
        <v>600031.33333333337</v>
      </c>
      <c r="CE60" s="61">
        <f t="shared" si="102"/>
        <v>600031.33333333337</v>
      </c>
      <c r="CF60" s="61">
        <f t="shared" si="102"/>
        <v>600031.33333333337</v>
      </c>
      <c r="CG60" s="61">
        <f t="shared" si="102"/>
        <v>600031.33333333337</v>
      </c>
      <c r="CH60" s="61">
        <f t="shared" si="102"/>
        <v>600031.33333333337</v>
      </c>
      <c r="CI60" s="61">
        <f t="shared" si="102"/>
        <v>600031.33333333337</v>
      </c>
      <c r="CJ60" s="41">
        <f t="shared" si="95"/>
        <v>7200375.9999999991</v>
      </c>
      <c r="CK60" s="41">
        <f t="shared" si="93"/>
        <v>11400595.333333332</v>
      </c>
      <c r="CL60" s="41">
        <f t="shared" si="96"/>
        <v>600031.33333333337</v>
      </c>
      <c r="CM60" s="41">
        <f t="shared" si="96"/>
        <v>600031.33333333337</v>
      </c>
      <c r="CN60" s="41">
        <f t="shared" si="96"/>
        <v>600031.33333333337</v>
      </c>
      <c r="CO60" s="41">
        <f t="shared" si="96"/>
        <v>600031.33333333337</v>
      </c>
      <c r="CP60" s="41">
        <f t="shared" si="96"/>
        <v>600031.33333333337</v>
      </c>
      <c r="CQ60" s="41">
        <f t="shared" si="96"/>
        <v>600031.33333333337</v>
      </c>
      <c r="CR60" s="41">
        <f t="shared" si="96"/>
        <v>600031.33333333337</v>
      </c>
      <c r="CS60" s="41">
        <f t="shared" si="96"/>
        <v>600031.33333333337</v>
      </c>
      <c r="CT60" s="41">
        <f t="shared" si="96"/>
        <v>600031.33333333337</v>
      </c>
      <c r="CU60" s="41">
        <f t="shared" si="96"/>
        <v>600031.33333333337</v>
      </c>
      <c r="CV60" s="41">
        <f t="shared" si="97"/>
        <v>600031.33333333337</v>
      </c>
      <c r="CW60" s="41">
        <f t="shared" si="97"/>
        <v>600031.33333333337</v>
      </c>
      <c r="CX60" s="41">
        <f t="shared" si="84"/>
        <v>7200375.9999999991</v>
      </c>
      <c r="CY60" s="41">
        <f t="shared" si="65"/>
        <v>4200219.333333333</v>
      </c>
    </row>
    <row r="61" spans="1:103" s="42" customFormat="1" ht="13" outlineLevel="1" x14ac:dyDescent="0.25">
      <c r="A61" s="33" t="s">
        <v>38</v>
      </c>
      <c r="B61" s="33" t="s">
        <v>39</v>
      </c>
      <c r="C61" s="56"/>
      <c r="D61" s="33" t="s">
        <v>47</v>
      </c>
      <c r="E61" s="146" t="s">
        <v>136</v>
      </c>
      <c r="F61" s="33" t="s">
        <v>137</v>
      </c>
      <c r="G61" s="57">
        <v>44439</v>
      </c>
      <c r="H61" s="57">
        <v>44438</v>
      </c>
      <c r="I61" s="33">
        <v>120</v>
      </c>
      <c r="J61" s="146" t="s">
        <v>721</v>
      </c>
      <c r="K61" s="37" t="s">
        <v>50</v>
      </c>
      <c r="L61" s="33"/>
      <c r="M61" s="38" t="str">
        <f t="shared" si="68"/>
        <v>6424</v>
      </c>
      <c r="N61" s="33">
        <v>6424001901</v>
      </c>
      <c r="O61" s="33"/>
      <c r="P61" s="58"/>
      <c r="Q61" s="58"/>
      <c r="R61" s="58">
        <v>2813240158</v>
      </c>
      <c r="S61" s="59">
        <v>23443667.983333334</v>
      </c>
      <c r="T61" s="41">
        <f t="shared" si="85"/>
        <v>0</v>
      </c>
      <c r="U61" s="41">
        <f t="shared" si="85"/>
        <v>0</v>
      </c>
      <c r="V61" s="41">
        <f t="shared" si="85"/>
        <v>0</v>
      </c>
      <c r="W61" s="41">
        <f t="shared" si="85"/>
        <v>0</v>
      </c>
      <c r="X61" s="41">
        <f t="shared" si="85"/>
        <v>0</v>
      </c>
      <c r="Y61" s="41">
        <f t="shared" si="85"/>
        <v>0</v>
      </c>
      <c r="Z61" s="41">
        <f t="shared" si="85"/>
        <v>0</v>
      </c>
      <c r="AA61" s="41">
        <f t="shared" si="85"/>
        <v>0</v>
      </c>
      <c r="AB61" s="41">
        <f t="shared" si="85"/>
        <v>0</v>
      </c>
      <c r="AC61" s="41">
        <f t="shared" si="85"/>
        <v>0</v>
      </c>
      <c r="AD61" s="41">
        <f t="shared" si="85"/>
        <v>0</v>
      </c>
      <c r="AE61" s="41">
        <f t="shared" si="85"/>
        <v>0</v>
      </c>
      <c r="AF61" s="41">
        <f t="shared" si="71"/>
        <v>0</v>
      </c>
      <c r="AG61" s="41">
        <v>0</v>
      </c>
      <c r="AH61" s="41">
        <f t="shared" si="86"/>
        <v>0</v>
      </c>
      <c r="AI61" s="41">
        <f t="shared" si="86"/>
        <v>0</v>
      </c>
      <c r="AJ61" s="41">
        <f t="shared" si="86"/>
        <v>0</v>
      </c>
      <c r="AK61" s="41">
        <f t="shared" si="86"/>
        <v>0</v>
      </c>
      <c r="AL61" s="41">
        <f t="shared" si="86"/>
        <v>0</v>
      </c>
      <c r="AM61" s="41">
        <f t="shared" si="86"/>
        <v>0</v>
      </c>
      <c r="AN61" s="41">
        <f t="shared" si="86"/>
        <v>0</v>
      </c>
      <c r="AO61" s="41">
        <f t="shared" si="86"/>
        <v>23443667.983333334</v>
      </c>
      <c r="AP61" s="41">
        <f t="shared" si="86"/>
        <v>23443667.983333334</v>
      </c>
      <c r="AQ61" s="41">
        <f t="shared" si="86"/>
        <v>23443667.983333334</v>
      </c>
      <c r="AR61" s="41">
        <f t="shared" si="86"/>
        <v>23443667.983333334</v>
      </c>
      <c r="AS61" s="41">
        <f t="shared" si="86"/>
        <v>23443667.983333334</v>
      </c>
      <c r="AT61" s="41">
        <f t="shared" si="74"/>
        <v>117218339.91666667</v>
      </c>
      <c r="AU61" s="41">
        <f t="shared" si="99"/>
        <v>2696021818.0833335</v>
      </c>
      <c r="AV61" s="41">
        <f t="shared" si="88"/>
        <v>23443667.983333334</v>
      </c>
      <c r="AW61" s="41">
        <f t="shared" si="88"/>
        <v>23443667.983333334</v>
      </c>
      <c r="AX61" s="41">
        <f t="shared" si="88"/>
        <v>23443667.983333334</v>
      </c>
      <c r="AY61" s="41">
        <f t="shared" si="88"/>
        <v>23443667.983333334</v>
      </c>
      <c r="AZ61" s="41">
        <f t="shared" si="88"/>
        <v>23443667.983333334</v>
      </c>
      <c r="BA61" s="41">
        <f t="shared" si="88"/>
        <v>23443667.983333334</v>
      </c>
      <c r="BB61" s="41">
        <f t="shared" si="88"/>
        <v>23443667.983333334</v>
      </c>
      <c r="BC61" s="41">
        <f t="shared" si="88"/>
        <v>23443667.983333334</v>
      </c>
      <c r="BD61" s="41">
        <f t="shared" si="88"/>
        <v>23443667.983333334</v>
      </c>
      <c r="BE61" s="41">
        <f t="shared" si="88"/>
        <v>23443667.983333334</v>
      </c>
      <c r="BF61" s="41">
        <f t="shared" si="88"/>
        <v>23443667.983333334</v>
      </c>
      <c r="BG61" s="41">
        <f t="shared" si="88"/>
        <v>23443667.983333334</v>
      </c>
      <c r="BH61" s="41">
        <f t="shared" si="77"/>
        <v>281324015.80000007</v>
      </c>
      <c r="BI61" s="41">
        <f t="shared" si="100"/>
        <v>2414697802.2833333</v>
      </c>
      <c r="BJ61" s="41">
        <f t="shared" si="90"/>
        <v>23443667.983333334</v>
      </c>
      <c r="BK61" s="41">
        <f t="shared" si="90"/>
        <v>23443667.983333334</v>
      </c>
      <c r="BL61" s="41">
        <f t="shared" si="90"/>
        <v>23443667.983333334</v>
      </c>
      <c r="BM61" s="41">
        <f t="shared" si="90"/>
        <v>23443667.983333334</v>
      </c>
      <c r="BN61" s="41">
        <f t="shared" si="90"/>
        <v>23443667.983333334</v>
      </c>
      <c r="BO61" s="41">
        <f t="shared" si="90"/>
        <v>23443667.983333334</v>
      </c>
      <c r="BP61" s="41">
        <f t="shared" si="90"/>
        <v>23443667.983333334</v>
      </c>
      <c r="BQ61" s="41">
        <f t="shared" si="90"/>
        <v>23443667.983333334</v>
      </c>
      <c r="BR61" s="41">
        <f t="shared" si="90"/>
        <v>23443667.983333334</v>
      </c>
      <c r="BS61" s="41">
        <f t="shared" si="90"/>
        <v>23443667.983333334</v>
      </c>
      <c r="BT61" s="41">
        <f t="shared" si="90"/>
        <v>23443667.983333334</v>
      </c>
      <c r="BU61" s="41">
        <f t="shared" si="90"/>
        <v>23443667.983333334</v>
      </c>
      <c r="BV61" s="41">
        <f t="shared" si="80"/>
        <v>281324015.80000007</v>
      </c>
      <c r="BW61" s="41">
        <f t="shared" si="101"/>
        <v>2133373786.4833331</v>
      </c>
      <c r="BX61" s="61">
        <f t="shared" si="102"/>
        <v>23443667.983333334</v>
      </c>
      <c r="BY61" s="61">
        <f t="shared" si="102"/>
        <v>23443667.983333334</v>
      </c>
      <c r="BZ61" s="61">
        <f t="shared" si="102"/>
        <v>23443667.983333334</v>
      </c>
      <c r="CA61" s="61">
        <f t="shared" si="102"/>
        <v>23443667.983333334</v>
      </c>
      <c r="CB61" s="61">
        <f t="shared" si="102"/>
        <v>23443667.983333334</v>
      </c>
      <c r="CC61" s="61">
        <f t="shared" si="102"/>
        <v>23443667.983333334</v>
      </c>
      <c r="CD61" s="61">
        <f t="shared" si="102"/>
        <v>23443667.983333334</v>
      </c>
      <c r="CE61" s="61">
        <f t="shared" si="102"/>
        <v>23443667.983333334</v>
      </c>
      <c r="CF61" s="61">
        <f t="shared" si="102"/>
        <v>23443667.983333334</v>
      </c>
      <c r="CG61" s="61">
        <f t="shared" si="102"/>
        <v>23443667.983333334</v>
      </c>
      <c r="CH61" s="61">
        <f t="shared" si="102"/>
        <v>23443667.983333334</v>
      </c>
      <c r="CI61" s="61">
        <f t="shared" si="102"/>
        <v>23443667.983333334</v>
      </c>
      <c r="CJ61" s="41">
        <f t="shared" si="95"/>
        <v>281324015.80000007</v>
      </c>
      <c r="CK61" s="41">
        <f t="shared" si="93"/>
        <v>1852049770.6833329</v>
      </c>
      <c r="CL61" s="41">
        <f t="shared" si="96"/>
        <v>23443667.983333334</v>
      </c>
      <c r="CM61" s="41">
        <f t="shared" si="96"/>
        <v>23443667.983333334</v>
      </c>
      <c r="CN61" s="41">
        <f t="shared" si="96"/>
        <v>23443667.983333334</v>
      </c>
      <c r="CO61" s="41">
        <f t="shared" si="96"/>
        <v>23443667.983333334</v>
      </c>
      <c r="CP61" s="41">
        <f t="shared" si="96"/>
        <v>23443667.983333334</v>
      </c>
      <c r="CQ61" s="41">
        <f t="shared" si="96"/>
        <v>23443667.983333334</v>
      </c>
      <c r="CR61" s="41">
        <f t="shared" si="96"/>
        <v>23443667.983333334</v>
      </c>
      <c r="CS61" s="41">
        <f t="shared" si="96"/>
        <v>23443667.983333334</v>
      </c>
      <c r="CT61" s="41">
        <f t="shared" si="96"/>
        <v>23443667.983333334</v>
      </c>
      <c r="CU61" s="41">
        <f t="shared" si="96"/>
        <v>23443667.983333334</v>
      </c>
      <c r="CV61" s="41">
        <f t="shared" si="97"/>
        <v>23443667.983333334</v>
      </c>
      <c r="CW61" s="41">
        <f t="shared" si="97"/>
        <v>23443667.983333334</v>
      </c>
      <c r="CX61" s="41">
        <f t="shared" si="84"/>
        <v>281324015.80000007</v>
      </c>
      <c r="CY61" s="41">
        <f t="shared" si="65"/>
        <v>1570725754.8833327</v>
      </c>
    </row>
    <row r="62" spans="1:103" s="42" customFormat="1" ht="13" outlineLevel="1" x14ac:dyDescent="0.25">
      <c r="A62" s="33" t="s">
        <v>38</v>
      </c>
      <c r="B62" s="33" t="s">
        <v>39</v>
      </c>
      <c r="C62" s="56"/>
      <c r="D62" s="33" t="s">
        <v>47</v>
      </c>
      <c r="E62" s="146" t="s">
        <v>138</v>
      </c>
      <c r="F62" s="33" t="s">
        <v>139</v>
      </c>
      <c r="G62" s="57">
        <v>44439</v>
      </c>
      <c r="H62" s="57">
        <v>44438</v>
      </c>
      <c r="I62" s="33">
        <v>240</v>
      </c>
      <c r="J62" s="146" t="s">
        <v>721</v>
      </c>
      <c r="K62" s="37" t="s">
        <v>50</v>
      </c>
      <c r="L62" s="33"/>
      <c r="M62" s="38" t="str">
        <f t="shared" si="68"/>
        <v>6424</v>
      </c>
      <c r="N62" s="33">
        <v>6424001901</v>
      </c>
      <c r="O62" s="33"/>
      <c r="P62" s="58"/>
      <c r="Q62" s="58"/>
      <c r="R62" s="58">
        <v>13526642799</v>
      </c>
      <c r="S62" s="59">
        <v>56361011.662500001</v>
      </c>
      <c r="T62" s="41">
        <f t="shared" si="85"/>
        <v>0</v>
      </c>
      <c r="U62" s="41">
        <f t="shared" si="85"/>
        <v>0</v>
      </c>
      <c r="V62" s="41">
        <f t="shared" si="85"/>
        <v>0</v>
      </c>
      <c r="W62" s="41">
        <f t="shared" si="85"/>
        <v>0</v>
      </c>
      <c r="X62" s="41">
        <f t="shared" si="85"/>
        <v>0</v>
      </c>
      <c r="Y62" s="41">
        <f t="shared" si="85"/>
        <v>0</v>
      </c>
      <c r="Z62" s="41">
        <f t="shared" si="85"/>
        <v>0</v>
      </c>
      <c r="AA62" s="41">
        <f t="shared" si="85"/>
        <v>0</v>
      </c>
      <c r="AB62" s="41">
        <f t="shared" si="85"/>
        <v>0</v>
      </c>
      <c r="AC62" s="41">
        <f t="shared" si="85"/>
        <v>0</v>
      </c>
      <c r="AD62" s="41">
        <f t="shared" si="85"/>
        <v>0</v>
      </c>
      <c r="AE62" s="41">
        <f t="shared" si="85"/>
        <v>0</v>
      </c>
      <c r="AF62" s="41">
        <f t="shared" si="71"/>
        <v>0</v>
      </c>
      <c r="AG62" s="41">
        <v>0</v>
      </c>
      <c r="AH62" s="41">
        <f t="shared" si="86"/>
        <v>0</v>
      </c>
      <c r="AI62" s="41">
        <f t="shared" si="86"/>
        <v>0</v>
      </c>
      <c r="AJ62" s="41">
        <f t="shared" si="86"/>
        <v>0</v>
      </c>
      <c r="AK62" s="41">
        <f t="shared" si="86"/>
        <v>0</v>
      </c>
      <c r="AL62" s="41">
        <f t="shared" si="86"/>
        <v>0</v>
      </c>
      <c r="AM62" s="41">
        <f t="shared" si="86"/>
        <v>0</v>
      </c>
      <c r="AN62" s="41">
        <f t="shared" si="86"/>
        <v>0</v>
      </c>
      <c r="AO62" s="41">
        <f t="shared" si="86"/>
        <v>56361011.662500001</v>
      </c>
      <c r="AP62" s="41">
        <f t="shared" si="86"/>
        <v>56361011.662500001</v>
      </c>
      <c r="AQ62" s="41">
        <f t="shared" si="86"/>
        <v>56361011.662500001</v>
      </c>
      <c r="AR62" s="41">
        <f t="shared" si="86"/>
        <v>56361011.662500001</v>
      </c>
      <c r="AS62" s="41">
        <f t="shared" si="86"/>
        <v>56361011.662500001</v>
      </c>
      <c r="AT62" s="41">
        <f t="shared" si="74"/>
        <v>281805058.3125</v>
      </c>
      <c r="AU62" s="41">
        <f t="shared" si="99"/>
        <v>13244837740.6875</v>
      </c>
      <c r="AV62" s="41">
        <f t="shared" si="88"/>
        <v>56361011.662500001</v>
      </c>
      <c r="AW62" s="41">
        <f t="shared" si="88"/>
        <v>56361011.662500001</v>
      </c>
      <c r="AX62" s="41">
        <f t="shared" si="88"/>
        <v>56361011.662500001</v>
      </c>
      <c r="AY62" s="41">
        <f t="shared" si="88"/>
        <v>56361011.662500001</v>
      </c>
      <c r="AZ62" s="41">
        <f t="shared" si="88"/>
        <v>56361011.662500001</v>
      </c>
      <c r="BA62" s="41">
        <f t="shared" si="88"/>
        <v>56361011.662500001</v>
      </c>
      <c r="BB62" s="41">
        <f t="shared" si="88"/>
        <v>56361011.662500001</v>
      </c>
      <c r="BC62" s="41">
        <f t="shared" si="88"/>
        <v>56361011.662500001</v>
      </c>
      <c r="BD62" s="41">
        <f t="shared" si="88"/>
        <v>56361011.662500001</v>
      </c>
      <c r="BE62" s="41">
        <f t="shared" si="88"/>
        <v>56361011.662500001</v>
      </c>
      <c r="BF62" s="41">
        <f t="shared" si="88"/>
        <v>56361011.662500001</v>
      </c>
      <c r="BG62" s="41">
        <f t="shared" si="88"/>
        <v>56361011.662500001</v>
      </c>
      <c r="BH62" s="41">
        <f t="shared" si="77"/>
        <v>676332139.95000017</v>
      </c>
      <c r="BI62" s="41">
        <f t="shared" si="100"/>
        <v>12568505600.737499</v>
      </c>
      <c r="BJ62" s="41">
        <f t="shared" si="90"/>
        <v>56361011.662500001</v>
      </c>
      <c r="BK62" s="41">
        <f t="shared" si="90"/>
        <v>56361011.662500001</v>
      </c>
      <c r="BL62" s="41">
        <f t="shared" si="90"/>
        <v>56361011.662500001</v>
      </c>
      <c r="BM62" s="41">
        <f t="shared" si="90"/>
        <v>56361011.662500001</v>
      </c>
      <c r="BN62" s="41">
        <f t="shared" si="90"/>
        <v>56361011.662500001</v>
      </c>
      <c r="BO62" s="41">
        <f t="shared" si="90"/>
        <v>56361011.662500001</v>
      </c>
      <c r="BP62" s="41">
        <f t="shared" si="90"/>
        <v>56361011.662500001</v>
      </c>
      <c r="BQ62" s="41">
        <f t="shared" si="90"/>
        <v>56361011.662500001</v>
      </c>
      <c r="BR62" s="41">
        <f t="shared" si="90"/>
        <v>56361011.662500001</v>
      </c>
      <c r="BS62" s="41">
        <f t="shared" si="90"/>
        <v>56361011.662500001</v>
      </c>
      <c r="BT62" s="41">
        <f t="shared" si="90"/>
        <v>56361011.662500001</v>
      </c>
      <c r="BU62" s="41">
        <f t="shared" si="90"/>
        <v>56361011.662500001</v>
      </c>
      <c r="BV62" s="41">
        <f t="shared" si="80"/>
        <v>676332139.95000017</v>
      </c>
      <c r="BW62" s="41">
        <f t="shared" si="101"/>
        <v>11892173460.787498</v>
      </c>
      <c r="BX62" s="61">
        <f t="shared" si="102"/>
        <v>56361011.662500001</v>
      </c>
      <c r="BY62" s="61">
        <f t="shared" si="102"/>
        <v>56361011.662500001</v>
      </c>
      <c r="BZ62" s="61">
        <f t="shared" si="102"/>
        <v>56361011.662500001</v>
      </c>
      <c r="CA62" s="61">
        <f t="shared" si="102"/>
        <v>56361011.662500001</v>
      </c>
      <c r="CB62" s="61">
        <f t="shared" si="102"/>
        <v>56361011.662500001</v>
      </c>
      <c r="CC62" s="61">
        <f t="shared" si="102"/>
        <v>56361011.662500001</v>
      </c>
      <c r="CD62" s="61">
        <f t="shared" si="102"/>
        <v>56361011.662500001</v>
      </c>
      <c r="CE62" s="61">
        <f t="shared" si="102"/>
        <v>56361011.662500001</v>
      </c>
      <c r="CF62" s="61">
        <f t="shared" si="102"/>
        <v>56361011.662500001</v>
      </c>
      <c r="CG62" s="61">
        <f t="shared" si="102"/>
        <v>56361011.662500001</v>
      </c>
      <c r="CH62" s="61">
        <f t="shared" si="102"/>
        <v>56361011.662500001</v>
      </c>
      <c r="CI62" s="61">
        <f t="shared" si="102"/>
        <v>56361011.662500001</v>
      </c>
      <c r="CJ62" s="41">
        <f t="shared" si="95"/>
        <v>676332139.95000017</v>
      </c>
      <c r="CK62" s="41">
        <f t="shared" si="93"/>
        <v>11215841320.837498</v>
      </c>
      <c r="CL62" s="41">
        <f t="shared" si="96"/>
        <v>56361011.662500001</v>
      </c>
      <c r="CM62" s="41">
        <f t="shared" si="96"/>
        <v>56361011.662500001</v>
      </c>
      <c r="CN62" s="41">
        <f t="shared" si="96"/>
        <v>56361011.662500001</v>
      </c>
      <c r="CO62" s="41">
        <f t="shared" si="96"/>
        <v>56361011.662500001</v>
      </c>
      <c r="CP62" s="41">
        <f t="shared" si="96"/>
        <v>56361011.662500001</v>
      </c>
      <c r="CQ62" s="41">
        <f t="shared" si="96"/>
        <v>56361011.662500001</v>
      </c>
      <c r="CR62" s="41">
        <f t="shared" si="96"/>
        <v>56361011.662500001</v>
      </c>
      <c r="CS62" s="41">
        <f t="shared" si="96"/>
        <v>56361011.662500001</v>
      </c>
      <c r="CT62" s="41">
        <f t="shared" si="96"/>
        <v>56361011.662500001</v>
      </c>
      <c r="CU62" s="41">
        <f t="shared" si="96"/>
        <v>56361011.662500001</v>
      </c>
      <c r="CV62" s="41">
        <f t="shared" si="97"/>
        <v>56361011.662500001</v>
      </c>
      <c r="CW62" s="41">
        <f t="shared" si="97"/>
        <v>56361011.662500001</v>
      </c>
      <c r="CX62" s="41">
        <f t="shared" si="84"/>
        <v>676332139.95000017</v>
      </c>
      <c r="CY62" s="41">
        <f t="shared" si="65"/>
        <v>10539509180.887497</v>
      </c>
    </row>
    <row r="63" spans="1:103" s="42" customFormat="1" ht="13" outlineLevel="1" x14ac:dyDescent="0.25">
      <c r="A63" s="33" t="s">
        <v>38</v>
      </c>
      <c r="B63" s="33" t="s">
        <v>39</v>
      </c>
      <c r="C63" s="56"/>
      <c r="D63" s="33" t="s">
        <v>47</v>
      </c>
      <c r="E63" s="146" t="s">
        <v>140</v>
      </c>
      <c r="F63" s="33" t="s">
        <v>141</v>
      </c>
      <c r="G63" s="57">
        <v>44866</v>
      </c>
      <c r="H63" s="57">
        <v>44866</v>
      </c>
      <c r="I63" s="33">
        <v>36</v>
      </c>
      <c r="J63" s="146" t="s">
        <v>721</v>
      </c>
      <c r="K63" s="37" t="s">
        <v>50</v>
      </c>
      <c r="L63" s="33"/>
      <c r="M63" s="38" t="str">
        <f t="shared" si="68"/>
        <v>6424</v>
      </c>
      <c r="N63" s="33">
        <v>6424001901</v>
      </c>
      <c r="O63" s="33"/>
      <c r="P63" s="58"/>
      <c r="Q63" s="58"/>
      <c r="R63" s="58">
        <v>110029564</v>
      </c>
      <c r="S63" s="59">
        <v>3056376.777777778</v>
      </c>
      <c r="T63" s="41">
        <f t="shared" si="85"/>
        <v>0</v>
      </c>
      <c r="U63" s="41">
        <f t="shared" si="85"/>
        <v>0</v>
      </c>
      <c r="V63" s="41">
        <f t="shared" si="85"/>
        <v>0</v>
      </c>
      <c r="W63" s="41">
        <f t="shared" si="85"/>
        <v>0</v>
      </c>
      <c r="X63" s="41">
        <f t="shared" si="85"/>
        <v>0</v>
      </c>
      <c r="Y63" s="41">
        <f t="shared" si="85"/>
        <v>0</v>
      </c>
      <c r="Z63" s="41">
        <f t="shared" si="85"/>
        <v>0</v>
      </c>
      <c r="AA63" s="41">
        <f t="shared" si="85"/>
        <v>0</v>
      </c>
      <c r="AB63" s="41">
        <f t="shared" si="85"/>
        <v>0</v>
      </c>
      <c r="AC63" s="41">
        <f t="shared" si="85"/>
        <v>0</v>
      </c>
      <c r="AD63" s="41">
        <f t="shared" si="85"/>
        <v>0</v>
      </c>
      <c r="AE63" s="41">
        <f t="shared" si="85"/>
        <v>0</v>
      </c>
      <c r="AF63" s="41">
        <f t="shared" si="71"/>
        <v>0</v>
      </c>
      <c r="AG63" s="41">
        <v>0</v>
      </c>
      <c r="AH63" s="41">
        <f t="shared" si="86"/>
        <v>0</v>
      </c>
      <c r="AI63" s="41">
        <f t="shared" si="86"/>
        <v>0</v>
      </c>
      <c r="AJ63" s="41">
        <f t="shared" si="86"/>
        <v>0</v>
      </c>
      <c r="AK63" s="41">
        <f t="shared" si="86"/>
        <v>0</v>
      </c>
      <c r="AL63" s="41">
        <f t="shared" si="86"/>
        <v>0</v>
      </c>
      <c r="AM63" s="41">
        <f t="shared" si="86"/>
        <v>0</v>
      </c>
      <c r="AN63" s="41">
        <f t="shared" si="86"/>
        <v>0</v>
      </c>
      <c r="AO63" s="41">
        <f t="shared" si="86"/>
        <v>0</v>
      </c>
      <c r="AP63" s="41">
        <f t="shared" si="86"/>
        <v>0</v>
      </c>
      <c r="AQ63" s="41">
        <f t="shared" si="86"/>
        <v>0</v>
      </c>
      <c r="AR63" s="41">
        <f t="shared" si="86"/>
        <v>0</v>
      </c>
      <c r="AS63" s="41">
        <f t="shared" si="86"/>
        <v>0</v>
      </c>
      <c r="AT63" s="41">
        <f t="shared" si="74"/>
        <v>0</v>
      </c>
      <c r="AU63" s="41">
        <v>0</v>
      </c>
      <c r="AV63" s="41">
        <f t="shared" si="88"/>
        <v>0</v>
      </c>
      <c r="AW63" s="41">
        <f t="shared" si="88"/>
        <v>0</v>
      </c>
      <c r="AX63" s="41">
        <f t="shared" si="88"/>
        <v>0</v>
      </c>
      <c r="AY63" s="41">
        <f t="shared" si="88"/>
        <v>0</v>
      </c>
      <c r="AZ63" s="41">
        <f t="shared" si="88"/>
        <v>0</v>
      </c>
      <c r="BA63" s="41">
        <f t="shared" si="88"/>
        <v>0</v>
      </c>
      <c r="BB63" s="41">
        <f t="shared" si="88"/>
        <v>0</v>
      </c>
      <c r="BC63" s="41">
        <f t="shared" si="88"/>
        <v>0</v>
      </c>
      <c r="BD63" s="41">
        <f t="shared" si="88"/>
        <v>0</v>
      </c>
      <c r="BE63" s="41">
        <f t="shared" si="88"/>
        <v>0</v>
      </c>
      <c r="BF63" s="41">
        <f t="shared" si="88"/>
        <v>3056376.777777778</v>
      </c>
      <c r="BG63" s="41">
        <f t="shared" si="88"/>
        <v>3056376.777777778</v>
      </c>
      <c r="BH63" s="41">
        <f t="shared" si="77"/>
        <v>6112753.555555556</v>
      </c>
      <c r="BI63" s="61">
        <f t="shared" ref="BI63" si="103">+R63-BH63</f>
        <v>103916810.44444445</v>
      </c>
      <c r="BJ63" s="41">
        <f t="shared" si="90"/>
        <v>3056376.777777778</v>
      </c>
      <c r="BK63" s="41">
        <f t="shared" si="90"/>
        <v>3056376.777777778</v>
      </c>
      <c r="BL63" s="41">
        <f t="shared" si="90"/>
        <v>3056376.777777778</v>
      </c>
      <c r="BM63" s="41">
        <f t="shared" si="90"/>
        <v>3056376.777777778</v>
      </c>
      <c r="BN63" s="41">
        <f t="shared" si="90"/>
        <v>3056376.777777778</v>
      </c>
      <c r="BO63" s="41">
        <f t="shared" si="90"/>
        <v>3056376.777777778</v>
      </c>
      <c r="BP63" s="41">
        <f t="shared" si="90"/>
        <v>3056376.777777778</v>
      </c>
      <c r="BQ63" s="41">
        <f t="shared" si="90"/>
        <v>3056376.777777778</v>
      </c>
      <c r="BR63" s="41">
        <f t="shared" si="90"/>
        <v>3056376.777777778</v>
      </c>
      <c r="BS63" s="41">
        <f t="shared" si="90"/>
        <v>3056376.777777778</v>
      </c>
      <c r="BT63" s="41">
        <f t="shared" si="90"/>
        <v>3056376.777777778</v>
      </c>
      <c r="BU63" s="41">
        <f t="shared" si="90"/>
        <v>3056376.777777778</v>
      </c>
      <c r="BV63" s="41">
        <f t="shared" si="80"/>
        <v>36676521.333333328</v>
      </c>
      <c r="BW63" s="41">
        <f t="shared" si="101"/>
        <v>67240289.111111119</v>
      </c>
      <c r="BX63" s="61">
        <f t="shared" si="102"/>
        <v>3056376.777777778</v>
      </c>
      <c r="BY63" s="61">
        <f t="shared" si="102"/>
        <v>3056376.777777778</v>
      </c>
      <c r="BZ63" s="61">
        <f t="shared" si="102"/>
        <v>3056376.777777778</v>
      </c>
      <c r="CA63" s="61">
        <f t="shared" si="102"/>
        <v>3056376.777777778</v>
      </c>
      <c r="CB63" s="61">
        <f t="shared" si="102"/>
        <v>3056376.777777778</v>
      </c>
      <c r="CC63" s="61">
        <f t="shared" si="102"/>
        <v>3056376.777777778</v>
      </c>
      <c r="CD63" s="61">
        <f t="shared" si="102"/>
        <v>3056376.777777778</v>
      </c>
      <c r="CE63" s="61">
        <f t="shared" si="102"/>
        <v>3056376.777777778</v>
      </c>
      <c r="CF63" s="61">
        <f t="shared" si="102"/>
        <v>3056376.777777778</v>
      </c>
      <c r="CG63" s="61">
        <f t="shared" si="102"/>
        <v>3056376.777777778</v>
      </c>
      <c r="CH63" s="61">
        <f t="shared" si="102"/>
        <v>3056376.777777778</v>
      </c>
      <c r="CI63" s="61">
        <f t="shared" si="102"/>
        <v>3056376.777777778</v>
      </c>
      <c r="CJ63" s="41">
        <f t="shared" si="95"/>
        <v>36676521.333333328</v>
      </c>
      <c r="CK63" s="41">
        <f t="shared" si="93"/>
        <v>30563767.777777791</v>
      </c>
      <c r="CL63" s="41">
        <f t="shared" ref="CL63:CU72" si="104">+IF(YEAR($H63)&lt;$CL$4,$S63,IF(AND(YEAR($H63)=$CL$4,MONTH($H63)&lt;=CL$6),$S63,0))</f>
        <v>3056376.777777778</v>
      </c>
      <c r="CM63" s="41">
        <f t="shared" si="104"/>
        <v>3056376.777777778</v>
      </c>
      <c r="CN63" s="41">
        <f t="shared" si="104"/>
        <v>3056376.777777778</v>
      </c>
      <c r="CO63" s="41">
        <f t="shared" si="104"/>
        <v>3056376.777777778</v>
      </c>
      <c r="CP63" s="41">
        <f t="shared" si="104"/>
        <v>3056376.777777778</v>
      </c>
      <c r="CQ63" s="41">
        <f t="shared" si="104"/>
        <v>3056376.777777778</v>
      </c>
      <c r="CR63" s="41">
        <f t="shared" si="104"/>
        <v>3056376.777777778</v>
      </c>
      <c r="CS63" s="41">
        <f t="shared" si="104"/>
        <v>3056376.777777778</v>
      </c>
      <c r="CT63" s="41">
        <f t="shared" si="104"/>
        <v>3056376.777777778</v>
      </c>
      <c r="CU63" s="41">
        <f t="shared" si="104"/>
        <v>3056376.777777778</v>
      </c>
      <c r="CV63" s="60"/>
      <c r="CW63" s="60"/>
      <c r="CX63" s="41">
        <f t="shared" si="84"/>
        <v>30563767.777777776</v>
      </c>
      <c r="CY63" s="60">
        <f t="shared" si="65"/>
        <v>0</v>
      </c>
    </row>
    <row r="64" spans="1:103" s="42" customFormat="1" ht="13" outlineLevel="1" x14ac:dyDescent="0.25">
      <c r="A64" s="33" t="s">
        <v>38</v>
      </c>
      <c r="B64" s="33" t="s">
        <v>39</v>
      </c>
      <c r="C64" s="56"/>
      <c r="D64" s="33" t="s">
        <v>47</v>
      </c>
      <c r="E64" s="146" t="s">
        <v>142</v>
      </c>
      <c r="F64" s="33" t="s">
        <v>143</v>
      </c>
      <c r="G64" s="57">
        <v>44916</v>
      </c>
      <c r="H64" s="57">
        <v>44927</v>
      </c>
      <c r="I64" s="33">
        <v>240</v>
      </c>
      <c r="J64" s="146" t="s">
        <v>721</v>
      </c>
      <c r="K64" s="37" t="s">
        <v>50</v>
      </c>
      <c r="L64" s="33"/>
      <c r="M64" s="38" t="str">
        <f t="shared" si="68"/>
        <v>6424</v>
      </c>
      <c r="N64" s="33">
        <v>6424001901</v>
      </c>
      <c r="O64" s="33"/>
      <c r="P64" s="58"/>
      <c r="Q64" s="58"/>
      <c r="R64" s="58">
        <v>2569997827</v>
      </c>
      <c r="S64" s="59">
        <v>10708324.279166667</v>
      </c>
      <c r="T64" s="41">
        <f t="shared" si="85"/>
        <v>0</v>
      </c>
      <c r="U64" s="41">
        <f t="shared" si="85"/>
        <v>0</v>
      </c>
      <c r="V64" s="41">
        <f t="shared" si="85"/>
        <v>0</v>
      </c>
      <c r="W64" s="41">
        <f t="shared" si="85"/>
        <v>0</v>
      </c>
      <c r="X64" s="41">
        <f t="shared" si="85"/>
        <v>0</v>
      </c>
      <c r="Y64" s="41">
        <f t="shared" si="85"/>
        <v>0</v>
      </c>
      <c r="Z64" s="41">
        <f t="shared" si="85"/>
        <v>0</v>
      </c>
      <c r="AA64" s="41">
        <f t="shared" si="85"/>
        <v>0</v>
      </c>
      <c r="AB64" s="41">
        <f t="shared" si="85"/>
        <v>0</v>
      </c>
      <c r="AC64" s="41">
        <f t="shared" si="85"/>
        <v>0</v>
      </c>
      <c r="AD64" s="41">
        <f t="shared" si="85"/>
        <v>0</v>
      </c>
      <c r="AE64" s="41">
        <f t="shared" si="85"/>
        <v>0</v>
      </c>
      <c r="AF64" s="41">
        <f t="shared" si="71"/>
        <v>0</v>
      </c>
      <c r="AG64" s="41">
        <v>0</v>
      </c>
      <c r="AH64" s="41">
        <f t="shared" si="86"/>
        <v>0</v>
      </c>
      <c r="AI64" s="41">
        <f t="shared" si="86"/>
        <v>0</v>
      </c>
      <c r="AJ64" s="41">
        <f t="shared" si="86"/>
        <v>0</v>
      </c>
      <c r="AK64" s="41">
        <f t="shared" si="86"/>
        <v>0</v>
      </c>
      <c r="AL64" s="41">
        <f t="shared" si="86"/>
        <v>0</v>
      </c>
      <c r="AM64" s="41">
        <f t="shared" si="86"/>
        <v>0</v>
      </c>
      <c r="AN64" s="41">
        <f t="shared" si="86"/>
        <v>0</v>
      </c>
      <c r="AO64" s="41">
        <f t="shared" si="86"/>
        <v>0</v>
      </c>
      <c r="AP64" s="41">
        <f t="shared" si="86"/>
        <v>0</v>
      </c>
      <c r="AQ64" s="41">
        <f t="shared" si="86"/>
        <v>0</v>
      </c>
      <c r="AR64" s="41">
        <f t="shared" si="86"/>
        <v>0</v>
      </c>
      <c r="AS64" s="41">
        <f t="shared" si="86"/>
        <v>0</v>
      </c>
      <c r="AT64" s="41">
        <f t="shared" si="74"/>
        <v>0</v>
      </c>
      <c r="AU64" s="41">
        <v>0</v>
      </c>
      <c r="AV64" s="41">
        <f t="shared" si="88"/>
        <v>0</v>
      </c>
      <c r="AW64" s="41">
        <f t="shared" si="88"/>
        <v>0</v>
      </c>
      <c r="AX64" s="41">
        <f t="shared" si="88"/>
        <v>0</v>
      </c>
      <c r="AY64" s="41">
        <f t="shared" si="88"/>
        <v>0</v>
      </c>
      <c r="AZ64" s="41">
        <f t="shared" si="88"/>
        <v>0</v>
      </c>
      <c r="BA64" s="41">
        <f t="shared" si="88"/>
        <v>0</v>
      </c>
      <c r="BB64" s="41">
        <f t="shared" si="88"/>
        <v>0</v>
      </c>
      <c r="BC64" s="41">
        <f t="shared" si="88"/>
        <v>0</v>
      </c>
      <c r="BD64" s="41">
        <f t="shared" si="88"/>
        <v>0</v>
      </c>
      <c r="BE64" s="41">
        <f t="shared" si="88"/>
        <v>0</v>
      </c>
      <c r="BF64" s="41">
        <f t="shared" si="88"/>
        <v>0</v>
      </c>
      <c r="BG64" s="41">
        <f t="shared" si="88"/>
        <v>0</v>
      </c>
      <c r="BH64" s="41">
        <f t="shared" si="77"/>
        <v>0</v>
      </c>
      <c r="BI64" s="61">
        <v>0</v>
      </c>
      <c r="BJ64" s="41">
        <f t="shared" si="90"/>
        <v>10708324.279166667</v>
      </c>
      <c r="BK64" s="41">
        <f t="shared" si="90"/>
        <v>10708324.279166667</v>
      </c>
      <c r="BL64" s="41">
        <f t="shared" si="90"/>
        <v>10708324.279166667</v>
      </c>
      <c r="BM64" s="41">
        <f t="shared" si="90"/>
        <v>10708324.279166667</v>
      </c>
      <c r="BN64" s="41">
        <f t="shared" si="90"/>
        <v>10708324.279166667</v>
      </c>
      <c r="BO64" s="41">
        <f t="shared" si="90"/>
        <v>10708324.279166667</v>
      </c>
      <c r="BP64" s="41">
        <f t="shared" si="90"/>
        <v>10708324.279166667</v>
      </c>
      <c r="BQ64" s="41">
        <f t="shared" si="90"/>
        <v>10708324.279166667</v>
      </c>
      <c r="BR64" s="41">
        <f t="shared" si="90"/>
        <v>10708324.279166667</v>
      </c>
      <c r="BS64" s="41">
        <f t="shared" si="90"/>
        <v>10708324.279166667</v>
      </c>
      <c r="BT64" s="41">
        <f t="shared" si="90"/>
        <v>10708324.279166667</v>
      </c>
      <c r="BU64" s="41">
        <f t="shared" si="90"/>
        <v>10708324.279166667</v>
      </c>
      <c r="BV64" s="41">
        <f t="shared" si="80"/>
        <v>128499891.35000001</v>
      </c>
      <c r="BW64" s="61">
        <f t="shared" ref="BW64" si="105">+R64-BV64</f>
        <v>2441497935.6500001</v>
      </c>
      <c r="BX64" s="61">
        <f t="shared" si="102"/>
        <v>10708324.279166667</v>
      </c>
      <c r="BY64" s="61">
        <f t="shared" si="102"/>
        <v>10708324.279166667</v>
      </c>
      <c r="BZ64" s="61">
        <f t="shared" si="102"/>
        <v>10708324.279166667</v>
      </c>
      <c r="CA64" s="61">
        <f t="shared" si="102"/>
        <v>10708324.279166667</v>
      </c>
      <c r="CB64" s="61">
        <f t="shared" si="102"/>
        <v>10708324.279166667</v>
      </c>
      <c r="CC64" s="61">
        <f t="shared" si="102"/>
        <v>10708324.279166667</v>
      </c>
      <c r="CD64" s="61">
        <f t="shared" si="102"/>
        <v>10708324.279166667</v>
      </c>
      <c r="CE64" s="61">
        <f t="shared" si="102"/>
        <v>10708324.279166667</v>
      </c>
      <c r="CF64" s="61">
        <f t="shared" si="102"/>
        <v>10708324.279166667</v>
      </c>
      <c r="CG64" s="61">
        <f t="shared" si="102"/>
        <v>10708324.279166667</v>
      </c>
      <c r="CH64" s="61">
        <f t="shared" si="102"/>
        <v>10708324.279166667</v>
      </c>
      <c r="CI64" s="61">
        <f t="shared" si="102"/>
        <v>10708324.279166667</v>
      </c>
      <c r="CJ64" s="41">
        <f t="shared" si="95"/>
        <v>128499891.35000001</v>
      </c>
      <c r="CK64" s="41">
        <f t="shared" si="93"/>
        <v>2312998044.3000002</v>
      </c>
      <c r="CL64" s="41">
        <f t="shared" si="104"/>
        <v>10708324.279166667</v>
      </c>
      <c r="CM64" s="41">
        <f t="shared" si="104"/>
        <v>10708324.279166667</v>
      </c>
      <c r="CN64" s="41">
        <f t="shared" si="104"/>
        <v>10708324.279166667</v>
      </c>
      <c r="CO64" s="41">
        <f t="shared" si="104"/>
        <v>10708324.279166667</v>
      </c>
      <c r="CP64" s="41">
        <f t="shared" si="104"/>
        <v>10708324.279166667</v>
      </c>
      <c r="CQ64" s="41">
        <f t="shared" si="104"/>
        <v>10708324.279166667</v>
      </c>
      <c r="CR64" s="41">
        <f t="shared" si="104"/>
        <v>10708324.279166667</v>
      </c>
      <c r="CS64" s="41">
        <f t="shared" si="104"/>
        <v>10708324.279166667</v>
      </c>
      <c r="CT64" s="41">
        <f t="shared" si="104"/>
        <v>10708324.279166667</v>
      </c>
      <c r="CU64" s="41">
        <f t="shared" si="104"/>
        <v>10708324.279166667</v>
      </c>
      <c r="CV64" s="41">
        <f t="shared" ref="CV64:CW80" si="106">+IF(YEAR($H64)&lt;$CL$4,$S64,IF(AND(YEAR($H64)=$CL$4,MONTH($H64)&lt;=CV$6),$S64,0))</f>
        <v>10708324.279166667</v>
      </c>
      <c r="CW64" s="41">
        <f t="shared" si="106"/>
        <v>10708324.279166667</v>
      </c>
      <c r="CX64" s="41">
        <f t="shared" si="84"/>
        <v>128499891.35000001</v>
      </c>
      <c r="CY64" s="41">
        <f t="shared" si="65"/>
        <v>2184498152.9500003</v>
      </c>
    </row>
    <row r="65" spans="1:103" s="42" customFormat="1" ht="13" outlineLevel="1" x14ac:dyDescent="0.25">
      <c r="A65" s="33" t="s">
        <v>38</v>
      </c>
      <c r="B65" s="33" t="s">
        <v>39</v>
      </c>
      <c r="C65" s="56"/>
      <c r="D65" s="33" t="s">
        <v>82</v>
      </c>
      <c r="E65" s="146" t="s">
        <v>144</v>
      </c>
      <c r="F65" s="33" t="s">
        <v>145</v>
      </c>
      <c r="G65" s="57">
        <v>44417</v>
      </c>
      <c r="H65" s="57">
        <v>44417</v>
      </c>
      <c r="I65" s="33">
        <v>120</v>
      </c>
      <c r="J65" s="146" t="s">
        <v>761</v>
      </c>
      <c r="K65" s="37" t="s">
        <v>146</v>
      </c>
      <c r="L65" s="33"/>
      <c r="M65" s="38" t="str">
        <f t="shared" si="68"/>
        <v>6274</v>
      </c>
      <c r="N65" s="33">
        <v>6274001903</v>
      </c>
      <c r="O65" s="33"/>
      <c r="P65" s="58"/>
      <c r="Q65" s="58"/>
      <c r="R65" s="58">
        <v>46492741763</v>
      </c>
      <c r="S65" s="59">
        <v>387439514.69166666</v>
      </c>
      <c r="T65" s="41">
        <f t="shared" si="85"/>
        <v>0</v>
      </c>
      <c r="U65" s="41">
        <f t="shared" si="85"/>
        <v>0</v>
      </c>
      <c r="V65" s="41">
        <f t="shared" si="85"/>
        <v>0</v>
      </c>
      <c r="W65" s="41">
        <f t="shared" ref="T65:AE85" si="107">+IF(YEAR($H65)&lt;$T$5,$S65,IF(AND(YEAR($H65)=$T$5,MONTH($H65)&lt;=W$6),$S65,0))</f>
        <v>0</v>
      </c>
      <c r="X65" s="41">
        <f t="shared" si="107"/>
        <v>0</v>
      </c>
      <c r="Y65" s="41">
        <f t="shared" si="107"/>
        <v>0</v>
      </c>
      <c r="Z65" s="41">
        <f t="shared" si="107"/>
        <v>0</v>
      </c>
      <c r="AA65" s="41">
        <f t="shared" si="107"/>
        <v>0</v>
      </c>
      <c r="AB65" s="41">
        <f t="shared" si="107"/>
        <v>0</v>
      </c>
      <c r="AC65" s="41">
        <f t="shared" si="107"/>
        <v>0</v>
      </c>
      <c r="AD65" s="41">
        <f t="shared" si="107"/>
        <v>0</v>
      </c>
      <c r="AE65" s="41">
        <f t="shared" si="107"/>
        <v>0</v>
      </c>
      <c r="AF65" s="41">
        <f t="shared" si="71"/>
        <v>0</v>
      </c>
      <c r="AG65" s="41">
        <v>0</v>
      </c>
      <c r="AH65" s="41">
        <f t="shared" si="86"/>
        <v>0</v>
      </c>
      <c r="AI65" s="41">
        <f t="shared" si="86"/>
        <v>0</v>
      </c>
      <c r="AJ65" s="41">
        <f t="shared" si="86"/>
        <v>0</v>
      </c>
      <c r="AK65" s="41">
        <f t="shared" ref="AH65:AS85" si="108">+IF(YEAR($H65)&lt;$AH$5,$S65,IF(AND(YEAR($H65)=$AH$5,MONTH($H65)&lt;=AK$6),$S65,0))</f>
        <v>0</v>
      </c>
      <c r="AL65" s="41">
        <f t="shared" si="108"/>
        <v>0</v>
      </c>
      <c r="AM65" s="41">
        <f t="shared" si="108"/>
        <v>0</v>
      </c>
      <c r="AN65" s="41">
        <f t="shared" si="108"/>
        <v>0</v>
      </c>
      <c r="AO65" s="41">
        <f t="shared" si="108"/>
        <v>387439514.69166666</v>
      </c>
      <c r="AP65" s="41">
        <f t="shared" si="108"/>
        <v>387439514.69166666</v>
      </c>
      <c r="AQ65" s="41">
        <f t="shared" si="108"/>
        <v>387439514.69166666</v>
      </c>
      <c r="AR65" s="41">
        <f t="shared" si="108"/>
        <v>387439514.69166666</v>
      </c>
      <c r="AS65" s="41">
        <f t="shared" si="108"/>
        <v>387439514.69166666</v>
      </c>
      <c r="AT65" s="41">
        <f t="shared" si="74"/>
        <v>1937197573.4583333</v>
      </c>
      <c r="AU65" s="41">
        <f t="shared" ref="AU65:AU69" si="109">+R65-AT65</f>
        <v>44555544189.541664</v>
      </c>
      <c r="AV65" s="41">
        <f t="shared" si="88"/>
        <v>387439514.69166666</v>
      </c>
      <c r="AW65" s="41">
        <f t="shared" si="88"/>
        <v>387439514.69166666</v>
      </c>
      <c r="AX65" s="41">
        <f t="shared" si="88"/>
        <v>387439514.69166666</v>
      </c>
      <c r="AY65" s="41">
        <f t="shared" ref="AV65:BG85" si="110">+IF(YEAR($H65)&lt;$AV$5,$S65,IF(AND(YEAR($H65)=$AV$5,MONTH($H65)&lt;=AY$6),$S65,0))</f>
        <v>387439514.69166666</v>
      </c>
      <c r="AZ65" s="41">
        <f t="shared" si="110"/>
        <v>387439514.69166666</v>
      </c>
      <c r="BA65" s="41">
        <f t="shared" si="110"/>
        <v>387439514.69166666</v>
      </c>
      <c r="BB65" s="41">
        <f t="shared" si="110"/>
        <v>387439514.69166666</v>
      </c>
      <c r="BC65" s="41">
        <f t="shared" si="110"/>
        <v>387439514.69166666</v>
      </c>
      <c r="BD65" s="41">
        <f t="shared" si="110"/>
        <v>387439514.69166666</v>
      </c>
      <c r="BE65" s="41">
        <f t="shared" si="110"/>
        <v>387439514.69166666</v>
      </c>
      <c r="BF65" s="41">
        <f t="shared" si="110"/>
        <v>387439514.69166666</v>
      </c>
      <c r="BG65" s="41">
        <f t="shared" si="110"/>
        <v>387439514.69166666</v>
      </c>
      <c r="BH65" s="41">
        <f t="shared" si="77"/>
        <v>4649274176.3000002</v>
      </c>
      <c r="BI65" s="41">
        <f t="shared" ref="BI65:BI69" si="111">+AU65-BH65</f>
        <v>39906270013.241661</v>
      </c>
      <c r="BJ65" s="41">
        <f t="shared" si="90"/>
        <v>387439514.69166666</v>
      </c>
      <c r="BK65" s="41">
        <f t="shared" si="90"/>
        <v>387439514.69166666</v>
      </c>
      <c r="BL65" s="41">
        <f t="shared" si="90"/>
        <v>387439514.69166666</v>
      </c>
      <c r="BM65" s="41">
        <f t="shared" ref="BJ65:BU85" si="112">+IF(YEAR($H65)&lt;$BJ$5,$S65,IF(AND(YEAR($H65)=$BJ$5,MONTH($H65)&lt;=BM$6),$S65,0))</f>
        <v>387439514.69166666</v>
      </c>
      <c r="BN65" s="41">
        <f t="shared" si="112"/>
        <v>387439514.69166666</v>
      </c>
      <c r="BO65" s="41">
        <f t="shared" si="112"/>
        <v>387439514.69166666</v>
      </c>
      <c r="BP65" s="41">
        <f t="shared" si="112"/>
        <v>387439514.69166666</v>
      </c>
      <c r="BQ65" s="41">
        <f t="shared" si="112"/>
        <v>387439514.69166666</v>
      </c>
      <c r="BR65" s="41">
        <f t="shared" si="112"/>
        <v>387439514.69166666</v>
      </c>
      <c r="BS65" s="41">
        <f t="shared" si="112"/>
        <v>387439514.69166666</v>
      </c>
      <c r="BT65" s="41">
        <f t="shared" si="112"/>
        <v>387439514.69166666</v>
      </c>
      <c r="BU65" s="41">
        <f t="shared" si="112"/>
        <v>387439514.69166666</v>
      </c>
      <c r="BV65" s="41">
        <f t="shared" si="80"/>
        <v>4649274176.3000002</v>
      </c>
      <c r="BW65" s="41">
        <f t="shared" si="101"/>
        <v>35256995836.941658</v>
      </c>
      <c r="BX65" s="61">
        <f t="shared" si="102"/>
        <v>387439514.69166666</v>
      </c>
      <c r="BY65" s="61">
        <f t="shared" si="102"/>
        <v>387439514.69166666</v>
      </c>
      <c r="BZ65" s="61">
        <f t="shared" si="102"/>
        <v>387439514.69166666</v>
      </c>
      <c r="CA65" s="61">
        <f t="shared" si="102"/>
        <v>387439514.69166666</v>
      </c>
      <c r="CB65" s="61">
        <f t="shared" si="102"/>
        <v>387439514.69166666</v>
      </c>
      <c r="CC65" s="61">
        <f t="shared" si="102"/>
        <v>387439514.69166666</v>
      </c>
      <c r="CD65" s="61">
        <f t="shared" si="102"/>
        <v>387439514.69166666</v>
      </c>
      <c r="CE65" s="61">
        <f t="shared" si="102"/>
        <v>387439514.69166666</v>
      </c>
      <c r="CF65" s="61">
        <f t="shared" si="102"/>
        <v>387439514.69166666</v>
      </c>
      <c r="CG65" s="61">
        <f t="shared" si="102"/>
        <v>387439514.69166666</v>
      </c>
      <c r="CH65" s="61">
        <f t="shared" si="102"/>
        <v>387439514.69166666</v>
      </c>
      <c r="CI65" s="61">
        <f t="shared" si="102"/>
        <v>387439514.69166666</v>
      </c>
      <c r="CJ65" s="41">
        <f t="shared" si="95"/>
        <v>4649274176.3000002</v>
      </c>
      <c r="CK65" s="41">
        <f t="shared" si="93"/>
        <v>30607721660.641659</v>
      </c>
      <c r="CL65" s="41">
        <f t="shared" si="104"/>
        <v>387439514.69166666</v>
      </c>
      <c r="CM65" s="41">
        <f t="shared" si="104"/>
        <v>387439514.69166666</v>
      </c>
      <c r="CN65" s="41">
        <f t="shared" si="104"/>
        <v>387439514.69166666</v>
      </c>
      <c r="CO65" s="41">
        <f t="shared" si="104"/>
        <v>387439514.69166666</v>
      </c>
      <c r="CP65" s="41">
        <f t="shared" si="104"/>
        <v>387439514.69166666</v>
      </c>
      <c r="CQ65" s="41">
        <f t="shared" si="104"/>
        <v>387439514.69166666</v>
      </c>
      <c r="CR65" s="41">
        <f t="shared" si="104"/>
        <v>387439514.69166666</v>
      </c>
      <c r="CS65" s="41">
        <f t="shared" si="104"/>
        <v>387439514.69166666</v>
      </c>
      <c r="CT65" s="41">
        <f t="shared" si="104"/>
        <v>387439514.69166666</v>
      </c>
      <c r="CU65" s="41">
        <f t="shared" si="104"/>
        <v>387439514.69166666</v>
      </c>
      <c r="CV65" s="41">
        <f t="shared" si="106"/>
        <v>387439514.69166666</v>
      </c>
      <c r="CW65" s="41">
        <f t="shared" si="106"/>
        <v>387439514.69166666</v>
      </c>
      <c r="CX65" s="41">
        <f t="shared" si="84"/>
        <v>4649274176.3000002</v>
      </c>
      <c r="CY65" s="41">
        <f t="shared" si="65"/>
        <v>25958447484.34166</v>
      </c>
    </row>
    <row r="66" spans="1:103" s="42" customFormat="1" ht="13" outlineLevel="1" x14ac:dyDescent="0.25">
      <c r="A66" s="33" t="s">
        <v>38</v>
      </c>
      <c r="B66" s="33" t="s">
        <v>39</v>
      </c>
      <c r="C66" s="56"/>
      <c r="D66" s="33" t="s">
        <v>147</v>
      </c>
      <c r="E66" s="146" t="s">
        <v>148</v>
      </c>
      <c r="F66" s="33" t="s">
        <v>149</v>
      </c>
      <c r="G66" s="57">
        <v>44439</v>
      </c>
      <c r="H66" s="57">
        <v>44438</v>
      </c>
      <c r="I66" s="33">
        <v>120</v>
      </c>
      <c r="J66" s="146" t="s">
        <v>94</v>
      </c>
      <c r="K66" s="37" t="s">
        <v>66</v>
      </c>
      <c r="L66" s="33"/>
      <c r="M66" s="38" t="str">
        <f t="shared" si="68"/>
        <v>6274</v>
      </c>
      <c r="N66" s="33">
        <v>6274001906</v>
      </c>
      <c r="O66" s="33"/>
      <c r="P66" s="58"/>
      <c r="Q66" s="58"/>
      <c r="R66" s="58">
        <v>758031567</v>
      </c>
      <c r="S66" s="59">
        <v>6316929.7249999996</v>
      </c>
      <c r="T66" s="41">
        <f t="shared" si="107"/>
        <v>0</v>
      </c>
      <c r="U66" s="41">
        <f t="shared" si="107"/>
        <v>0</v>
      </c>
      <c r="V66" s="41">
        <f t="shared" si="107"/>
        <v>0</v>
      </c>
      <c r="W66" s="41">
        <f t="shared" si="107"/>
        <v>0</v>
      </c>
      <c r="X66" s="41">
        <f t="shared" si="107"/>
        <v>0</v>
      </c>
      <c r="Y66" s="41">
        <f t="shared" si="107"/>
        <v>0</v>
      </c>
      <c r="Z66" s="41">
        <f t="shared" si="107"/>
        <v>0</v>
      </c>
      <c r="AA66" s="41">
        <f t="shared" si="107"/>
        <v>0</v>
      </c>
      <c r="AB66" s="41">
        <f t="shared" si="107"/>
        <v>0</v>
      </c>
      <c r="AC66" s="41">
        <f t="shared" si="107"/>
        <v>0</v>
      </c>
      <c r="AD66" s="41">
        <f t="shared" si="107"/>
        <v>0</v>
      </c>
      <c r="AE66" s="41">
        <f t="shared" si="107"/>
        <v>0</v>
      </c>
      <c r="AF66" s="41">
        <f t="shared" si="71"/>
        <v>0</v>
      </c>
      <c r="AG66" s="41">
        <v>0</v>
      </c>
      <c r="AH66" s="41">
        <f t="shared" si="108"/>
        <v>0</v>
      </c>
      <c r="AI66" s="41">
        <f t="shared" si="108"/>
        <v>0</v>
      </c>
      <c r="AJ66" s="41">
        <f t="shared" si="108"/>
        <v>0</v>
      </c>
      <c r="AK66" s="41">
        <f t="shared" si="108"/>
        <v>0</v>
      </c>
      <c r="AL66" s="41">
        <f t="shared" si="108"/>
        <v>0</v>
      </c>
      <c r="AM66" s="41">
        <f t="shared" si="108"/>
        <v>0</v>
      </c>
      <c r="AN66" s="41">
        <f t="shared" si="108"/>
        <v>0</v>
      </c>
      <c r="AO66" s="41">
        <f t="shared" si="108"/>
        <v>6316929.7249999996</v>
      </c>
      <c r="AP66" s="41">
        <f t="shared" si="108"/>
        <v>6316929.7249999996</v>
      </c>
      <c r="AQ66" s="41">
        <f t="shared" si="108"/>
        <v>6316929.7249999996</v>
      </c>
      <c r="AR66" s="41">
        <f t="shared" si="108"/>
        <v>6316929.7249999996</v>
      </c>
      <c r="AS66" s="41">
        <f t="shared" si="108"/>
        <v>6316929.7249999996</v>
      </c>
      <c r="AT66" s="41">
        <f t="shared" si="74"/>
        <v>31584648.625</v>
      </c>
      <c r="AU66" s="41">
        <f t="shared" si="109"/>
        <v>726446918.375</v>
      </c>
      <c r="AV66" s="41">
        <f t="shared" si="110"/>
        <v>6316929.7249999996</v>
      </c>
      <c r="AW66" s="41">
        <f t="shared" si="110"/>
        <v>6316929.7249999996</v>
      </c>
      <c r="AX66" s="41">
        <f t="shared" si="110"/>
        <v>6316929.7249999996</v>
      </c>
      <c r="AY66" s="41">
        <f t="shared" si="110"/>
        <v>6316929.7249999996</v>
      </c>
      <c r="AZ66" s="41">
        <f t="shared" si="110"/>
        <v>6316929.7249999996</v>
      </c>
      <c r="BA66" s="41">
        <f t="shared" si="110"/>
        <v>6316929.7249999996</v>
      </c>
      <c r="BB66" s="41">
        <f t="shared" si="110"/>
        <v>6316929.7249999996</v>
      </c>
      <c r="BC66" s="41">
        <f t="shared" si="110"/>
        <v>6316929.7249999996</v>
      </c>
      <c r="BD66" s="41">
        <f t="shared" si="110"/>
        <v>6316929.7249999996</v>
      </c>
      <c r="BE66" s="41">
        <f t="shared" si="110"/>
        <v>6316929.7249999996</v>
      </c>
      <c r="BF66" s="41">
        <f t="shared" si="110"/>
        <v>6316929.7249999996</v>
      </c>
      <c r="BG66" s="41">
        <f t="shared" si="110"/>
        <v>6316929.7249999996</v>
      </c>
      <c r="BH66" s="41">
        <f t="shared" si="77"/>
        <v>75803156.700000003</v>
      </c>
      <c r="BI66" s="41">
        <f t="shared" si="111"/>
        <v>650643761.67499995</v>
      </c>
      <c r="BJ66" s="41">
        <f t="shared" si="112"/>
        <v>6316929.7249999996</v>
      </c>
      <c r="BK66" s="41">
        <f t="shared" si="112"/>
        <v>6316929.7249999996</v>
      </c>
      <c r="BL66" s="41">
        <f t="shared" si="112"/>
        <v>6316929.7249999996</v>
      </c>
      <c r="BM66" s="41">
        <f t="shared" si="112"/>
        <v>6316929.7249999996</v>
      </c>
      <c r="BN66" s="41">
        <f t="shared" si="112"/>
        <v>6316929.7249999996</v>
      </c>
      <c r="BO66" s="41">
        <f t="shared" si="112"/>
        <v>6316929.7249999996</v>
      </c>
      <c r="BP66" s="41">
        <f t="shared" si="112"/>
        <v>6316929.7249999996</v>
      </c>
      <c r="BQ66" s="41">
        <f t="shared" si="112"/>
        <v>6316929.7249999996</v>
      </c>
      <c r="BR66" s="41">
        <f t="shared" si="112"/>
        <v>6316929.7249999996</v>
      </c>
      <c r="BS66" s="41">
        <f t="shared" si="112"/>
        <v>6316929.7249999996</v>
      </c>
      <c r="BT66" s="41">
        <f t="shared" si="112"/>
        <v>6316929.7249999996</v>
      </c>
      <c r="BU66" s="41">
        <f t="shared" si="112"/>
        <v>6316929.7249999996</v>
      </c>
      <c r="BV66" s="41">
        <f t="shared" si="80"/>
        <v>75803156.700000003</v>
      </c>
      <c r="BW66" s="41">
        <f t="shared" si="101"/>
        <v>574840604.9749999</v>
      </c>
      <c r="BX66" s="61">
        <f t="shared" si="102"/>
        <v>6316929.7249999996</v>
      </c>
      <c r="BY66" s="61">
        <f t="shared" si="102"/>
        <v>6316929.7249999996</v>
      </c>
      <c r="BZ66" s="61">
        <f t="shared" si="102"/>
        <v>6316929.7249999996</v>
      </c>
      <c r="CA66" s="61">
        <f t="shared" si="102"/>
        <v>6316929.7249999996</v>
      </c>
      <c r="CB66" s="61">
        <f t="shared" si="102"/>
        <v>6316929.7249999996</v>
      </c>
      <c r="CC66" s="61">
        <f t="shared" si="102"/>
        <v>6316929.7249999996</v>
      </c>
      <c r="CD66" s="61">
        <f t="shared" si="102"/>
        <v>6316929.7249999996</v>
      </c>
      <c r="CE66" s="61">
        <f t="shared" si="102"/>
        <v>6316929.7249999996</v>
      </c>
      <c r="CF66" s="61">
        <f t="shared" si="102"/>
        <v>6316929.7249999996</v>
      </c>
      <c r="CG66" s="61">
        <f t="shared" si="102"/>
        <v>6316929.7249999996</v>
      </c>
      <c r="CH66" s="61">
        <f t="shared" si="102"/>
        <v>6316929.7249999996</v>
      </c>
      <c r="CI66" s="61">
        <f t="shared" si="102"/>
        <v>6316929.7249999996</v>
      </c>
      <c r="CJ66" s="41">
        <f t="shared" si="95"/>
        <v>75803156.700000003</v>
      </c>
      <c r="CK66" s="41">
        <f t="shared" si="93"/>
        <v>499037448.27499992</v>
      </c>
      <c r="CL66" s="41">
        <f t="shared" si="104"/>
        <v>6316929.7249999996</v>
      </c>
      <c r="CM66" s="41">
        <f t="shared" si="104"/>
        <v>6316929.7249999996</v>
      </c>
      <c r="CN66" s="41">
        <f t="shared" si="104"/>
        <v>6316929.7249999996</v>
      </c>
      <c r="CO66" s="41">
        <f t="shared" si="104"/>
        <v>6316929.7249999996</v>
      </c>
      <c r="CP66" s="41">
        <f t="shared" si="104"/>
        <v>6316929.7249999996</v>
      </c>
      <c r="CQ66" s="41">
        <f t="shared" si="104"/>
        <v>6316929.7249999996</v>
      </c>
      <c r="CR66" s="41">
        <f t="shared" si="104"/>
        <v>6316929.7249999996</v>
      </c>
      <c r="CS66" s="41">
        <f t="shared" si="104"/>
        <v>6316929.7249999996</v>
      </c>
      <c r="CT66" s="41">
        <f t="shared" si="104"/>
        <v>6316929.7249999996</v>
      </c>
      <c r="CU66" s="41">
        <f t="shared" si="104"/>
        <v>6316929.7249999996</v>
      </c>
      <c r="CV66" s="41">
        <f t="shared" si="106"/>
        <v>6316929.7249999996</v>
      </c>
      <c r="CW66" s="41">
        <f t="shared" si="106"/>
        <v>6316929.7249999996</v>
      </c>
      <c r="CX66" s="41">
        <f t="shared" ref="CX66:CX81" si="113">+SUM(CL66:CW66)</f>
        <v>75803156.700000003</v>
      </c>
      <c r="CY66" s="41">
        <f t="shared" si="65"/>
        <v>423234291.57499993</v>
      </c>
    </row>
    <row r="67" spans="1:103" s="42" customFormat="1" ht="13" outlineLevel="1" x14ac:dyDescent="0.25">
      <c r="A67" s="33" t="s">
        <v>38</v>
      </c>
      <c r="B67" s="33" t="s">
        <v>39</v>
      </c>
      <c r="C67" s="56"/>
      <c r="D67" s="33" t="s">
        <v>147</v>
      </c>
      <c r="E67" s="146" t="s">
        <v>150</v>
      </c>
      <c r="F67" s="33" t="s">
        <v>151</v>
      </c>
      <c r="G67" s="57">
        <v>44439</v>
      </c>
      <c r="H67" s="57">
        <v>44438</v>
      </c>
      <c r="I67" s="33">
        <v>120</v>
      </c>
      <c r="J67" s="146" t="s">
        <v>94</v>
      </c>
      <c r="K67" s="37" t="s">
        <v>66</v>
      </c>
      <c r="L67" s="33"/>
      <c r="M67" s="38" t="str">
        <f t="shared" si="68"/>
        <v>6274</v>
      </c>
      <c r="N67" s="33">
        <v>6274001906</v>
      </c>
      <c r="O67" s="33"/>
      <c r="P67" s="58"/>
      <c r="Q67" s="58"/>
      <c r="R67" s="58">
        <v>3682105850</v>
      </c>
      <c r="S67" s="59">
        <v>30684215.416666668</v>
      </c>
      <c r="T67" s="41">
        <f t="shared" si="107"/>
        <v>0</v>
      </c>
      <c r="U67" s="41">
        <f t="shared" si="107"/>
        <v>0</v>
      </c>
      <c r="V67" s="41">
        <f t="shared" si="107"/>
        <v>0</v>
      </c>
      <c r="W67" s="41">
        <f t="shared" si="107"/>
        <v>0</v>
      </c>
      <c r="X67" s="41">
        <f t="shared" si="107"/>
        <v>0</v>
      </c>
      <c r="Y67" s="41">
        <f t="shared" si="107"/>
        <v>0</v>
      </c>
      <c r="Z67" s="41">
        <f t="shared" si="107"/>
        <v>0</v>
      </c>
      <c r="AA67" s="41">
        <f t="shared" si="107"/>
        <v>0</v>
      </c>
      <c r="AB67" s="41">
        <f t="shared" si="107"/>
        <v>0</v>
      </c>
      <c r="AC67" s="41">
        <f t="shared" si="107"/>
        <v>0</v>
      </c>
      <c r="AD67" s="41">
        <f t="shared" si="107"/>
        <v>0</v>
      </c>
      <c r="AE67" s="41">
        <f t="shared" si="107"/>
        <v>0</v>
      </c>
      <c r="AF67" s="41">
        <f t="shared" si="71"/>
        <v>0</v>
      </c>
      <c r="AG67" s="41">
        <v>0</v>
      </c>
      <c r="AH67" s="41">
        <f t="shared" si="108"/>
        <v>0</v>
      </c>
      <c r="AI67" s="41">
        <f t="shared" si="108"/>
        <v>0</v>
      </c>
      <c r="AJ67" s="41">
        <f t="shared" si="108"/>
        <v>0</v>
      </c>
      <c r="AK67" s="41">
        <f t="shared" si="108"/>
        <v>0</v>
      </c>
      <c r="AL67" s="41">
        <f t="shared" si="108"/>
        <v>0</v>
      </c>
      <c r="AM67" s="41">
        <f t="shared" si="108"/>
        <v>0</v>
      </c>
      <c r="AN67" s="41">
        <f t="shared" si="108"/>
        <v>0</v>
      </c>
      <c r="AO67" s="41">
        <f t="shared" si="108"/>
        <v>30684215.416666668</v>
      </c>
      <c r="AP67" s="41">
        <f t="shared" si="108"/>
        <v>30684215.416666668</v>
      </c>
      <c r="AQ67" s="41">
        <f t="shared" si="108"/>
        <v>30684215.416666668</v>
      </c>
      <c r="AR67" s="41">
        <f t="shared" si="108"/>
        <v>30684215.416666668</v>
      </c>
      <c r="AS67" s="41">
        <f t="shared" si="108"/>
        <v>30684215.416666668</v>
      </c>
      <c r="AT67" s="41">
        <f t="shared" si="74"/>
        <v>153421077.08333334</v>
      </c>
      <c r="AU67" s="41">
        <f t="shared" si="109"/>
        <v>3528684772.9166665</v>
      </c>
      <c r="AV67" s="41">
        <f t="shared" si="110"/>
        <v>30684215.416666668</v>
      </c>
      <c r="AW67" s="41">
        <f t="shared" si="110"/>
        <v>30684215.416666668</v>
      </c>
      <c r="AX67" s="41">
        <f t="shared" si="110"/>
        <v>30684215.416666668</v>
      </c>
      <c r="AY67" s="41">
        <f t="shared" si="110"/>
        <v>30684215.416666668</v>
      </c>
      <c r="AZ67" s="41">
        <f t="shared" si="110"/>
        <v>30684215.416666668</v>
      </c>
      <c r="BA67" s="41">
        <f t="shared" si="110"/>
        <v>30684215.416666668</v>
      </c>
      <c r="BB67" s="41">
        <f t="shared" si="110"/>
        <v>30684215.416666668</v>
      </c>
      <c r="BC67" s="41">
        <f t="shared" si="110"/>
        <v>30684215.416666668</v>
      </c>
      <c r="BD67" s="41">
        <f t="shared" si="110"/>
        <v>30684215.416666668</v>
      </c>
      <c r="BE67" s="41">
        <f t="shared" si="110"/>
        <v>30684215.416666668</v>
      </c>
      <c r="BF67" s="41">
        <f t="shared" si="110"/>
        <v>30684215.416666668</v>
      </c>
      <c r="BG67" s="41">
        <f t="shared" si="110"/>
        <v>30684215.416666668</v>
      </c>
      <c r="BH67" s="41">
        <f t="shared" si="77"/>
        <v>368210585.00000006</v>
      </c>
      <c r="BI67" s="41">
        <f t="shared" si="111"/>
        <v>3160474187.9166665</v>
      </c>
      <c r="BJ67" s="41">
        <f t="shared" si="112"/>
        <v>30684215.416666668</v>
      </c>
      <c r="BK67" s="41">
        <f t="shared" si="112"/>
        <v>30684215.416666668</v>
      </c>
      <c r="BL67" s="41">
        <f t="shared" si="112"/>
        <v>30684215.416666668</v>
      </c>
      <c r="BM67" s="41">
        <f t="shared" si="112"/>
        <v>30684215.416666668</v>
      </c>
      <c r="BN67" s="41">
        <f t="shared" si="112"/>
        <v>30684215.416666668</v>
      </c>
      <c r="BO67" s="41">
        <f t="shared" si="112"/>
        <v>30684215.416666668</v>
      </c>
      <c r="BP67" s="41">
        <f t="shared" si="112"/>
        <v>30684215.416666668</v>
      </c>
      <c r="BQ67" s="41">
        <f t="shared" si="112"/>
        <v>30684215.416666668</v>
      </c>
      <c r="BR67" s="41">
        <f t="shared" si="112"/>
        <v>30684215.416666668</v>
      </c>
      <c r="BS67" s="41">
        <f t="shared" si="112"/>
        <v>30684215.416666668</v>
      </c>
      <c r="BT67" s="41">
        <f t="shared" si="112"/>
        <v>30684215.416666668</v>
      </c>
      <c r="BU67" s="41">
        <f t="shared" si="112"/>
        <v>30684215.416666668</v>
      </c>
      <c r="BV67" s="41">
        <f t="shared" si="80"/>
        <v>368210585.00000006</v>
      </c>
      <c r="BW67" s="41">
        <f t="shared" si="101"/>
        <v>2792263602.9166665</v>
      </c>
      <c r="BX67" s="61">
        <f t="shared" si="102"/>
        <v>30684215.416666668</v>
      </c>
      <c r="BY67" s="61">
        <f t="shared" si="102"/>
        <v>30684215.416666668</v>
      </c>
      <c r="BZ67" s="61">
        <f t="shared" si="102"/>
        <v>30684215.416666668</v>
      </c>
      <c r="CA67" s="61">
        <f t="shared" si="102"/>
        <v>30684215.416666668</v>
      </c>
      <c r="CB67" s="61">
        <f t="shared" si="102"/>
        <v>30684215.416666668</v>
      </c>
      <c r="CC67" s="61">
        <f t="shared" si="102"/>
        <v>30684215.416666668</v>
      </c>
      <c r="CD67" s="61">
        <f t="shared" si="102"/>
        <v>30684215.416666668</v>
      </c>
      <c r="CE67" s="61">
        <f t="shared" si="102"/>
        <v>30684215.416666668</v>
      </c>
      <c r="CF67" s="61">
        <f t="shared" si="102"/>
        <v>30684215.416666668</v>
      </c>
      <c r="CG67" s="61">
        <f t="shared" si="102"/>
        <v>30684215.416666668</v>
      </c>
      <c r="CH67" s="61">
        <f t="shared" si="102"/>
        <v>30684215.416666668</v>
      </c>
      <c r="CI67" s="61">
        <f t="shared" si="102"/>
        <v>30684215.416666668</v>
      </c>
      <c r="CJ67" s="41">
        <f t="shared" si="95"/>
        <v>368210585.00000006</v>
      </c>
      <c r="CK67" s="41">
        <f t="shared" si="93"/>
        <v>2424053017.9166665</v>
      </c>
      <c r="CL67" s="41">
        <f t="shared" si="104"/>
        <v>30684215.416666668</v>
      </c>
      <c r="CM67" s="41">
        <f t="shared" si="104"/>
        <v>30684215.416666668</v>
      </c>
      <c r="CN67" s="41">
        <f t="shared" si="104"/>
        <v>30684215.416666668</v>
      </c>
      <c r="CO67" s="41">
        <f t="shared" si="104"/>
        <v>30684215.416666668</v>
      </c>
      <c r="CP67" s="41">
        <f t="shared" si="104"/>
        <v>30684215.416666668</v>
      </c>
      <c r="CQ67" s="41">
        <f t="shared" si="104"/>
        <v>30684215.416666668</v>
      </c>
      <c r="CR67" s="41">
        <f t="shared" si="104"/>
        <v>30684215.416666668</v>
      </c>
      <c r="CS67" s="41">
        <f t="shared" si="104"/>
        <v>30684215.416666668</v>
      </c>
      <c r="CT67" s="41">
        <f t="shared" si="104"/>
        <v>30684215.416666668</v>
      </c>
      <c r="CU67" s="41">
        <f t="shared" si="104"/>
        <v>30684215.416666668</v>
      </c>
      <c r="CV67" s="41">
        <f t="shared" si="106"/>
        <v>30684215.416666668</v>
      </c>
      <c r="CW67" s="41">
        <f t="shared" si="106"/>
        <v>30684215.416666668</v>
      </c>
      <c r="CX67" s="41">
        <f t="shared" si="113"/>
        <v>368210585.00000006</v>
      </c>
      <c r="CY67" s="41">
        <f t="shared" si="65"/>
        <v>2055842432.9166665</v>
      </c>
    </row>
    <row r="68" spans="1:103" s="42" customFormat="1" ht="13" outlineLevel="1" x14ac:dyDescent="0.25">
      <c r="A68" s="33" t="s">
        <v>38</v>
      </c>
      <c r="B68" s="33" t="s">
        <v>39</v>
      </c>
      <c r="C68" s="56"/>
      <c r="D68" s="33" t="s">
        <v>147</v>
      </c>
      <c r="E68" s="146" t="s">
        <v>152</v>
      </c>
      <c r="F68" s="33" t="s">
        <v>153</v>
      </c>
      <c r="G68" s="57">
        <v>44439</v>
      </c>
      <c r="H68" s="57">
        <v>44438</v>
      </c>
      <c r="I68" s="33">
        <v>120</v>
      </c>
      <c r="J68" s="146" t="s">
        <v>94</v>
      </c>
      <c r="K68" s="37" t="s">
        <v>66</v>
      </c>
      <c r="L68" s="33"/>
      <c r="M68" s="38" t="str">
        <f t="shared" si="68"/>
        <v>6274</v>
      </c>
      <c r="N68" s="33">
        <v>6274001906</v>
      </c>
      <c r="O68" s="33"/>
      <c r="P68" s="58"/>
      <c r="Q68" s="58"/>
      <c r="R68" s="58">
        <v>1729306981</v>
      </c>
      <c r="S68" s="59">
        <v>14410891.508333333</v>
      </c>
      <c r="T68" s="41">
        <f t="shared" si="107"/>
        <v>0</v>
      </c>
      <c r="U68" s="41">
        <f t="shared" si="107"/>
        <v>0</v>
      </c>
      <c r="V68" s="41">
        <f t="shared" si="107"/>
        <v>0</v>
      </c>
      <c r="W68" s="41">
        <f t="shared" si="107"/>
        <v>0</v>
      </c>
      <c r="X68" s="41">
        <f t="shared" si="107"/>
        <v>0</v>
      </c>
      <c r="Y68" s="41">
        <f t="shared" si="107"/>
        <v>0</v>
      </c>
      <c r="Z68" s="41">
        <f t="shared" si="107"/>
        <v>0</v>
      </c>
      <c r="AA68" s="41">
        <f t="shared" si="107"/>
        <v>0</v>
      </c>
      <c r="AB68" s="41">
        <f t="shared" si="107"/>
        <v>0</v>
      </c>
      <c r="AC68" s="41">
        <f t="shared" si="107"/>
        <v>0</v>
      </c>
      <c r="AD68" s="41">
        <f t="shared" si="107"/>
        <v>0</v>
      </c>
      <c r="AE68" s="41">
        <f t="shared" si="107"/>
        <v>0</v>
      </c>
      <c r="AF68" s="41">
        <f t="shared" si="71"/>
        <v>0</v>
      </c>
      <c r="AG68" s="41">
        <v>0</v>
      </c>
      <c r="AH68" s="41">
        <f t="shared" si="108"/>
        <v>0</v>
      </c>
      <c r="AI68" s="41">
        <f t="shared" si="108"/>
        <v>0</v>
      </c>
      <c r="AJ68" s="41">
        <f t="shared" si="108"/>
        <v>0</v>
      </c>
      <c r="AK68" s="41">
        <f t="shared" si="108"/>
        <v>0</v>
      </c>
      <c r="AL68" s="41">
        <f t="shared" si="108"/>
        <v>0</v>
      </c>
      <c r="AM68" s="41">
        <f t="shared" si="108"/>
        <v>0</v>
      </c>
      <c r="AN68" s="41">
        <f t="shared" si="108"/>
        <v>0</v>
      </c>
      <c r="AO68" s="41">
        <f t="shared" si="108"/>
        <v>14410891.508333333</v>
      </c>
      <c r="AP68" s="41">
        <f t="shared" si="108"/>
        <v>14410891.508333333</v>
      </c>
      <c r="AQ68" s="41">
        <f t="shared" si="108"/>
        <v>14410891.508333333</v>
      </c>
      <c r="AR68" s="41">
        <f t="shared" si="108"/>
        <v>14410891.508333333</v>
      </c>
      <c r="AS68" s="41">
        <f t="shared" si="108"/>
        <v>14410891.508333333</v>
      </c>
      <c r="AT68" s="41">
        <f t="shared" si="74"/>
        <v>72054457.541666657</v>
      </c>
      <c r="AU68" s="41">
        <f t="shared" si="109"/>
        <v>1657252523.4583333</v>
      </c>
      <c r="AV68" s="41">
        <f t="shared" si="110"/>
        <v>14410891.508333333</v>
      </c>
      <c r="AW68" s="41">
        <f t="shared" si="110"/>
        <v>14410891.508333333</v>
      </c>
      <c r="AX68" s="41">
        <f t="shared" si="110"/>
        <v>14410891.508333333</v>
      </c>
      <c r="AY68" s="41">
        <f t="shared" si="110"/>
        <v>14410891.508333333</v>
      </c>
      <c r="AZ68" s="41">
        <f t="shared" si="110"/>
        <v>14410891.508333333</v>
      </c>
      <c r="BA68" s="41">
        <f t="shared" si="110"/>
        <v>14410891.508333333</v>
      </c>
      <c r="BB68" s="41">
        <f t="shared" si="110"/>
        <v>14410891.508333333</v>
      </c>
      <c r="BC68" s="41">
        <f t="shared" si="110"/>
        <v>14410891.508333333</v>
      </c>
      <c r="BD68" s="41">
        <f t="shared" si="110"/>
        <v>14410891.508333333</v>
      </c>
      <c r="BE68" s="41">
        <f t="shared" si="110"/>
        <v>14410891.508333333</v>
      </c>
      <c r="BF68" s="41">
        <f t="shared" si="110"/>
        <v>14410891.508333333</v>
      </c>
      <c r="BG68" s="41">
        <f t="shared" si="110"/>
        <v>14410891.508333333</v>
      </c>
      <c r="BH68" s="41">
        <f t="shared" si="77"/>
        <v>172930698.09999993</v>
      </c>
      <c r="BI68" s="41">
        <f t="shared" si="111"/>
        <v>1484321825.3583333</v>
      </c>
      <c r="BJ68" s="41">
        <f t="shared" si="112"/>
        <v>14410891.508333333</v>
      </c>
      <c r="BK68" s="41">
        <f t="shared" si="112"/>
        <v>14410891.508333333</v>
      </c>
      <c r="BL68" s="41">
        <f t="shared" si="112"/>
        <v>14410891.508333333</v>
      </c>
      <c r="BM68" s="41">
        <f t="shared" si="112"/>
        <v>14410891.508333333</v>
      </c>
      <c r="BN68" s="41">
        <f t="shared" si="112"/>
        <v>14410891.508333333</v>
      </c>
      <c r="BO68" s="41">
        <f t="shared" si="112"/>
        <v>14410891.508333333</v>
      </c>
      <c r="BP68" s="41">
        <f t="shared" si="112"/>
        <v>14410891.508333333</v>
      </c>
      <c r="BQ68" s="41">
        <f t="shared" si="112"/>
        <v>14410891.508333333</v>
      </c>
      <c r="BR68" s="41">
        <f t="shared" si="112"/>
        <v>14410891.508333333</v>
      </c>
      <c r="BS68" s="41">
        <f t="shared" si="112"/>
        <v>14410891.508333333</v>
      </c>
      <c r="BT68" s="41">
        <f t="shared" si="112"/>
        <v>14410891.508333333</v>
      </c>
      <c r="BU68" s="41">
        <f t="shared" si="112"/>
        <v>14410891.508333333</v>
      </c>
      <c r="BV68" s="41">
        <f t="shared" si="80"/>
        <v>172930698.09999993</v>
      </c>
      <c r="BW68" s="41">
        <f t="shared" si="101"/>
        <v>1311391127.2583334</v>
      </c>
      <c r="BX68" s="61">
        <f t="shared" si="102"/>
        <v>14410891.508333333</v>
      </c>
      <c r="BY68" s="61">
        <f t="shared" si="102"/>
        <v>14410891.508333333</v>
      </c>
      <c r="BZ68" s="61">
        <f t="shared" si="102"/>
        <v>14410891.508333333</v>
      </c>
      <c r="CA68" s="61">
        <f t="shared" si="102"/>
        <v>14410891.508333333</v>
      </c>
      <c r="CB68" s="61">
        <f t="shared" si="102"/>
        <v>14410891.508333333</v>
      </c>
      <c r="CC68" s="61">
        <f t="shared" si="102"/>
        <v>14410891.508333333</v>
      </c>
      <c r="CD68" s="61">
        <f t="shared" si="102"/>
        <v>14410891.508333333</v>
      </c>
      <c r="CE68" s="61">
        <f t="shared" si="102"/>
        <v>14410891.508333333</v>
      </c>
      <c r="CF68" s="61">
        <f t="shared" si="102"/>
        <v>14410891.508333333</v>
      </c>
      <c r="CG68" s="61">
        <f t="shared" si="102"/>
        <v>14410891.508333333</v>
      </c>
      <c r="CH68" s="61">
        <f t="shared" si="102"/>
        <v>14410891.508333333</v>
      </c>
      <c r="CI68" s="61">
        <f t="shared" si="102"/>
        <v>14410891.508333333</v>
      </c>
      <c r="CJ68" s="41">
        <f t="shared" si="95"/>
        <v>172930698.09999993</v>
      </c>
      <c r="CK68" s="41">
        <f t="shared" si="93"/>
        <v>1138460429.1583335</v>
      </c>
      <c r="CL68" s="41">
        <f t="shared" si="104"/>
        <v>14410891.508333333</v>
      </c>
      <c r="CM68" s="41">
        <f t="shared" si="104"/>
        <v>14410891.508333333</v>
      </c>
      <c r="CN68" s="41">
        <f t="shared" si="104"/>
        <v>14410891.508333333</v>
      </c>
      <c r="CO68" s="41">
        <f t="shared" si="104"/>
        <v>14410891.508333333</v>
      </c>
      <c r="CP68" s="41">
        <f t="shared" si="104"/>
        <v>14410891.508333333</v>
      </c>
      <c r="CQ68" s="41">
        <f t="shared" si="104"/>
        <v>14410891.508333333</v>
      </c>
      <c r="CR68" s="41">
        <f t="shared" si="104"/>
        <v>14410891.508333333</v>
      </c>
      <c r="CS68" s="41">
        <f t="shared" si="104"/>
        <v>14410891.508333333</v>
      </c>
      <c r="CT68" s="41">
        <f t="shared" si="104"/>
        <v>14410891.508333333</v>
      </c>
      <c r="CU68" s="41">
        <f t="shared" si="104"/>
        <v>14410891.508333333</v>
      </c>
      <c r="CV68" s="41">
        <f t="shared" si="106"/>
        <v>14410891.508333333</v>
      </c>
      <c r="CW68" s="41">
        <f t="shared" si="106"/>
        <v>14410891.508333333</v>
      </c>
      <c r="CX68" s="41">
        <f t="shared" si="113"/>
        <v>172930698.09999993</v>
      </c>
      <c r="CY68" s="41">
        <f t="shared" si="65"/>
        <v>965529731.05833364</v>
      </c>
    </row>
    <row r="69" spans="1:103" s="42" customFormat="1" ht="13" outlineLevel="1" x14ac:dyDescent="0.25">
      <c r="A69" s="33" t="s">
        <v>38</v>
      </c>
      <c r="B69" s="33" t="s">
        <v>39</v>
      </c>
      <c r="C69" s="56"/>
      <c r="D69" s="33" t="s">
        <v>147</v>
      </c>
      <c r="E69" s="146" t="s">
        <v>154</v>
      </c>
      <c r="F69" s="33" t="s">
        <v>155</v>
      </c>
      <c r="G69" s="57">
        <v>44439</v>
      </c>
      <c r="H69" s="57">
        <v>44438</v>
      </c>
      <c r="I69" s="33">
        <v>120</v>
      </c>
      <c r="J69" s="146" t="s">
        <v>94</v>
      </c>
      <c r="K69" s="37" t="s">
        <v>66</v>
      </c>
      <c r="L69" s="33"/>
      <c r="M69" s="38" t="str">
        <f t="shared" si="68"/>
        <v>6274</v>
      </c>
      <c r="N69" s="33">
        <v>6274001906</v>
      </c>
      <c r="O69" s="33"/>
      <c r="P69" s="58"/>
      <c r="Q69" s="58"/>
      <c r="R69" s="58">
        <v>1931331475</v>
      </c>
      <c r="S69" s="59">
        <v>16094428.958333334</v>
      </c>
      <c r="T69" s="41">
        <f t="shared" si="107"/>
        <v>0</v>
      </c>
      <c r="U69" s="41">
        <f t="shared" si="107"/>
        <v>0</v>
      </c>
      <c r="V69" s="41">
        <f t="shared" si="107"/>
        <v>0</v>
      </c>
      <c r="W69" s="41">
        <f t="shared" si="107"/>
        <v>0</v>
      </c>
      <c r="X69" s="41">
        <f t="shared" si="107"/>
        <v>0</v>
      </c>
      <c r="Y69" s="41">
        <f t="shared" si="107"/>
        <v>0</v>
      </c>
      <c r="Z69" s="41">
        <f t="shared" si="107"/>
        <v>0</v>
      </c>
      <c r="AA69" s="41">
        <f t="shared" si="107"/>
        <v>0</v>
      </c>
      <c r="AB69" s="41">
        <f t="shared" si="107"/>
        <v>0</v>
      </c>
      <c r="AC69" s="41">
        <f t="shared" si="107"/>
        <v>0</v>
      </c>
      <c r="AD69" s="41">
        <f t="shared" si="107"/>
        <v>0</v>
      </c>
      <c r="AE69" s="41">
        <f t="shared" si="107"/>
        <v>0</v>
      </c>
      <c r="AF69" s="41">
        <f t="shared" si="71"/>
        <v>0</v>
      </c>
      <c r="AG69" s="41">
        <v>0</v>
      </c>
      <c r="AH69" s="41">
        <f t="shared" si="108"/>
        <v>0</v>
      </c>
      <c r="AI69" s="41">
        <f t="shared" si="108"/>
        <v>0</v>
      </c>
      <c r="AJ69" s="41">
        <f t="shared" si="108"/>
        <v>0</v>
      </c>
      <c r="AK69" s="41">
        <f t="shared" si="108"/>
        <v>0</v>
      </c>
      <c r="AL69" s="41">
        <f t="shared" si="108"/>
        <v>0</v>
      </c>
      <c r="AM69" s="41">
        <f t="shared" si="108"/>
        <v>0</v>
      </c>
      <c r="AN69" s="41">
        <f t="shared" si="108"/>
        <v>0</v>
      </c>
      <c r="AO69" s="41">
        <f t="shared" si="108"/>
        <v>16094428.958333334</v>
      </c>
      <c r="AP69" s="41">
        <f t="shared" si="108"/>
        <v>16094428.958333334</v>
      </c>
      <c r="AQ69" s="41">
        <f t="shared" si="108"/>
        <v>16094428.958333334</v>
      </c>
      <c r="AR69" s="41">
        <f t="shared" si="108"/>
        <v>16094428.958333334</v>
      </c>
      <c r="AS69" s="41">
        <f t="shared" si="108"/>
        <v>16094428.958333334</v>
      </c>
      <c r="AT69" s="41">
        <f t="shared" si="74"/>
        <v>80472144.791666672</v>
      </c>
      <c r="AU69" s="41">
        <f t="shared" si="109"/>
        <v>1850859330.2083333</v>
      </c>
      <c r="AV69" s="41">
        <f t="shared" si="110"/>
        <v>16094428.958333334</v>
      </c>
      <c r="AW69" s="41">
        <f t="shared" si="110"/>
        <v>16094428.958333334</v>
      </c>
      <c r="AX69" s="41">
        <f t="shared" si="110"/>
        <v>16094428.958333334</v>
      </c>
      <c r="AY69" s="41">
        <f t="shared" si="110"/>
        <v>16094428.958333334</v>
      </c>
      <c r="AZ69" s="41">
        <f t="shared" si="110"/>
        <v>16094428.958333334</v>
      </c>
      <c r="BA69" s="41">
        <f t="shared" si="110"/>
        <v>16094428.958333334</v>
      </c>
      <c r="BB69" s="41">
        <f t="shared" si="110"/>
        <v>16094428.958333334</v>
      </c>
      <c r="BC69" s="41">
        <f t="shared" si="110"/>
        <v>16094428.958333334</v>
      </c>
      <c r="BD69" s="41">
        <f t="shared" si="110"/>
        <v>16094428.958333334</v>
      </c>
      <c r="BE69" s="41">
        <f t="shared" si="110"/>
        <v>16094428.958333334</v>
      </c>
      <c r="BF69" s="41">
        <f t="shared" si="110"/>
        <v>16094428.958333334</v>
      </c>
      <c r="BG69" s="41">
        <f t="shared" si="110"/>
        <v>16094428.958333334</v>
      </c>
      <c r="BH69" s="41">
        <f t="shared" si="77"/>
        <v>193133147.50000003</v>
      </c>
      <c r="BI69" s="41">
        <f t="shared" si="111"/>
        <v>1657726182.7083333</v>
      </c>
      <c r="BJ69" s="41">
        <f t="shared" si="112"/>
        <v>16094428.958333334</v>
      </c>
      <c r="BK69" s="41">
        <f t="shared" si="112"/>
        <v>16094428.958333334</v>
      </c>
      <c r="BL69" s="41">
        <f t="shared" si="112"/>
        <v>16094428.958333334</v>
      </c>
      <c r="BM69" s="41">
        <f t="shared" si="112"/>
        <v>16094428.958333334</v>
      </c>
      <c r="BN69" s="41">
        <f t="shared" si="112"/>
        <v>16094428.958333334</v>
      </c>
      <c r="BO69" s="41">
        <f t="shared" si="112"/>
        <v>16094428.958333334</v>
      </c>
      <c r="BP69" s="41">
        <f t="shared" si="112"/>
        <v>16094428.958333334</v>
      </c>
      <c r="BQ69" s="41">
        <f t="shared" si="112"/>
        <v>16094428.958333334</v>
      </c>
      <c r="BR69" s="41">
        <f t="shared" si="112"/>
        <v>16094428.958333334</v>
      </c>
      <c r="BS69" s="41">
        <f t="shared" si="112"/>
        <v>16094428.958333334</v>
      </c>
      <c r="BT69" s="41">
        <f t="shared" si="112"/>
        <v>16094428.958333334</v>
      </c>
      <c r="BU69" s="41">
        <f t="shared" si="112"/>
        <v>16094428.958333334</v>
      </c>
      <c r="BV69" s="41">
        <f t="shared" si="80"/>
        <v>193133147.50000003</v>
      </c>
      <c r="BW69" s="41">
        <f t="shared" si="101"/>
        <v>1464593035.2083333</v>
      </c>
      <c r="BX69" s="61">
        <f t="shared" si="102"/>
        <v>16094428.958333334</v>
      </c>
      <c r="BY69" s="61">
        <f t="shared" si="102"/>
        <v>16094428.958333334</v>
      </c>
      <c r="BZ69" s="61">
        <f t="shared" si="102"/>
        <v>16094428.958333334</v>
      </c>
      <c r="CA69" s="61">
        <f t="shared" si="102"/>
        <v>16094428.958333334</v>
      </c>
      <c r="CB69" s="61">
        <f t="shared" si="102"/>
        <v>16094428.958333334</v>
      </c>
      <c r="CC69" s="61">
        <f t="shared" si="102"/>
        <v>16094428.958333334</v>
      </c>
      <c r="CD69" s="61">
        <f t="shared" si="102"/>
        <v>16094428.958333334</v>
      </c>
      <c r="CE69" s="61">
        <f t="shared" si="102"/>
        <v>16094428.958333334</v>
      </c>
      <c r="CF69" s="61">
        <f t="shared" si="102"/>
        <v>16094428.958333334</v>
      </c>
      <c r="CG69" s="61">
        <f t="shared" si="102"/>
        <v>16094428.958333334</v>
      </c>
      <c r="CH69" s="61">
        <f t="shared" si="102"/>
        <v>16094428.958333334</v>
      </c>
      <c r="CI69" s="61">
        <f t="shared" si="102"/>
        <v>16094428.958333334</v>
      </c>
      <c r="CJ69" s="41">
        <f t="shared" si="95"/>
        <v>193133147.50000003</v>
      </c>
      <c r="CK69" s="41">
        <f t="shared" si="93"/>
        <v>1271459887.7083333</v>
      </c>
      <c r="CL69" s="41">
        <f t="shared" si="104"/>
        <v>16094428.958333334</v>
      </c>
      <c r="CM69" s="41">
        <f t="shared" si="104"/>
        <v>16094428.958333334</v>
      </c>
      <c r="CN69" s="41">
        <f t="shared" si="104"/>
        <v>16094428.958333334</v>
      </c>
      <c r="CO69" s="41">
        <f t="shared" si="104"/>
        <v>16094428.958333334</v>
      </c>
      <c r="CP69" s="41">
        <f t="shared" si="104"/>
        <v>16094428.958333334</v>
      </c>
      <c r="CQ69" s="41">
        <f t="shared" si="104"/>
        <v>16094428.958333334</v>
      </c>
      <c r="CR69" s="41">
        <f t="shared" si="104"/>
        <v>16094428.958333334</v>
      </c>
      <c r="CS69" s="41">
        <f t="shared" si="104"/>
        <v>16094428.958333334</v>
      </c>
      <c r="CT69" s="41">
        <f t="shared" si="104"/>
        <v>16094428.958333334</v>
      </c>
      <c r="CU69" s="41">
        <f t="shared" si="104"/>
        <v>16094428.958333334</v>
      </c>
      <c r="CV69" s="41">
        <f t="shared" si="106"/>
        <v>16094428.958333334</v>
      </c>
      <c r="CW69" s="41">
        <f t="shared" si="106"/>
        <v>16094428.958333334</v>
      </c>
      <c r="CX69" s="41">
        <f t="shared" si="113"/>
        <v>193133147.50000003</v>
      </c>
      <c r="CY69" s="41">
        <f t="shared" si="65"/>
        <v>1078326740.2083333</v>
      </c>
    </row>
    <row r="70" spans="1:103" s="42" customFormat="1" ht="13" outlineLevel="1" x14ac:dyDescent="0.25">
      <c r="A70" s="33" t="s">
        <v>38</v>
      </c>
      <c r="B70" s="33" t="s">
        <v>39</v>
      </c>
      <c r="C70" s="56"/>
      <c r="D70" s="33" t="s">
        <v>147</v>
      </c>
      <c r="E70" s="146" t="s">
        <v>156</v>
      </c>
      <c r="F70" s="33" t="s">
        <v>157</v>
      </c>
      <c r="G70" s="57">
        <v>44804</v>
      </c>
      <c r="H70" s="57">
        <v>44788</v>
      </c>
      <c r="I70" s="33">
        <v>120</v>
      </c>
      <c r="J70" s="146" t="s">
        <v>758</v>
      </c>
      <c r="K70" s="37" t="s">
        <v>109</v>
      </c>
      <c r="L70" s="33"/>
      <c r="M70" s="38" t="str">
        <f t="shared" si="68"/>
        <v>6274</v>
      </c>
      <c r="N70" s="33">
        <v>6274001906</v>
      </c>
      <c r="O70" s="33"/>
      <c r="P70" s="58"/>
      <c r="Q70" s="58"/>
      <c r="R70" s="58">
        <v>1467082739</v>
      </c>
      <c r="S70" s="59">
        <v>12225689.491666667</v>
      </c>
      <c r="T70" s="41">
        <f t="shared" si="107"/>
        <v>0</v>
      </c>
      <c r="U70" s="41">
        <f t="shared" si="107"/>
        <v>0</v>
      </c>
      <c r="V70" s="41">
        <f t="shared" si="107"/>
        <v>0</v>
      </c>
      <c r="W70" s="41">
        <f t="shared" si="107"/>
        <v>0</v>
      </c>
      <c r="X70" s="41">
        <f t="shared" si="107"/>
        <v>0</v>
      </c>
      <c r="Y70" s="41">
        <f t="shared" si="107"/>
        <v>0</v>
      </c>
      <c r="Z70" s="41">
        <f t="shared" si="107"/>
        <v>0</v>
      </c>
      <c r="AA70" s="41">
        <f t="shared" si="107"/>
        <v>0</v>
      </c>
      <c r="AB70" s="41">
        <f t="shared" si="107"/>
        <v>0</v>
      </c>
      <c r="AC70" s="41">
        <f t="shared" si="107"/>
        <v>0</v>
      </c>
      <c r="AD70" s="41">
        <f t="shared" si="107"/>
        <v>0</v>
      </c>
      <c r="AE70" s="41">
        <f t="shared" si="107"/>
        <v>0</v>
      </c>
      <c r="AF70" s="41">
        <f t="shared" si="71"/>
        <v>0</v>
      </c>
      <c r="AG70" s="41">
        <v>0</v>
      </c>
      <c r="AH70" s="41">
        <f t="shared" si="108"/>
        <v>0</v>
      </c>
      <c r="AI70" s="41">
        <f t="shared" si="108"/>
        <v>0</v>
      </c>
      <c r="AJ70" s="41">
        <f t="shared" si="108"/>
        <v>0</v>
      </c>
      <c r="AK70" s="41">
        <f t="shared" si="108"/>
        <v>0</v>
      </c>
      <c r="AL70" s="41">
        <f t="shared" si="108"/>
        <v>0</v>
      </c>
      <c r="AM70" s="41">
        <f t="shared" si="108"/>
        <v>0</v>
      </c>
      <c r="AN70" s="41">
        <f t="shared" si="108"/>
        <v>0</v>
      </c>
      <c r="AO70" s="41">
        <f t="shared" si="108"/>
        <v>0</v>
      </c>
      <c r="AP70" s="41">
        <f t="shared" si="108"/>
        <v>0</v>
      </c>
      <c r="AQ70" s="41">
        <f t="shared" si="108"/>
        <v>0</v>
      </c>
      <c r="AR70" s="41">
        <f t="shared" si="108"/>
        <v>0</v>
      </c>
      <c r="AS70" s="41">
        <f t="shared" si="108"/>
        <v>0</v>
      </c>
      <c r="AT70" s="41">
        <f t="shared" si="74"/>
        <v>0</v>
      </c>
      <c r="AU70" s="41">
        <v>0</v>
      </c>
      <c r="AV70" s="41">
        <f t="shared" si="110"/>
        <v>0</v>
      </c>
      <c r="AW70" s="41">
        <f t="shared" si="110"/>
        <v>0</v>
      </c>
      <c r="AX70" s="41">
        <f t="shared" si="110"/>
        <v>0</v>
      </c>
      <c r="AY70" s="41">
        <f t="shared" si="110"/>
        <v>0</v>
      </c>
      <c r="AZ70" s="41">
        <f t="shared" si="110"/>
        <v>0</v>
      </c>
      <c r="BA70" s="41">
        <f t="shared" si="110"/>
        <v>0</v>
      </c>
      <c r="BB70" s="41">
        <f t="shared" si="110"/>
        <v>0</v>
      </c>
      <c r="BC70" s="41">
        <f t="shared" si="110"/>
        <v>12225689.491666667</v>
      </c>
      <c r="BD70" s="41">
        <f t="shared" si="110"/>
        <v>12225689.491666667</v>
      </c>
      <c r="BE70" s="41">
        <f t="shared" si="110"/>
        <v>12225689.491666667</v>
      </c>
      <c r="BF70" s="41">
        <f t="shared" si="110"/>
        <v>12225689.491666667</v>
      </c>
      <c r="BG70" s="41">
        <f t="shared" si="110"/>
        <v>12225689.491666667</v>
      </c>
      <c r="BH70" s="41">
        <f t="shared" si="77"/>
        <v>61128447.458333336</v>
      </c>
      <c r="BI70" s="61">
        <f t="shared" ref="BI70:BI72" si="114">+R70-BH70</f>
        <v>1405954291.5416667</v>
      </c>
      <c r="BJ70" s="41">
        <f t="shared" si="112"/>
        <v>12225689.491666667</v>
      </c>
      <c r="BK70" s="41">
        <f t="shared" si="112"/>
        <v>12225689.491666667</v>
      </c>
      <c r="BL70" s="41">
        <f t="shared" si="112"/>
        <v>12225689.491666667</v>
      </c>
      <c r="BM70" s="41">
        <f t="shared" si="112"/>
        <v>12225689.491666667</v>
      </c>
      <c r="BN70" s="41">
        <f t="shared" si="112"/>
        <v>12225689.491666667</v>
      </c>
      <c r="BO70" s="41">
        <f t="shared" si="112"/>
        <v>12225689.491666667</v>
      </c>
      <c r="BP70" s="41">
        <f t="shared" si="112"/>
        <v>12225689.491666667</v>
      </c>
      <c r="BQ70" s="41">
        <f t="shared" si="112"/>
        <v>12225689.491666667</v>
      </c>
      <c r="BR70" s="41">
        <f t="shared" si="112"/>
        <v>12225689.491666667</v>
      </c>
      <c r="BS70" s="41">
        <f t="shared" si="112"/>
        <v>12225689.491666667</v>
      </c>
      <c r="BT70" s="41">
        <f t="shared" si="112"/>
        <v>12225689.491666667</v>
      </c>
      <c r="BU70" s="41">
        <f t="shared" si="112"/>
        <v>12225689.491666667</v>
      </c>
      <c r="BV70" s="41">
        <f t="shared" si="80"/>
        <v>146708273.90000004</v>
      </c>
      <c r="BW70" s="41">
        <f t="shared" si="101"/>
        <v>1259246017.6416667</v>
      </c>
      <c r="BX70" s="61">
        <f t="shared" si="102"/>
        <v>12225689.491666667</v>
      </c>
      <c r="BY70" s="61">
        <f t="shared" si="102"/>
        <v>12225689.491666667</v>
      </c>
      <c r="BZ70" s="61">
        <f t="shared" si="102"/>
        <v>12225689.491666667</v>
      </c>
      <c r="CA70" s="61">
        <f t="shared" si="102"/>
        <v>12225689.491666667</v>
      </c>
      <c r="CB70" s="61">
        <f t="shared" si="102"/>
        <v>12225689.491666667</v>
      </c>
      <c r="CC70" s="61">
        <f t="shared" si="102"/>
        <v>12225689.491666667</v>
      </c>
      <c r="CD70" s="61">
        <f t="shared" si="102"/>
        <v>12225689.491666667</v>
      </c>
      <c r="CE70" s="61">
        <f t="shared" si="102"/>
        <v>12225689.491666667</v>
      </c>
      <c r="CF70" s="61">
        <f t="shared" si="102"/>
        <v>12225689.491666667</v>
      </c>
      <c r="CG70" s="61">
        <f t="shared" si="102"/>
        <v>12225689.491666667</v>
      </c>
      <c r="CH70" s="61">
        <f t="shared" si="102"/>
        <v>12225689.491666667</v>
      </c>
      <c r="CI70" s="61">
        <f t="shared" si="102"/>
        <v>12225689.491666667</v>
      </c>
      <c r="CJ70" s="41">
        <f t="shared" si="95"/>
        <v>146708273.90000004</v>
      </c>
      <c r="CK70" s="41">
        <f t="shared" si="93"/>
        <v>1112537743.7416666</v>
      </c>
      <c r="CL70" s="41">
        <f t="shared" si="104"/>
        <v>12225689.491666667</v>
      </c>
      <c r="CM70" s="41">
        <f t="shared" si="104"/>
        <v>12225689.491666667</v>
      </c>
      <c r="CN70" s="41">
        <f t="shared" si="104"/>
        <v>12225689.491666667</v>
      </c>
      <c r="CO70" s="41">
        <f t="shared" si="104"/>
        <v>12225689.491666667</v>
      </c>
      <c r="CP70" s="41">
        <f t="shared" si="104"/>
        <v>12225689.491666667</v>
      </c>
      <c r="CQ70" s="41">
        <f t="shared" si="104"/>
        <v>12225689.491666667</v>
      </c>
      <c r="CR70" s="41">
        <f t="shared" si="104"/>
        <v>12225689.491666667</v>
      </c>
      <c r="CS70" s="41">
        <f t="shared" si="104"/>
        <v>12225689.491666667</v>
      </c>
      <c r="CT70" s="41">
        <f t="shared" si="104"/>
        <v>12225689.491666667</v>
      </c>
      <c r="CU70" s="41">
        <f t="shared" si="104"/>
        <v>12225689.491666667</v>
      </c>
      <c r="CV70" s="41">
        <f t="shared" si="106"/>
        <v>12225689.491666667</v>
      </c>
      <c r="CW70" s="41">
        <f t="shared" si="106"/>
        <v>12225689.491666667</v>
      </c>
      <c r="CX70" s="41">
        <f t="shared" si="113"/>
        <v>146708273.90000004</v>
      </c>
      <c r="CY70" s="41">
        <f t="shared" si="65"/>
        <v>965829469.84166646</v>
      </c>
    </row>
    <row r="71" spans="1:103" s="42" customFormat="1" ht="13" outlineLevel="1" x14ac:dyDescent="0.25">
      <c r="A71" s="33" t="s">
        <v>38</v>
      </c>
      <c r="B71" s="33" t="s">
        <v>39</v>
      </c>
      <c r="C71" s="56"/>
      <c r="D71" s="33" t="s">
        <v>147</v>
      </c>
      <c r="E71" s="146" t="s">
        <v>158</v>
      </c>
      <c r="F71" s="33" t="s">
        <v>159</v>
      </c>
      <c r="G71" s="57">
        <v>44834</v>
      </c>
      <c r="H71" s="57">
        <v>44835</v>
      </c>
      <c r="I71" s="33">
        <v>72</v>
      </c>
      <c r="J71" s="146" t="s">
        <v>94</v>
      </c>
      <c r="K71" s="37" t="s">
        <v>66</v>
      </c>
      <c r="L71" s="33"/>
      <c r="M71" s="38" t="str">
        <f t="shared" si="68"/>
        <v>6274</v>
      </c>
      <c r="N71" s="33">
        <v>6274001906</v>
      </c>
      <c r="O71" s="33"/>
      <c r="P71" s="58"/>
      <c r="Q71" s="58"/>
      <c r="R71" s="58">
        <v>70421390</v>
      </c>
      <c r="S71" s="59">
        <v>978074.86111111112</v>
      </c>
      <c r="T71" s="41">
        <f t="shared" si="107"/>
        <v>0</v>
      </c>
      <c r="U71" s="41">
        <f t="shared" si="107"/>
        <v>0</v>
      </c>
      <c r="V71" s="41">
        <f t="shared" si="107"/>
        <v>0</v>
      </c>
      <c r="W71" s="41">
        <f t="shared" si="107"/>
        <v>0</v>
      </c>
      <c r="X71" s="41">
        <f t="shared" si="107"/>
        <v>0</v>
      </c>
      <c r="Y71" s="41">
        <f t="shared" si="107"/>
        <v>0</v>
      </c>
      <c r="Z71" s="41">
        <f t="shared" si="107"/>
        <v>0</v>
      </c>
      <c r="AA71" s="41">
        <f t="shared" si="107"/>
        <v>0</v>
      </c>
      <c r="AB71" s="41">
        <f t="shared" si="107"/>
        <v>0</v>
      </c>
      <c r="AC71" s="41">
        <f t="shared" si="107"/>
        <v>0</v>
      </c>
      <c r="AD71" s="41">
        <f t="shared" si="107"/>
        <v>0</v>
      </c>
      <c r="AE71" s="41">
        <f t="shared" si="107"/>
        <v>0</v>
      </c>
      <c r="AF71" s="41">
        <f t="shared" si="71"/>
        <v>0</v>
      </c>
      <c r="AG71" s="41">
        <v>0</v>
      </c>
      <c r="AH71" s="41">
        <f t="shared" si="108"/>
        <v>0</v>
      </c>
      <c r="AI71" s="41">
        <f t="shared" si="108"/>
        <v>0</v>
      </c>
      <c r="AJ71" s="41">
        <f t="shared" si="108"/>
        <v>0</v>
      </c>
      <c r="AK71" s="41">
        <f t="shared" si="108"/>
        <v>0</v>
      </c>
      <c r="AL71" s="41">
        <f t="shared" si="108"/>
        <v>0</v>
      </c>
      <c r="AM71" s="41">
        <f t="shared" si="108"/>
        <v>0</v>
      </c>
      <c r="AN71" s="41">
        <f t="shared" si="108"/>
        <v>0</v>
      </c>
      <c r="AO71" s="41">
        <f t="shared" si="108"/>
        <v>0</v>
      </c>
      <c r="AP71" s="41">
        <f t="shared" si="108"/>
        <v>0</v>
      </c>
      <c r="AQ71" s="41">
        <f t="shared" si="108"/>
        <v>0</v>
      </c>
      <c r="AR71" s="41">
        <f t="shared" si="108"/>
        <v>0</v>
      </c>
      <c r="AS71" s="41">
        <f t="shared" si="108"/>
        <v>0</v>
      </c>
      <c r="AT71" s="41">
        <f t="shared" si="74"/>
        <v>0</v>
      </c>
      <c r="AU71" s="41">
        <v>0</v>
      </c>
      <c r="AV71" s="41">
        <f t="shared" si="110"/>
        <v>0</v>
      </c>
      <c r="AW71" s="41">
        <f t="shared" si="110"/>
        <v>0</v>
      </c>
      <c r="AX71" s="41">
        <f t="shared" si="110"/>
        <v>0</v>
      </c>
      <c r="AY71" s="41">
        <f t="shared" si="110"/>
        <v>0</v>
      </c>
      <c r="AZ71" s="41">
        <f t="shared" si="110"/>
        <v>0</v>
      </c>
      <c r="BA71" s="41">
        <f t="shared" si="110"/>
        <v>0</v>
      </c>
      <c r="BB71" s="41">
        <f t="shared" si="110"/>
        <v>0</v>
      </c>
      <c r="BC71" s="41">
        <f t="shared" si="110"/>
        <v>0</v>
      </c>
      <c r="BD71" s="41">
        <f t="shared" si="110"/>
        <v>0</v>
      </c>
      <c r="BE71" s="41">
        <f t="shared" si="110"/>
        <v>978074.86111111112</v>
      </c>
      <c r="BF71" s="41">
        <f t="shared" si="110"/>
        <v>978074.86111111112</v>
      </c>
      <c r="BG71" s="41">
        <f t="shared" si="110"/>
        <v>978074.86111111112</v>
      </c>
      <c r="BH71" s="41">
        <f t="shared" si="77"/>
        <v>2934224.5833333335</v>
      </c>
      <c r="BI71" s="61">
        <f t="shared" si="114"/>
        <v>67487165.416666672</v>
      </c>
      <c r="BJ71" s="41">
        <f t="shared" si="112"/>
        <v>978074.86111111112</v>
      </c>
      <c r="BK71" s="41">
        <f t="shared" si="112"/>
        <v>978074.86111111112</v>
      </c>
      <c r="BL71" s="41">
        <f t="shared" si="112"/>
        <v>978074.86111111112</v>
      </c>
      <c r="BM71" s="41">
        <f t="shared" si="112"/>
        <v>978074.86111111112</v>
      </c>
      <c r="BN71" s="41">
        <f t="shared" si="112"/>
        <v>978074.86111111112</v>
      </c>
      <c r="BO71" s="41">
        <f t="shared" si="112"/>
        <v>978074.86111111112</v>
      </c>
      <c r="BP71" s="41">
        <f t="shared" si="112"/>
        <v>978074.86111111112</v>
      </c>
      <c r="BQ71" s="41">
        <f t="shared" si="112"/>
        <v>978074.86111111112</v>
      </c>
      <c r="BR71" s="41">
        <f t="shared" si="112"/>
        <v>978074.86111111112</v>
      </c>
      <c r="BS71" s="41">
        <f t="shared" si="112"/>
        <v>978074.86111111112</v>
      </c>
      <c r="BT71" s="41">
        <f t="shared" si="112"/>
        <v>978074.86111111112</v>
      </c>
      <c r="BU71" s="41">
        <f t="shared" si="112"/>
        <v>978074.86111111112</v>
      </c>
      <c r="BV71" s="41">
        <f t="shared" si="80"/>
        <v>11736898.333333336</v>
      </c>
      <c r="BW71" s="41">
        <f t="shared" si="101"/>
        <v>55750267.083333336</v>
      </c>
      <c r="BX71" s="61">
        <f t="shared" si="102"/>
        <v>978074.86111111112</v>
      </c>
      <c r="BY71" s="61">
        <f t="shared" si="102"/>
        <v>978074.86111111112</v>
      </c>
      <c r="BZ71" s="61">
        <f t="shared" si="102"/>
        <v>978074.86111111112</v>
      </c>
      <c r="CA71" s="61">
        <f t="shared" si="102"/>
        <v>978074.86111111112</v>
      </c>
      <c r="CB71" s="61">
        <f t="shared" si="102"/>
        <v>978074.86111111112</v>
      </c>
      <c r="CC71" s="61">
        <f t="shared" si="102"/>
        <v>978074.86111111112</v>
      </c>
      <c r="CD71" s="61">
        <f t="shared" si="102"/>
        <v>978074.86111111112</v>
      </c>
      <c r="CE71" s="61">
        <f t="shared" si="102"/>
        <v>978074.86111111112</v>
      </c>
      <c r="CF71" s="61">
        <f t="shared" si="102"/>
        <v>978074.86111111112</v>
      </c>
      <c r="CG71" s="61">
        <f t="shared" si="102"/>
        <v>978074.86111111112</v>
      </c>
      <c r="CH71" s="61">
        <f t="shared" si="102"/>
        <v>978074.86111111112</v>
      </c>
      <c r="CI71" s="61">
        <f t="shared" si="102"/>
        <v>978074.86111111112</v>
      </c>
      <c r="CJ71" s="41">
        <f t="shared" si="95"/>
        <v>11736898.333333336</v>
      </c>
      <c r="CK71" s="41">
        <f t="shared" si="93"/>
        <v>44013368.75</v>
      </c>
      <c r="CL71" s="41">
        <f t="shared" si="104"/>
        <v>978074.86111111112</v>
      </c>
      <c r="CM71" s="41">
        <f t="shared" si="104"/>
        <v>978074.86111111112</v>
      </c>
      <c r="CN71" s="41">
        <f t="shared" si="104"/>
        <v>978074.86111111112</v>
      </c>
      <c r="CO71" s="41">
        <f t="shared" si="104"/>
        <v>978074.86111111112</v>
      </c>
      <c r="CP71" s="41">
        <f t="shared" si="104"/>
        <v>978074.86111111112</v>
      </c>
      <c r="CQ71" s="41">
        <f t="shared" si="104"/>
        <v>978074.86111111112</v>
      </c>
      <c r="CR71" s="41">
        <f t="shared" si="104"/>
        <v>978074.86111111112</v>
      </c>
      <c r="CS71" s="41">
        <f t="shared" si="104"/>
        <v>978074.86111111112</v>
      </c>
      <c r="CT71" s="41">
        <f t="shared" si="104"/>
        <v>978074.86111111112</v>
      </c>
      <c r="CU71" s="41">
        <f t="shared" si="104"/>
        <v>978074.86111111112</v>
      </c>
      <c r="CV71" s="41">
        <f t="shared" si="106"/>
        <v>978074.86111111112</v>
      </c>
      <c r="CW71" s="41">
        <f t="shared" si="106"/>
        <v>978074.86111111112</v>
      </c>
      <c r="CX71" s="41">
        <f t="shared" si="113"/>
        <v>11736898.333333336</v>
      </c>
      <c r="CY71" s="41">
        <f t="shared" si="65"/>
        <v>32276470.416666664</v>
      </c>
    </row>
    <row r="72" spans="1:103" s="42" customFormat="1" ht="13" outlineLevel="1" x14ac:dyDescent="0.25">
      <c r="A72" s="33" t="s">
        <v>38</v>
      </c>
      <c r="B72" s="33" t="s">
        <v>39</v>
      </c>
      <c r="C72" s="56"/>
      <c r="D72" s="33" t="s">
        <v>147</v>
      </c>
      <c r="E72" s="146" t="s">
        <v>160</v>
      </c>
      <c r="F72" s="33" t="s">
        <v>161</v>
      </c>
      <c r="G72" s="57">
        <v>44834</v>
      </c>
      <c r="H72" s="57">
        <v>44835</v>
      </c>
      <c r="I72" s="33">
        <v>120</v>
      </c>
      <c r="J72" s="146" t="s">
        <v>94</v>
      </c>
      <c r="K72" s="37" t="s">
        <v>66</v>
      </c>
      <c r="L72" s="33"/>
      <c r="M72" s="38" t="str">
        <f t="shared" si="68"/>
        <v>6274</v>
      </c>
      <c r="N72" s="33">
        <v>6274001906</v>
      </c>
      <c r="O72" s="33"/>
      <c r="P72" s="58"/>
      <c r="Q72" s="58"/>
      <c r="R72" s="58">
        <v>928112057</v>
      </c>
      <c r="S72" s="59">
        <v>7734267.1416666666</v>
      </c>
      <c r="T72" s="41">
        <f t="shared" si="107"/>
        <v>0</v>
      </c>
      <c r="U72" s="41">
        <f t="shared" si="107"/>
        <v>0</v>
      </c>
      <c r="V72" s="41">
        <f t="shared" si="107"/>
        <v>0</v>
      </c>
      <c r="W72" s="41">
        <f t="shared" si="107"/>
        <v>0</v>
      </c>
      <c r="X72" s="41">
        <f t="shared" si="107"/>
        <v>0</v>
      </c>
      <c r="Y72" s="41">
        <f t="shared" si="107"/>
        <v>0</v>
      </c>
      <c r="Z72" s="41">
        <f t="shared" si="107"/>
        <v>0</v>
      </c>
      <c r="AA72" s="41">
        <f t="shared" si="107"/>
        <v>0</v>
      </c>
      <c r="AB72" s="41">
        <f t="shared" si="107"/>
        <v>0</v>
      </c>
      <c r="AC72" s="41">
        <f t="shared" si="107"/>
        <v>0</v>
      </c>
      <c r="AD72" s="41">
        <f t="shared" si="107"/>
        <v>0</v>
      </c>
      <c r="AE72" s="41">
        <f t="shared" si="107"/>
        <v>0</v>
      </c>
      <c r="AF72" s="41">
        <f t="shared" si="71"/>
        <v>0</v>
      </c>
      <c r="AG72" s="41">
        <v>0</v>
      </c>
      <c r="AH72" s="41">
        <f t="shared" si="108"/>
        <v>0</v>
      </c>
      <c r="AI72" s="41">
        <f t="shared" si="108"/>
        <v>0</v>
      </c>
      <c r="AJ72" s="41">
        <f t="shared" si="108"/>
        <v>0</v>
      </c>
      <c r="AK72" s="41">
        <f t="shared" si="108"/>
        <v>0</v>
      </c>
      <c r="AL72" s="41">
        <f t="shared" si="108"/>
        <v>0</v>
      </c>
      <c r="AM72" s="41">
        <f t="shared" si="108"/>
        <v>0</v>
      </c>
      <c r="AN72" s="41">
        <f t="shared" si="108"/>
        <v>0</v>
      </c>
      <c r="AO72" s="41">
        <f t="shared" si="108"/>
        <v>0</v>
      </c>
      <c r="AP72" s="41">
        <f t="shared" si="108"/>
        <v>0</v>
      </c>
      <c r="AQ72" s="41">
        <f t="shared" si="108"/>
        <v>0</v>
      </c>
      <c r="AR72" s="41">
        <f t="shared" si="108"/>
        <v>0</v>
      </c>
      <c r="AS72" s="41">
        <f t="shared" si="108"/>
        <v>0</v>
      </c>
      <c r="AT72" s="41">
        <f t="shared" si="74"/>
        <v>0</v>
      </c>
      <c r="AU72" s="41">
        <v>0</v>
      </c>
      <c r="AV72" s="41">
        <f t="shared" si="110"/>
        <v>0</v>
      </c>
      <c r="AW72" s="41">
        <f t="shared" si="110"/>
        <v>0</v>
      </c>
      <c r="AX72" s="41">
        <f t="shared" si="110"/>
        <v>0</v>
      </c>
      <c r="AY72" s="41">
        <f t="shared" si="110"/>
        <v>0</v>
      </c>
      <c r="AZ72" s="41">
        <f t="shared" si="110"/>
        <v>0</v>
      </c>
      <c r="BA72" s="41">
        <f t="shared" si="110"/>
        <v>0</v>
      </c>
      <c r="BB72" s="41">
        <f t="shared" si="110"/>
        <v>0</v>
      </c>
      <c r="BC72" s="41">
        <f t="shared" si="110"/>
        <v>0</v>
      </c>
      <c r="BD72" s="41">
        <f t="shared" si="110"/>
        <v>0</v>
      </c>
      <c r="BE72" s="41">
        <f t="shared" si="110"/>
        <v>7734267.1416666666</v>
      </c>
      <c r="BF72" s="41">
        <f t="shared" si="110"/>
        <v>7734267.1416666666</v>
      </c>
      <c r="BG72" s="41">
        <f t="shared" si="110"/>
        <v>7734267.1416666666</v>
      </c>
      <c r="BH72" s="41">
        <f t="shared" si="77"/>
        <v>23202801.425000001</v>
      </c>
      <c r="BI72" s="61">
        <f t="shared" si="114"/>
        <v>904909255.57500005</v>
      </c>
      <c r="BJ72" s="41">
        <f t="shared" si="112"/>
        <v>7734267.1416666666</v>
      </c>
      <c r="BK72" s="41">
        <f t="shared" si="112"/>
        <v>7734267.1416666666</v>
      </c>
      <c r="BL72" s="41">
        <f t="shared" si="112"/>
        <v>7734267.1416666666</v>
      </c>
      <c r="BM72" s="41">
        <f t="shared" si="112"/>
        <v>7734267.1416666666</v>
      </c>
      <c r="BN72" s="41">
        <f t="shared" si="112"/>
        <v>7734267.1416666666</v>
      </c>
      <c r="BO72" s="41">
        <f t="shared" si="112"/>
        <v>7734267.1416666666</v>
      </c>
      <c r="BP72" s="41">
        <f t="shared" si="112"/>
        <v>7734267.1416666666</v>
      </c>
      <c r="BQ72" s="41">
        <f t="shared" si="112"/>
        <v>7734267.1416666666</v>
      </c>
      <c r="BR72" s="41">
        <f t="shared" si="112"/>
        <v>7734267.1416666666</v>
      </c>
      <c r="BS72" s="41">
        <f t="shared" si="112"/>
        <v>7734267.1416666666</v>
      </c>
      <c r="BT72" s="41">
        <f t="shared" si="112"/>
        <v>7734267.1416666666</v>
      </c>
      <c r="BU72" s="41">
        <f t="shared" si="112"/>
        <v>7734267.1416666666</v>
      </c>
      <c r="BV72" s="41">
        <f t="shared" si="80"/>
        <v>92811205.700000003</v>
      </c>
      <c r="BW72" s="41">
        <f t="shared" si="101"/>
        <v>812098049.875</v>
      </c>
      <c r="BX72" s="61">
        <f t="shared" si="102"/>
        <v>7734267.1416666666</v>
      </c>
      <c r="BY72" s="61">
        <f t="shared" si="102"/>
        <v>7734267.1416666666</v>
      </c>
      <c r="BZ72" s="61">
        <f t="shared" si="102"/>
        <v>7734267.1416666666</v>
      </c>
      <c r="CA72" s="61">
        <f t="shared" si="102"/>
        <v>7734267.1416666666</v>
      </c>
      <c r="CB72" s="61">
        <f t="shared" si="102"/>
        <v>7734267.1416666666</v>
      </c>
      <c r="CC72" s="61">
        <f t="shared" si="102"/>
        <v>7734267.1416666666</v>
      </c>
      <c r="CD72" s="61">
        <f t="shared" si="102"/>
        <v>7734267.1416666666</v>
      </c>
      <c r="CE72" s="61">
        <f t="shared" si="102"/>
        <v>7734267.1416666666</v>
      </c>
      <c r="CF72" s="61">
        <f t="shared" si="102"/>
        <v>7734267.1416666666</v>
      </c>
      <c r="CG72" s="61">
        <f t="shared" si="102"/>
        <v>7734267.1416666666</v>
      </c>
      <c r="CH72" s="61">
        <f t="shared" si="102"/>
        <v>7734267.1416666666</v>
      </c>
      <c r="CI72" s="61">
        <f t="shared" si="102"/>
        <v>7734267.1416666666</v>
      </c>
      <c r="CJ72" s="41">
        <f t="shared" si="95"/>
        <v>92811205.700000003</v>
      </c>
      <c r="CK72" s="41">
        <f t="shared" si="93"/>
        <v>719286844.17499995</v>
      </c>
      <c r="CL72" s="41">
        <f t="shared" si="104"/>
        <v>7734267.1416666666</v>
      </c>
      <c r="CM72" s="41">
        <f t="shared" si="104"/>
        <v>7734267.1416666666</v>
      </c>
      <c r="CN72" s="41">
        <f t="shared" si="104"/>
        <v>7734267.1416666666</v>
      </c>
      <c r="CO72" s="41">
        <f t="shared" si="104"/>
        <v>7734267.1416666666</v>
      </c>
      <c r="CP72" s="41">
        <f t="shared" si="104"/>
        <v>7734267.1416666666</v>
      </c>
      <c r="CQ72" s="41">
        <f t="shared" si="104"/>
        <v>7734267.1416666666</v>
      </c>
      <c r="CR72" s="41">
        <f t="shared" si="104"/>
        <v>7734267.1416666666</v>
      </c>
      <c r="CS72" s="41">
        <f t="shared" si="104"/>
        <v>7734267.1416666666</v>
      </c>
      <c r="CT72" s="41">
        <f t="shared" si="104"/>
        <v>7734267.1416666666</v>
      </c>
      <c r="CU72" s="41">
        <f t="shared" si="104"/>
        <v>7734267.1416666666</v>
      </c>
      <c r="CV72" s="41">
        <f t="shared" si="106"/>
        <v>7734267.1416666666</v>
      </c>
      <c r="CW72" s="41">
        <f t="shared" si="106"/>
        <v>7734267.1416666666</v>
      </c>
      <c r="CX72" s="41">
        <f t="shared" si="113"/>
        <v>92811205.700000003</v>
      </c>
      <c r="CY72" s="41">
        <f t="shared" si="65"/>
        <v>626475638.4749999</v>
      </c>
    </row>
    <row r="73" spans="1:103" s="42" customFormat="1" ht="13" outlineLevel="1" x14ac:dyDescent="0.25">
      <c r="A73" s="33" t="s">
        <v>38</v>
      </c>
      <c r="B73" s="33" t="s">
        <v>39</v>
      </c>
      <c r="C73" s="56"/>
      <c r="D73" s="33" t="s">
        <v>147</v>
      </c>
      <c r="E73" s="146" t="s">
        <v>162</v>
      </c>
      <c r="F73" s="33" t="s">
        <v>163</v>
      </c>
      <c r="G73" s="57">
        <v>44915</v>
      </c>
      <c r="H73" s="57">
        <v>44927</v>
      </c>
      <c r="I73" s="33">
        <v>96</v>
      </c>
      <c r="J73" s="146" t="s">
        <v>759</v>
      </c>
      <c r="K73" s="37" t="s">
        <v>122</v>
      </c>
      <c r="L73" s="33"/>
      <c r="M73" s="38" t="str">
        <f t="shared" si="68"/>
        <v>6274</v>
      </c>
      <c r="N73" s="33">
        <v>6274001906</v>
      </c>
      <c r="O73" s="33"/>
      <c r="P73" s="58"/>
      <c r="Q73" s="58"/>
      <c r="R73" s="58">
        <v>941765419</v>
      </c>
      <c r="S73" s="59">
        <v>9810056.447916666</v>
      </c>
      <c r="T73" s="41">
        <f t="shared" si="107"/>
        <v>0</v>
      </c>
      <c r="U73" s="41">
        <f t="shared" si="107"/>
        <v>0</v>
      </c>
      <c r="V73" s="41">
        <f t="shared" si="107"/>
        <v>0</v>
      </c>
      <c r="W73" s="41">
        <f t="shared" si="107"/>
        <v>0</v>
      </c>
      <c r="X73" s="41">
        <f t="shared" si="107"/>
        <v>0</v>
      </c>
      <c r="Y73" s="41">
        <f t="shared" si="107"/>
        <v>0</v>
      </c>
      <c r="Z73" s="41">
        <f t="shared" si="107"/>
        <v>0</v>
      </c>
      <c r="AA73" s="41">
        <f t="shared" si="107"/>
        <v>0</v>
      </c>
      <c r="AB73" s="41">
        <f t="shared" si="107"/>
        <v>0</v>
      </c>
      <c r="AC73" s="41">
        <f t="shared" si="107"/>
        <v>0</v>
      </c>
      <c r="AD73" s="41">
        <f t="shared" si="107"/>
        <v>0</v>
      </c>
      <c r="AE73" s="41">
        <f t="shared" si="107"/>
        <v>0</v>
      </c>
      <c r="AF73" s="41">
        <f t="shared" si="71"/>
        <v>0</v>
      </c>
      <c r="AG73" s="41">
        <v>0</v>
      </c>
      <c r="AH73" s="41">
        <f t="shared" si="108"/>
        <v>0</v>
      </c>
      <c r="AI73" s="41">
        <f t="shared" si="108"/>
        <v>0</v>
      </c>
      <c r="AJ73" s="41">
        <f t="shared" si="108"/>
        <v>0</v>
      </c>
      <c r="AK73" s="41">
        <f t="shared" si="108"/>
        <v>0</v>
      </c>
      <c r="AL73" s="41">
        <f t="shared" si="108"/>
        <v>0</v>
      </c>
      <c r="AM73" s="41">
        <f t="shared" si="108"/>
        <v>0</v>
      </c>
      <c r="AN73" s="41">
        <f t="shared" si="108"/>
        <v>0</v>
      </c>
      <c r="AO73" s="41">
        <f t="shared" si="108"/>
        <v>0</v>
      </c>
      <c r="AP73" s="41">
        <f t="shared" si="108"/>
        <v>0</v>
      </c>
      <c r="AQ73" s="41">
        <f t="shared" si="108"/>
        <v>0</v>
      </c>
      <c r="AR73" s="41">
        <f t="shared" si="108"/>
        <v>0</v>
      </c>
      <c r="AS73" s="41">
        <f t="shared" si="108"/>
        <v>0</v>
      </c>
      <c r="AT73" s="41">
        <f t="shared" si="74"/>
        <v>0</v>
      </c>
      <c r="AU73" s="41">
        <v>0</v>
      </c>
      <c r="AV73" s="41">
        <f t="shared" si="110"/>
        <v>0</v>
      </c>
      <c r="AW73" s="41">
        <f t="shared" si="110"/>
        <v>0</v>
      </c>
      <c r="AX73" s="41">
        <f t="shared" si="110"/>
        <v>0</v>
      </c>
      <c r="AY73" s="41">
        <f t="shared" si="110"/>
        <v>0</v>
      </c>
      <c r="AZ73" s="41">
        <f t="shared" si="110"/>
        <v>0</v>
      </c>
      <c r="BA73" s="41">
        <f t="shared" si="110"/>
        <v>0</v>
      </c>
      <c r="BB73" s="41">
        <f t="shared" si="110"/>
        <v>0</v>
      </c>
      <c r="BC73" s="41">
        <f t="shared" si="110"/>
        <v>0</v>
      </c>
      <c r="BD73" s="41">
        <f t="shared" si="110"/>
        <v>0</v>
      </c>
      <c r="BE73" s="41">
        <f t="shared" si="110"/>
        <v>0</v>
      </c>
      <c r="BF73" s="41">
        <f t="shared" si="110"/>
        <v>0</v>
      </c>
      <c r="BG73" s="41">
        <f t="shared" si="110"/>
        <v>0</v>
      </c>
      <c r="BH73" s="41">
        <f t="shared" si="77"/>
        <v>0</v>
      </c>
      <c r="BI73" s="61">
        <v>0</v>
      </c>
      <c r="BJ73" s="41">
        <f t="shared" si="112"/>
        <v>9810056.447916666</v>
      </c>
      <c r="BK73" s="41">
        <f t="shared" si="112"/>
        <v>9810056.447916666</v>
      </c>
      <c r="BL73" s="41">
        <f t="shared" si="112"/>
        <v>9810056.447916666</v>
      </c>
      <c r="BM73" s="41">
        <f t="shared" si="112"/>
        <v>9810056.447916666</v>
      </c>
      <c r="BN73" s="41">
        <f t="shared" si="112"/>
        <v>9810056.447916666</v>
      </c>
      <c r="BO73" s="41">
        <f t="shared" si="112"/>
        <v>9810056.447916666</v>
      </c>
      <c r="BP73" s="41">
        <f t="shared" si="112"/>
        <v>9810056.447916666</v>
      </c>
      <c r="BQ73" s="41">
        <f t="shared" si="112"/>
        <v>9810056.447916666</v>
      </c>
      <c r="BR73" s="41">
        <f t="shared" si="112"/>
        <v>9810056.447916666</v>
      </c>
      <c r="BS73" s="41">
        <f t="shared" si="112"/>
        <v>9810056.447916666</v>
      </c>
      <c r="BT73" s="41">
        <f t="shared" si="112"/>
        <v>9810056.447916666</v>
      </c>
      <c r="BU73" s="41">
        <f t="shared" si="112"/>
        <v>9810056.447916666</v>
      </c>
      <c r="BV73" s="41">
        <f t="shared" si="80"/>
        <v>117720677.37500001</v>
      </c>
      <c r="BW73" s="61">
        <f t="shared" ref="BW73:BW75" si="115">+R73-BV73</f>
        <v>824044741.625</v>
      </c>
      <c r="BX73" s="61">
        <f t="shared" si="102"/>
        <v>9810056.447916666</v>
      </c>
      <c r="BY73" s="61">
        <f t="shared" si="102"/>
        <v>9810056.447916666</v>
      </c>
      <c r="BZ73" s="61">
        <f t="shared" si="102"/>
        <v>9810056.447916666</v>
      </c>
      <c r="CA73" s="61">
        <f t="shared" si="102"/>
        <v>9810056.447916666</v>
      </c>
      <c r="CB73" s="61">
        <f t="shared" si="102"/>
        <v>9810056.447916666</v>
      </c>
      <c r="CC73" s="61">
        <f t="shared" si="102"/>
        <v>9810056.447916666</v>
      </c>
      <c r="CD73" s="61">
        <f t="shared" si="102"/>
        <v>9810056.447916666</v>
      </c>
      <c r="CE73" s="61">
        <f t="shared" si="102"/>
        <v>9810056.447916666</v>
      </c>
      <c r="CF73" s="61">
        <f t="shared" si="102"/>
        <v>9810056.447916666</v>
      </c>
      <c r="CG73" s="61">
        <f t="shared" si="102"/>
        <v>9810056.447916666</v>
      </c>
      <c r="CH73" s="61">
        <f t="shared" si="102"/>
        <v>9810056.447916666</v>
      </c>
      <c r="CI73" s="61">
        <f t="shared" si="102"/>
        <v>9810056.447916666</v>
      </c>
      <c r="CJ73" s="41">
        <f t="shared" si="95"/>
        <v>117720677.37500001</v>
      </c>
      <c r="CK73" s="41">
        <f t="shared" si="93"/>
        <v>706324064.25</v>
      </c>
      <c r="CL73" s="41">
        <f t="shared" ref="CL73:CU80" si="116">+IF(YEAR($H73)&lt;$CL$4,$S73,IF(AND(YEAR($H73)=$CL$4,MONTH($H73)&lt;=CL$6),$S73,0))</f>
        <v>9810056.447916666</v>
      </c>
      <c r="CM73" s="41">
        <f t="shared" si="116"/>
        <v>9810056.447916666</v>
      </c>
      <c r="CN73" s="41">
        <f t="shared" si="116"/>
        <v>9810056.447916666</v>
      </c>
      <c r="CO73" s="41">
        <f t="shared" si="116"/>
        <v>9810056.447916666</v>
      </c>
      <c r="CP73" s="41">
        <f t="shared" si="116"/>
        <v>9810056.447916666</v>
      </c>
      <c r="CQ73" s="41">
        <f t="shared" si="116"/>
        <v>9810056.447916666</v>
      </c>
      <c r="CR73" s="41">
        <f t="shared" si="116"/>
        <v>9810056.447916666</v>
      </c>
      <c r="CS73" s="41">
        <f t="shared" si="116"/>
        <v>9810056.447916666</v>
      </c>
      <c r="CT73" s="41">
        <f t="shared" si="116"/>
        <v>9810056.447916666</v>
      </c>
      <c r="CU73" s="41">
        <f t="shared" si="116"/>
        <v>9810056.447916666</v>
      </c>
      <c r="CV73" s="41">
        <f t="shared" si="106"/>
        <v>9810056.447916666</v>
      </c>
      <c r="CW73" s="41">
        <f t="shared" si="106"/>
        <v>9810056.447916666</v>
      </c>
      <c r="CX73" s="41">
        <f t="shared" si="113"/>
        <v>117720677.37500001</v>
      </c>
      <c r="CY73" s="41">
        <f t="shared" si="65"/>
        <v>588603386.875</v>
      </c>
    </row>
    <row r="74" spans="1:103" s="42" customFormat="1" ht="13" outlineLevel="1" x14ac:dyDescent="0.25">
      <c r="A74" s="33" t="s">
        <v>38</v>
      </c>
      <c r="B74" s="33" t="s">
        <v>39</v>
      </c>
      <c r="C74" s="56"/>
      <c r="D74" s="33" t="s">
        <v>147</v>
      </c>
      <c r="E74" s="146" t="s">
        <v>164</v>
      </c>
      <c r="F74" s="33" t="s">
        <v>165</v>
      </c>
      <c r="G74" s="57">
        <v>44915</v>
      </c>
      <c r="H74" s="57">
        <v>44927</v>
      </c>
      <c r="I74" s="33">
        <v>96</v>
      </c>
      <c r="J74" s="146" t="s">
        <v>760</v>
      </c>
      <c r="K74" s="37" t="s">
        <v>125</v>
      </c>
      <c r="L74" s="33"/>
      <c r="M74" s="38" t="str">
        <f t="shared" si="68"/>
        <v>6274</v>
      </c>
      <c r="N74" s="33">
        <v>6274001906</v>
      </c>
      <c r="O74" s="33"/>
      <c r="P74" s="58"/>
      <c r="Q74" s="58"/>
      <c r="R74" s="58">
        <v>2335337725</v>
      </c>
      <c r="S74" s="59">
        <v>24326434.635416668</v>
      </c>
      <c r="T74" s="41">
        <f t="shared" si="107"/>
        <v>0</v>
      </c>
      <c r="U74" s="41">
        <f t="shared" si="107"/>
        <v>0</v>
      </c>
      <c r="V74" s="41">
        <f t="shared" si="107"/>
        <v>0</v>
      </c>
      <c r="W74" s="41">
        <f t="shared" si="107"/>
        <v>0</v>
      </c>
      <c r="X74" s="41">
        <f t="shared" si="107"/>
        <v>0</v>
      </c>
      <c r="Y74" s="41">
        <f t="shared" si="107"/>
        <v>0</v>
      </c>
      <c r="Z74" s="41">
        <f t="shared" si="107"/>
        <v>0</v>
      </c>
      <c r="AA74" s="41">
        <f t="shared" si="107"/>
        <v>0</v>
      </c>
      <c r="AB74" s="41">
        <f t="shared" si="107"/>
        <v>0</v>
      </c>
      <c r="AC74" s="41">
        <f t="shared" si="107"/>
        <v>0</v>
      </c>
      <c r="AD74" s="41">
        <f t="shared" si="107"/>
        <v>0</v>
      </c>
      <c r="AE74" s="41">
        <f t="shared" si="107"/>
        <v>0</v>
      </c>
      <c r="AF74" s="41">
        <f t="shared" si="71"/>
        <v>0</v>
      </c>
      <c r="AG74" s="41">
        <v>0</v>
      </c>
      <c r="AH74" s="41">
        <f t="shared" si="108"/>
        <v>0</v>
      </c>
      <c r="AI74" s="41">
        <f t="shared" si="108"/>
        <v>0</v>
      </c>
      <c r="AJ74" s="41">
        <f t="shared" si="108"/>
        <v>0</v>
      </c>
      <c r="AK74" s="41">
        <f t="shared" si="108"/>
        <v>0</v>
      </c>
      <c r="AL74" s="41">
        <f t="shared" si="108"/>
        <v>0</v>
      </c>
      <c r="AM74" s="41">
        <f t="shared" si="108"/>
        <v>0</v>
      </c>
      <c r="AN74" s="41">
        <f t="shared" si="108"/>
        <v>0</v>
      </c>
      <c r="AO74" s="41">
        <f t="shared" si="108"/>
        <v>0</v>
      </c>
      <c r="AP74" s="41">
        <f t="shared" si="108"/>
        <v>0</v>
      </c>
      <c r="AQ74" s="41">
        <f t="shared" si="108"/>
        <v>0</v>
      </c>
      <c r="AR74" s="41">
        <f t="shared" si="108"/>
        <v>0</v>
      </c>
      <c r="AS74" s="41">
        <f t="shared" si="108"/>
        <v>0</v>
      </c>
      <c r="AT74" s="41">
        <f t="shared" si="74"/>
        <v>0</v>
      </c>
      <c r="AU74" s="41">
        <v>0</v>
      </c>
      <c r="AV74" s="41">
        <f t="shared" si="110"/>
        <v>0</v>
      </c>
      <c r="AW74" s="41">
        <f t="shared" si="110"/>
        <v>0</v>
      </c>
      <c r="AX74" s="41">
        <f t="shared" si="110"/>
        <v>0</v>
      </c>
      <c r="AY74" s="41">
        <f t="shared" si="110"/>
        <v>0</v>
      </c>
      <c r="AZ74" s="41">
        <f t="shared" si="110"/>
        <v>0</v>
      </c>
      <c r="BA74" s="41">
        <f t="shared" si="110"/>
        <v>0</v>
      </c>
      <c r="BB74" s="41">
        <f t="shared" si="110"/>
        <v>0</v>
      </c>
      <c r="BC74" s="41">
        <f t="shared" si="110"/>
        <v>0</v>
      </c>
      <c r="BD74" s="41">
        <f t="shared" si="110"/>
        <v>0</v>
      </c>
      <c r="BE74" s="41">
        <f t="shared" si="110"/>
        <v>0</v>
      </c>
      <c r="BF74" s="41">
        <f t="shared" si="110"/>
        <v>0</v>
      </c>
      <c r="BG74" s="41">
        <f t="shared" si="110"/>
        <v>0</v>
      </c>
      <c r="BH74" s="41">
        <f t="shared" si="77"/>
        <v>0</v>
      </c>
      <c r="BI74" s="61">
        <v>0</v>
      </c>
      <c r="BJ74" s="41">
        <f t="shared" si="112"/>
        <v>24326434.635416668</v>
      </c>
      <c r="BK74" s="41">
        <f t="shared" si="112"/>
        <v>24326434.635416668</v>
      </c>
      <c r="BL74" s="41">
        <f t="shared" si="112"/>
        <v>24326434.635416668</v>
      </c>
      <c r="BM74" s="41">
        <f t="shared" si="112"/>
        <v>24326434.635416668</v>
      </c>
      <c r="BN74" s="41">
        <f t="shared" si="112"/>
        <v>24326434.635416668</v>
      </c>
      <c r="BO74" s="41">
        <f t="shared" si="112"/>
        <v>24326434.635416668</v>
      </c>
      <c r="BP74" s="41">
        <f t="shared" si="112"/>
        <v>24326434.635416668</v>
      </c>
      <c r="BQ74" s="41">
        <f t="shared" si="112"/>
        <v>24326434.635416668</v>
      </c>
      <c r="BR74" s="41">
        <f t="shared" si="112"/>
        <v>24326434.635416668</v>
      </c>
      <c r="BS74" s="41">
        <f t="shared" si="112"/>
        <v>24326434.635416668</v>
      </c>
      <c r="BT74" s="41">
        <f t="shared" si="112"/>
        <v>24326434.635416668</v>
      </c>
      <c r="BU74" s="41">
        <f t="shared" si="112"/>
        <v>24326434.635416668</v>
      </c>
      <c r="BV74" s="41">
        <f t="shared" si="80"/>
        <v>291917215.62499994</v>
      </c>
      <c r="BW74" s="61">
        <f t="shared" si="115"/>
        <v>2043420509.375</v>
      </c>
      <c r="BX74" s="61">
        <f t="shared" si="102"/>
        <v>24326434.635416668</v>
      </c>
      <c r="BY74" s="61">
        <f t="shared" si="102"/>
        <v>24326434.635416668</v>
      </c>
      <c r="BZ74" s="61">
        <f t="shared" si="102"/>
        <v>24326434.635416668</v>
      </c>
      <c r="CA74" s="61">
        <f t="shared" si="102"/>
        <v>24326434.635416668</v>
      </c>
      <c r="CB74" s="61">
        <f t="shared" si="102"/>
        <v>24326434.635416668</v>
      </c>
      <c r="CC74" s="61">
        <f t="shared" si="102"/>
        <v>24326434.635416668</v>
      </c>
      <c r="CD74" s="61">
        <f t="shared" si="102"/>
        <v>24326434.635416668</v>
      </c>
      <c r="CE74" s="61">
        <f t="shared" si="102"/>
        <v>24326434.635416668</v>
      </c>
      <c r="CF74" s="61">
        <f t="shared" si="102"/>
        <v>24326434.635416668</v>
      </c>
      <c r="CG74" s="61">
        <f t="shared" si="102"/>
        <v>24326434.635416668</v>
      </c>
      <c r="CH74" s="61">
        <f t="shared" si="102"/>
        <v>24326434.635416668</v>
      </c>
      <c r="CI74" s="61">
        <f t="shared" si="102"/>
        <v>24326434.635416668</v>
      </c>
      <c r="CJ74" s="41">
        <f t="shared" si="95"/>
        <v>291917215.62499994</v>
      </c>
      <c r="CK74" s="41">
        <f t="shared" si="93"/>
        <v>1751503293.75</v>
      </c>
      <c r="CL74" s="41">
        <f t="shared" si="116"/>
        <v>24326434.635416668</v>
      </c>
      <c r="CM74" s="41">
        <f t="shared" si="116"/>
        <v>24326434.635416668</v>
      </c>
      <c r="CN74" s="41">
        <f t="shared" si="116"/>
        <v>24326434.635416668</v>
      </c>
      <c r="CO74" s="41">
        <f t="shared" si="116"/>
        <v>24326434.635416668</v>
      </c>
      <c r="CP74" s="41">
        <f t="shared" si="116"/>
        <v>24326434.635416668</v>
      </c>
      <c r="CQ74" s="41">
        <f t="shared" si="116"/>
        <v>24326434.635416668</v>
      </c>
      <c r="CR74" s="41">
        <f t="shared" si="116"/>
        <v>24326434.635416668</v>
      </c>
      <c r="CS74" s="41">
        <f t="shared" si="116"/>
        <v>24326434.635416668</v>
      </c>
      <c r="CT74" s="41">
        <f t="shared" si="116"/>
        <v>24326434.635416668</v>
      </c>
      <c r="CU74" s="41">
        <f t="shared" si="116"/>
        <v>24326434.635416668</v>
      </c>
      <c r="CV74" s="41">
        <f t="shared" si="106"/>
        <v>24326434.635416668</v>
      </c>
      <c r="CW74" s="41">
        <f t="shared" si="106"/>
        <v>24326434.635416668</v>
      </c>
      <c r="CX74" s="41">
        <f t="shared" si="113"/>
        <v>291917215.62499994</v>
      </c>
      <c r="CY74" s="41">
        <f t="shared" si="65"/>
        <v>1459586078.125</v>
      </c>
    </row>
    <row r="75" spans="1:103" s="42" customFormat="1" ht="13" outlineLevel="1" x14ac:dyDescent="0.25">
      <c r="A75" s="33" t="s">
        <v>38</v>
      </c>
      <c r="B75" s="33" t="s">
        <v>39</v>
      </c>
      <c r="C75" s="56"/>
      <c r="D75" s="33" t="s">
        <v>147</v>
      </c>
      <c r="E75" s="146" t="s">
        <v>166</v>
      </c>
      <c r="F75" s="33" t="s">
        <v>167</v>
      </c>
      <c r="G75" s="57">
        <v>44926</v>
      </c>
      <c r="H75" s="57">
        <v>44927</v>
      </c>
      <c r="I75" s="33">
        <v>60</v>
      </c>
      <c r="J75" s="146" t="s">
        <v>94</v>
      </c>
      <c r="K75" s="37" t="s">
        <v>66</v>
      </c>
      <c r="L75" s="33"/>
      <c r="M75" s="38" t="str">
        <f t="shared" si="68"/>
        <v>6274</v>
      </c>
      <c r="N75" s="33">
        <v>6274001906</v>
      </c>
      <c r="O75" s="33"/>
      <c r="P75" s="58"/>
      <c r="Q75" s="58"/>
      <c r="R75" s="58">
        <v>773334901</v>
      </c>
      <c r="S75" s="59">
        <v>12888915.016666668</v>
      </c>
      <c r="T75" s="41">
        <f t="shared" si="107"/>
        <v>0</v>
      </c>
      <c r="U75" s="41">
        <f t="shared" si="107"/>
        <v>0</v>
      </c>
      <c r="V75" s="41">
        <f t="shared" si="107"/>
        <v>0</v>
      </c>
      <c r="W75" s="41">
        <f t="shared" si="107"/>
        <v>0</v>
      </c>
      <c r="X75" s="41">
        <f t="shared" si="107"/>
        <v>0</v>
      </c>
      <c r="Y75" s="41">
        <f t="shared" si="107"/>
        <v>0</v>
      </c>
      <c r="Z75" s="41">
        <f t="shared" si="107"/>
        <v>0</v>
      </c>
      <c r="AA75" s="41">
        <f t="shared" si="107"/>
        <v>0</v>
      </c>
      <c r="AB75" s="41">
        <f t="shared" si="107"/>
        <v>0</v>
      </c>
      <c r="AC75" s="41">
        <f t="shared" si="107"/>
        <v>0</v>
      </c>
      <c r="AD75" s="41">
        <f t="shared" si="107"/>
        <v>0</v>
      </c>
      <c r="AE75" s="41">
        <f t="shared" si="107"/>
        <v>0</v>
      </c>
      <c r="AF75" s="41">
        <f t="shared" si="71"/>
        <v>0</v>
      </c>
      <c r="AG75" s="41">
        <v>0</v>
      </c>
      <c r="AH75" s="41">
        <f t="shared" si="108"/>
        <v>0</v>
      </c>
      <c r="AI75" s="41">
        <f t="shared" si="108"/>
        <v>0</v>
      </c>
      <c r="AJ75" s="41">
        <f t="shared" si="108"/>
        <v>0</v>
      </c>
      <c r="AK75" s="41">
        <f t="shared" si="108"/>
        <v>0</v>
      </c>
      <c r="AL75" s="41">
        <f t="shared" si="108"/>
        <v>0</v>
      </c>
      <c r="AM75" s="41">
        <f t="shared" si="108"/>
        <v>0</v>
      </c>
      <c r="AN75" s="41">
        <f t="shared" si="108"/>
        <v>0</v>
      </c>
      <c r="AO75" s="41">
        <f t="shared" si="108"/>
        <v>0</v>
      </c>
      <c r="AP75" s="41">
        <f t="shared" si="108"/>
        <v>0</v>
      </c>
      <c r="AQ75" s="41">
        <f t="shared" si="108"/>
        <v>0</v>
      </c>
      <c r="AR75" s="41">
        <f t="shared" si="108"/>
        <v>0</v>
      </c>
      <c r="AS75" s="41">
        <f t="shared" si="108"/>
        <v>0</v>
      </c>
      <c r="AT75" s="41">
        <f t="shared" si="74"/>
        <v>0</v>
      </c>
      <c r="AU75" s="41">
        <v>0</v>
      </c>
      <c r="AV75" s="41">
        <f t="shared" si="110"/>
        <v>0</v>
      </c>
      <c r="AW75" s="41">
        <f t="shared" si="110"/>
        <v>0</v>
      </c>
      <c r="AX75" s="41">
        <f t="shared" si="110"/>
        <v>0</v>
      </c>
      <c r="AY75" s="41">
        <f t="shared" si="110"/>
        <v>0</v>
      </c>
      <c r="AZ75" s="41">
        <f t="shared" si="110"/>
        <v>0</v>
      </c>
      <c r="BA75" s="41">
        <f t="shared" si="110"/>
        <v>0</v>
      </c>
      <c r="BB75" s="41">
        <f t="shared" si="110"/>
        <v>0</v>
      </c>
      <c r="BC75" s="41">
        <f t="shared" si="110"/>
        <v>0</v>
      </c>
      <c r="BD75" s="41">
        <f t="shared" si="110"/>
        <v>0</v>
      </c>
      <c r="BE75" s="41">
        <f t="shared" si="110"/>
        <v>0</v>
      </c>
      <c r="BF75" s="41">
        <f t="shared" si="110"/>
        <v>0</v>
      </c>
      <c r="BG75" s="41">
        <f t="shared" si="110"/>
        <v>0</v>
      </c>
      <c r="BH75" s="41">
        <f t="shared" si="77"/>
        <v>0</v>
      </c>
      <c r="BI75" s="61">
        <v>0</v>
      </c>
      <c r="BJ75" s="41">
        <f t="shared" si="112"/>
        <v>12888915.016666668</v>
      </c>
      <c r="BK75" s="41">
        <f t="shared" si="112"/>
        <v>12888915.016666668</v>
      </c>
      <c r="BL75" s="41">
        <f t="shared" si="112"/>
        <v>12888915.016666668</v>
      </c>
      <c r="BM75" s="41">
        <f t="shared" si="112"/>
        <v>12888915.016666668</v>
      </c>
      <c r="BN75" s="41">
        <f t="shared" si="112"/>
        <v>12888915.016666668</v>
      </c>
      <c r="BO75" s="41">
        <f t="shared" si="112"/>
        <v>12888915.016666668</v>
      </c>
      <c r="BP75" s="41">
        <f t="shared" si="112"/>
        <v>12888915.016666668</v>
      </c>
      <c r="BQ75" s="41">
        <f t="shared" si="112"/>
        <v>12888915.016666668</v>
      </c>
      <c r="BR75" s="41">
        <f t="shared" si="112"/>
        <v>12888915.016666668</v>
      </c>
      <c r="BS75" s="41">
        <f t="shared" si="112"/>
        <v>12888915.016666668</v>
      </c>
      <c r="BT75" s="41">
        <f t="shared" si="112"/>
        <v>12888915.016666668</v>
      </c>
      <c r="BU75" s="41">
        <f t="shared" si="112"/>
        <v>12888915.016666668</v>
      </c>
      <c r="BV75" s="41">
        <f t="shared" si="80"/>
        <v>154666980.20000002</v>
      </c>
      <c r="BW75" s="61">
        <f t="shared" si="115"/>
        <v>618667920.79999995</v>
      </c>
      <c r="BX75" s="61">
        <f t="shared" si="102"/>
        <v>12888915.016666668</v>
      </c>
      <c r="BY75" s="61">
        <f t="shared" si="102"/>
        <v>12888915.016666668</v>
      </c>
      <c r="BZ75" s="61">
        <f t="shared" si="102"/>
        <v>12888915.016666668</v>
      </c>
      <c r="CA75" s="61">
        <f t="shared" si="102"/>
        <v>12888915.016666668</v>
      </c>
      <c r="CB75" s="61">
        <f t="shared" si="102"/>
        <v>12888915.016666668</v>
      </c>
      <c r="CC75" s="61">
        <f t="shared" si="102"/>
        <v>12888915.016666668</v>
      </c>
      <c r="CD75" s="61">
        <f t="shared" si="102"/>
        <v>12888915.016666668</v>
      </c>
      <c r="CE75" s="61">
        <f t="shared" si="102"/>
        <v>12888915.016666668</v>
      </c>
      <c r="CF75" s="61">
        <f t="shared" si="102"/>
        <v>12888915.016666668</v>
      </c>
      <c r="CG75" s="61">
        <f t="shared" si="102"/>
        <v>12888915.016666668</v>
      </c>
      <c r="CH75" s="61">
        <f t="shared" si="102"/>
        <v>12888915.016666668</v>
      </c>
      <c r="CI75" s="61">
        <f t="shared" si="102"/>
        <v>12888915.016666668</v>
      </c>
      <c r="CJ75" s="41">
        <f t="shared" si="95"/>
        <v>154666980.20000002</v>
      </c>
      <c r="CK75" s="41">
        <f t="shared" si="93"/>
        <v>464000940.5999999</v>
      </c>
      <c r="CL75" s="41">
        <f t="shared" si="116"/>
        <v>12888915.016666668</v>
      </c>
      <c r="CM75" s="41">
        <f t="shared" si="116"/>
        <v>12888915.016666668</v>
      </c>
      <c r="CN75" s="41">
        <f t="shared" si="116"/>
        <v>12888915.016666668</v>
      </c>
      <c r="CO75" s="41">
        <f t="shared" si="116"/>
        <v>12888915.016666668</v>
      </c>
      <c r="CP75" s="41">
        <f t="shared" si="116"/>
        <v>12888915.016666668</v>
      </c>
      <c r="CQ75" s="41">
        <f t="shared" si="116"/>
        <v>12888915.016666668</v>
      </c>
      <c r="CR75" s="41">
        <f t="shared" si="116"/>
        <v>12888915.016666668</v>
      </c>
      <c r="CS75" s="41">
        <f t="shared" si="116"/>
        <v>12888915.016666668</v>
      </c>
      <c r="CT75" s="41">
        <f t="shared" si="116"/>
        <v>12888915.016666668</v>
      </c>
      <c r="CU75" s="41">
        <f t="shared" si="116"/>
        <v>12888915.016666668</v>
      </c>
      <c r="CV75" s="41">
        <f t="shared" si="106"/>
        <v>12888915.016666668</v>
      </c>
      <c r="CW75" s="41">
        <f t="shared" si="106"/>
        <v>12888915.016666668</v>
      </c>
      <c r="CX75" s="41">
        <f t="shared" si="113"/>
        <v>154666980.20000002</v>
      </c>
      <c r="CY75" s="41">
        <f t="shared" si="65"/>
        <v>309333960.39999986</v>
      </c>
    </row>
    <row r="76" spans="1:103" s="42" customFormat="1" ht="13" outlineLevel="1" x14ac:dyDescent="0.25">
      <c r="A76" s="33" t="s">
        <v>38</v>
      </c>
      <c r="B76" s="33" t="s">
        <v>39</v>
      </c>
      <c r="C76" s="56"/>
      <c r="D76" s="33" t="s">
        <v>168</v>
      </c>
      <c r="E76" s="146" t="s">
        <v>169</v>
      </c>
      <c r="F76" s="33" t="s">
        <v>170</v>
      </c>
      <c r="G76" s="57">
        <v>44439</v>
      </c>
      <c r="H76" s="57">
        <v>44438</v>
      </c>
      <c r="I76" s="33">
        <v>60</v>
      </c>
      <c r="J76" s="146" t="s">
        <v>721</v>
      </c>
      <c r="K76" s="37" t="s">
        <v>50</v>
      </c>
      <c r="L76" s="33"/>
      <c r="M76" s="38" t="str">
        <f t="shared" si="68"/>
        <v>6424</v>
      </c>
      <c r="N76" s="33">
        <v>6424001903</v>
      </c>
      <c r="O76" s="33"/>
      <c r="P76" s="58"/>
      <c r="Q76" s="58"/>
      <c r="R76" s="58">
        <v>402450000</v>
      </c>
      <c r="S76" s="59">
        <v>6707500</v>
      </c>
      <c r="T76" s="41">
        <f t="shared" si="107"/>
        <v>0</v>
      </c>
      <c r="U76" s="41">
        <f t="shared" si="107"/>
        <v>0</v>
      </c>
      <c r="V76" s="41">
        <f t="shared" si="107"/>
        <v>0</v>
      </c>
      <c r="W76" s="41">
        <f t="shared" si="107"/>
        <v>0</v>
      </c>
      <c r="X76" s="41">
        <f t="shared" si="107"/>
        <v>0</v>
      </c>
      <c r="Y76" s="41">
        <f t="shared" si="107"/>
        <v>0</v>
      </c>
      <c r="Z76" s="41">
        <f t="shared" si="107"/>
        <v>0</v>
      </c>
      <c r="AA76" s="41">
        <f t="shared" si="107"/>
        <v>0</v>
      </c>
      <c r="AB76" s="41">
        <f t="shared" si="107"/>
        <v>0</v>
      </c>
      <c r="AC76" s="41">
        <f t="shared" si="107"/>
        <v>0</v>
      </c>
      <c r="AD76" s="41">
        <f t="shared" si="107"/>
        <v>0</v>
      </c>
      <c r="AE76" s="41">
        <f t="shared" si="107"/>
        <v>0</v>
      </c>
      <c r="AF76" s="41">
        <f t="shared" si="71"/>
        <v>0</v>
      </c>
      <c r="AG76" s="41">
        <v>0</v>
      </c>
      <c r="AH76" s="41">
        <f t="shared" si="108"/>
        <v>0</v>
      </c>
      <c r="AI76" s="41">
        <f t="shared" si="108"/>
        <v>0</v>
      </c>
      <c r="AJ76" s="41">
        <f t="shared" si="108"/>
        <v>0</v>
      </c>
      <c r="AK76" s="41">
        <f t="shared" si="108"/>
        <v>0</v>
      </c>
      <c r="AL76" s="41">
        <f t="shared" si="108"/>
        <v>0</v>
      </c>
      <c r="AM76" s="41">
        <f t="shared" si="108"/>
        <v>0</v>
      </c>
      <c r="AN76" s="41">
        <f t="shared" si="108"/>
        <v>0</v>
      </c>
      <c r="AO76" s="41">
        <f t="shared" si="108"/>
        <v>6707500</v>
      </c>
      <c r="AP76" s="41">
        <f t="shared" si="108"/>
        <v>6707500</v>
      </c>
      <c r="AQ76" s="41">
        <f t="shared" si="108"/>
        <v>6707500</v>
      </c>
      <c r="AR76" s="41">
        <f t="shared" si="108"/>
        <v>6707500</v>
      </c>
      <c r="AS76" s="41">
        <f t="shared" si="108"/>
        <v>6707500</v>
      </c>
      <c r="AT76" s="41">
        <f t="shared" si="74"/>
        <v>33537500</v>
      </c>
      <c r="AU76" s="41">
        <f t="shared" ref="AU76" si="117">+R76-AT76</f>
        <v>368912500</v>
      </c>
      <c r="AV76" s="41">
        <f t="shared" si="110"/>
        <v>6707500</v>
      </c>
      <c r="AW76" s="41">
        <f t="shared" si="110"/>
        <v>6707500</v>
      </c>
      <c r="AX76" s="41">
        <f t="shared" si="110"/>
        <v>6707500</v>
      </c>
      <c r="AY76" s="41">
        <f t="shared" si="110"/>
        <v>6707500</v>
      </c>
      <c r="AZ76" s="41">
        <f t="shared" si="110"/>
        <v>6707500</v>
      </c>
      <c r="BA76" s="41">
        <f t="shared" si="110"/>
        <v>6707500</v>
      </c>
      <c r="BB76" s="41">
        <f t="shared" si="110"/>
        <v>6707500</v>
      </c>
      <c r="BC76" s="41">
        <f t="shared" si="110"/>
        <v>6707500</v>
      </c>
      <c r="BD76" s="41">
        <f t="shared" si="110"/>
        <v>6707500</v>
      </c>
      <c r="BE76" s="41">
        <f t="shared" si="110"/>
        <v>6707500</v>
      </c>
      <c r="BF76" s="41">
        <f t="shared" si="110"/>
        <v>6707500</v>
      </c>
      <c r="BG76" s="41">
        <f t="shared" si="110"/>
        <v>6707500</v>
      </c>
      <c r="BH76" s="41">
        <f t="shared" si="77"/>
        <v>80490000</v>
      </c>
      <c r="BI76" s="41">
        <f t="shared" ref="BI76" si="118">+AU76-BH76</f>
        <v>288422500</v>
      </c>
      <c r="BJ76" s="41">
        <f t="shared" si="112"/>
        <v>6707500</v>
      </c>
      <c r="BK76" s="41">
        <f t="shared" si="112"/>
        <v>6707500</v>
      </c>
      <c r="BL76" s="41">
        <f t="shared" si="112"/>
        <v>6707500</v>
      </c>
      <c r="BM76" s="41">
        <f t="shared" si="112"/>
        <v>6707500</v>
      </c>
      <c r="BN76" s="41">
        <f t="shared" si="112"/>
        <v>6707500</v>
      </c>
      <c r="BO76" s="41">
        <f t="shared" si="112"/>
        <v>6707500</v>
      </c>
      <c r="BP76" s="41">
        <f t="shared" si="112"/>
        <v>6707500</v>
      </c>
      <c r="BQ76" s="41">
        <f t="shared" si="112"/>
        <v>6707500</v>
      </c>
      <c r="BR76" s="41">
        <f t="shared" si="112"/>
        <v>6707500</v>
      </c>
      <c r="BS76" s="41">
        <f t="shared" si="112"/>
        <v>6707500</v>
      </c>
      <c r="BT76" s="41">
        <f t="shared" si="112"/>
        <v>6707500</v>
      </c>
      <c r="BU76" s="41">
        <f t="shared" si="112"/>
        <v>6707500</v>
      </c>
      <c r="BV76" s="41">
        <f t="shared" si="80"/>
        <v>80490000</v>
      </c>
      <c r="BW76" s="41">
        <f t="shared" ref="BW76" si="119">+BI76-BV76</f>
        <v>207932500</v>
      </c>
      <c r="BX76" s="61">
        <f t="shared" si="102"/>
        <v>6707500</v>
      </c>
      <c r="BY76" s="61">
        <f t="shared" si="102"/>
        <v>6707500</v>
      </c>
      <c r="BZ76" s="61">
        <f t="shared" si="102"/>
        <v>6707500</v>
      </c>
      <c r="CA76" s="61">
        <f t="shared" si="102"/>
        <v>6707500</v>
      </c>
      <c r="CB76" s="61">
        <f t="shared" si="102"/>
        <v>6707500</v>
      </c>
      <c r="CC76" s="61">
        <f t="shared" si="102"/>
        <v>6707500</v>
      </c>
      <c r="CD76" s="61">
        <f t="shared" si="102"/>
        <v>6707500</v>
      </c>
      <c r="CE76" s="61">
        <f t="shared" si="102"/>
        <v>6707500</v>
      </c>
      <c r="CF76" s="61">
        <f t="shared" si="102"/>
        <v>6707500</v>
      </c>
      <c r="CG76" s="61">
        <f t="shared" si="102"/>
        <v>6707500</v>
      </c>
      <c r="CH76" s="61">
        <f t="shared" si="102"/>
        <v>6707500</v>
      </c>
      <c r="CI76" s="61">
        <f t="shared" si="102"/>
        <v>6707500</v>
      </c>
      <c r="CJ76" s="41">
        <f t="shared" si="95"/>
        <v>80490000</v>
      </c>
      <c r="CK76" s="41">
        <f t="shared" si="93"/>
        <v>127442500</v>
      </c>
      <c r="CL76" s="41">
        <f t="shared" si="116"/>
        <v>6707500</v>
      </c>
      <c r="CM76" s="41">
        <f t="shared" si="116"/>
        <v>6707500</v>
      </c>
      <c r="CN76" s="41">
        <f t="shared" si="116"/>
        <v>6707500</v>
      </c>
      <c r="CO76" s="41">
        <f t="shared" si="116"/>
        <v>6707500</v>
      </c>
      <c r="CP76" s="41">
        <f t="shared" si="116"/>
        <v>6707500</v>
      </c>
      <c r="CQ76" s="41">
        <f t="shared" si="116"/>
        <v>6707500</v>
      </c>
      <c r="CR76" s="41">
        <f t="shared" si="116"/>
        <v>6707500</v>
      </c>
      <c r="CS76" s="41">
        <f t="shared" si="116"/>
        <v>6707500</v>
      </c>
      <c r="CT76" s="41">
        <f t="shared" si="116"/>
        <v>6707500</v>
      </c>
      <c r="CU76" s="41">
        <f t="shared" si="116"/>
        <v>6707500</v>
      </c>
      <c r="CV76" s="41">
        <f t="shared" si="106"/>
        <v>6707500</v>
      </c>
      <c r="CW76" s="41">
        <f t="shared" si="106"/>
        <v>6707500</v>
      </c>
      <c r="CX76" s="41">
        <f t="shared" si="113"/>
        <v>80490000</v>
      </c>
      <c r="CY76" s="41">
        <f t="shared" si="65"/>
        <v>46952500</v>
      </c>
    </row>
    <row r="77" spans="1:103" s="42" customFormat="1" ht="13" outlineLevel="1" x14ac:dyDescent="0.25">
      <c r="A77" s="33" t="s">
        <v>38</v>
      </c>
      <c r="B77" s="33" t="s">
        <v>39</v>
      </c>
      <c r="C77" s="56"/>
      <c r="D77" s="33" t="s">
        <v>88</v>
      </c>
      <c r="E77" s="146" t="s">
        <v>171</v>
      </c>
      <c r="F77" s="33" t="s">
        <v>172</v>
      </c>
      <c r="G77" s="57">
        <v>44915</v>
      </c>
      <c r="H77" s="57">
        <v>44927</v>
      </c>
      <c r="I77" s="33">
        <v>60</v>
      </c>
      <c r="J77" s="146" t="s">
        <v>94</v>
      </c>
      <c r="K77" s="37" t="s">
        <v>66</v>
      </c>
      <c r="L77" s="33"/>
      <c r="M77" s="38" t="str">
        <f t="shared" si="68"/>
        <v>6274</v>
      </c>
      <c r="N77" s="33">
        <v>6274001905</v>
      </c>
      <c r="O77" s="33"/>
      <c r="P77" s="58"/>
      <c r="Q77" s="58"/>
      <c r="R77" s="58">
        <v>284144493</v>
      </c>
      <c r="S77" s="59">
        <v>4735741.55</v>
      </c>
      <c r="T77" s="41">
        <f t="shared" si="107"/>
        <v>0</v>
      </c>
      <c r="U77" s="41">
        <f t="shared" si="107"/>
        <v>0</v>
      </c>
      <c r="V77" s="41">
        <f t="shared" si="107"/>
        <v>0</v>
      </c>
      <c r="W77" s="41">
        <f t="shared" si="107"/>
        <v>0</v>
      </c>
      <c r="X77" s="41">
        <f t="shared" si="107"/>
        <v>0</v>
      </c>
      <c r="Y77" s="41">
        <f t="shared" si="107"/>
        <v>0</v>
      </c>
      <c r="Z77" s="41">
        <f t="shared" si="107"/>
        <v>0</v>
      </c>
      <c r="AA77" s="41">
        <f t="shared" si="107"/>
        <v>0</v>
      </c>
      <c r="AB77" s="41">
        <f t="shared" si="107"/>
        <v>0</v>
      </c>
      <c r="AC77" s="41">
        <f t="shared" si="107"/>
        <v>0</v>
      </c>
      <c r="AD77" s="41">
        <f t="shared" si="107"/>
        <v>0</v>
      </c>
      <c r="AE77" s="41">
        <f t="shared" si="107"/>
        <v>0</v>
      </c>
      <c r="AF77" s="41">
        <f t="shared" si="71"/>
        <v>0</v>
      </c>
      <c r="AG77" s="41">
        <v>0</v>
      </c>
      <c r="AH77" s="41">
        <f t="shared" si="108"/>
        <v>0</v>
      </c>
      <c r="AI77" s="41">
        <f t="shared" si="108"/>
        <v>0</v>
      </c>
      <c r="AJ77" s="41">
        <f t="shared" si="108"/>
        <v>0</v>
      </c>
      <c r="AK77" s="41">
        <f t="shared" si="108"/>
        <v>0</v>
      </c>
      <c r="AL77" s="41">
        <f t="shared" si="108"/>
        <v>0</v>
      </c>
      <c r="AM77" s="41">
        <f t="shared" si="108"/>
        <v>0</v>
      </c>
      <c r="AN77" s="41">
        <f t="shared" si="108"/>
        <v>0</v>
      </c>
      <c r="AO77" s="41">
        <f t="shared" si="108"/>
        <v>0</v>
      </c>
      <c r="AP77" s="41">
        <f t="shared" si="108"/>
        <v>0</v>
      </c>
      <c r="AQ77" s="41">
        <f t="shared" si="108"/>
        <v>0</v>
      </c>
      <c r="AR77" s="41">
        <f t="shared" si="108"/>
        <v>0</v>
      </c>
      <c r="AS77" s="41">
        <f t="shared" si="108"/>
        <v>0</v>
      </c>
      <c r="AT77" s="41">
        <f t="shared" si="74"/>
        <v>0</v>
      </c>
      <c r="AU77" s="41">
        <v>0</v>
      </c>
      <c r="AV77" s="41">
        <f t="shared" si="110"/>
        <v>0</v>
      </c>
      <c r="AW77" s="41">
        <f t="shared" si="110"/>
        <v>0</v>
      </c>
      <c r="AX77" s="41">
        <f t="shared" si="110"/>
        <v>0</v>
      </c>
      <c r="AY77" s="41">
        <f t="shared" si="110"/>
        <v>0</v>
      </c>
      <c r="AZ77" s="41">
        <f t="shared" si="110"/>
        <v>0</v>
      </c>
      <c r="BA77" s="41">
        <f t="shared" si="110"/>
        <v>0</v>
      </c>
      <c r="BB77" s="41">
        <f t="shared" si="110"/>
        <v>0</v>
      </c>
      <c r="BC77" s="41">
        <f t="shared" si="110"/>
        <v>0</v>
      </c>
      <c r="BD77" s="41">
        <f t="shared" si="110"/>
        <v>0</v>
      </c>
      <c r="BE77" s="41">
        <f t="shared" si="110"/>
        <v>0</v>
      </c>
      <c r="BF77" s="41">
        <f t="shared" si="110"/>
        <v>0</v>
      </c>
      <c r="BG77" s="41">
        <f t="shared" si="110"/>
        <v>0</v>
      </c>
      <c r="BH77" s="41">
        <f t="shared" si="77"/>
        <v>0</v>
      </c>
      <c r="BI77" s="61">
        <v>0</v>
      </c>
      <c r="BJ77" s="41">
        <f t="shared" si="112"/>
        <v>4735741.55</v>
      </c>
      <c r="BK77" s="41">
        <f t="shared" si="112"/>
        <v>4735741.55</v>
      </c>
      <c r="BL77" s="41">
        <f t="shared" si="112"/>
        <v>4735741.55</v>
      </c>
      <c r="BM77" s="41">
        <f t="shared" si="112"/>
        <v>4735741.55</v>
      </c>
      <c r="BN77" s="41">
        <f t="shared" si="112"/>
        <v>4735741.55</v>
      </c>
      <c r="BO77" s="41">
        <f t="shared" si="112"/>
        <v>4735741.55</v>
      </c>
      <c r="BP77" s="41">
        <f t="shared" si="112"/>
        <v>4735741.55</v>
      </c>
      <c r="BQ77" s="41">
        <f t="shared" si="112"/>
        <v>4735741.55</v>
      </c>
      <c r="BR77" s="41">
        <f t="shared" si="112"/>
        <v>4735741.55</v>
      </c>
      <c r="BS77" s="41">
        <f t="shared" si="112"/>
        <v>4735741.55</v>
      </c>
      <c r="BT77" s="41">
        <f t="shared" si="112"/>
        <v>4735741.55</v>
      </c>
      <c r="BU77" s="41">
        <f t="shared" si="112"/>
        <v>4735741.55</v>
      </c>
      <c r="BV77" s="41">
        <f t="shared" si="80"/>
        <v>56828898.599999987</v>
      </c>
      <c r="BW77" s="61">
        <f t="shared" ref="BW77" si="120">+R77-BV77</f>
        <v>227315594.40000001</v>
      </c>
      <c r="BX77" s="61">
        <f t="shared" si="102"/>
        <v>4735741.55</v>
      </c>
      <c r="BY77" s="61">
        <f t="shared" si="102"/>
        <v>4735741.55</v>
      </c>
      <c r="BZ77" s="61">
        <f t="shared" si="102"/>
        <v>4735741.55</v>
      </c>
      <c r="CA77" s="61">
        <f t="shared" si="102"/>
        <v>4735741.55</v>
      </c>
      <c r="CB77" s="61">
        <f t="shared" si="102"/>
        <v>4735741.55</v>
      </c>
      <c r="CC77" s="61">
        <f t="shared" si="102"/>
        <v>4735741.55</v>
      </c>
      <c r="CD77" s="61">
        <f t="shared" si="102"/>
        <v>4735741.55</v>
      </c>
      <c r="CE77" s="61">
        <f t="shared" si="102"/>
        <v>4735741.55</v>
      </c>
      <c r="CF77" s="61">
        <f t="shared" si="102"/>
        <v>4735741.55</v>
      </c>
      <c r="CG77" s="61">
        <f t="shared" si="102"/>
        <v>4735741.55</v>
      </c>
      <c r="CH77" s="61">
        <f t="shared" si="102"/>
        <v>4735741.55</v>
      </c>
      <c r="CI77" s="61">
        <f t="shared" si="102"/>
        <v>4735741.55</v>
      </c>
      <c r="CJ77" s="41">
        <f t="shared" si="95"/>
        <v>56828898.599999987</v>
      </c>
      <c r="CK77" s="41">
        <f t="shared" si="93"/>
        <v>170486695.80000001</v>
      </c>
      <c r="CL77" s="41">
        <f t="shared" si="116"/>
        <v>4735741.55</v>
      </c>
      <c r="CM77" s="41">
        <f t="shared" si="116"/>
        <v>4735741.55</v>
      </c>
      <c r="CN77" s="41">
        <f t="shared" si="116"/>
        <v>4735741.55</v>
      </c>
      <c r="CO77" s="41">
        <f t="shared" si="116"/>
        <v>4735741.55</v>
      </c>
      <c r="CP77" s="41">
        <f t="shared" si="116"/>
        <v>4735741.55</v>
      </c>
      <c r="CQ77" s="41">
        <f t="shared" si="116"/>
        <v>4735741.55</v>
      </c>
      <c r="CR77" s="41">
        <f t="shared" si="116"/>
        <v>4735741.55</v>
      </c>
      <c r="CS77" s="41">
        <f t="shared" si="116"/>
        <v>4735741.55</v>
      </c>
      <c r="CT77" s="41">
        <f t="shared" si="116"/>
        <v>4735741.55</v>
      </c>
      <c r="CU77" s="41">
        <f t="shared" si="116"/>
        <v>4735741.55</v>
      </c>
      <c r="CV77" s="41">
        <f t="shared" si="106"/>
        <v>4735741.55</v>
      </c>
      <c r="CW77" s="41">
        <f t="shared" si="106"/>
        <v>4735741.55</v>
      </c>
      <c r="CX77" s="41">
        <f t="shared" si="113"/>
        <v>56828898.599999987</v>
      </c>
      <c r="CY77" s="41">
        <f t="shared" si="65"/>
        <v>113657797.20000002</v>
      </c>
    </row>
    <row r="78" spans="1:103" s="42" customFormat="1" ht="13" outlineLevel="1" x14ac:dyDescent="0.25">
      <c r="A78" s="33" t="s">
        <v>38</v>
      </c>
      <c r="B78" s="33" t="s">
        <v>39</v>
      </c>
      <c r="C78" s="56"/>
      <c r="D78" s="33" t="s">
        <v>173</v>
      </c>
      <c r="E78" s="146" t="s">
        <v>174</v>
      </c>
      <c r="F78" s="33" t="s">
        <v>175</v>
      </c>
      <c r="G78" s="57">
        <v>44774</v>
      </c>
      <c r="H78" s="57">
        <v>44779</v>
      </c>
      <c r="I78" s="33">
        <v>60</v>
      </c>
      <c r="J78" s="146" t="s">
        <v>758</v>
      </c>
      <c r="K78" s="37" t="s">
        <v>109</v>
      </c>
      <c r="L78" s="33"/>
      <c r="M78" s="38" t="str">
        <f t="shared" si="68"/>
        <v>6274</v>
      </c>
      <c r="N78" s="33">
        <v>6274001904</v>
      </c>
      <c r="O78" s="33"/>
      <c r="P78" s="58"/>
      <c r="Q78" s="58"/>
      <c r="R78" s="58">
        <v>211019000</v>
      </c>
      <c r="S78" s="59">
        <v>3516983.3333333335</v>
      </c>
      <c r="T78" s="41">
        <f t="shared" si="107"/>
        <v>0</v>
      </c>
      <c r="U78" s="41">
        <f t="shared" si="107"/>
        <v>0</v>
      </c>
      <c r="V78" s="41">
        <f t="shared" si="107"/>
        <v>0</v>
      </c>
      <c r="W78" s="41">
        <f t="shared" si="107"/>
        <v>0</v>
      </c>
      <c r="X78" s="41">
        <f t="shared" si="107"/>
        <v>0</v>
      </c>
      <c r="Y78" s="41">
        <f t="shared" si="107"/>
        <v>0</v>
      </c>
      <c r="Z78" s="41">
        <f t="shared" si="107"/>
        <v>0</v>
      </c>
      <c r="AA78" s="41">
        <f t="shared" si="107"/>
        <v>0</v>
      </c>
      <c r="AB78" s="41">
        <f t="shared" si="107"/>
        <v>0</v>
      </c>
      <c r="AC78" s="41">
        <f t="shared" si="107"/>
        <v>0</v>
      </c>
      <c r="AD78" s="41">
        <f t="shared" si="107"/>
        <v>0</v>
      </c>
      <c r="AE78" s="41">
        <f t="shared" si="107"/>
        <v>0</v>
      </c>
      <c r="AF78" s="41">
        <f t="shared" si="71"/>
        <v>0</v>
      </c>
      <c r="AG78" s="41">
        <v>0</v>
      </c>
      <c r="AH78" s="41">
        <f t="shared" si="108"/>
        <v>0</v>
      </c>
      <c r="AI78" s="41">
        <f t="shared" si="108"/>
        <v>0</v>
      </c>
      <c r="AJ78" s="41">
        <f t="shared" si="108"/>
        <v>0</v>
      </c>
      <c r="AK78" s="41">
        <f t="shared" si="108"/>
        <v>0</v>
      </c>
      <c r="AL78" s="41">
        <f t="shared" si="108"/>
        <v>0</v>
      </c>
      <c r="AM78" s="41">
        <f t="shared" si="108"/>
        <v>0</v>
      </c>
      <c r="AN78" s="41">
        <f t="shared" si="108"/>
        <v>0</v>
      </c>
      <c r="AO78" s="41">
        <f t="shared" si="108"/>
        <v>0</v>
      </c>
      <c r="AP78" s="41">
        <f t="shared" si="108"/>
        <v>0</v>
      </c>
      <c r="AQ78" s="41">
        <f t="shared" si="108"/>
        <v>0</v>
      </c>
      <c r="AR78" s="41">
        <f t="shared" si="108"/>
        <v>0</v>
      </c>
      <c r="AS78" s="41">
        <f t="shared" si="108"/>
        <v>0</v>
      </c>
      <c r="AT78" s="41">
        <f t="shared" si="74"/>
        <v>0</v>
      </c>
      <c r="AU78" s="41">
        <v>0</v>
      </c>
      <c r="AV78" s="41">
        <f t="shared" si="110"/>
        <v>0</v>
      </c>
      <c r="AW78" s="41">
        <f t="shared" si="110"/>
        <v>0</v>
      </c>
      <c r="AX78" s="41">
        <f t="shared" si="110"/>
        <v>0</v>
      </c>
      <c r="AY78" s="41">
        <f t="shared" si="110"/>
        <v>0</v>
      </c>
      <c r="AZ78" s="41">
        <f t="shared" si="110"/>
        <v>0</v>
      </c>
      <c r="BA78" s="41">
        <f t="shared" si="110"/>
        <v>0</v>
      </c>
      <c r="BB78" s="41">
        <f t="shared" si="110"/>
        <v>0</v>
      </c>
      <c r="BC78" s="41">
        <f t="shared" si="110"/>
        <v>3516983.3333333335</v>
      </c>
      <c r="BD78" s="41">
        <f t="shared" si="110"/>
        <v>3516983.3333333335</v>
      </c>
      <c r="BE78" s="41">
        <f t="shared" si="110"/>
        <v>3516983.3333333335</v>
      </c>
      <c r="BF78" s="41">
        <f t="shared" si="110"/>
        <v>3516983.3333333335</v>
      </c>
      <c r="BG78" s="41">
        <f t="shared" si="110"/>
        <v>3516983.3333333335</v>
      </c>
      <c r="BH78" s="41">
        <f t="shared" si="77"/>
        <v>17584916.666666668</v>
      </c>
      <c r="BI78" s="61">
        <f t="shared" ref="BI78:BI81" si="121">+R78-BH78</f>
        <v>193434083.33333334</v>
      </c>
      <c r="BJ78" s="41">
        <f t="shared" si="112"/>
        <v>3516983.3333333335</v>
      </c>
      <c r="BK78" s="41">
        <f t="shared" si="112"/>
        <v>3516983.3333333335</v>
      </c>
      <c r="BL78" s="41">
        <f t="shared" si="112"/>
        <v>3516983.3333333335</v>
      </c>
      <c r="BM78" s="41">
        <f t="shared" si="112"/>
        <v>3516983.3333333335</v>
      </c>
      <c r="BN78" s="41">
        <f t="shared" si="112"/>
        <v>3516983.3333333335</v>
      </c>
      <c r="BO78" s="41">
        <f t="shared" si="112"/>
        <v>3516983.3333333335</v>
      </c>
      <c r="BP78" s="41">
        <f t="shared" si="112"/>
        <v>3516983.3333333335</v>
      </c>
      <c r="BQ78" s="41">
        <f t="shared" si="112"/>
        <v>3516983.3333333335</v>
      </c>
      <c r="BR78" s="41">
        <f t="shared" si="112"/>
        <v>3516983.3333333335</v>
      </c>
      <c r="BS78" s="41">
        <f t="shared" si="112"/>
        <v>3516983.3333333335</v>
      </c>
      <c r="BT78" s="41">
        <f t="shared" si="112"/>
        <v>3516983.3333333335</v>
      </c>
      <c r="BU78" s="41">
        <f t="shared" si="112"/>
        <v>3516983.3333333335</v>
      </c>
      <c r="BV78" s="41">
        <f t="shared" si="80"/>
        <v>42203800</v>
      </c>
      <c r="BW78" s="41">
        <f t="shared" ref="BW78:BW81" si="122">+BI78-BV78</f>
        <v>151230283.33333334</v>
      </c>
      <c r="BX78" s="61">
        <f t="shared" si="102"/>
        <v>3516983.3333333335</v>
      </c>
      <c r="BY78" s="61">
        <f t="shared" si="102"/>
        <v>3516983.3333333335</v>
      </c>
      <c r="BZ78" s="61">
        <f t="shared" si="102"/>
        <v>3516983.3333333335</v>
      </c>
      <c r="CA78" s="61">
        <f t="shared" si="102"/>
        <v>3516983.3333333335</v>
      </c>
      <c r="CB78" s="61">
        <f t="shared" si="102"/>
        <v>3516983.3333333335</v>
      </c>
      <c r="CC78" s="61">
        <f t="shared" si="102"/>
        <v>3516983.3333333335</v>
      </c>
      <c r="CD78" s="61">
        <f t="shared" si="102"/>
        <v>3516983.3333333335</v>
      </c>
      <c r="CE78" s="61">
        <f t="shared" si="102"/>
        <v>3516983.3333333335</v>
      </c>
      <c r="CF78" s="61">
        <f t="shared" si="102"/>
        <v>3516983.3333333335</v>
      </c>
      <c r="CG78" s="61">
        <f t="shared" si="102"/>
        <v>3516983.3333333335</v>
      </c>
      <c r="CH78" s="61">
        <f t="shared" si="102"/>
        <v>3516983.3333333335</v>
      </c>
      <c r="CI78" s="61">
        <f t="shared" si="102"/>
        <v>3516983.3333333335</v>
      </c>
      <c r="CJ78" s="41">
        <f t="shared" si="95"/>
        <v>42203800</v>
      </c>
      <c r="CK78" s="41">
        <f t="shared" si="93"/>
        <v>109026483.33333334</v>
      </c>
      <c r="CL78" s="41">
        <f t="shared" si="116"/>
        <v>3516983.3333333335</v>
      </c>
      <c r="CM78" s="41">
        <f t="shared" si="116"/>
        <v>3516983.3333333335</v>
      </c>
      <c r="CN78" s="41">
        <f t="shared" si="116"/>
        <v>3516983.3333333335</v>
      </c>
      <c r="CO78" s="41">
        <f t="shared" si="116"/>
        <v>3516983.3333333335</v>
      </c>
      <c r="CP78" s="41">
        <f t="shared" si="116"/>
        <v>3516983.3333333335</v>
      </c>
      <c r="CQ78" s="41">
        <f t="shared" si="116"/>
        <v>3516983.3333333335</v>
      </c>
      <c r="CR78" s="41">
        <f t="shared" si="116"/>
        <v>3516983.3333333335</v>
      </c>
      <c r="CS78" s="41">
        <f t="shared" si="116"/>
        <v>3516983.3333333335</v>
      </c>
      <c r="CT78" s="41">
        <f t="shared" si="116"/>
        <v>3516983.3333333335</v>
      </c>
      <c r="CU78" s="41">
        <f t="shared" si="116"/>
        <v>3516983.3333333335</v>
      </c>
      <c r="CV78" s="41">
        <f t="shared" si="106"/>
        <v>3516983.3333333335</v>
      </c>
      <c r="CW78" s="41">
        <f t="shared" si="106"/>
        <v>3516983.3333333335</v>
      </c>
      <c r="CX78" s="41">
        <f t="shared" si="113"/>
        <v>42203800</v>
      </c>
      <c r="CY78" s="41">
        <f t="shared" si="65"/>
        <v>66822683.333333343</v>
      </c>
    </row>
    <row r="79" spans="1:103" s="42" customFormat="1" ht="13" outlineLevel="1" x14ac:dyDescent="0.25">
      <c r="A79" s="33" t="s">
        <v>38</v>
      </c>
      <c r="B79" s="33" t="s">
        <v>39</v>
      </c>
      <c r="C79" s="56"/>
      <c r="D79" s="33" t="s">
        <v>176</v>
      </c>
      <c r="E79" s="146" t="s">
        <v>177</v>
      </c>
      <c r="F79" s="33" t="s">
        <v>178</v>
      </c>
      <c r="G79" s="57">
        <v>44774</v>
      </c>
      <c r="H79" s="57">
        <v>44779</v>
      </c>
      <c r="I79" s="33">
        <v>60</v>
      </c>
      <c r="J79" s="146" t="s">
        <v>721</v>
      </c>
      <c r="K79" s="37" t="s">
        <v>50</v>
      </c>
      <c r="L79" s="33"/>
      <c r="M79" s="62" t="s">
        <v>179</v>
      </c>
      <c r="N79" s="33">
        <v>6424001904</v>
      </c>
      <c r="O79" s="33"/>
      <c r="P79" s="58"/>
      <c r="Q79" s="58"/>
      <c r="R79" s="58">
        <v>125173000</v>
      </c>
      <c r="S79" s="59">
        <v>2086216.6666666667</v>
      </c>
      <c r="T79" s="41">
        <f t="shared" si="107"/>
        <v>0</v>
      </c>
      <c r="U79" s="41">
        <f t="shared" si="107"/>
        <v>0</v>
      </c>
      <c r="V79" s="41">
        <f t="shared" si="107"/>
        <v>0</v>
      </c>
      <c r="W79" s="41">
        <f t="shared" si="107"/>
        <v>0</v>
      </c>
      <c r="X79" s="41">
        <f t="shared" si="107"/>
        <v>0</v>
      </c>
      <c r="Y79" s="41">
        <f t="shared" si="107"/>
        <v>0</v>
      </c>
      <c r="Z79" s="41">
        <f t="shared" si="107"/>
        <v>0</v>
      </c>
      <c r="AA79" s="41">
        <f t="shared" si="107"/>
        <v>0</v>
      </c>
      <c r="AB79" s="41">
        <f t="shared" si="107"/>
        <v>0</v>
      </c>
      <c r="AC79" s="41">
        <f t="shared" si="107"/>
        <v>0</v>
      </c>
      <c r="AD79" s="41">
        <f t="shared" si="107"/>
        <v>0</v>
      </c>
      <c r="AE79" s="41">
        <f t="shared" si="107"/>
        <v>0</v>
      </c>
      <c r="AF79" s="41">
        <f t="shared" si="71"/>
        <v>0</v>
      </c>
      <c r="AG79" s="41">
        <v>0</v>
      </c>
      <c r="AH79" s="41">
        <f t="shared" si="108"/>
        <v>0</v>
      </c>
      <c r="AI79" s="41">
        <f t="shared" si="108"/>
        <v>0</v>
      </c>
      <c r="AJ79" s="41">
        <f t="shared" si="108"/>
        <v>0</v>
      </c>
      <c r="AK79" s="41">
        <f t="shared" si="108"/>
        <v>0</v>
      </c>
      <c r="AL79" s="41">
        <f t="shared" si="108"/>
        <v>0</v>
      </c>
      <c r="AM79" s="41">
        <f t="shared" si="108"/>
        <v>0</v>
      </c>
      <c r="AN79" s="41">
        <f t="shared" si="108"/>
        <v>0</v>
      </c>
      <c r="AO79" s="41">
        <f t="shared" si="108"/>
        <v>0</v>
      </c>
      <c r="AP79" s="41">
        <f t="shared" si="108"/>
        <v>0</v>
      </c>
      <c r="AQ79" s="41">
        <f t="shared" si="108"/>
        <v>0</v>
      </c>
      <c r="AR79" s="41">
        <f t="shared" si="108"/>
        <v>0</v>
      </c>
      <c r="AS79" s="41">
        <f t="shared" si="108"/>
        <v>0</v>
      </c>
      <c r="AT79" s="41">
        <f t="shared" si="74"/>
        <v>0</v>
      </c>
      <c r="AU79" s="41">
        <v>0</v>
      </c>
      <c r="AV79" s="41">
        <f t="shared" si="110"/>
        <v>0</v>
      </c>
      <c r="AW79" s="41">
        <f t="shared" si="110"/>
        <v>0</v>
      </c>
      <c r="AX79" s="41">
        <f t="shared" si="110"/>
        <v>0</v>
      </c>
      <c r="AY79" s="41">
        <f t="shared" si="110"/>
        <v>0</v>
      </c>
      <c r="AZ79" s="41">
        <f t="shared" si="110"/>
        <v>0</v>
      </c>
      <c r="BA79" s="41">
        <f t="shared" si="110"/>
        <v>0</v>
      </c>
      <c r="BB79" s="41">
        <f t="shared" si="110"/>
        <v>0</v>
      </c>
      <c r="BC79" s="41">
        <f t="shared" si="110"/>
        <v>2086216.6666666667</v>
      </c>
      <c r="BD79" s="41">
        <f t="shared" si="110"/>
        <v>2086216.6666666667</v>
      </c>
      <c r="BE79" s="41">
        <f t="shared" si="110"/>
        <v>2086216.6666666667</v>
      </c>
      <c r="BF79" s="41">
        <f t="shared" si="110"/>
        <v>2086216.6666666667</v>
      </c>
      <c r="BG79" s="41">
        <f t="shared" si="110"/>
        <v>2086216.6666666667</v>
      </c>
      <c r="BH79" s="41">
        <f t="shared" si="77"/>
        <v>10431083.333333334</v>
      </c>
      <c r="BI79" s="61">
        <f t="shared" si="121"/>
        <v>114741916.66666667</v>
      </c>
      <c r="BJ79" s="41">
        <f t="shared" si="112"/>
        <v>2086216.6666666667</v>
      </c>
      <c r="BK79" s="41">
        <f t="shared" si="112"/>
        <v>2086216.6666666667</v>
      </c>
      <c r="BL79" s="41">
        <f t="shared" si="112"/>
        <v>2086216.6666666667</v>
      </c>
      <c r="BM79" s="41">
        <f t="shared" si="112"/>
        <v>2086216.6666666667</v>
      </c>
      <c r="BN79" s="41">
        <f t="shared" si="112"/>
        <v>2086216.6666666667</v>
      </c>
      <c r="BO79" s="41">
        <f t="shared" si="112"/>
        <v>2086216.6666666667</v>
      </c>
      <c r="BP79" s="41">
        <f t="shared" si="112"/>
        <v>2086216.6666666667</v>
      </c>
      <c r="BQ79" s="41">
        <f t="shared" si="112"/>
        <v>2086216.6666666667</v>
      </c>
      <c r="BR79" s="41">
        <f t="shared" si="112"/>
        <v>2086216.6666666667</v>
      </c>
      <c r="BS79" s="41">
        <f t="shared" si="112"/>
        <v>2086216.6666666667</v>
      </c>
      <c r="BT79" s="41">
        <f t="shared" si="112"/>
        <v>2086216.6666666667</v>
      </c>
      <c r="BU79" s="41">
        <f t="shared" si="112"/>
        <v>2086216.6666666667</v>
      </c>
      <c r="BV79" s="41">
        <f t="shared" si="80"/>
        <v>25034600.000000004</v>
      </c>
      <c r="BW79" s="41">
        <f t="shared" si="122"/>
        <v>89707316.666666672</v>
      </c>
      <c r="BX79" s="61">
        <f t="shared" si="102"/>
        <v>2086216.6666666667</v>
      </c>
      <c r="BY79" s="61">
        <f t="shared" si="102"/>
        <v>2086216.6666666667</v>
      </c>
      <c r="BZ79" s="61">
        <f t="shared" si="102"/>
        <v>2086216.6666666667</v>
      </c>
      <c r="CA79" s="61">
        <f t="shared" si="102"/>
        <v>2086216.6666666667</v>
      </c>
      <c r="CB79" s="61">
        <f t="shared" si="102"/>
        <v>2086216.6666666667</v>
      </c>
      <c r="CC79" s="61">
        <f t="shared" si="102"/>
        <v>2086216.6666666667</v>
      </c>
      <c r="CD79" s="61">
        <f t="shared" si="102"/>
        <v>2086216.6666666667</v>
      </c>
      <c r="CE79" s="61">
        <f t="shared" si="102"/>
        <v>2086216.6666666667</v>
      </c>
      <c r="CF79" s="61">
        <f t="shared" si="102"/>
        <v>2086216.6666666667</v>
      </c>
      <c r="CG79" s="61">
        <f t="shared" si="102"/>
        <v>2086216.6666666667</v>
      </c>
      <c r="CH79" s="61">
        <f t="shared" si="102"/>
        <v>2086216.6666666667</v>
      </c>
      <c r="CI79" s="61">
        <f t="shared" si="102"/>
        <v>2086216.6666666667</v>
      </c>
      <c r="CJ79" s="41">
        <f t="shared" si="95"/>
        <v>25034600.000000004</v>
      </c>
      <c r="CK79" s="41">
        <f t="shared" si="93"/>
        <v>64672716.666666672</v>
      </c>
      <c r="CL79" s="41">
        <f t="shared" si="116"/>
        <v>2086216.6666666667</v>
      </c>
      <c r="CM79" s="41">
        <f t="shared" si="116"/>
        <v>2086216.6666666667</v>
      </c>
      <c r="CN79" s="41">
        <f t="shared" si="116"/>
        <v>2086216.6666666667</v>
      </c>
      <c r="CO79" s="41">
        <f t="shared" si="116"/>
        <v>2086216.6666666667</v>
      </c>
      <c r="CP79" s="41">
        <f t="shared" si="116"/>
        <v>2086216.6666666667</v>
      </c>
      <c r="CQ79" s="41">
        <f t="shared" si="116"/>
        <v>2086216.6666666667</v>
      </c>
      <c r="CR79" s="41">
        <f t="shared" si="116"/>
        <v>2086216.6666666667</v>
      </c>
      <c r="CS79" s="41">
        <f t="shared" si="116"/>
        <v>2086216.6666666667</v>
      </c>
      <c r="CT79" s="41">
        <f t="shared" si="116"/>
        <v>2086216.6666666667</v>
      </c>
      <c r="CU79" s="41">
        <f t="shared" si="116"/>
        <v>2086216.6666666667</v>
      </c>
      <c r="CV79" s="41">
        <f t="shared" si="106"/>
        <v>2086216.6666666667</v>
      </c>
      <c r="CW79" s="41">
        <f t="shared" si="106"/>
        <v>2086216.6666666667</v>
      </c>
      <c r="CX79" s="41">
        <f t="shared" si="113"/>
        <v>25034600.000000004</v>
      </c>
      <c r="CY79" s="41">
        <f t="shared" ref="CY79:CY85" si="123">+CK79-CX79</f>
        <v>39638116.666666672</v>
      </c>
    </row>
    <row r="80" spans="1:103" s="42" customFormat="1" ht="13" outlineLevel="1" x14ac:dyDescent="0.25">
      <c r="A80" s="33" t="s">
        <v>38</v>
      </c>
      <c r="B80" s="33" t="s">
        <v>39</v>
      </c>
      <c r="C80" s="56"/>
      <c r="D80" s="33" t="s">
        <v>176</v>
      </c>
      <c r="E80" s="146" t="s">
        <v>180</v>
      </c>
      <c r="F80" s="33" t="s">
        <v>181</v>
      </c>
      <c r="G80" s="57">
        <v>44775</v>
      </c>
      <c r="H80" s="57">
        <v>44788</v>
      </c>
      <c r="I80" s="33">
        <v>60</v>
      </c>
      <c r="J80" s="146" t="s">
        <v>721</v>
      </c>
      <c r="K80" s="37" t="s">
        <v>50</v>
      </c>
      <c r="L80" s="33"/>
      <c r="M80" s="62" t="s">
        <v>179</v>
      </c>
      <c r="N80" s="33">
        <v>6424001904</v>
      </c>
      <c r="O80" s="33"/>
      <c r="P80" s="58"/>
      <c r="Q80" s="58"/>
      <c r="R80" s="58">
        <v>140765300</v>
      </c>
      <c r="S80" s="59">
        <v>2346088.3333333335</v>
      </c>
      <c r="T80" s="41">
        <f t="shared" si="107"/>
        <v>0</v>
      </c>
      <c r="U80" s="41">
        <f t="shared" si="107"/>
        <v>0</v>
      </c>
      <c r="V80" s="41">
        <f t="shared" si="107"/>
        <v>0</v>
      </c>
      <c r="W80" s="41">
        <f t="shared" si="107"/>
        <v>0</v>
      </c>
      <c r="X80" s="41">
        <f t="shared" si="107"/>
        <v>0</v>
      </c>
      <c r="Y80" s="41">
        <f t="shared" si="107"/>
        <v>0</v>
      </c>
      <c r="Z80" s="41">
        <f t="shared" si="107"/>
        <v>0</v>
      </c>
      <c r="AA80" s="41">
        <f t="shared" si="107"/>
        <v>0</v>
      </c>
      <c r="AB80" s="41">
        <f t="shared" si="107"/>
        <v>0</v>
      </c>
      <c r="AC80" s="41">
        <f t="shared" si="107"/>
        <v>0</v>
      </c>
      <c r="AD80" s="41">
        <f t="shared" si="107"/>
        <v>0</v>
      </c>
      <c r="AE80" s="41">
        <f t="shared" si="107"/>
        <v>0</v>
      </c>
      <c r="AF80" s="41">
        <f t="shared" si="71"/>
        <v>0</v>
      </c>
      <c r="AG80" s="41">
        <v>0</v>
      </c>
      <c r="AH80" s="41">
        <f t="shared" si="108"/>
        <v>0</v>
      </c>
      <c r="AI80" s="41">
        <f t="shared" si="108"/>
        <v>0</v>
      </c>
      <c r="AJ80" s="41">
        <f t="shared" si="108"/>
        <v>0</v>
      </c>
      <c r="AK80" s="41">
        <f t="shared" si="108"/>
        <v>0</v>
      </c>
      <c r="AL80" s="41">
        <f t="shared" si="108"/>
        <v>0</v>
      </c>
      <c r="AM80" s="41">
        <f t="shared" si="108"/>
        <v>0</v>
      </c>
      <c r="AN80" s="41">
        <f t="shared" si="108"/>
        <v>0</v>
      </c>
      <c r="AO80" s="41">
        <f t="shared" si="108"/>
        <v>0</v>
      </c>
      <c r="AP80" s="41">
        <f t="shared" si="108"/>
        <v>0</v>
      </c>
      <c r="AQ80" s="41">
        <f t="shared" si="108"/>
        <v>0</v>
      </c>
      <c r="AR80" s="41">
        <f t="shared" si="108"/>
        <v>0</v>
      </c>
      <c r="AS80" s="41">
        <f t="shared" si="108"/>
        <v>0</v>
      </c>
      <c r="AT80" s="41">
        <f t="shared" si="74"/>
        <v>0</v>
      </c>
      <c r="AU80" s="41">
        <v>0</v>
      </c>
      <c r="AV80" s="41">
        <f t="shared" si="110"/>
        <v>0</v>
      </c>
      <c r="AW80" s="41">
        <f t="shared" si="110"/>
        <v>0</v>
      </c>
      <c r="AX80" s="41">
        <f t="shared" si="110"/>
        <v>0</v>
      </c>
      <c r="AY80" s="41">
        <f t="shared" si="110"/>
        <v>0</v>
      </c>
      <c r="AZ80" s="41">
        <f t="shared" si="110"/>
        <v>0</v>
      </c>
      <c r="BA80" s="41">
        <f t="shared" si="110"/>
        <v>0</v>
      </c>
      <c r="BB80" s="41">
        <f t="shared" si="110"/>
        <v>0</v>
      </c>
      <c r="BC80" s="41">
        <f t="shared" si="110"/>
        <v>2346088.3333333335</v>
      </c>
      <c r="BD80" s="41">
        <f t="shared" si="110"/>
        <v>2346088.3333333335</v>
      </c>
      <c r="BE80" s="41">
        <f t="shared" si="110"/>
        <v>2346088.3333333335</v>
      </c>
      <c r="BF80" s="41">
        <f t="shared" si="110"/>
        <v>2346088.3333333335</v>
      </c>
      <c r="BG80" s="41">
        <f t="shared" si="110"/>
        <v>2346088.3333333335</v>
      </c>
      <c r="BH80" s="41">
        <f t="shared" si="77"/>
        <v>11730441.666666668</v>
      </c>
      <c r="BI80" s="61">
        <f t="shared" si="121"/>
        <v>129034858.33333333</v>
      </c>
      <c r="BJ80" s="41">
        <f t="shared" si="112"/>
        <v>2346088.3333333335</v>
      </c>
      <c r="BK80" s="41">
        <f t="shared" si="112"/>
        <v>2346088.3333333335</v>
      </c>
      <c r="BL80" s="41">
        <f t="shared" si="112"/>
        <v>2346088.3333333335</v>
      </c>
      <c r="BM80" s="41">
        <f t="shared" si="112"/>
        <v>2346088.3333333335</v>
      </c>
      <c r="BN80" s="41">
        <f t="shared" si="112"/>
        <v>2346088.3333333335</v>
      </c>
      <c r="BO80" s="41">
        <f t="shared" si="112"/>
        <v>2346088.3333333335</v>
      </c>
      <c r="BP80" s="41">
        <f t="shared" si="112"/>
        <v>2346088.3333333335</v>
      </c>
      <c r="BQ80" s="41">
        <f t="shared" si="112"/>
        <v>2346088.3333333335</v>
      </c>
      <c r="BR80" s="41">
        <f t="shared" si="112"/>
        <v>2346088.3333333335</v>
      </c>
      <c r="BS80" s="41">
        <f t="shared" si="112"/>
        <v>2346088.3333333335</v>
      </c>
      <c r="BT80" s="41">
        <f t="shared" si="112"/>
        <v>2346088.3333333335</v>
      </c>
      <c r="BU80" s="41">
        <f t="shared" si="112"/>
        <v>2346088.3333333335</v>
      </c>
      <c r="BV80" s="41">
        <f t="shared" si="80"/>
        <v>28153059.999999996</v>
      </c>
      <c r="BW80" s="41">
        <f t="shared" si="122"/>
        <v>100881798.33333333</v>
      </c>
      <c r="BX80" s="61">
        <f t="shared" ref="BX80:CI85" si="124">+$S80</f>
        <v>2346088.3333333335</v>
      </c>
      <c r="BY80" s="61">
        <f t="shared" si="124"/>
        <v>2346088.3333333335</v>
      </c>
      <c r="BZ80" s="61">
        <f t="shared" si="124"/>
        <v>2346088.3333333335</v>
      </c>
      <c r="CA80" s="61">
        <f t="shared" si="124"/>
        <v>2346088.3333333335</v>
      </c>
      <c r="CB80" s="61">
        <f t="shared" si="124"/>
        <v>2346088.3333333335</v>
      </c>
      <c r="CC80" s="61">
        <f t="shared" si="124"/>
        <v>2346088.3333333335</v>
      </c>
      <c r="CD80" s="61">
        <f t="shared" si="124"/>
        <v>2346088.3333333335</v>
      </c>
      <c r="CE80" s="61">
        <f t="shared" si="124"/>
        <v>2346088.3333333335</v>
      </c>
      <c r="CF80" s="61">
        <f t="shared" si="124"/>
        <v>2346088.3333333335</v>
      </c>
      <c r="CG80" s="61">
        <f t="shared" si="124"/>
        <v>2346088.3333333335</v>
      </c>
      <c r="CH80" s="61">
        <f t="shared" si="124"/>
        <v>2346088.3333333335</v>
      </c>
      <c r="CI80" s="61">
        <f t="shared" si="124"/>
        <v>2346088.3333333335</v>
      </c>
      <c r="CJ80" s="41">
        <f t="shared" si="95"/>
        <v>28153059.999999996</v>
      </c>
      <c r="CK80" s="41">
        <f t="shared" si="93"/>
        <v>72728738.333333328</v>
      </c>
      <c r="CL80" s="41">
        <f t="shared" si="116"/>
        <v>2346088.3333333335</v>
      </c>
      <c r="CM80" s="41">
        <f t="shared" si="116"/>
        <v>2346088.3333333335</v>
      </c>
      <c r="CN80" s="41">
        <f t="shared" si="116"/>
        <v>2346088.3333333335</v>
      </c>
      <c r="CO80" s="41">
        <f t="shared" si="116"/>
        <v>2346088.3333333335</v>
      </c>
      <c r="CP80" s="41">
        <f t="shared" si="116"/>
        <v>2346088.3333333335</v>
      </c>
      <c r="CQ80" s="41">
        <f t="shared" si="116"/>
        <v>2346088.3333333335</v>
      </c>
      <c r="CR80" s="41">
        <f t="shared" si="116"/>
        <v>2346088.3333333335</v>
      </c>
      <c r="CS80" s="41">
        <f t="shared" si="116"/>
        <v>2346088.3333333335</v>
      </c>
      <c r="CT80" s="41">
        <f t="shared" si="116"/>
        <v>2346088.3333333335</v>
      </c>
      <c r="CU80" s="41">
        <f t="shared" si="116"/>
        <v>2346088.3333333335</v>
      </c>
      <c r="CV80" s="41">
        <f t="shared" si="106"/>
        <v>2346088.3333333335</v>
      </c>
      <c r="CW80" s="41">
        <f t="shared" si="106"/>
        <v>2346088.3333333335</v>
      </c>
      <c r="CX80" s="41">
        <f t="shared" si="113"/>
        <v>28153059.999999996</v>
      </c>
      <c r="CY80" s="41">
        <f t="shared" si="123"/>
        <v>44575678.333333328</v>
      </c>
    </row>
    <row r="81" spans="1:103" s="42" customFormat="1" ht="13" outlineLevel="1" x14ac:dyDescent="0.25">
      <c r="A81" s="33" t="s">
        <v>38</v>
      </c>
      <c r="B81" s="33" t="s">
        <v>39</v>
      </c>
      <c r="C81" s="56"/>
      <c r="D81" s="33" t="s">
        <v>176</v>
      </c>
      <c r="E81" s="146" t="s">
        <v>182</v>
      </c>
      <c r="F81" s="33" t="s">
        <v>183</v>
      </c>
      <c r="G81" s="57">
        <v>44823</v>
      </c>
      <c r="H81" s="57">
        <v>44835</v>
      </c>
      <c r="I81" s="33">
        <v>36</v>
      </c>
      <c r="J81" s="146" t="s">
        <v>721</v>
      </c>
      <c r="K81" s="37" t="s">
        <v>50</v>
      </c>
      <c r="L81" s="33"/>
      <c r="M81" s="62" t="s">
        <v>179</v>
      </c>
      <c r="N81" s="33">
        <v>6424001904</v>
      </c>
      <c r="O81" s="33"/>
      <c r="P81" s="58"/>
      <c r="Q81" s="58"/>
      <c r="R81" s="58">
        <v>275570000</v>
      </c>
      <c r="S81" s="59">
        <v>7654722.222222222</v>
      </c>
      <c r="T81" s="41">
        <f t="shared" si="107"/>
        <v>0</v>
      </c>
      <c r="U81" s="41">
        <f t="shared" si="107"/>
        <v>0</v>
      </c>
      <c r="V81" s="41">
        <f t="shared" si="107"/>
        <v>0</v>
      </c>
      <c r="W81" s="41">
        <f t="shared" si="107"/>
        <v>0</v>
      </c>
      <c r="X81" s="41">
        <f t="shared" si="107"/>
        <v>0</v>
      </c>
      <c r="Y81" s="41">
        <f t="shared" si="107"/>
        <v>0</v>
      </c>
      <c r="Z81" s="41">
        <f t="shared" si="107"/>
        <v>0</v>
      </c>
      <c r="AA81" s="41">
        <f t="shared" si="107"/>
        <v>0</v>
      </c>
      <c r="AB81" s="41">
        <f t="shared" si="107"/>
        <v>0</v>
      </c>
      <c r="AC81" s="41">
        <f t="shared" si="107"/>
        <v>0</v>
      </c>
      <c r="AD81" s="41">
        <f t="shared" si="107"/>
        <v>0</v>
      </c>
      <c r="AE81" s="41">
        <f t="shared" si="107"/>
        <v>0</v>
      </c>
      <c r="AF81" s="41">
        <f t="shared" si="71"/>
        <v>0</v>
      </c>
      <c r="AG81" s="41">
        <v>0</v>
      </c>
      <c r="AH81" s="41">
        <f t="shared" si="108"/>
        <v>0</v>
      </c>
      <c r="AI81" s="41">
        <f t="shared" si="108"/>
        <v>0</v>
      </c>
      <c r="AJ81" s="41">
        <f t="shared" si="108"/>
        <v>0</v>
      </c>
      <c r="AK81" s="41">
        <f t="shared" si="108"/>
        <v>0</v>
      </c>
      <c r="AL81" s="41">
        <f t="shared" si="108"/>
        <v>0</v>
      </c>
      <c r="AM81" s="41">
        <f t="shared" si="108"/>
        <v>0</v>
      </c>
      <c r="AN81" s="41">
        <f t="shared" si="108"/>
        <v>0</v>
      </c>
      <c r="AO81" s="41">
        <f t="shared" si="108"/>
        <v>0</v>
      </c>
      <c r="AP81" s="41">
        <f t="shared" si="108"/>
        <v>0</v>
      </c>
      <c r="AQ81" s="41">
        <f t="shared" si="108"/>
        <v>0</v>
      </c>
      <c r="AR81" s="41">
        <f t="shared" si="108"/>
        <v>0</v>
      </c>
      <c r="AS81" s="41">
        <f t="shared" si="108"/>
        <v>0</v>
      </c>
      <c r="AT81" s="41">
        <f t="shared" si="74"/>
        <v>0</v>
      </c>
      <c r="AU81" s="41">
        <v>0</v>
      </c>
      <c r="AV81" s="41">
        <f t="shared" si="110"/>
        <v>0</v>
      </c>
      <c r="AW81" s="41">
        <f t="shared" si="110"/>
        <v>0</v>
      </c>
      <c r="AX81" s="41">
        <f t="shared" si="110"/>
        <v>0</v>
      </c>
      <c r="AY81" s="41">
        <f t="shared" si="110"/>
        <v>0</v>
      </c>
      <c r="AZ81" s="41">
        <f t="shared" si="110"/>
        <v>0</v>
      </c>
      <c r="BA81" s="41">
        <f t="shared" si="110"/>
        <v>0</v>
      </c>
      <c r="BB81" s="41">
        <f t="shared" si="110"/>
        <v>0</v>
      </c>
      <c r="BC81" s="41">
        <f t="shared" si="110"/>
        <v>0</v>
      </c>
      <c r="BD81" s="41">
        <f t="shared" si="110"/>
        <v>0</v>
      </c>
      <c r="BE81" s="41">
        <f t="shared" si="110"/>
        <v>7654722.222222222</v>
      </c>
      <c r="BF81" s="41">
        <f t="shared" si="110"/>
        <v>7654722.222222222</v>
      </c>
      <c r="BG81" s="41">
        <f t="shared" si="110"/>
        <v>7654722.222222222</v>
      </c>
      <c r="BH81" s="41">
        <f t="shared" si="77"/>
        <v>22964166.666666664</v>
      </c>
      <c r="BI81" s="61">
        <f t="shared" si="121"/>
        <v>252605833.33333334</v>
      </c>
      <c r="BJ81" s="41">
        <f t="shared" si="112"/>
        <v>7654722.222222222</v>
      </c>
      <c r="BK81" s="41">
        <f t="shared" si="112"/>
        <v>7654722.222222222</v>
      </c>
      <c r="BL81" s="41">
        <f t="shared" si="112"/>
        <v>7654722.222222222</v>
      </c>
      <c r="BM81" s="41">
        <f t="shared" si="112"/>
        <v>7654722.222222222</v>
      </c>
      <c r="BN81" s="41">
        <f t="shared" si="112"/>
        <v>7654722.222222222</v>
      </c>
      <c r="BO81" s="41">
        <f t="shared" si="112"/>
        <v>7654722.222222222</v>
      </c>
      <c r="BP81" s="41">
        <f t="shared" si="112"/>
        <v>7654722.222222222</v>
      </c>
      <c r="BQ81" s="41">
        <f t="shared" si="112"/>
        <v>7654722.222222222</v>
      </c>
      <c r="BR81" s="41">
        <f t="shared" si="112"/>
        <v>7654722.222222222</v>
      </c>
      <c r="BS81" s="41">
        <f t="shared" si="112"/>
        <v>7654722.222222222</v>
      </c>
      <c r="BT81" s="41">
        <f t="shared" si="112"/>
        <v>7654722.222222222</v>
      </c>
      <c r="BU81" s="41">
        <f t="shared" si="112"/>
        <v>7654722.222222222</v>
      </c>
      <c r="BV81" s="41">
        <f t="shared" si="80"/>
        <v>91856666.666666672</v>
      </c>
      <c r="BW81" s="41">
        <f t="shared" si="122"/>
        <v>160749166.66666669</v>
      </c>
      <c r="BX81" s="61">
        <f t="shared" si="124"/>
        <v>7654722.222222222</v>
      </c>
      <c r="BY81" s="61">
        <f t="shared" si="124"/>
        <v>7654722.222222222</v>
      </c>
      <c r="BZ81" s="61">
        <f t="shared" si="124"/>
        <v>7654722.222222222</v>
      </c>
      <c r="CA81" s="61">
        <f t="shared" si="124"/>
        <v>7654722.222222222</v>
      </c>
      <c r="CB81" s="61">
        <f t="shared" si="124"/>
        <v>7654722.222222222</v>
      </c>
      <c r="CC81" s="61">
        <f t="shared" si="124"/>
        <v>7654722.222222222</v>
      </c>
      <c r="CD81" s="61">
        <f t="shared" si="124"/>
        <v>7654722.222222222</v>
      </c>
      <c r="CE81" s="61">
        <f t="shared" si="124"/>
        <v>7654722.222222222</v>
      </c>
      <c r="CF81" s="61">
        <f t="shared" si="124"/>
        <v>7654722.222222222</v>
      </c>
      <c r="CG81" s="61">
        <f t="shared" si="124"/>
        <v>7654722.222222222</v>
      </c>
      <c r="CH81" s="61">
        <f t="shared" si="124"/>
        <v>7654722.222222222</v>
      </c>
      <c r="CI81" s="61">
        <f t="shared" si="124"/>
        <v>7654722.222222222</v>
      </c>
      <c r="CJ81" s="41">
        <f t="shared" si="95"/>
        <v>91856666.666666672</v>
      </c>
      <c r="CK81" s="41">
        <f t="shared" si="93"/>
        <v>68892500.000000015</v>
      </c>
      <c r="CL81" s="41">
        <f t="shared" ref="CL81:CT81" si="125">+IF(YEAR($H81)&lt;$CL$4,$S81,IF(AND(YEAR($H81)=$CL$4,MONTH($H81)&lt;=CL$6),$S81,0))</f>
        <v>7654722.222222222</v>
      </c>
      <c r="CM81" s="41">
        <f t="shared" si="125"/>
        <v>7654722.222222222</v>
      </c>
      <c r="CN81" s="41">
        <f t="shared" si="125"/>
        <v>7654722.222222222</v>
      </c>
      <c r="CO81" s="41">
        <f t="shared" si="125"/>
        <v>7654722.222222222</v>
      </c>
      <c r="CP81" s="41">
        <f t="shared" si="125"/>
        <v>7654722.222222222</v>
      </c>
      <c r="CQ81" s="41">
        <f t="shared" si="125"/>
        <v>7654722.222222222</v>
      </c>
      <c r="CR81" s="41">
        <f t="shared" si="125"/>
        <v>7654722.222222222</v>
      </c>
      <c r="CS81" s="41">
        <f t="shared" si="125"/>
        <v>7654722.222222222</v>
      </c>
      <c r="CT81" s="41">
        <f t="shared" si="125"/>
        <v>7654722.222222222</v>
      </c>
      <c r="CU81" s="60"/>
      <c r="CV81" s="60"/>
      <c r="CW81" s="60"/>
      <c r="CX81" s="41">
        <f t="shared" si="113"/>
        <v>68892500</v>
      </c>
      <c r="CY81" s="60">
        <f t="shared" si="123"/>
        <v>0</v>
      </c>
    </row>
    <row r="82" spans="1:103" s="42" customFormat="1" ht="13" outlineLevel="1" x14ac:dyDescent="0.25">
      <c r="A82" s="33" t="s">
        <v>38</v>
      </c>
      <c r="B82" s="33" t="s">
        <v>39</v>
      </c>
      <c r="C82" s="56"/>
      <c r="D82" s="33" t="s">
        <v>62</v>
      </c>
      <c r="E82" s="146" t="s">
        <v>184</v>
      </c>
      <c r="F82" s="33" t="s">
        <v>185</v>
      </c>
      <c r="G82" s="57">
        <v>44592</v>
      </c>
      <c r="H82" s="57">
        <v>44565</v>
      </c>
      <c r="I82" s="33">
        <v>12</v>
      </c>
      <c r="J82" s="146" t="s">
        <v>721</v>
      </c>
      <c r="K82" s="37" t="s">
        <v>50</v>
      </c>
      <c r="L82" s="33"/>
      <c r="M82" s="62" t="s">
        <v>179</v>
      </c>
      <c r="N82" s="33">
        <v>6424001901</v>
      </c>
      <c r="O82" s="33"/>
      <c r="P82" s="58"/>
      <c r="Q82" s="58"/>
      <c r="R82" s="58">
        <v>121788182</v>
      </c>
      <c r="S82" s="59">
        <v>10149015.166666666</v>
      </c>
      <c r="T82" s="41">
        <f t="shared" si="107"/>
        <v>0</v>
      </c>
      <c r="U82" s="41">
        <f t="shared" si="107"/>
        <v>0</v>
      </c>
      <c r="V82" s="41">
        <f t="shared" si="107"/>
        <v>0</v>
      </c>
      <c r="W82" s="41">
        <f t="shared" si="107"/>
        <v>0</v>
      </c>
      <c r="X82" s="41">
        <f t="shared" si="107"/>
        <v>0</v>
      </c>
      <c r="Y82" s="41">
        <f t="shared" si="107"/>
        <v>0</v>
      </c>
      <c r="Z82" s="41">
        <f t="shared" si="107"/>
        <v>0</v>
      </c>
      <c r="AA82" s="41">
        <f t="shared" si="107"/>
        <v>0</v>
      </c>
      <c r="AB82" s="41">
        <f t="shared" si="107"/>
        <v>0</v>
      </c>
      <c r="AC82" s="41">
        <f t="shared" si="107"/>
        <v>0</v>
      </c>
      <c r="AD82" s="41">
        <f t="shared" si="107"/>
        <v>0</v>
      </c>
      <c r="AE82" s="41">
        <f t="shared" si="107"/>
        <v>0</v>
      </c>
      <c r="AF82" s="41">
        <f t="shared" si="71"/>
        <v>0</v>
      </c>
      <c r="AG82" s="41">
        <v>0</v>
      </c>
      <c r="AH82" s="41">
        <f t="shared" si="108"/>
        <v>0</v>
      </c>
      <c r="AI82" s="41">
        <f t="shared" si="108"/>
        <v>0</v>
      </c>
      <c r="AJ82" s="41">
        <f t="shared" si="108"/>
        <v>0</v>
      </c>
      <c r="AK82" s="41">
        <f t="shared" si="108"/>
        <v>0</v>
      </c>
      <c r="AL82" s="41">
        <f t="shared" si="108"/>
        <v>0</v>
      </c>
      <c r="AM82" s="41">
        <f t="shared" si="108"/>
        <v>0</v>
      </c>
      <c r="AN82" s="41">
        <f t="shared" si="108"/>
        <v>0</v>
      </c>
      <c r="AO82" s="41">
        <f t="shared" si="108"/>
        <v>0</v>
      </c>
      <c r="AP82" s="41">
        <f t="shared" si="108"/>
        <v>0</v>
      </c>
      <c r="AQ82" s="41">
        <f t="shared" si="108"/>
        <v>0</v>
      </c>
      <c r="AR82" s="41">
        <f t="shared" si="108"/>
        <v>0</v>
      </c>
      <c r="AS82" s="41">
        <f t="shared" si="108"/>
        <v>0</v>
      </c>
      <c r="AT82" s="41">
        <f t="shared" si="74"/>
        <v>0</v>
      </c>
      <c r="AU82" s="41">
        <v>0</v>
      </c>
      <c r="AV82" s="41">
        <f t="shared" si="110"/>
        <v>10149015.166666666</v>
      </c>
      <c r="AW82" s="41">
        <f t="shared" si="110"/>
        <v>10149015.166666666</v>
      </c>
      <c r="AX82" s="41">
        <f t="shared" si="110"/>
        <v>10149015.166666666</v>
      </c>
      <c r="AY82" s="41">
        <f t="shared" si="110"/>
        <v>10149015.166666666</v>
      </c>
      <c r="AZ82" s="41">
        <f t="shared" si="110"/>
        <v>10149015.166666666</v>
      </c>
      <c r="BA82" s="41">
        <f t="shared" si="110"/>
        <v>10149015.166666666</v>
      </c>
      <c r="BB82" s="41">
        <f t="shared" si="110"/>
        <v>10149015.166666666</v>
      </c>
      <c r="BC82" s="41">
        <f t="shared" si="110"/>
        <v>10149015.166666666</v>
      </c>
      <c r="BD82" s="41">
        <f t="shared" si="110"/>
        <v>10149015.166666666</v>
      </c>
      <c r="BE82" s="41">
        <f t="shared" si="110"/>
        <v>10149015.166666666</v>
      </c>
      <c r="BF82" s="41">
        <f t="shared" si="110"/>
        <v>10149015.166666666</v>
      </c>
      <c r="BG82" s="41">
        <f t="shared" si="110"/>
        <v>10149015.166666666</v>
      </c>
      <c r="BH82" s="41">
        <f t="shared" si="77"/>
        <v>121788182.00000001</v>
      </c>
      <c r="BI82" s="60">
        <f>+R82-BH82</f>
        <v>0</v>
      </c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>
        <f t="shared" si="80"/>
        <v>0</v>
      </c>
      <c r="BW82" s="5">
        <f>+BI82-BV82</f>
        <v>0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60"/>
      <c r="CK82" s="60">
        <f t="shared" si="93"/>
        <v>0</v>
      </c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>
        <f t="shared" si="123"/>
        <v>0</v>
      </c>
    </row>
    <row r="83" spans="1:103" s="42" customFormat="1" ht="13" outlineLevel="1" x14ac:dyDescent="0.25">
      <c r="A83" s="33" t="s">
        <v>38</v>
      </c>
      <c r="B83" s="33" t="s">
        <v>39</v>
      </c>
      <c r="C83" s="56"/>
      <c r="D83" s="33" t="s">
        <v>62</v>
      </c>
      <c r="E83" s="146" t="s">
        <v>186</v>
      </c>
      <c r="F83" s="33" t="s">
        <v>187</v>
      </c>
      <c r="G83" s="57">
        <v>44896</v>
      </c>
      <c r="H83" s="57">
        <v>44927</v>
      </c>
      <c r="I83" s="33">
        <v>12</v>
      </c>
      <c r="J83" s="146" t="s">
        <v>721</v>
      </c>
      <c r="K83" s="37" t="s">
        <v>50</v>
      </c>
      <c r="L83" s="33"/>
      <c r="M83" s="62" t="s">
        <v>179</v>
      </c>
      <c r="N83" s="33">
        <v>6424001901</v>
      </c>
      <c r="O83" s="33"/>
      <c r="P83" s="58"/>
      <c r="Q83" s="58"/>
      <c r="R83" s="58">
        <v>151000000</v>
      </c>
      <c r="S83" s="59">
        <v>12583333.333333334</v>
      </c>
      <c r="T83" s="41">
        <f t="shared" si="107"/>
        <v>0</v>
      </c>
      <c r="U83" s="41">
        <f t="shared" si="107"/>
        <v>0</v>
      </c>
      <c r="V83" s="41">
        <f t="shared" si="107"/>
        <v>0</v>
      </c>
      <c r="W83" s="41">
        <f t="shared" si="107"/>
        <v>0</v>
      </c>
      <c r="X83" s="41">
        <f t="shared" si="107"/>
        <v>0</v>
      </c>
      <c r="Y83" s="41">
        <f t="shared" si="107"/>
        <v>0</v>
      </c>
      <c r="Z83" s="41">
        <f t="shared" si="107"/>
        <v>0</v>
      </c>
      <c r="AA83" s="41">
        <f t="shared" si="107"/>
        <v>0</v>
      </c>
      <c r="AB83" s="41">
        <f t="shared" si="107"/>
        <v>0</v>
      </c>
      <c r="AC83" s="41">
        <f t="shared" si="107"/>
        <v>0</v>
      </c>
      <c r="AD83" s="41">
        <f t="shared" si="107"/>
        <v>0</v>
      </c>
      <c r="AE83" s="41">
        <f t="shared" si="107"/>
        <v>0</v>
      </c>
      <c r="AF83" s="41">
        <f t="shared" si="71"/>
        <v>0</v>
      </c>
      <c r="AG83" s="41">
        <v>0</v>
      </c>
      <c r="AH83" s="41">
        <f t="shared" si="108"/>
        <v>0</v>
      </c>
      <c r="AI83" s="41">
        <f t="shared" si="108"/>
        <v>0</v>
      </c>
      <c r="AJ83" s="41">
        <f t="shared" si="108"/>
        <v>0</v>
      </c>
      <c r="AK83" s="41">
        <f t="shared" si="108"/>
        <v>0</v>
      </c>
      <c r="AL83" s="41">
        <f t="shared" si="108"/>
        <v>0</v>
      </c>
      <c r="AM83" s="41">
        <f t="shared" si="108"/>
        <v>0</v>
      </c>
      <c r="AN83" s="41">
        <f t="shared" si="108"/>
        <v>0</v>
      </c>
      <c r="AO83" s="41">
        <f t="shared" si="108"/>
        <v>0</v>
      </c>
      <c r="AP83" s="41">
        <f t="shared" si="108"/>
        <v>0</v>
      </c>
      <c r="AQ83" s="41">
        <f t="shared" si="108"/>
        <v>0</v>
      </c>
      <c r="AR83" s="41">
        <f t="shared" si="108"/>
        <v>0</v>
      </c>
      <c r="AS83" s="41">
        <f t="shared" si="108"/>
        <v>0</v>
      </c>
      <c r="AT83" s="41">
        <f t="shared" si="74"/>
        <v>0</v>
      </c>
      <c r="AU83" s="41">
        <v>0</v>
      </c>
      <c r="AV83" s="41">
        <f t="shared" si="110"/>
        <v>0</v>
      </c>
      <c r="AW83" s="41">
        <f t="shared" si="110"/>
        <v>0</v>
      </c>
      <c r="AX83" s="41">
        <f t="shared" si="110"/>
        <v>0</v>
      </c>
      <c r="AY83" s="41">
        <f t="shared" si="110"/>
        <v>0</v>
      </c>
      <c r="AZ83" s="41">
        <f t="shared" si="110"/>
        <v>0</v>
      </c>
      <c r="BA83" s="41">
        <f t="shared" si="110"/>
        <v>0</v>
      </c>
      <c r="BB83" s="41">
        <f t="shared" si="110"/>
        <v>0</v>
      </c>
      <c r="BC83" s="41">
        <f t="shared" si="110"/>
        <v>0</v>
      </c>
      <c r="BD83" s="41">
        <f t="shared" si="110"/>
        <v>0</v>
      </c>
      <c r="BE83" s="41">
        <f t="shared" si="110"/>
        <v>0</v>
      </c>
      <c r="BF83" s="41">
        <f t="shared" si="110"/>
        <v>0</v>
      </c>
      <c r="BG83" s="41">
        <f t="shared" si="110"/>
        <v>0</v>
      </c>
      <c r="BH83" s="41">
        <f t="shared" si="77"/>
        <v>0</v>
      </c>
      <c r="BI83" s="61">
        <v>0</v>
      </c>
      <c r="BJ83" s="41">
        <f t="shared" si="112"/>
        <v>12583333.333333334</v>
      </c>
      <c r="BK83" s="41">
        <f t="shared" si="112"/>
        <v>12583333.333333334</v>
      </c>
      <c r="BL83" s="41">
        <f t="shared" si="112"/>
        <v>12583333.333333334</v>
      </c>
      <c r="BM83" s="41">
        <f t="shared" si="112"/>
        <v>12583333.333333334</v>
      </c>
      <c r="BN83" s="41">
        <f t="shared" si="112"/>
        <v>12583333.333333334</v>
      </c>
      <c r="BO83" s="41">
        <f t="shared" si="112"/>
        <v>12583333.333333334</v>
      </c>
      <c r="BP83" s="41">
        <f t="shared" si="112"/>
        <v>12583333.333333334</v>
      </c>
      <c r="BQ83" s="41">
        <f t="shared" si="112"/>
        <v>12583333.333333334</v>
      </c>
      <c r="BR83" s="41">
        <f t="shared" si="112"/>
        <v>12583333.333333334</v>
      </c>
      <c r="BS83" s="41">
        <f t="shared" si="112"/>
        <v>12583333.333333334</v>
      </c>
      <c r="BT83" s="41">
        <f t="shared" si="112"/>
        <v>12583333.333333334</v>
      </c>
      <c r="BU83" s="41">
        <f t="shared" si="112"/>
        <v>12583333.333333334</v>
      </c>
      <c r="BV83" s="41">
        <f t="shared" si="80"/>
        <v>151000000</v>
      </c>
      <c r="BW83" s="5">
        <f>+R83-BV83</f>
        <v>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60"/>
      <c r="CK83" s="60">
        <f t="shared" si="93"/>
        <v>0</v>
      </c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>
        <f t="shared" si="123"/>
        <v>0</v>
      </c>
    </row>
    <row r="84" spans="1:103" s="42" customFormat="1" ht="13" outlineLevel="1" x14ac:dyDescent="0.25">
      <c r="A84" s="33" t="s">
        <v>38</v>
      </c>
      <c r="B84" s="33" t="s">
        <v>39</v>
      </c>
      <c r="C84" s="56"/>
      <c r="D84" s="33" t="s">
        <v>69</v>
      </c>
      <c r="E84" s="146" t="s">
        <v>188</v>
      </c>
      <c r="F84" s="33" t="s">
        <v>189</v>
      </c>
      <c r="G84" s="57">
        <v>44405</v>
      </c>
      <c r="H84" s="57">
        <v>44385</v>
      </c>
      <c r="I84" s="33">
        <v>24</v>
      </c>
      <c r="J84" s="146" t="s">
        <v>721</v>
      </c>
      <c r="K84" s="37" t="s">
        <v>50</v>
      </c>
      <c r="L84" s="33"/>
      <c r="M84" s="62" t="s">
        <v>179</v>
      </c>
      <c r="N84" s="33">
        <v>6424001909</v>
      </c>
      <c r="O84" s="33"/>
      <c r="P84" s="58"/>
      <c r="Q84" s="58"/>
      <c r="R84" s="58">
        <v>28150860</v>
      </c>
      <c r="S84" s="59">
        <v>1172952.5</v>
      </c>
      <c r="T84" s="41">
        <f t="shared" si="107"/>
        <v>0</v>
      </c>
      <c r="U84" s="41">
        <f t="shared" si="107"/>
        <v>0</v>
      </c>
      <c r="V84" s="41">
        <f t="shared" si="107"/>
        <v>0</v>
      </c>
      <c r="W84" s="41">
        <f t="shared" si="107"/>
        <v>0</v>
      </c>
      <c r="X84" s="41">
        <f t="shared" si="107"/>
        <v>0</v>
      </c>
      <c r="Y84" s="41">
        <f t="shared" si="107"/>
        <v>0</v>
      </c>
      <c r="Z84" s="41">
        <f t="shared" si="107"/>
        <v>0</v>
      </c>
      <c r="AA84" s="41">
        <f t="shared" si="107"/>
        <v>0</v>
      </c>
      <c r="AB84" s="41">
        <f t="shared" si="107"/>
        <v>0</v>
      </c>
      <c r="AC84" s="41">
        <f t="shared" si="107"/>
        <v>0</v>
      </c>
      <c r="AD84" s="41">
        <f t="shared" si="107"/>
        <v>0</v>
      </c>
      <c r="AE84" s="41">
        <f t="shared" si="107"/>
        <v>0</v>
      </c>
      <c r="AF84" s="41">
        <f t="shared" si="71"/>
        <v>0</v>
      </c>
      <c r="AG84" s="41">
        <v>0</v>
      </c>
      <c r="AH84" s="41">
        <f t="shared" si="108"/>
        <v>0</v>
      </c>
      <c r="AI84" s="41">
        <f t="shared" si="108"/>
        <v>0</v>
      </c>
      <c r="AJ84" s="41">
        <f t="shared" si="108"/>
        <v>0</v>
      </c>
      <c r="AK84" s="41">
        <f t="shared" si="108"/>
        <v>0</v>
      </c>
      <c r="AL84" s="41">
        <f t="shared" si="108"/>
        <v>0</v>
      </c>
      <c r="AM84" s="41">
        <f t="shared" si="108"/>
        <v>0</v>
      </c>
      <c r="AN84" s="41">
        <f t="shared" si="108"/>
        <v>1172952.5</v>
      </c>
      <c r="AO84" s="41">
        <f t="shared" si="108"/>
        <v>1172952.5</v>
      </c>
      <c r="AP84" s="41">
        <f t="shared" si="108"/>
        <v>1172952.5</v>
      </c>
      <c r="AQ84" s="41">
        <f t="shared" si="108"/>
        <v>1172952.5</v>
      </c>
      <c r="AR84" s="41">
        <f t="shared" si="108"/>
        <v>1172952.5</v>
      </c>
      <c r="AS84" s="41">
        <f t="shared" si="108"/>
        <v>1172952.5</v>
      </c>
      <c r="AT84" s="41">
        <f t="shared" si="74"/>
        <v>7037715</v>
      </c>
      <c r="AU84" s="41">
        <f t="shared" ref="AU84" si="126">+R84-AT84</f>
        <v>21113145</v>
      </c>
      <c r="AV84" s="41">
        <f t="shared" si="110"/>
        <v>1172952.5</v>
      </c>
      <c r="AW84" s="41">
        <f t="shared" si="110"/>
        <v>1172952.5</v>
      </c>
      <c r="AX84" s="41">
        <f t="shared" si="110"/>
        <v>1172952.5</v>
      </c>
      <c r="AY84" s="41">
        <f t="shared" si="110"/>
        <v>1172952.5</v>
      </c>
      <c r="AZ84" s="41">
        <f t="shared" si="110"/>
        <v>1172952.5</v>
      </c>
      <c r="BA84" s="41">
        <f t="shared" si="110"/>
        <v>1172952.5</v>
      </c>
      <c r="BB84" s="41">
        <f t="shared" si="110"/>
        <v>1172952.5</v>
      </c>
      <c r="BC84" s="41">
        <f t="shared" si="110"/>
        <v>1172952.5</v>
      </c>
      <c r="BD84" s="41">
        <f t="shared" si="110"/>
        <v>1172952.5</v>
      </c>
      <c r="BE84" s="41">
        <f t="shared" si="110"/>
        <v>1172952.5</v>
      </c>
      <c r="BF84" s="41">
        <f t="shared" si="110"/>
        <v>1172952.5</v>
      </c>
      <c r="BG84" s="41">
        <f t="shared" si="110"/>
        <v>1172952.5</v>
      </c>
      <c r="BH84" s="41">
        <f t="shared" si="77"/>
        <v>14075430</v>
      </c>
      <c r="BI84" s="41">
        <f t="shared" ref="BI84:BI85" si="127">+AU84-BH84</f>
        <v>7037715</v>
      </c>
      <c r="BJ84" s="41">
        <f t="shared" si="112"/>
        <v>1172952.5</v>
      </c>
      <c r="BK84" s="41">
        <f t="shared" si="112"/>
        <v>1172952.5</v>
      </c>
      <c r="BL84" s="41">
        <f t="shared" si="112"/>
        <v>1172952.5</v>
      </c>
      <c r="BM84" s="41">
        <f t="shared" si="112"/>
        <v>1172952.5</v>
      </c>
      <c r="BN84" s="41">
        <f t="shared" si="112"/>
        <v>1172952.5</v>
      </c>
      <c r="BO84" s="41">
        <f t="shared" si="112"/>
        <v>1172952.5</v>
      </c>
      <c r="BP84" s="60"/>
      <c r="BQ84" s="60"/>
      <c r="BR84" s="60"/>
      <c r="BS84" s="60"/>
      <c r="BT84" s="60"/>
      <c r="BU84" s="60"/>
      <c r="BV84" s="60">
        <f t="shared" si="80"/>
        <v>7037715</v>
      </c>
      <c r="BW84" s="60">
        <f t="shared" ref="BW84:BW85" si="128">+BI84-BV84</f>
        <v>0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60"/>
      <c r="CK84" s="60">
        <f t="shared" si="93"/>
        <v>0</v>
      </c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>
        <f t="shared" si="123"/>
        <v>0</v>
      </c>
    </row>
    <row r="85" spans="1:103" s="42" customFormat="1" ht="13" outlineLevel="1" x14ac:dyDescent="0.25">
      <c r="A85" s="33" t="s">
        <v>38</v>
      </c>
      <c r="B85" s="33" t="s">
        <v>39</v>
      </c>
      <c r="C85" s="56"/>
      <c r="D85" s="33" t="s">
        <v>190</v>
      </c>
      <c r="E85" s="146" t="s">
        <v>191</v>
      </c>
      <c r="F85" s="33" t="s">
        <v>192</v>
      </c>
      <c r="G85" s="57">
        <v>40295</v>
      </c>
      <c r="H85" s="57">
        <v>40295</v>
      </c>
      <c r="I85" s="33">
        <v>576</v>
      </c>
      <c r="J85" s="146" t="s">
        <v>94</v>
      </c>
      <c r="K85" s="37" t="s">
        <v>66</v>
      </c>
      <c r="L85" s="33"/>
      <c r="M85" s="38" t="str">
        <f t="shared" si="68"/>
        <v>6274</v>
      </c>
      <c r="N85" s="33">
        <v>6274001910</v>
      </c>
      <c r="O85" s="33"/>
      <c r="P85" s="58"/>
      <c r="Q85" s="58"/>
      <c r="R85" s="58">
        <v>23983817891</v>
      </c>
      <c r="S85" s="59">
        <v>41638572.727430552</v>
      </c>
      <c r="T85" s="41">
        <f t="shared" si="107"/>
        <v>41638572.727430552</v>
      </c>
      <c r="U85" s="41">
        <f t="shared" si="107"/>
        <v>41638572.727430552</v>
      </c>
      <c r="V85" s="41">
        <f t="shared" si="107"/>
        <v>41638572.727430552</v>
      </c>
      <c r="W85" s="41">
        <f t="shared" si="107"/>
        <v>41638572.727430552</v>
      </c>
      <c r="X85" s="41">
        <f t="shared" si="107"/>
        <v>41638572.727430552</v>
      </c>
      <c r="Y85" s="41">
        <f t="shared" si="107"/>
        <v>41638572.727430552</v>
      </c>
      <c r="Z85" s="41">
        <f t="shared" si="107"/>
        <v>41638572.727430552</v>
      </c>
      <c r="AA85" s="41">
        <f t="shared" si="107"/>
        <v>41638572.727430552</v>
      </c>
      <c r="AB85" s="41">
        <f t="shared" si="107"/>
        <v>41638572.727430552</v>
      </c>
      <c r="AC85" s="41">
        <f t="shared" si="107"/>
        <v>41638572.727430552</v>
      </c>
      <c r="AD85" s="41">
        <f t="shared" si="107"/>
        <v>41638572.727430552</v>
      </c>
      <c r="AE85" s="41">
        <f t="shared" si="107"/>
        <v>41638572.727430552</v>
      </c>
      <c r="AF85" s="41">
        <f t="shared" si="71"/>
        <v>499662872.72916675</v>
      </c>
      <c r="AG85" s="41">
        <f>+R85-AF85</f>
        <v>23484155018.270832</v>
      </c>
      <c r="AH85" s="41">
        <f t="shared" si="108"/>
        <v>41638572.727430552</v>
      </c>
      <c r="AI85" s="41">
        <f t="shared" si="108"/>
        <v>41638572.727430552</v>
      </c>
      <c r="AJ85" s="41">
        <f t="shared" si="108"/>
        <v>41638572.727430552</v>
      </c>
      <c r="AK85" s="41">
        <f t="shared" si="108"/>
        <v>41638572.727430552</v>
      </c>
      <c r="AL85" s="41">
        <f t="shared" si="108"/>
        <v>41638572.727430552</v>
      </c>
      <c r="AM85" s="41">
        <f t="shared" si="108"/>
        <v>41638572.727430552</v>
      </c>
      <c r="AN85" s="41">
        <f t="shared" si="108"/>
        <v>41638572.727430552</v>
      </c>
      <c r="AO85" s="41">
        <f t="shared" si="108"/>
        <v>41638572.727430552</v>
      </c>
      <c r="AP85" s="41">
        <f t="shared" si="108"/>
        <v>41638572.727430552</v>
      </c>
      <c r="AQ85" s="41">
        <f t="shared" si="108"/>
        <v>41638572.727430552</v>
      </c>
      <c r="AR85" s="41">
        <f t="shared" si="108"/>
        <v>41638572.727430552</v>
      </c>
      <c r="AS85" s="41">
        <f t="shared" si="108"/>
        <v>41638572.727430552</v>
      </c>
      <c r="AT85" s="41">
        <f t="shared" si="74"/>
        <v>499662872.72916675</v>
      </c>
      <c r="AU85" s="41">
        <f>+AG85-AT85</f>
        <v>22984492145.541664</v>
      </c>
      <c r="AV85" s="41">
        <f t="shared" si="110"/>
        <v>41638572.727430552</v>
      </c>
      <c r="AW85" s="41">
        <f t="shared" si="110"/>
        <v>41638572.727430552</v>
      </c>
      <c r="AX85" s="41">
        <f t="shared" si="110"/>
        <v>41638572.727430552</v>
      </c>
      <c r="AY85" s="41">
        <f t="shared" si="110"/>
        <v>41638572.727430552</v>
      </c>
      <c r="AZ85" s="41">
        <f t="shared" si="110"/>
        <v>41638572.727430552</v>
      </c>
      <c r="BA85" s="41">
        <f t="shared" si="110"/>
        <v>41638572.727430552</v>
      </c>
      <c r="BB85" s="41">
        <f t="shared" si="110"/>
        <v>41638572.727430552</v>
      </c>
      <c r="BC85" s="41">
        <f t="shared" si="110"/>
        <v>41638572.727430552</v>
      </c>
      <c r="BD85" s="41">
        <f t="shared" si="110"/>
        <v>41638572.727430552</v>
      </c>
      <c r="BE85" s="41">
        <f t="shared" si="110"/>
        <v>41638572.727430552</v>
      </c>
      <c r="BF85" s="41">
        <f t="shared" si="110"/>
        <v>41638572.727430552</v>
      </c>
      <c r="BG85" s="41">
        <f t="shared" si="110"/>
        <v>41638572.727430552</v>
      </c>
      <c r="BH85" s="41">
        <f t="shared" si="77"/>
        <v>499662872.72916675</v>
      </c>
      <c r="BI85" s="41">
        <f t="shared" si="127"/>
        <v>22484829272.812496</v>
      </c>
      <c r="BJ85" s="41">
        <f t="shared" si="112"/>
        <v>41638572.727430552</v>
      </c>
      <c r="BK85" s="41">
        <f t="shared" si="112"/>
        <v>41638572.727430552</v>
      </c>
      <c r="BL85" s="41">
        <f t="shared" si="112"/>
        <v>41638572.727430552</v>
      </c>
      <c r="BM85" s="41">
        <f t="shared" si="112"/>
        <v>41638572.727430552</v>
      </c>
      <c r="BN85" s="41">
        <f t="shared" si="112"/>
        <v>41638572.727430552</v>
      </c>
      <c r="BO85" s="41">
        <f t="shared" si="112"/>
        <v>41638572.727430552</v>
      </c>
      <c r="BP85" s="41">
        <f t="shared" si="112"/>
        <v>41638572.727430552</v>
      </c>
      <c r="BQ85" s="41">
        <f t="shared" si="112"/>
        <v>41638572.727430552</v>
      </c>
      <c r="BR85" s="41">
        <f t="shared" si="112"/>
        <v>41638572.727430552</v>
      </c>
      <c r="BS85" s="41">
        <f t="shared" si="112"/>
        <v>41638572.727430552</v>
      </c>
      <c r="BT85" s="41">
        <f t="shared" si="112"/>
        <v>41638572.727430552</v>
      </c>
      <c r="BU85" s="41">
        <f t="shared" si="112"/>
        <v>41638572.727430552</v>
      </c>
      <c r="BV85" s="41">
        <f t="shared" si="80"/>
        <v>499662872.72916675</v>
      </c>
      <c r="BW85" s="41">
        <f t="shared" si="128"/>
        <v>21985166400.083328</v>
      </c>
      <c r="BX85" s="61">
        <f t="shared" si="124"/>
        <v>41638572.727430552</v>
      </c>
      <c r="BY85" s="61">
        <f t="shared" si="124"/>
        <v>41638572.727430552</v>
      </c>
      <c r="BZ85" s="61">
        <f t="shared" si="124"/>
        <v>41638572.727430552</v>
      </c>
      <c r="CA85" s="61">
        <f t="shared" si="124"/>
        <v>41638572.727430552</v>
      </c>
      <c r="CB85" s="61">
        <f t="shared" si="124"/>
        <v>41638572.727430552</v>
      </c>
      <c r="CC85" s="61">
        <f t="shared" si="124"/>
        <v>41638572.727430552</v>
      </c>
      <c r="CD85" s="61">
        <f t="shared" si="124"/>
        <v>41638572.727430552</v>
      </c>
      <c r="CE85" s="61">
        <f t="shared" si="124"/>
        <v>41638572.727430552</v>
      </c>
      <c r="CF85" s="61">
        <f t="shared" si="124"/>
        <v>41638572.727430552</v>
      </c>
      <c r="CG85" s="61">
        <f t="shared" si="124"/>
        <v>41638572.727430552</v>
      </c>
      <c r="CH85" s="61">
        <f t="shared" si="124"/>
        <v>41638572.727430552</v>
      </c>
      <c r="CI85" s="61">
        <f t="shared" si="124"/>
        <v>41638572.727430552</v>
      </c>
      <c r="CJ85" s="41">
        <f t="shared" si="95"/>
        <v>499662872.72916675</v>
      </c>
      <c r="CK85" s="41">
        <f t="shared" si="93"/>
        <v>21485503527.35416</v>
      </c>
      <c r="CL85" s="41">
        <f t="shared" ref="CL85:CW85" si="129">+IF(YEAR($H85)&lt;$CL$4,$S85,IF(AND(YEAR($H85)=$CL$4,MONTH($H85)&lt;=CL$6),$S85,0))</f>
        <v>41638572.727430552</v>
      </c>
      <c r="CM85" s="41">
        <f t="shared" si="129"/>
        <v>41638572.727430552</v>
      </c>
      <c r="CN85" s="41">
        <f t="shared" si="129"/>
        <v>41638572.727430552</v>
      </c>
      <c r="CO85" s="41">
        <f t="shared" si="129"/>
        <v>41638572.727430552</v>
      </c>
      <c r="CP85" s="41">
        <f t="shared" si="129"/>
        <v>41638572.727430552</v>
      </c>
      <c r="CQ85" s="41">
        <f t="shared" si="129"/>
        <v>41638572.727430552</v>
      </c>
      <c r="CR85" s="41">
        <f t="shared" si="129"/>
        <v>41638572.727430552</v>
      </c>
      <c r="CS85" s="41">
        <f t="shared" si="129"/>
        <v>41638572.727430552</v>
      </c>
      <c r="CT85" s="41">
        <f t="shared" si="129"/>
        <v>41638572.727430552</v>
      </c>
      <c r="CU85" s="41">
        <f t="shared" si="129"/>
        <v>41638572.727430552</v>
      </c>
      <c r="CV85" s="41">
        <f t="shared" si="129"/>
        <v>41638572.727430552</v>
      </c>
      <c r="CW85" s="41">
        <f t="shared" si="129"/>
        <v>41638572.727430552</v>
      </c>
      <c r="CX85" s="41">
        <f t="shared" ref="CX85" si="130">+SUM(CL85:CW85)</f>
        <v>499662872.72916675</v>
      </c>
      <c r="CY85" s="41">
        <f t="shared" si="123"/>
        <v>20985840654.624992</v>
      </c>
    </row>
    <row r="86" spans="1:103" s="24" customFormat="1" ht="20.399999999999999" customHeight="1" x14ac:dyDescent="0.25">
      <c r="A86" s="21"/>
      <c r="B86" s="21"/>
      <c r="C86" s="21"/>
      <c r="D86" s="21"/>
      <c r="E86" s="144" t="s">
        <v>1014</v>
      </c>
      <c r="F86" s="22" t="s">
        <v>193</v>
      </c>
      <c r="G86" s="21"/>
      <c r="H86" s="21"/>
      <c r="I86" s="21"/>
      <c r="J86" s="144" t="s">
        <v>756</v>
      </c>
      <c r="K86" s="21"/>
      <c r="L86" s="21"/>
      <c r="M86" s="21"/>
      <c r="N86" s="21"/>
      <c r="O86" s="21"/>
      <c r="P86" s="21"/>
      <c r="Q86" s="21"/>
      <c r="R86" s="21"/>
      <c r="S86" s="70">
        <f>+S87+S130</f>
        <v>4626836596.1277781</v>
      </c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3">
        <f t="shared" ref="AF86:BK86" si="131">+AF87+AF130</f>
        <v>112245297</v>
      </c>
      <c r="AG86" s="23">
        <f t="shared" si="131"/>
        <v>2045075385</v>
      </c>
      <c r="AH86" s="23">
        <f t="shared" si="131"/>
        <v>24004377</v>
      </c>
      <c r="AI86" s="23">
        <f t="shared" si="131"/>
        <v>24004377</v>
      </c>
      <c r="AJ86" s="23">
        <f t="shared" si="131"/>
        <v>24004377</v>
      </c>
      <c r="AK86" s="23">
        <f t="shared" si="131"/>
        <v>24004377</v>
      </c>
      <c r="AL86" s="23">
        <f t="shared" si="131"/>
        <v>24004377</v>
      </c>
      <c r="AM86" s="23">
        <f t="shared" si="131"/>
        <v>24004377</v>
      </c>
      <c r="AN86" s="23">
        <f t="shared" si="131"/>
        <v>46466435</v>
      </c>
      <c r="AO86" s="23">
        <f t="shared" si="131"/>
        <v>1114863614</v>
      </c>
      <c r="AP86" s="23">
        <f t="shared" si="131"/>
        <v>1114863614</v>
      </c>
      <c r="AQ86" s="23">
        <f t="shared" si="131"/>
        <v>1114863614</v>
      </c>
      <c r="AR86" s="23">
        <f t="shared" si="131"/>
        <v>1114863614</v>
      </c>
      <c r="AS86" s="23">
        <f t="shared" si="131"/>
        <v>1114863614</v>
      </c>
      <c r="AT86" s="23">
        <f t="shared" si="131"/>
        <v>5764810767</v>
      </c>
      <c r="AU86" s="23">
        <f t="shared" si="131"/>
        <v>126506719527</v>
      </c>
      <c r="AV86" s="23">
        <f t="shared" si="131"/>
        <v>1117808059</v>
      </c>
      <c r="AW86" s="23">
        <f t="shared" si="131"/>
        <v>1117808059</v>
      </c>
      <c r="AX86" s="23">
        <f t="shared" si="131"/>
        <v>1117808059</v>
      </c>
      <c r="AY86" s="23">
        <f t="shared" si="131"/>
        <v>1117808059</v>
      </c>
      <c r="AZ86" s="23">
        <f t="shared" si="131"/>
        <v>1117808059</v>
      </c>
      <c r="BA86" s="23">
        <f t="shared" si="131"/>
        <v>1126996262</v>
      </c>
      <c r="BB86" s="23">
        <f t="shared" si="131"/>
        <v>1140065670</v>
      </c>
      <c r="BC86" s="23">
        <f t="shared" si="131"/>
        <v>1140065670</v>
      </c>
      <c r="BD86" s="23">
        <f t="shared" si="131"/>
        <v>1140065670</v>
      </c>
      <c r="BE86" s="23">
        <f t="shared" si="131"/>
        <v>1140065670</v>
      </c>
      <c r="BF86" s="23">
        <f t="shared" si="131"/>
        <v>1140065670</v>
      </c>
      <c r="BG86" s="23">
        <f t="shared" si="131"/>
        <v>1207966645</v>
      </c>
      <c r="BH86" s="23">
        <f t="shared" si="131"/>
        <v>13624331552</v>
      </c>
      <c r="BI86" s="23">
        <f t="shared" si="131"/>
        <v>119288059642</v>
      </c>
      <c r="BJ86" s="23">
        <f t="shared" si="131"/>
        <v>1207966645</v>
      </c>
      <c r="BK86" s="23">
        <f t="shared" si="131"/>
        <v>1207966645</v>
      </c>
      <c r="BL86" s="23">
        <f t="shared" ref="BL86:CQ86" si="132">+BL87+BL130</f>
        <v>1238912211</v>
      </c>
      <c r="BM86" s="23">
        <f t="shared" si="132"/>
        <v>1258554729</v>
      </c>
      <c r="BN86" s="23">
        <f t="shared" si="132"/>
        <v>1258554729</v>
      </c>
      <c r="BO86" s="23">
        <f t="shared" si="132"/>
        <v>1258554729</v>
      </c>
      <c r="BP86" s="23">
        <f t="shared" si="132"/>
        <v>1335686864</v>
      </c>
      <c r="BQ86" s="23">
        <f t="shared" si="132"/>
        <v>1335686864</v>
      </c>
      <c r="BR86" s="23">
        <f t="shared" si="132"/>
        <v>1461738975</v>
      </c>
      <c r="BS86" s="23">
        <f t="shared" si="132"/>
        <v>1468239490</v>
      </c>
      <c r="BT86" s="23">
        <f t="shared" si="132"/>
        <v>1468239490</v>
      </c>
      <c r="BU86" s="23">
        <f t="shared" si="132"/>
        <v>1498215743</v>
      </c>
      <c r="BV86" s="23">
        <f t="shared" si="132"/>
        <v>15998317114</v>
      </c>
      <c r="BW86" s="23">
        <f t="shared" si="132"/>
        <v>125451369482</v>
      </c>
      <c r="BX86" s="23">
        <f t="shared" si="132"/>
        <v>4225276546.3333335</v>
      </c>
      <c r="BY86" s="23">
        <f t="shared" si="132"/>
        <v>4225276546.3333335</v>
      </c>
      <c r="BZ86" s="23">
        <f t="shared" si="132"/>
        <v>4225276546.3333335</v>
      </c>
      <c r="CA86" s="23">
        <f t="shared" si="132"/>
        <v>4352846036.3944445</v>
      </c>
      <c r="CB86" s="23">
        <f t="shared" si="132"/>
        <v>4352846036.3944445</v>
      </c>
      <c r="CC86" s="23">
        <f t="shared" si="132"/>
        <v>4352846036.3944445</v>
      </c>
      <c r="CD86" s="23">
        <f t="shared" si="132"/>
        <v>4367736196.4444447</v>
      </c>
      <c r="CE86" s="23">
        <f t="shared" si="132"/>
        <v>4367736196.4444447</v>
      </c>
      <c r="CF86" s="23">
        <f t="shared" si="132"/>
        <v>4433683799.1944447</v>
      </c>
      <c r="CG86" s="23">
        <f t="shared" si="132"/>
        <v>4433683799.1944447</v>
      </c>
      <c r="CH86" s="23">
        <f t="shared" si="132"/>
        <v>4433683799.1944447</v>
      </c>
      <c r="CI86" s="23">
        <f t="shared" si="132"/>
        <v>4445981540.3277779</v>
      </c>
      <c r="CJ86" s="23">
        <f t="shared" si="132"/>
        <v>52216873078.983337</v>
      </c>
      <c r="CK86" s="23">
        <f t="shared" si="132"/>
        <v>147249721956.01666</v>
      </c>
      <c r="CL86" s="23">
        <f t="shared" si="132"/>
        <v>4450342540.3277779</v>
      </c>
      <c r="CM86" s="23">
        <f t="shared" si="132"/>
        <v>4450342540.3277779</v>
      </c>
      <c r="CN86" s="23">
        <f t="shared" si="132"/>
        <v>4543307723.6944447</v>
      </c>
      <c r="CO86" s="23">
        <f t="shared" si="132"/>
        <v>4612786890.3611116</v>
      </c>
      <c r="CP86" s="23">
        <f t="shared" si="132"/>
        <v>4612786890.3611116</v>
      </c>
      <c r="CQ86" s="23">
        <f t="shared" si="132"/>
        <v>4612786890.3611116</v>
      </c>
      <c r="CR86" s="23">
        <f t="shared" ref="CR86:CY86" si="133">+CR87+CR130</f>
        <v>4612786890.3611116</v>
      </c>
      <c r="CS86" s="23">
        <f t="shared" si="133"/>
        <v>4612786890.3611116</v>
      </c>
      <c r="CT86" s="23">
        <f t="shared" si="133"/>
        <v>4612786890.3611116</v>
      </c>
      <c r="CU86" s="23">
        <f t="shared" si="133"/>
        <v>4612786890.3611116</v>
      </c>
      <c r="CV86" s="23">
        <f t="shared" si="133"/>
        <v>4626836596.1277781</v>
      </c>
      <c r="CW86" s="23">
        <f t="shared" si="133"/>
        <v>4626836596.1277781</v>
      </c>
      <c r="CX86" s="23">
        <f t="shared" si="133"/>
        <v>54987174229.133331</v>
      </c>
      <c r="CY86" s="23">
        <f t="shared" si="133"/>
        <v>124987277366.88335</v>
      </c>
    </row>
    <row r="87" spans="1:103" s="31" customFormat="1" ht="13" x14ac:dyDescent="0.25">
      <c r="A87" s="25"/>
      <c r="B87" s="25"/>
      <c r="C87" s="26"/>
      <c r="D87" s="27"/>
      <c r="E87" s="179" t="s">
        <v>194</v>
      </c>
      <c r="F87" s="29" t="s">
        <v>37</v>
      </c>
      <c r="G87" s="27"/>
      <c r="H87" s="27"/>
      <c r="I87" s="27"/>
      <c r="J87" s="145" t="s">
        <v>756</v>
      </c>
      <c r="K87" s="27"/>
      <c r="L87" s="25"/>
      <c r="M87" s="25"/>
      <c r="N87" s="27"/>
      <c r="O87" s="27"/>
      <c r="P87" s="27"/>
      <c r="Q87" s="27"/>
      <c r="R87" s="27"/>
      <c r="S87" s="30">
        <f t="shared" ref="S87:AX87" si="134">+SUM(S88:S129)</f>
        <v>1899775792.7944446</v>
      </c>
      <c r="T87" s="63">
        <f t="shared" si="134"/>
        <v>0</v>
      </c>
      <c r="U87" s="63">
        <f t="shared" si="134"/>
        <v>0</v>
      </c>
      <c r="V87" s="63">
        <f t="shared" si="134"/>
        <v>0</v>
      </c>
      <c r="W87" s="63">
        <f t="shared" si="134"/>
        <v>0</v>
      </c>
      <c r="X87" s="63">
        <f t="shared" si="134"/>
        <v>0</v>
      </c>
      <c r="Y87" s="63">
        <f t="shared" si="134"/>
        <v>0</v>
      </c>
      <c r="Z87" s="63">
        <f t="shared" si="134"/>
        <v>0</v>
      </c>
      <c r="AA87" s="63">
        <f t="shared" si="134"/>
        <v>22060230</v>
      </c>
      <c r="AB87" s="63">
        <f t="shared" si="134"/>
        <v>22060230</v>
      </c>
      <c r="AC87" s="63">
        <f t="shared" si="134"/>
        <v>22060230</v>
      </c>
      <c r="AD87" s="63">
        <f t="shared" si="134"/>
        <v>22060230</v>
      </c>
      <c r="AE87" s="63">
        <f t="shared" si="134"/>
        <v>24004377</v>
      </c>
      <c r="AF87" s="63">
        <f t="shared" si="134"/>
        <v>112245297</v>
      </c>
      <c r="AG87" s="63">
        <f t="shared" si="134"/>
        <v>2045075385</v>
      </c>
      <c r="AH87" s="63">
        <f t="shared" si="134"/>
        <v>24004377</v>
      </c>
      <c r="AI87" s="63">
        <f t="shared" si="134"/>
        <v>24004377</v>
      </c>
      <c r="AJ87" s="63">
        <f t="shared" si="134"/>
        <v>24004377</v>
      </c>
      <c r="AK87" s="63">
        <f t="shared" si="134"/>
        <v>24004377</v>
      </c>
      <c r="AL87" s="63">
        <f t="shared" si="134"/>
        <v>24004377</v>
      </c>
      <c r="AM87" s="63">
        <f t="shared" si="134"/>
        <v>24004377</v>
      </c>
      <c r="AN87" s="63">
        <f t="shared" si="134"/>
        <v>46466435</v>
      </c>
      <c r="AO87" s="63">
        <f t="shared" si="134"/>
        <v>1114863614</v>
      </c>
      <c r="AP87" s="63">
        <f t="shared" si="134"/>
        <v>1114863614</v>
      </c>
      <c r="AQ87" s="63">
        <f t="shared" si="134"/>
        <v>1114863614</v>
      </c>
      <c r="AR87" s="63">
        <f t="shared" si="134"/>
        <v>1114863614</v>
      </c>
      <c r="AS87" s="63">
        <f t="shared" si="134"/>
        <v>1114863614</v>
      </c>
      <c r="AT87" s="63">
        <f t="shared" si="134"/>
        <v>5764810767</v>
      </c>
      <c r="AU87" s="63">
        <f t="shared" si="134"/>
        <v>126506719527</v>
      </c>
      <c r="AV87" s="63">
        <f t="shared" si="134"/>
        <v>1117808059</v>
      </c>
      <c r="AW87" s="63">
        <f t="shared" si="134"/>
        <v>1117808059</v>
      </c>
      <c r="AX87" s="63">
        <f t="shared" si="134"/>
        <v>1117808059</v>
      </c>
      <c r="AY87" s="63">
        <f t="shared" ref="AY87:CD87" si="135">+SUM(AY88:AY129)</f>
        <v>1117808059</v>
      </c>
      <c r="AZ87" s="63">
        <f t="shared" si="135"/>
        <v>1117808059</v>
      </c>
      <c r="BA87" s="63">
        <f t="shared" si="135"/>
        <v>1126996262</v>
      </c>
      <c r="BB87" s="63">
        <f t="shared" si="135"/>
        <v>1140065670</v>
      </c>
      <c r="BC87" s="63">
        <f t="shared" si="135"/>
        <v>1140065670</v>
      </c>
      <c r="BD87" s="63">
        <f t="shared" si="135"/>
        <v>1140065670</v>
      </c>
      <c r="BE87" s="63">
        <f t="shared" si="135"/>
        <v>1140065670</v>
      </c>
      <c r="BF87" s="63">
        <f t="shared" si="135"/>
        <v>1140065670</v>
      </c>
      <c r="BG87" s="63">
        <f t="shared" si="135"/>
        <v>1207966645</v>
      </c>
      <c r="BH87" s="63">
        <f t="shared" si="135"/>
        <v>13624331552</v>
      </c>
      <c r="BI87" s="63">
        <f t="shared" si="135"/>
        <v>119288059642</v>
      </c>
      <c r="BJ87" s="63">
        <f t="shared" si="135"/>
        <v>1207966645</v>
      </c>
      <c r="BK87" s="63">
        <f t="shared" si="135"/>
        <v>1207966645</v>
      </c>
      <c r="BL87" s="63">
        <f t="shared" si="135"/>
        <v>1238912211</v>
      </c>
      <c r="BM87" s="63">
        <f t="shared" si="135"/>
        <v>1258554729</v>
      </c>
      <c r="BN87" s="63">
        <f t="shared" si="135"/>
        <v>1258554729</v>
      </c>
      <c r="BO87" s="63">
        <f t="shared" si="135"/>
        <v>1258554729</v>
      </c>
      <c r="BP87" s="63">
        <f t="shared" si="135"/>
        <v>1335686864</v>
      </c>
      <c r="BQ87" s="63">
        <f t="shared" si="135"/>
        <v>1335686864</v>
      </c>
      <c r="BR87" s="63">
        <f t="shared" si="135"/>
        <v>1461738975</v>
      </c>
      <c r="BS87" s="63">
        <f t="shared" si="135"/>
        <v>1468239490</v>
      </c>
      <c r="BT87" s="63">
        <f t="shared" si="135"/>
        <v>1468239490</v>
      </c>
      <c r="BU87" s="63">
        <f t="shared" si="135"/>
        <v>1498215743</v>
      </c>
      <c r="BV87" s="63">
        <f t="shared" si="135"/>
        <v>15998317114</v>
      </c>
      <c r="BW87" s="63">
        <f t="shared" si="135"/>
        <v>125451369482</v>
      </c>
      <c r="BX87" s="63">
        <f t="shared" si="135"/>
        <v>1498215743</v>
      </c>
      <c r="BY87" s="63">
        <f t="shared" si="135"/>
        <v>1498215743</v>
      </c>
      <c r="BZ87" s="63">
        <f t="shared" si="135"/>
        <v>1498215743</v>
      </c>
      <c r="CA87" s="63">
        <f t="shared" si="135"/>
        <v>1625785233.0611112</v>
      </c>
      <c r="CB87" s="63">
        <f t="shared" si="135"/>
        <v>1625785233.0611112</v>
      </c>
      <c r="CC87" s="63">
        <f t="shared" si="135"/>
        <v>1625785233.0611112</v>
      </c>
      <c r="CD87" s="63">
        <f t="shared" si="135"/>
        <v>1640675393.1111112</v>
      </c>
      <c r="CE87" s="63">
        <f t="shared" ref="CE87:CY87" si="136">+SUM(CE88:CE129)</f>
        <v>1640675393.1111112</v>
      </c>
      <c r="CF87" s="63">
        <f t="shared" si="136"/>
        <v>1706622995.8611112</v>
      </c>
      <c r="CG87" s="63">
        <f t="shared" si="136"/>
        <v>1706622995.8611112</v>
      </c>
      <c r="CH87" s="63">
        <f t="shared" si="136"/>
        <v>1706622995.8611112</v>
      </c>
      <c r="CI87" s="63">
        <f t="shared" si="136"/>
        <v>1718920736.9944446</v>
      </c>
      <c r="CJ87" s="63">
        <f t="shared" si="136"/>
        <v>19492143438.983334</v>
      </c>
      <c r="CK87" s="63">
        <f t="shared" si="136"/>
        <v>147249721956.01666</v>
      </c>
      <c r="CL87" s="63">
        <f t="shared" si="136"/>
        <v>1723281736.9944446</v>
      </c>
      <c r="CM87" s="63">
        <f t="shared" si="136"/>
        <v>1723281736.9944446</v>
      </c>
      <c r="CN87" s="63">
        <f t="shared" si="136"/>
        <v>1816246920.3611112</v>
      </c>
      <c r="CO87" s="63">
        <f t="shared" si="136"/>
        <v>1885726087.0277779</v>
      </c>
      <c r="CP87" s="63">
        <f t="shared" si="136"/>
        <v>1885726087.0277779</v>
      </c>
      <c r="CQ87" s="63">
        <f t="shared" si="136"/>
        <v>1885726087.0277779</v>
      </c>
      <c r="CR87" s="63">
        <f t="shared" si="136"/>
        <v>1885726087.0277779</v>
      </c>
      <c r="CS87" s="63">
        <f t="shared" si="136"/>
        <v>1885726087.0277779</v>
      </c>
      <c r="CT87" s="63">
        <f t="shared" si="136"/>
        <v>1885726087.0277779</v>
      </c>
      <c r="CU87" s="63">
        <f t="shared" si="136"/>
        <v>1885726087.0277779</v>
      </c>
      <c r="CV87" s="63">
        <f t="shared" si="136"/>
        <v>1899775792.7944446</v>
      </c>
      <c r="CW87" s="63">
        <f t="shared" si="136"/>
        <v>1899775792.7944446</v>
      </c>
      <c r="CX87" s="63">
        <f t="shared" si="136"/>
        <v>22262444589.133331</v>
      </c>
      <c r="CY87" s="63">
        <f t="shared" si="136"/>
        <v>124987277366.88335</v>
      </c>
    </row>
    <row r="88" spans="1:103" ht="13" outlineLevel="1" x14ac:dyDescent="0.25">
      <c r="A88" s="71" t="s">
        <v>195</v>
      </c>
      <c r="B88" s="71" t="s">
        <v>196</v>
      </c>
      <c r="C88" s="72" t="s">
        <v>197</v>
      </c>
      <c r="D88" s="71" t="s">
        <v>82</v>
      </c>
      <c r="E88" s="142" t="s">
        <v>1015</v>
      </c>
      <c r="F88" s="71" t="s">
        <v>198</v>
      </c>
      <c r="G88" s="73">
        <v>44074</v>
      </c>
      <c r="H88" s="73">
        <v>44074</v>
      </c>
      <c r="I88" s="74">
        <v>90</v>
      </c>
      <c r="J88" s="142" t="s">
        <v>762</v>
      </c>
      <c r="K88" s="75" t="s">
        <v>199</v>
      </c>
      <c r="L88" s="71" t="s">
        <v>200</v>
      </c>
      <c r="M88" s="38" t="str">
        <f t="shared" ref="M88:M129" si="137">+LEFT(N88,4)</f>
        <v>6274</v>
      </c>
      <c r="N88" s="71">
        <v>6274001903</v>
      </c>
      <c r="O88" s="71">
        <v>6274001903</v>
      </c>
      <c r="P88" s="76"/>
      <c r="Q88" s="77"/>
      <c r="R88" s="76">
        <v>1985420682</v>
      </c>
      <c r="S88" s="78">
        <v>22060230</v>
      </c>
      <c r="T88" s="41">
        <f t="shared" ref="T88:AE97" si="138">+IF(YEAR($H88)&lt;$T$5,$S88,IF(AND(YEAR($H88)=$T$5,MONTH($H88)&lt;=T$6),$S88,0))</f>
        <v>0</v>
      </c>
      <c r="U88" s="41">
        <f t="shared" si="138"/>
        <v>0</v>
      </c>
      <c r="V88" s="41">
        <f t="shared" si="138"/>
        <v>0</v>
      </c>
      <c r="W88" s="41">
        <f t="shared" si="138"/>
        <v>0</v>
      </c>
      <c r="X88" s="41">
        <f t="shared" si="138"/>
        <v>0</v>
      </c>
      <c r="Y88" s="41">
        <f t="shared" si="138"/>
        <v>0</v>
      </c>
      <c r="Z88" s="41">
        <f t="shared" si="138"/>
        <v>0</v>
      </c>
      <c r="AA88" s="41">
        <f t="shared" si="138"/>
        <v>22060230</v>
      </c>
      <c r="AB88" s="41">
        <f t="shared" si="138"/>
        <v>22060230</v>
      </c>
      <c r="AC88" s="41">
        <f t="shared" si="138"/>
        <v>22060230</v>
      </c>
      <c r="AD88" s="41">
        <f t="shared" si="138"/>
        <v>22060230</v>
      </c>
      <c r="AE88" s="41">
        <f t="shared" si="138"/>
        <v>22060230</v>
      </c>
      <c r="AF88" s="41">
        <f t="shared" ref="AF88:AF113" si="139">+SUM(T88:AE88)</f>
        <v>110301150</v>
      </c>
      <c r="AG88" s="41">
        <f>+R88-AF88</f>
        <v>1875119532</v>
      </c>
      <c r="AH88" s="41">
        <f t="shared" ref="AH88:AS97" si="140">+IF(YEAR($H88)&lt;$AH$5,$S88,IF(AND(YEAR($H88)=$AH$5,MONTH($H88)&lt;=AH$6),$S88,0))</f>
        <v>22060230</v>
      </c>
      <c r="AI88" s="41">
        <f t="shared" si="140"/>
        <v>22060230</v>
      </c>
      <c r="AJ88" s="41">
        <f t="shared" si="140"/>
        <v>22060230</v>
      </c>
      <c r="AK88" s="41">
        <f t="shared" si="140"/>
        <v>22060230</v>
      </c>
      <c r="AL88" s="41">
        <f t="shared" si="140"/>
        <v>22060230</v>
      </c>
      <c r="AM88" s="41">
        <f t="shared" si="140"/>
        <v>22060230</v>
      </c>
      <c r="AN88" s="41">
        <f t="shared" si="140"/>
        <v>22060230</v>
      </c>
      <c r="AO88" s="41">
        <f t="shared" si="140"/>
        <v>22060230</v>
      </c>
      <c r="AP88" s="41">
        <f t="shared" si="140"/>
        <v>22060230</v>
      </c>
      <c r="AQ88" s="41">
        <f t="shared" si="140"/>
        <v>22060230</v>
      </c>
      <c r="AR88" s="41">
        <f t="shared" si="140"/>
        <v>22060230</v>
      </c>
      <c r="AS88" s="41">
        <f t="shared" si="140"/>
        <v>22060230</v>
      </c>
      <c r="AT88" s="41">
        <f t="shared" ref="AT88:AT113" si="141">+SUM(AH88:AS88)</f>
        <v>264722760</v>
      </c>
      <c r="AU88" s="79">
        <f>+AG88-AT88</f>
        <v>1610396772</v>
      </c>
      <c r="AV88" s="41">
        <f t="shared" ref="AV88:BG97" si="142">+IF(YEAR($H88)&lt;$AV$5,$S88,IF(AND(YEAR($H88)=$AV$5,MONTH($H88)&lt;=AV$6),$S88,0))</f>
        <v>22060230</v>
      </c>
      <c r="AW88" s="41">
        <f t="shared" si="142"/>
        <v>22060230</v>
      </c>
      <c r="AX88" s="41">
        <f t="shared" si="142"/>
        <v>22060230</v>
      </c>
      <c r="AY88" s="41">
        <f t="shared" si="142"/>
        <v>22060230</v>
      </c>
      <c r="AZ88" s="41">
        <f t="shared" si="142"/>
        <v>22060230</v>
      </c>
      <c r="BA88" s="41">
        <f t="shared" si="142"/>
        <v>22060230</v>
      </c>
      <c r="BB88" s="41">
        <f t="shared" si="142"/>
        <v>22060230</v>
      </c>
      <c r="BC88" s="41">
        <f t="shared" si="142"/>
        <v>22060230</v>
      </c>
      <c r="BD88" s="41">
        <f t="shared" si="142"/>
        <v>22060230</v>
      </c>
      <c r="BE88" s="41">
        <f t="shared" si="142"/>
        <v>22060230</v>
      </c>
      <c r="BF88" s="41">
        <f t="shared" si="142"/>
        <v>22060230</v>
      </c>
      <c r="BG88" s="41">
        <f t="shared" si="142"/>
        <v>22060230</v>
      </c>
      <c r="BH88" s="41">
        <f t="shared" ref="BH88:BH113" si="143">+SUM(AV88:BG88)</f>
        <v>264722760</v>
      </c>
      <c r="BI88" s="79">
        <f t="shared" ref="BI88:BI95" si="144">+AU88-BH88</f>
        <v>1345674012</v>
      </c>
      <c r="BJ88" s="41">
        <f t="shared" ref="BJ88:BU97" si="145">+IF(YEAR($H88)&lt;$BJ$5,$S88,IF(AND(YEAR($H88)=$BJ$5,MONTH($H88)&lt;=BJ$6),$S88,0))</f>
        <v>22060230</v>
      </c>
      <c r="BK88" s="41">
        <f t="shared" si="145"/>
        <v>22060230</v>
      </c>
      <c r="BL88" s="41">
        <f t="shared" si="145"/>
        <v>22060230</v>
      </c>
      <c r="BM88" s="41">
        <f t="shared" si="145"/>
        <v>22060230</v>
      </c>
      <c r="BN88" s="41">
        <f t="shared" si="145"/>
        <v>22060230</v>
      </c>
      <c r="BO88" s="41">
        <f t="shared" si="145"/>
        <v>22060230</v>
      </c>
      <c r="BP88" s="41">
        <f t="shared" si="145"/>
        <v>22060230</v>
      </c>
      <c r="BQ88" s="41">
        <f t="shared" si="145"/>
        <v>22060230</v>
      </c>
      <c r="BR88" s="41">
        <f t="shared" si="145"/>
        <v>22060230</v>
      </c>
      <c r="BS88" s="41">
        <f t="shared" si="145"/>
        <v>22060230</v>
      </c>
      <c r="BT88" s="41">
        <f t="shared" si="145"/>
        <v>22060230</v>
      </c>
      <c r="BU88" s="41">
        <f t="shared" si="145"/>
        <v>22060230</v>
      </c>
      <c r="BV88" s="41">
        <f t="shared" ref="BV88:BV113" si="146">+SUM(BJ88:BU88)</f>
        <v>264722760</v>
      </c>
      <c r="BW88" s="79">
        <f t="shared" ref="BW88:BW100" si="147">+BI88-BV88</f>
        <v>1080951252</v>
      </c>
      <c r="BX88" s="61">
        <f t="shared" ref="BX88:CI97" si="148">+$S88</f>
        <v>22060230</v>
      </c>
      <c r="BY88" s="61">
        <f t="shared" si="148"/>
        <v>22060230</v>
      </c>
      <c r="BZ88" s="61">
        <f t="shared" si="148"/>
        <v>22060230</v>
      </c>
      <c r="CA88" s="61">
        <f t="shared" si="148"/>
        <v>22060230</v>
      </c>
      <c r="CB88" s="61">
        <f t="shared" si="148"/>
        <v>22060230</v>
      </c>
      <c r="CC88" s="61">
        <f t="shared" si="148"/>
        <v>22060230</v>
      </c>
      <c r="CD88" s="61">
        <f t="shared" si="148"/>
        <v>22060230</v>
      </c>
      <c r="CE88" s="61">
        <f t="shared" si="148"/>
        <v>22060230</v>
      </c>
      <c r="CF88" s="61">
        <f t="shared" si="148"/>
        <v>22060230</v>
      </c>
      <c r="CG88" s="61">
        <f t="shared" si="148"/>
        <v>22060230</v>
      </c>
      <c r="CH88" s="61">
        <f t="shared" si="148"/>
        <v>22060230</v>
      </c>
      <c r="CI88" s="61">
        <f t="shared" si="148"/>
        <v>22060230</v>
      </c>
      <c r="CJ88" s="41">
        <f t="shared" ref="CJ88:CJ120" si="149">+SUM(BX88:CI88)</f>
        <v>264722760</v>
      </c>
      <c r="CK88" s="79">
        <f t="shared" ref="CK88:CK112" si="150">+BW88-CJ88</f>
        <v>816228492</v>
      </c>
      <c r="CL88" s="41">
        <f t="shared" ref="CL88:CW97" si="151">+IF(YEAR($H88)&lt;$CL$4,$S88,IF(AND(YEAR($H88)=$CL$4,MONTH($H88)&lt;=CL$6),$S88,0))</f>
        <v>22060230</v>
      </c>
      <c r="CM88" s="41">
        <f t="shared" si="151"/>
        <v>22060230</v>
      </c>
      <c r="CN88" s="41">
        <f t="shared" si="151"/>
        <v>22060230</v>
      </c>
      <c r="CO88" s="41">
        <f t="shared" si="151"/>
        <v>22060230</v>
      </c>
      <c r="CP88" s="41">
        <f t="shared" si="151"/>
        <v>22060230</v>
      </c>
      <c r="CQ88" s="41">
        <f t="shared" si="151"/>
        <v>22060230</v>
      </c>
      <c r="CR88" s="41">
        <f t="shared" si="151"/>
        <v>22060230</v>
      </c>
      <c r="CS88" s="41">
        <f t="shared" si="151"/>
        <v>22060230</v>
      </c>
      <c r="CT88" s="41">
        <f t="shared" si="151"/>
        <v>22060230</v>
      </c>
      <c r="CU88" s="41">
        <f t="shared" si="151"/>
        <v>22060230</v>
      </c>
      <c r="CV88" s="41">
        <f t="shared" si="151"/>
        <v>22060230</v>
      </c>
      <c r="CW88" s="41">
        <f t="shared" si="151"/>
        <v>22060230</v>
      </c>
      <c r="CX88" s="41">
        <f t="shared" ref="CX88:CX129" si="152">+SUM(CL88:CW88)</f>
        <v>264722760</v>
      </c>
      <c r="CY88" s="41">
        <f t="shared" ref="CY88:CY129" si="153">+CK88-CX88</f>
        <v>551505732</v>
      </c>
    </row>
    <row r="89" spans="1:103" ht="13" outlineLevel="1" x14ac:dyDescent="0.25">
      <c r="A89" s="71" t="s">
        <v>195</v>
      </c>
      <c r="B89" s="71" t="s">
        <v>196</v>
      </c>
      <c r="C89" s="72" t="s">
        <v>201</v>
      </c>
      <c r="D89" s="71" t="s">
        <v>82</v>
      </c>
      <c r="E89" s="142" t="s">
        <v>1016</v>
      </c>
      <c r="F89" s="71" t="s">
        <v>202</v>
      </c>
      <c r="G89" s="73">
        <v>44169</v>
      </c>
      <c r="H89" s="73">
        <v>44166</v>
      </c>
      <c r="I89" s="74">
        <v>90</v>
      </c>
      <c r="J89" s="142" t="s">
        <v>763</v>
      </c>
      <c r="K89" s="75" t="s">
        <v>203</v>
      </c>
      <c r="L89" s="71" t="s">
        <v>204</v>
      </c>
      <c r="M89" s="38" t="str">
        <f t="shared" si="137"/>
        <v>6274</v>
      </c>
      <c r="N89" s="71">
        <v>6274001903</v>
      </c>
      <c r="O89" s="71">
        <v>6274001903</v>
      </c>
      <c r="P89" s="76"/>
      <c r="Q89" s="77"/>
      <c r="R89" s="76">
        <v>171900000</v>
      </c>
      <c r="S89" s="78">
        <v>1944147</v>
      </c>
      <c r="T89" s="41">
        <f t="shared" si="138"/>
        <v>0</v>
      </c>
      <c r="U89" s="41">
        <f t="shared" si="138"/>
        <v>0</v>
      </c>
      <c r="V89" s="41">
        <f t="shared" si="138"/>
        <v>0</v>
      </c>
      <c r="W89" s="41">
        <f t="shared" si="138"/>
        <v>0</v>
      </c>
      <c r="X89" s="41">
        <f t="shared" si="138"/>
        <v>0</v>
      </c>
      <c r="Y89" s="41">
        <f t="shared" si="138"/>
        <v>0</v>
      </c>
      <c r="Z89" s="41">
        <f t="shared" si="138"/>
        <v>0</v>
      </c>
      <c r="AA89" s="41">
        <f t="shared" si="138"/>
        <v>0</v>
      </c>
      <c r="AB89" s="41">
        <f t="shared" si="138"/>
        <v>0</v>
      </c>
      <c r="AC89" s="41">
        <f t="shared" si="138"/>
        <v>0</v>
      </c>
      <c r="AD89" s="41">
        <f t="shared" si="138"/>
        <v>0</v>
      </c>
      <c r="AE89" s="41">
        <f t="shared" si="138"/>
        <v>1944147</v>
      </c>
      <c r="AF89" s="41">
        <f t="shared" si="139"/>
        <v>1944147</v>
      </c>
      <c r="AG89" s="41">
        <f>+R89-AF89</f>
        <v>169955853</v>
      </c>
      <c r="AH89" s="41">
        <f t="shared" si="140"/>
        <v>1944147</v>
      </c>
      <c r="AI89" s="41">
        <f t="shared" si="140"/>
        <v>1944147</v>
      </c>
      <c r="AJ89" s="41">
        <f t="shared" si="140"/>
        <v>1944147</v>
      </c>
      <c r="AK89" s="41">
        <f t="shared" si="140"/>
        <v>1944147</v>
      </c>
      <c r="AL89" s="41">
        <f t="shared" si="140"/>
        <v>1944147</v>
      </c>
      <c r="AM89" s="41">
        <f t="shared" si="140"/>
        <v>1944147</v>
      </c>
      <c r="AN89" s="41">
        <f t="shared" si="140"/>
        <v>1944147</v>
      </c>
      <c r="AO89" s="41">
        <f t="shared" si="140"/>
        <v>1944147</v>
      </c>
      <c r="AP89" s="41">
        <f t="shared" si="140"/>
        <v>1944147</v>
      </c>
      <c r="AQ89" s="41">
        <f t="shared" si="140"/>
        <v>1944147</v>
      </c>
      <c r="AR89" s="41">
        <f t="shared" si="140"/>
        <v>1944147</v>
      </c>
      <c r="AS89" s="41">
        <f t="shared" si="140"/>
        <v>1944147</v>
      </c>
      <c r="AT89" s="41">
        <f t="shared" si="141"/>
        <v>23329764</v>
      </c>
      <c r="AU89" s="79">
        <f>+AG89-AT89</f>
        <v>146626089</v>
      </c>
      <c r="AV89" s="41">
        <f t="shared" si="142"/>
        <v>1944147</v>
      </c>
      <c r="AW89" s="41">
        <f t="shared" si="142"/>
        <v>1944147</v>
      </c>
      <c r="AX89" s="41">
        <f t="shared" si="142"/>
        <v>1944147</v>
      </c>
      <c r="AY89" s="41">
        <f t="shared" si="142"/>
        <v>1944147</v>
      </c>
      <c r="AZ89" s="41">
        <f t="shared" si="142"/>
        <v>1944147</v>
      </c>
      <c r="BA89" s="41">
        <f t="shared" si="142"/>
        <v>1944147</v>
      </c>
      <c r="BB89" s="41">
        <f t="shared" si="142"/>
        <v>1944147</v>
      </c>
      <c r="BC89" s="41">
        <f t="shared" si="142"/>
        <v>1944147</v>
      </c>
      <c r="BD89" s="41">
        <f t="shared" si="142"/>
        <v>1944147</v>
      </c>
      <c r="BE89" s="41">
        <f t="shared" si="142"/>
        <v>1944147</v>
      </c>
      <c r="BF89" s="41">
        <f t="shared" si="142"/>
        <v>1944147</v>
      </c>
      <c r="BG89" s="41">
        <f t="shared" si="142"/>
        <v>1944147</v>
      </c>
      <c r="BH89" s="41">
        <f t="shared" si="143"/>
        <v>23329764</v>
      </c>
      <c r="BI89" s="79">
        <f t="shared" si="144"/>
        <v>123296325</v>
      </c>
      <c r="BJ89" s="41">
        <f t="shared" si="145"/>
        <v>1944147</v>
      </c>
      <c r="BK89" s="41">
        <f t="shared" si="145"/>
        <v>1944147</v>
      </c>
      <c r="BL89" s="41">
        <f t="shared" si="145"/>
        <v>1944147</v>
      </c>
      <c r="BM89" s="41">
        <f t="shared" si="145"/>
        <v>1944147</v>
      </c>
      <c r="BN89" s="41">
        <f t="shared" si="145"/>
        <v>1944147</v>
      </c>
      <c r="BO89" s="41">
        <f t="shared" si="145"/>
        <v>1944147</v>
      </c>
      <c r="BP89" s="41">
        <f t="shared" si="145"/>
        <v>1944147</v>
      </c>
      <c r="BQ89" s="41">
        <f t="shared" si="145"/>
        <v>1944147</v>
      </c>
      <c r="BR89" s="41">
        <f t="shared" si="145"/>
        <v>1944147</v>
      </c>
      <c r="BS89" s="41">
        <f t="shared" si="145"/>
        <v>1944147</v>
      </c>
      <c r="BT89" s="41">
        <f t="shared" si="145"/>
        <v>1944147</v>
      </c>
      <c r="BU89" s="41">
        <f t="shared" si="145"/>
        <v>1944147</v>
      </c>
      <c r="BV89" s="41">
        <f t="shared" si="146"/>
        <v>23329764</v>
      </c>
      <c r="BW89" s="79">
        <f t="shared" si="147"/>
        <v>99966561</v>
      </c>
      <c r="BX89" s="61">
        <f t="shared" si="148"/>
        <v>1944147</v>
      </c>
      <c r="BY89" s="61">
        <f t="shared" si="148"/>
        <v>1944147</v>
      </c>
      <c r="BZ89" s="61">
        <f t="shared" si="148"/>
        <v>1944147</v>
      </c>
      <c r="CA89" s="61">
        <f t="shared" si="148"/>
        <v>1944147</v>
      </c>
      <c r="CB89" s="61">
        <f t="shared" si="148"/>
        <v>1944147</v>
      </c>
      <c r="CC89" s="61">
        <f t="shared" si="148"/>
        <v>1944147</v>
      </c>
      <c r="CD89" s="61">
        <f t="shared" si="148"/>
        <v>1944147</v>
      </c>
      <c r="CE89" s="61">
        <f t="shared" si="148"/>
        <v>1944147</v>
      </c>
      <c r="CF89" s="61">
        <f t="shared" si="148"/>
        <v>1944147</v>
      </c>
      <c r="CG89" s="61">
        <f t="shared" si="148"/>
        <v>1944147</v>
      </c>
      <c r="CH89" s="61">
        <f t="shared" si="148"/>
        <v>1944147</v>
      </c>
      <c r="CI89" s="61">
        <f t="shared" si="148"/>
        <v>1944147</v>
      </c>
      <c r="CJ89" s="41">
        <f t="shared" si="149"/>
        <v>23329764</v>
      </c>
      <c r="CK89" s="79">
        <f t="shared" si="150"/>
        <v>76636797</v>
      </c>
      <c r="CL89" s="41">
        <f t="shared" si="151"/>
        <v>1944147</v>
      </c>
      <c r="CM89" s="41">
        <f t="shared" si="151"/>
        <v>1944147</v>
      </c>
      <c r="CN89" s="41">
        <f t="shared" si="151"/>
        <v>1944147</v>
      </c>
      <c r="CO89" s="41">
        <f t="shared" si="151"/>
        <v>1944147</v>
      </c>
      <c r="CP89" s="41">
        <f t="shared" si="151"/>
        <v>1944147</v>
      </c>
      <c r="CQ89" s="41">
        <f t="shared" si="151"/>
        <v>1944147</v>
      </c>
      <c r="CR89" s="41">
        <f t="shared" si="151"/>
        <v>1944147</v>
      </c>
      <c r="CS89" s="41">
        <f t="shared" si="151"/>
        <v>1944147</v>
      </c>
      <c r="CT89" s="41">
        <f t="shared" si="151"/>
        <v>1944147</v>
      </c>
      <c r="CU89" s="41">
        <f t="shared" si="151"/>
        <v>1944147</v>
      </c>
      <c r="CV89" s="41">
        <f t="shared" si="151"/>
        <v>1944147</v>
      </c>
      <c r="CW89" s="41">
        <f t="shared" si="151"/>
        <v>1944147</v>
      </c>
      <c r="CX89" s="41">
        <f t="shared" si="152"/>
        <v>23329764</v>
      </c>
      <c r="CY89" s="41">
        <f t="shared" si="153"/>
        <v>53307033</v>
      </c>
    </row>
    <row r="90" spans="1:103" ht="13" outlineLevel="1" x14ac:dyDescent="0.25">
      <c r="A90" s="71" t="s">
        <v>195</v>
      </c>
      <c r="B90" s="71" t="s">
        <v>205</v>
      </c>
      <c r="C90" s="72" t="s">
        <v>206</v>
      </c>
      <c r="D90" s="71" t="s">
        <v>82</v>
      </c>
      <c r="E90" s="142" t="s">
        <v>1017</v>
      </c>
      <c r="F90" s="71" t="s">
        <v>207</v>
      </c>
      <c r="G90" s="73">
        <v>44408</v>
      </c>
      <c r="H90" s="73">
        <v>44378</v>
      </c>
      <c r="I90" s="74">
        <v>90</v>
      </c>
      <c r="J90" s="142" t="s">
        <v>764</v>
      </c>
      <c r="K90" s="75" t="s">
        <v>208</v>
      </c>
      <c r="L90" s="71" t="s">
        <v>209</v>
      </c>
      <c r="M90" s="38" t="str">
        <f t="shared" si="137"/>
        <v>6274</v>
      </c>
      <c r="N90" s="71">
        <v>6274001903</v>
      </c>
      <c r="O90" s="71">
        <v>6274001903</v>
      </c>
      <c r="P90" s="76"/>
      <c r="Q90" s="77"/>
      <c r="R90" s="76">
        <v>1871585340</v>
      </c>
      <c r="S90" s="78">
        <v>20795392</v>
      </c>
      <c r="T90" s="41">
        <f t="shared" si="138"/>
        <v>0</v>
      </c>
      <c r="U90" s="41">
        <f t="shared" si="138"/>
        <v>0</v>
      </c>
      <c r="V90" s="41">
        <f t="shared" si="138"/>
        <v>0</v>
      </c>
      <c r="W90" s="41">
        <f t="shared" si="138"/>
        <v>0</v>
      </c>
      <c r="X90" s="41">
        <f t="shared" si="138"/>
        <v>0</v>
      </c>
      <c r="Y90" s="41">
        <f t="shared" si="138"/>
        <v>0</v>
      </c>
      <c r="Z90" s="41">
        <f t="shared" si="138"/>
        <v>0</v>
      </c>
      <c r="AA90" s="41">
        <f t="shared" si="138"/>
        <v>0</v>
      </c>
      <c r="AB90" s="41">
        <f t="shared" si="138"/>
        <v>0</v>
      </c>
      <c r="AC90" s="41">
        <f t="shared" si="138"/>
        <v>0</v>
      </c>
      <c r="AD90" s="41">
        <f t="shared" si="138"/>
        <v>0</v>
      </c>
      <c r="AE90" s="41">
        <f t="shared" si="138"/>
        <v>0</v>
      </c>
      <c r="AF90" s="41">
        <f t="shared" si="139"/>
        <v>0</v>
      </c>
      <c r="AG90" s="41">
        <v>0</v>
      </c>
      <c r="AH90" s="41">
        <f t="shared" si="140"/>
        <v>0</v>
      </c>
      <c r="AI90" s="41">
        <f t="shared" si="140"/>
        <v>0</v>
      </c>
      <c r="AJ90" s="41">
        <f t="shared" si="140"/>
        <v>0</v>
      </c>
      <c r="AK90" s="41">
        <f t="shared" si="140"/>
        <v>0</v>
      </c>
      <c r="AL90" s="41">
        <f t="shared" si="140"/>
        <v>0</v>
      </c>
      <c r="AM90" s="41">
        <f t="shared" si="140"/>
        <v>0</v>
      </c>
      <c r="AN90" s="41">
        <f t="shared" si="140"/>
        <v>20795392</v>
      </c>
      <c r="AO90" s="41">
        <f t="shared" si="140"/>
        <v>20795392</v>
      </c>
      <c r="AP90" s="41">
        <f t="shared" si="140"/>
        <v>20795392</v>
      </c>
      <c r="AQ90" s="41">
        <f t="shared" si="140"/>
        <v>20795392</v>
      </c>
      <c r="AR90" s="41">
        <f t="shared" si="140"/>
        <v>20795392</v>
      </c>
      <c r="AS90" s="41">
        <f t="shared" si="140"/>
        <v>20795392</v>
      </c>
      <c r="AT90" s="41">
        <f t="shared" si="141"/>
        <v>124772352</v>
      </c>
      <c r="AU90" s="79">
        <f t="shared" ref="AU90:AU95" si="154">+R90-AT90</f>
        <v>1746812988</v>
      </c>
      <c r="AV90" s="41">
        <f t="shared" si="142"/>
        <v>20795392</v>
      </c>
      <c r="AW90" s="41">
        <f t="shared" si="142"/>
        <v>20795392</v>
      </c>
      <c r="AX90" s="41">
        <f t="shared" si="142"/>
        <v>20795392</v>
      </c>
      <c r="AY90" s="41">
        <f t="shared" si="142"/>
        <v>20795392</v>
      </c>
      <c r="AZ90" s="41">
        <f t="shared" si="142"/>
        <v>20795392</v>
      </c>
      <c r="BA90" s="41">
        <f t="shared" si="142"/>
        <v>20795392</v>
      </c>
      <c r="BB90" s="41">
        <f t="shared" si="142"/>
        <v>20795392</v>
      </c>
      <c r="BC90" s="41">
        <f t="shared" si="142"/>
        <v>20795392</v>
      </c>
      <c r="BD90" s="41">
        <f t="shared" si="142"/>
        <v>20795392</v>
      </c>
      <c r="BE90" s="41">
        <f t="shared" si="142"/>
        <v>20795392</v>
      </c>
      <c r="BF90" s="41">
        <f t="shared" si="142"/>
        <v>20795392</v>
      </c>
      <c r="BG90" s="41">
        <f t="shared" si="142"/>
        <v>20795392</v>
      </c>
      <c r="BH90" s="41">
        <f t="shared" si="143"/>
        <v>249544704</v>
      </c>
      <c r="BI90" s="79">
        <f t="shared" si="144"/>
        <v>1497268284</v>
      </c>
      <c r="BJ90" s="41">
        <f t="shared" si="145"/>
        <v>20795392</v>
      </c>
      <c r="BK90" s="41">
        <f t="shared" si="145"/>
        <v>20795392</v>
      </c>
      <c r="BL90" s="41">
        <f t="shared" si="145"/>
        <v>20795392</v>
      </c>
      <c r="BM90" s="41">
        <f t="shared" si="145"/>
        <v>20795392</v>
      </c>
      <c r="BN90" s="41">
        <f t="shared" si="145"/>
        <v>20795392</v>
      </c>
      <c r="BO90" s="41">
        <f t="shared" si="145"/>
        <v>20795392</v>
      </c>
      <c r="BP90" s="41">
        <f t="shared" si="145"/>
        <v>20795392</v>
      </c>
      <c r="BQ90" s="41">
        <f t="shared" si="145"/>
        <v>20795392</v>
      </c>
      <c r="BR90" s="41">
        <f t="shared" si="145"/>
        <v>20795392</v>
      </c>
      <c r="BS90" s="41">
        <f t="shared" si="145"/>
        <v>20795392</v>
      </c>
      <c r="BT90" s="41">
        <f t="shared" si="145"/>
        <v>20795392</v>
      </c>
      <c r="BU90" s="41">
        <f t="shared" si="145"/>
        <v>20795392</v>
      </c>
      <c r="BV90" s="41">
        <f t="shared" si="146"/>
        <v>249544704</v>
      </c>
      <c r="BW90" s="79">
        <f t="shared" si="147"/>
        <v>1247723580</v>
      </c>
      <c r="BX90" s="61">
        <f t="shared" si="148"/>
        <v>20795392</v>
      </c>
      <c r="BY90" s="61">
        <f t="shared" si="148"/>
        <v>20795392</v>
      </c>
      <c r="BZ90" s="61">
        <f t="shared" si="148"/>
        <v>20795392</v>
      </c>
      <c r="CA90" s="61">
        <f t="shared" si="148"/>
        <v>20795392</v>
      </c>
      <c r="CB90" s="61">
        <f t="shared" si="148"/>
        <v>20795392</v>
      </c>
      <c r="CC90" s="61">
        <f t="shared" si="148"/>
        <v>20795392</v>
      </c>
      <c r="CD90" s="61">
        <f t="shared" si="148"/>
        <v>20795392</v>
      </c>
      <c r="CE90" s="61">
        <f t="shared" si="148"/>
        <v>20795392</v>
      </c>
      <c r="CF90" s="61">
        <f t="shared" si="148"/>
        <v>20795392</v>
      </c>
      <c r="CG90" s="61">
        <f t="shared" si="148"/>
        <v>20795392</v>
      </c>
      <c r="CH90" s="61">
        <f t="shared" si="148"/>
        <v>20795392</v>
      </c>
      <c r="CI90" s="61">
        <f t="shared" si="148"/>
        <v>20795392</v>
      </c>
      <c r="CJ90" s="41">
        <f t="shared" si="149"/>
        <v>249544704</v>
      </c>
      <c r="CK90" s="79">
        <f t="shared" si="150"/>
        <v>998178876</v>
      </c>
      <c r="CL90" s="41">
        <f t="shared" si="151"/>
        <v>20795392</v>
      </c>
      <c r="CM90" s="41">
        <f t="shared" si="151"/>
        <v>20795392</v>
      </c>
      <c r="CN90" s="41">
        <f t="shared" si="151"/>
        <v>20795392</v>
      </c>
      <c r="CO90" s="41">
        <f t="shared" si="151"/>
        <v>20795392</v>
      </c>
      <c r="CP90" s="41">
        <f t="shared" si="151"/>
        <v>20795392</v>
      </c>
      <c r="CQ90" s="41">
        <f t="shared" si="151"/>
        <v>20795392</v>
      </c>
      <c r="CR90" s="41">
        <f t="shared" si="151"/>
        <v>20795392</v>
      </c>
      <c r="CS90" s="41">
        <f t="shared" si="151"/>
        <v>20795392</v>
      </c>
      <c r="CT90" s="41">
        <f t="shared" si="151"/>
        <v>20795392</v>
      </c>
      <c r="CU90" s="41">
        <f t="shared" si="151"/>
        <v>20795392</v>
      </c>
      <c r="CV90" s="41">
        <f t="shared" si="151"/>
        <v>20795392</v>
      </c>
      <c r="CW90" s="41">
        <f t="shared" si="151"/>
        <v>20795392</v>
      </c>
      <c r="CX90" s="41">
        <f t="shared" si="152"/>
        <v>249544704</v>
      </c>
      <c r="CY90" s="41">
        <f t="shared" si="153"/>
        <v>748634172</v>
      </c>
    </row>
    <row r="91" spans="1:103" ht="13" outlineLevel="1" x14ac:dyDescent="0.25">
      <c r="A91" s="71" t="s">
        <v>195</v>
      </c>
      <c r="B91" s="71" t="s">
        <v>205</v>
      </c>
      <c r="C91" s="72" t="s">
        <v>197</v>
      </c>
      <c r="D91" s="71" t="s">
        <v>82</v>
      </c>
      <c r="E91" s="142" t="s">
        <v>1018</v>
      </c>
      <c r="F91" s="71" t="s">
        <v>210</v>
      </c>
      <c r="G91" s="73">
        <v>44378</v>
      </c>
      <c r="H91" s="73">
        <v>44389</v>
      </c>
      <c r="I91" s="74">
        <v>90</v>
      </c>
      <c r="J91" s="142" t="s">
        <v>765</v>
      </c>
      <c r="K91" s="75" t="s">
        <v>211</v>
      </c>
      <c r="L91" s="71" t="s">
        <v>212</v>
      </c>
      <c r="M91" s="38" t="str">
        <f t="shared" si="137"/>
        <v>6274</v>
      </c>
      <c r="N91" s="71">
        <v>6274001903</v>
      </c>
      <c r="O91" s="71">
        <v>6274001903</v>
      </c>
      <c r="P91" s="76"/>
      <c r="Q91" s="77"/>
      <c r="R91" s="76">
        <v>150000000</v>
      </c>
      <c r="S91" s="78">
        <v>1666666</v>
      </c>
      <c r="T91" s="41">
        <f t="shared" si="138"/>
        <v>0</v>
      </c>
      <c r="U91" s="41">
        <f t="shared" si="138"/>
        <v>0</v>
      </c>
      <c r="V91" s="41">
        <f t="shared" si="138"/>
        <v>0</v>
      </c>
      <c r="W91" s="41">
        <f t="shared" si="138"/>
        <v>0</v>
      </c>
      <c r="X91" s="41">
        <f t="shared" si="138"/>
        <v>0</v>
      </c>
      <c r="Y91" s="41">
        <f t="shared" si="138"/>
        <v>0</v>
      </c>
      <c r="Z91" s="41">
        <f t="shared" si="138"/>
        <v>0</v>
      </c>
      <c r="AA91" s="41">
        <f t="shared" si="138"/>
        <v>0</v>
      </c>
      <c r="AB91" s="41">
        <f t="shared" si="138"/>
        <v>0</v>
      </c>
      <c r="AC91" s="41">
        <f t="shared" si="138"/>
        <v>0</v>
      </c>
      <c r="AD91" s="41">
        <f t="shared" si="138"/>
        <v>0</v>
      </c>
      <c r="AE91" s="41">
        <f t="shared" si="138"/>
        <v>0</v>
      </c>
      <c r="AF91" s="41">
        <f t="shared" si="139"/>
        <v>0</v>
      </c>
      <c r="AG91" s="41">
        <v>0</v>
      </c>
      <c r="AH91" s="41">
        <f t="shared" si="140"/>
        <v>0</v>
      </c>
      <c r="AI91" s="41">
        <f t="shared" si="140"/>
        <v>0</v>
      </c>
      <c r="AJ91" s="41">
        <f t="shared" si="140"/>
        <v>0</v>
      </c>
      <c r="AK91" s="41">
        <f t="shared" si="140"/>
        <v>0</v>
      </c>
      <c r="AL91" s="41">
        <f t="shared" si="140"/>
        <v>0</v>
      </c>
      <c r="AM91" s="41">
        <f t="shared" si="140"/>
        <v>0</v>
      </c>
      <c r="AN91" s="41">
        <f t="shared" si="140"/>
        <v>1666666</v>
      </c>
      <c r="AO91" s="41">
        <f t="shared" si="140"/>
        <v>1666666</v>
      </c>
      <c r="AP91" s="41">
        <f t="shared" si="140"/>
        <v>1666666</v>
      </c>
      <c r="AQ91" s="41">
        <f t="shared" si="140"/>
        <v>1666666</v>
      </c>
      <c r="AR91" s="41">
        <f t="shared" si="140"/>
        <v>1666666</v>
      </c>
      <c r="AS91" s="41">
        <f t="shared" si="140"/>
        <v>1666666</v>
      </c>
      <c r="AT91" s="41">
        <f t="shared" si="141"/>
        <v>9999996</v>
      </c>
      <c r="AU91" s="79">
        <f t="shared" si="154"/>
        <v>140000004</v>
      </c>
      <c r="AV91" s="41">
        <f t="shared" si="142"/>
        <v>1666666</v>
      </c>
      <c r="AW91" s="41">
        <f t="shared" si="142"/>
        <v>1666666</v>
      </c>
      <c r="AX91" s="41">
        <f t="shared" si="142"/>
        <v>1666666</v>
      </c>
      <c r="AY91" s="41">
        <f t="shared" si="142"/>
        <v>1666666</v>
      </c>
      <c r="AZ91" s="41">
        <f t="shared" si="142"/>
        <v>1666666</v>
      </c>
      <c r="BA91" s="41">
        <f t="shared" si="142"/>
        <v>1666666</v>
      </c>
      <c r="BB91" s="41">
        <f t="shared" si="142"/>
        <v>1666666</v>
      </c>
      <c r="BC91" s="41">
        <f t="shared" si="142"/>
        <v>1666666</v>
      </c>
      <c r="BD91" s="41">
        <f t="shared" si="142"/>
        <v>1666666</v>
      </c>
      <c r="BE91" s="41">
        <f t="shared" si="142"/>
        <v>1666666</v>
      </c>
      <c r="BF91" s="41">
        <f t="shared" si="142"/>
        <v>1666666</v>
      </c>
      <c r="BG91" s="41">
        <f t="shared" si="142"/>
        <v>1666666</v>
      </c>
      <c r="BH91" s="41">
        <f t="shared" si="143"/>
        <v>19999992</v>
      </c>
      <c r="BI91" s="79">
        <f t="shared" si="144"/>
        <v>120000012</v>
      </c>
      <c r="BJ91" s="41">
        <f t="shared" si="145"/>
        <v>1666666</v>
      </c>
      <c r="BK91" s="41">
        <f t="shared" si="145"/>
        <v>1666666</v>
      </c>
      <c r="BL91" s="41">
        <f t="shared" si="145"/>
        <v>1666666</v>
      </c>
      <c r="BM91" s="41">
        <f t="shared" si="145"/>
        <v>1666666</v>
      </c>
      <c r="BN91" s="41">
        <f t="shared" si="145"/>
        <v>1666666</v>
      </c>
      <c r="BO91" s="41">
        <f t="shared" si="145"/>
        <v>1666666</v>
      </c>
      <c r="BP91" s="41">
        <f t="shared" si="145"/>
        <v>1666666</v>
      </c>
      <c r="BQ91" s="41">
        <f t="shared" si="145"/>
        <v>1666666</v>
      </c>
      <c r="BR91" s="41">
        <f t="shared" si="145"/>
        <v>1666666</v>
      </c>
      <c r="BS91" s="41">
        <f t="shared" si="145"/>
        <v>1666666</v>
      </c>
      <c r="BT91" s="41">
        <f t="shared" si="145"/>
        <v>1666666</v>
      </c>
      <c r="BU91" s="41">
        <f t="shared" si="145"/>
        <v>1666666</v>
      </c>
      <c r="BV91" s="41">
        <f t="shared" si="146"/>
        <v>19999992</v>
      </c>
      <c r="BW91" s="79">
        <f t="shared" si="147"/>
        <v>100000020</v>
      </c>
      <c r="BX91" s="61">
        <f t="shared" si="148"/>
        <v>1666666</v>
      </c>
      <c r="BY91" s="61">
        <f t="shared" si="148"/>
        <v>1666666</v>
      </c>
      <c r="BZ91" s="61">
        <f t="shared" si="148"/>
        <v>1666666</v>
      </c>
      <c r="CA91" s="61">
        <f t="shared" si="148"/>
        <v>1666666</v>
      </c>
      <c r="CB91" s="61">
        <f t="shared" si="148"/>
        <v>1666666</v>
      </c>
      <c r="CC91" s="61">
        <f t="shared" si="148"/>
        <v>1666666</v>
      </c>
      <c r="CD91" s="61">
        <f t="shared" si="148"/>
        <v>1666666</v>
      </c>
      <c r="CE91" s="61">
        <f t="shared" si="148"/>
        <v>1666666</v>
      </c>
      <c r="CF91" s="61">
        <f t="shared" si="148"/>
        <v>1666666</v>
      </c>
      <c r="CG91" s="61">
        <f t="shared" si="148"/>
        <v>1666666</v>
      </c>
      <c r="CH91" s="61">
        <f t="shared" si="148"/>
        <v>1666666</v>
      </c>
      <c r="CI91" s="61">
        <f t="shared" si="148"/>
        <v>1666666</v>
      </c>
      <c r="CJ91" s="41">
        <f t="shared" si="149"/>
        <v>19999992</v>
      </c>
      <c r="CK91" s="79">
        <f t="shared" si="150"/>
        <v>80000028</v>
      </c>
      <c r="CL91" s="41">
        <f t="shared" si="151"/>
        <v>1666666</v>
      </c>
      <c r="CM91" s="41">
        <f t="shared" si="151"/>
        <v>1666666</v>
      </c>
      <c r="CN91" s="41">
        <f t="shared" si="151"/>
        <v>1666666</v>
      </c>
      <c r="CO91" s="41">
        <f t="shared" si="151"/>
        <v>1666666</v>
      </c>
      <c r="CP91" s="41">
        <f t="shared" si="151"/>
        <v>1666666</v>
      </c>
      <c r="CQ91" s="41">
        <f t="shared" si="151"/>
        <v>1666666</v>
      </c>
      <c r="CR91" s="41">
        <f t="shared" si="151"/>
        <v>1666666</v>
      </c>
      <c r="CS91" s="41">
        <f t="shared" si="151"/>
        <v>1666666</v>
      </c>
      <c r="CT91" s="41">
        <f t="shared" si="151"/>
        <v>1666666</v>
      </c>
      <c r="CU91" s="41">
        <f t="shared" si="151"/>
        <v>1666666</v>
      </c>
      <c r="CV91" s="41">
        <f t="shared" si="151"/>
        <v>1666666</v>
      </c>
      <c r="CW91" s="41">
        <f t="shared" si="151"/>
        <v>1666666</v>
      </c>
      <c r="CX91" s="41">
        <f t="shared" si="152"/>
        <v>19999992</v>
      </c>
      <c r="CY91" s="41">
        <f t="shared" si="153"/>
        <v>60000036</v>
      </c>
    </row>
    <row r="92" spans="1:103" ht="13" outlineLevel="1" x14ac:dyDescent="0.25">
      <c r="A92" s="71" t="s">
        <v>195</v>
      </c>
      <c r="B92" s="71" t="s">
        <v>196</v>
      </c>
      <c r="C92" s="72" t="s">
        <v>213</v>
      </c>
      <c r="D92" s="71" t="s">
        <v>82</v>
      </c>
      <c r="E92" s="142" t="s">
        <v>1019</v>
      </c>
      <c r="F92" s="71" t="s">
        <v>214</v>
      </c>
      <c r="G92" s="73">
        <v>44417</v>
      </c>
      <c r="H92" s="73">
        <v>44417</v>
      </c>
      <c r="I92" s="74">
        <v>120</v>
      </c>
      <c r="J92" s="142" t="s">
        <v>761</v>
      </c>
      <c r="K92" s="75" t="s">
        <v>146</v>
      </c>
      <c r="L92" s="71" t="s">
        <v>215</v>
      </c>
      <c r="M92" s="38" t="str">
        <f t="shared" si="137"/>
        <v>6274</v>
      </c>
      <c r="N92" s="71">
        <v>6274001903</v>
      </c>
      <c r="O92" s="71">
        <v>6274001903</v>
      </c>
      <c r="P92" s="76"/>
      <c r="Q92" s="77"/>
      <c r="R92" s="76">
        <v>37079055498</v>
      </c>
      <c r="S92" s="78">
        <v>308992129</v>
      </c>
      <c r="T92" s="41">
        <f t="shared" si="138"/>
        <v>0</v>
      </c>
      <c r="U92" s="41">
        <f t="shared" si="138"/>
        <v>0</v>
      </c>
      <c r="V92" s="41">
        <f t="shared" si="138"/>
        <v>0</v>
      </c>
      <c r="W92" s="41">
        <f t="shared" si="138"/>
        <v>0</v>
      </c>
      <c r="X92" s="41">
        <f t="shared" si="138"/>
        <v>0</v>
      </c>
      <c r="Y92" s="41">
        <f t="shared" si="138"/>
        <v>0</v>
      </c>
      <c r="Z92" s="41">
        <f t="shared" si="138"/>
        <v>0</v>
      </c>
      <c r="AA92" s="41">
        <f t="shared" si="138"/>
        <v>0</v>
      </c>
      <c r="AB92" s="41">
        <f t="shared" si="138"/>
        <v>0</v>
      </c>
      <c r="AC92" s="41">
        <f t="shared" si="138"/>
        <v>0</v>
      </c>
      <c r="AD92" s="41">
        <f t="shared" si="138"/>
        <v>0</v>
      </c>
      <c r="AE92" s="41">
        <f t="shared" si="138"/>
        <v>0</v>
      </c>
      <c r="AF92" s="41">
        <f t="shared" si="139"/>
        <v>0</v>
      </c>
      <c r="AG92" s="41">
        <v>0</v>
      </c>
      <c r="AH92" s="41">
        <f t="shared" si="140"/>
        <v>0</v>
      </c>
      <c r="AI92" s="41">
        <f t="shared" si="140"/>
        <v>0</v>
      </c>
      <c r="AJ92" s="41">
        <f t="shared" si="140"/>
        <v>0</v>
      </c>
      <c r="AK92" s="41">
        <f t="shared" si="140"/>
        <v>0</v>
      </c>
      <c r="AL92" s="41">
        <f t="shared" si="140"/>
        <v>0</v>
      </c>
      <c r="AM92" s="41">
        <f t="shared" si="140"/>
        <v>0</v>
      </c>
      <c r="AN92" s="41">
        <f t="shared" si="140"/>
        <v>0</v>
      </c>
      <c r="AO92" s="41">
        <f t="shared" si="140"/>
        <v>308992129</v>
      </c>
      <c r="AP92" s="41">
        <f t="shared" si="140"/>
        <v>308992129</v>
      </c>
      <c r="AQ92" s="41">
        <f t="shared" si="140"/>
        <v>308992129</v>
      </c>
      <c r="AR92" s="41">
        <f t="shared" si="140"/>
        <v>308992129</v>
      </c>
      <c r="AS92" s="41">
        <f t="shared" si="140"/>
        <v>308992129</v>
      </c>
      <c r="AT92" s="41">
        <f t="shared" si="141"/>
        <v>1544960645</v>
      </c>
      <c r="AU92" s="79">
        <f t="shared" si="154"/>
        <v>35534094853</v>
      </c>
      <c r="AV92" s="41">
        <f t="shared" si="142"/>
        <v>308992129</v>
      </c>
      <c r="AW92" s="41">
        <f t="shared" si="142"/>
        <v>308992129</v>
      </c>
      <c r="AX92" s="41">
        <f t="shared" si="142"/>
        <v>308992129</v>
      </c>
      <c r="AY92" s="41">
        <f t="shared" si="142"/>
        <v>308992129</v>
      </c>
      <c r="AZ92" s="41">
        <f t="shared" si="142"/>
        <v>308992129</v>
      </c>
      <c r="BA92" s="41">
        <f t="shared" si="142"/>
        <v>308992129</v>
      </c>
      <c r="BB92" s="41">
        <f t="shared" si="142"/>
        <v>308992129</v>
      </c>
      <c r="BC92" s="41">
        <f t="shared" si="142"/>
        <v>308992129</v>
      </c>
      <c r="BD92" s="41">
        <f t="shared" si="142"/>
        <v>308992129</v>
      </c>
      <c r="BE92" s="41">
        <f t="shared" si="142"/>
        <v>308992129</v>
      </c>
      <c r="BF92" s="41">
        <f t="shared" si="142"/>
        <v>308992129</v>
      </c>
      <c r="BG92" s="41">
        <f t="shared" si="142"/>
        <v>308992129</v>
      </c>
      <c r="BH92" s="41">
        <f t="shared" si="143"/>
        <v>3707905548</v>
      </c>
      <c r="BI92" s="79">
        <f t="shared" si="144"/>
        <v>31826189305</v>
      </c>
      <c r="BJ92" s="41">
        <f t="shared" si="145"/>
        <v>308992129</v>
      </c>
      <c r="BK92" s="41">
        <f t="shared" si="145"/>
        <v>308992129</v>
      </c>
      <c r="BL92" s="41">
        <f t="shared" si="145"/>
        <v>308992129</v>
      </c>
      <c r="BM92" s="41">
        <f t="shared" si="145"/>
        <v>308992129</v>
      </c>
      <c r="BN92" s="41">
        <f t="shared" si="145"/>
        <v>308992129</v>
      </c>
      <c r="BO92" s="41">
        <f t="shared" si="145"/>
        <v>308992129</v>
      </c>
      <c r="BP92" s="41">
        <f t="shared" si="145"/>
        <v>308992129</v>
      </c>
      <c r="BQ92" s="41">
        <f t="shared" si="145"/>
        <v>308992129</v>
      </c>
      <c r="BR92" s="41">
        <f t="shared" si="145"/>
        <v>308992129</v>
      </c>
      <c r="BS92" s="41">
        <f t="shared" si="145"/>
        <v>308992129</v>
      </c>
      <c r="BT92" s="41">
        <f t="shared" si="145"/>
        <v>308992129</v>
      </c>
      <c r="BU92" s="41">
        <f t="shared" si="145"/>
        <v>308992129</v>
      </c>
      <c r="BV92" s="41">
        <f t="shared" si="146"/>
        <v>3707905548</v>
      </c>
      <c r="BW92" s="79">
        <f t="shared" si="147"/>
        <v>28118283757</v>
      </c>
      <c r="BX92" s="61">
        <f t="shared" si="148"/>
        <v>308992129</v>
      </c>
      <c r="BY92" s="61">
        <f t="shared" si="148"/>
        <v>308992129</v>
      </c>
      <c r="BZ92" s="61">
        <f t="shared" si="148"/>
        <v>308992129</v>
      </c>
      <c r="CA92" s="61">
        <f t="shared" si="148"/>
        <v>308992129</v>
      </c>
      <c r="CB92" s="61">
        <f t="shared" si="148"/>
        <v>308992129</v>
      </c>
      <c r="CC92" s="61">
        <f t="shared" si="148"/>
        <v>308992129</v>
      </c>
      <c r="CD92" s="61">
        <f t="shared" si="148"/>
        <v>308992129</v>
      </c>
      <c r="CE92" s="61">
        <f t="shared" si="148"/>
        <v>308992129</v>
      </c>
      <c r="CF92" s="61">
        <f t="shared" si="148"/>
        <v>308992129</v>
      </c>
      <c r="CG92" s="61">
        <f t="shared" si="148"/>
        <v>308992129</v>
      </c>
      <c r="CH92" s="61">
        <f t="shared" si="148"/>
        <v>308992129</v>
      </c>
      <c r="CI92" s="61">
        <f t="shared" si="148"/>
        <v>308992129</v>
      </c>
      <c r="CJ92" s="41">
        <f t="shared" si="149"/>
        <v>3707905548</v>
      </c>
      <c r="CK92" s="79">
        <f t="shared" si="150"/>
        <v>24410378209</v>
      </c>
      <c r="CL92" s="41">
        <f t="shared" si="151"/>
        <v>308992129</v>
      </c>
      <c r="CM92" s="41">
        <f t="shared" si="151"/>
        <v>308992129</v>
      </c>
      <c r="CN92" s="41">
        <f t="shared" si="151"/>
        <v>308992129</v>
      </c>
      <c r="CO92" s="41">
        <f t="shared" si="151"/>
        <v>308992129</v>
      </c>
      <c r="CP92" s="41">
        <f t="shared" si="151"/>
        <v>308992129</v>
      </c>
      <c r="CQ92" s="41">
        <f t="shared" si="151"/>
        <v>308992129</v>
      </c>
      <c r="CR92" s="41">
        <f t="shared" si="151"/>
        <v>308992129</v>
      </c>
      <c r="CS92" s="41">
        <f t="shared" si="151"/>
        <v>308992129</v>
      </c>
      <c r="CT92" s="41">
        <f t="shared" si="151"/>
        <v>308992129</v>
      </c>
      <c r="CU92" s="41">
        <f t="shared" si="151"/>
        <v>308992129</v>
      </c>
      <c r="CV92" s="41">
        <f t="shared" si="151"/>
        <v>308992129</v>
      </c>
      <c r="CW92" s="41">
        <f t="shared" si="151"/>
        <v>308992129</v>
      </c>
      <c r="CX92" s="41">
        <f t="shared" si="152"/>
        <v>3707905548</v>
      </c>
      <c r="CY92" s="41">
        <f t="shared" si="153"/>
        <v>20702472661</v>
      </c>
    </row>
    <row r="93" spans="1:103" ht="13" outlineLevel="1" x14ac:dyDescent="0.25">
      <c r="A93" s="71" t="s">
        <v>195</v>
      </c>
      <c r="B93" s="71" t="s">
        <v>196</v>
      </c>
      <c r="C93" s="72" t="s">
        <v>197</v>
      </c>
      <c r="D93" s="71" t="s">
        <v>82</v>
      </c>
      <c r="E93" s="142" t="s">
        <v>1020</v>
      </c>
      <c r="F93" s="71" t="s">
        <v>216</v>
      </c>
      <c r="G93" s="73">
        <v>44417</v>
      </c>
      <c r="H93" s="73">
        <v>44417</v>
      </c>
      <c r="I93" s="74">
        <v>120</v>
      </c>
      <c r="J93" s="142" t="s">
        <v>754</v>
      </c>
      <c r="K93" s="75" t="s">
        <v>217</v>
      </c>
      <c r="L93" s="71" t="s">
        <v>218</v>
      </c>
      <c r="M93" s="38" t="str">
        <f t="shared" si="137"/>
        <v>6274</v>
      </c>
      <c r="N93" s="71">
        <v>6274001903</v>
      </c>
      <c r="O93" s="71">
        <v>6274001903</v>
      </c>
      <c r="P93" s="76"/>
      <c r="Q93" s="77"/>
      <c r="R93" s="76">
        <v>40241134847</v>
      </c>
      <c r="S93" s="78">
        <v>335346322</v>
      </c>
      <c r="T93" s="41">
        <f t="shared" si="138"/>
        <v>0</v>
      </c>
      <c r="U93" s="41">
        <f t="shared" si="138"/>
        <v>0</v>
      </c>
      <c r="V93" s="41">
        <f t="shared" si="138"/>
        <v>0</v>
      </c>
      <c r="W93" s="41">
        <f t="shared" si="138"/>
        <v>0</v>
      </c>
      <c r="X93" s="41">
        <f t="shared" si="138"/>
        <v>0</v>
      </c>
      <c r="Y93" s="41">
        <f t="shared" si="138"/>
        <v>0</v>
      </c>
      <c r="Z93" s="41">
        <f t="shared" si="138"/>
        <v>0</v>
      </c>
      <c r="AA93" s="41">
        <f t="shared" si="138"/>
        <v>0</v>
      </c>
      <c r="AB93" s="41">
        <f t="shared" si="138"/>
        <v>0</v>
      </c>
      <c r="AC93" s="41">
        <f t="shared" si="138"/>
        <v>0</v>
      </c>
      <c r="AD93" s="41">
        <f t="shared" si="138"/>
        <v>0</v>
      </c>
      <c r="AE93" s="41">
        <f t="shared" si="138"/>
        <v>0</v>
      </c>
      <c r="AF93" s="41">
        <f t="shared" si="139"/>
        <v>0</v>
      </c>
      <c r="AG93" s="41">
        <v>0</v>
      </c>
      <c r="AH93" s="41">
        <f t="shared" si="140"/>
        <v>0</v>
      </c>
      <c r="AI93" s="41">
        <f t="shared" si="140"/>
        <v>0</v>
      </c>
      <c r="AJ93" s="41">
        <f t="shared" si="140"/>
        <v>0</v>
      </c>
      <c r="AK93" s="41">
        <f t="shared" si="140"/>
        <v>0</v>
      </c>
      <c r="AL93" s="41">
        <f t="shared" si="140"/>
        <v>0</v>
      </c>
      <c r="AM93" s="41">
        <f t="shared" si="140"/>
        <v>0</v>
      </c>
      <c r="AN93" s="41">
        <f t="shared" si="140"/>
        <v>0</v>
      </c>
      <c r="AO93" s="41">
        <f t="shared" si="140"/>
        <v>335346322</v>
      </c>
      <c r="AP93" s="41">
        <f t="shared" si="140"/>
        <v>335346322</v>
      </c>
      <c r="AQ93" s="41">
        <f t="shared" si="140"/>
        <v>335346322</v>
      </c>
      <c r="AR93" s="41">
        <f t="shared" si="140"/>
        <v>335346322</v>
      </c>
      <c r="AS93" s="41">
        <f t="shared" si="140"/>
        <v>335346322</v>
      </c>
      <c r="AT93" s="41">
        <f t="shared" si="141"/>
        <v>1676731610</v>
      </c>
      <c r="AU93" s="79">
        <f t="shared" si="154"/>
        <v>38564403237</v>
      </c>
      <c r="AV93" s="41">
        <f t="shared" si="142"/>
        <v>335346322</v>
      </c>
      <c r="AW93" s="41">
        <f t="shared" si="142"/>
        <v>335346322</v>
      </c>
      <c r="AX93" s="41">
        <f t="shared" si="142"/>
        <v>335346322</v>
      </c>
      <c r="AY93" s="41">
        <f t="shared" si="142"/>
        <v>335346322</v>
      </c>
      <c r="AZ93" s="41">
        <f t="shared" si="142"/>
        <v>335346322</v>
      </c>
      <c r="BA93" s="41">
        <f t="shared" si="142"/>
        <v>335346322</v>
      </c>
      <c r="BB93" s="41">
        <f t="shared" si="142"/>
        <v>335346322</v>
      </c>
      <c r="BC93" s="41">
        <f t="shared" si="142"/>
        <v>335346322</v>
      </c>
      <c r="BD93" s="41">
        <f t="shared" si="142"/>
        <v>335346322</v>
      </c>
      <c r="BE93" s="41">
        <f t="shared" si="142"/>
        <v>335346322</v>
      </c>
      <c r="BF93" s="41">
        <f t="shared" si="142"/>
        <v>335346322</v>
      </c>
      <c r="BG93" s="41">
        <f t="shared" si="142"/>
        <v>335346322</v>
      </c>
      <c r="BH93" s="41">
        <f t="shared" si="143"/>
        <v>4024155864</v>
      </c>
      <c r="BI93" s="79">
        <f t="shared" si="144"/>
        <v>34540247373</v>
      </c>
      <c r="BJ93" s="41">
        <f t="shared" si="145"/>
        <v>335346322</v>
      </c>
      <c r="BK93" s="41">
        <f t="shared" si="145"/>
        <v>335346322</v>
      </c>
      <c r="BL93" s="41">
        <f t="shared" si="145"/>
        <v>335346322</v>
      </c>
      <c r="BM93" s="41">
        <f t="shared" si="145"/>
        <v>335346322</v>
      </c>
      <c r="BN93" s="41">
        <f t="shared" si="145"/>
        <v>335346322</v>
      </c>
      <c r="BO93" s="41">
        <f t="shared" si="145"/>
        <v>335346322</v>
      </c>
      <c r="BP93" s="41">
        <f t="shared" si="145"/>
        <v>335346322</v>
      </c>
      <c r="BQ93" s="41">
        <f t="shared" si="145"/>
        <v>335346322</v>
      </c>
      <c r="BR93" s="41">
        <f t="shared" si="145"/>
        <v>335346322</v>
      </c>
      <c r="BS93" s="41">
        <f t="shared" si="145"/>
        <v>335346322</v>
      </c>
      <c r="BT93" s="41">
        <f t="shared" si="145"/>
        <v>335346322</v>
      </c>
      <c r="BU93" s="41">
        <f t="shared" si="145"/>
        <v>335346322</v>
      </c>
      <c r="BV93" s="41">
        <f t="shared" si="146"/>
        <v>4024155864</v>
      </c>
      <c r="BW93" s="79">
        <f t="shared" si="147"/>
        <v>30516091509</v>
      </c>
      <c r="BX93" s="61">
        <f t="shared" si="148"/>
        <v>335346322</v>
      </c>
      <c r="BY93" s="61">
        <f t="shared" si="148"/>
        <v>335346322</v>
      </c>
      <c r="BZ93" s="61">
        <f t="shared" si="148"/>
        <v>335346322</v>
      </c>
      <c r="CA93" s="61">
        <f t="shared" si="148"/>
        <v>335346322</v>
      </c>
      <c r="CB93" s="61">
        <f t="shared" si="148"/>
        <v>335346322</v>
      </c>
      <c r="CC93" s="61">
        <f t="shared" si="148"/>
        <v>335346322</v>
      </c>
      <c r="CD93" s="61">
        <f t="shared" si="148"/>
        <v>335346322</v>
      </c>
      <c r="CE93" s="61">
        <f t="shared" si="148"/>
        <v>335346322</v>
      </c>
      <c r="CF93" s="61">
        <f t="shared" si="148"/>
        <v>335346322</v>
      </c>
      <c r="CG93" s="61">
        <f t="shared" si="148"/>
        <v>335346322</v>
      </c>
      <c r="CH93" s="61">
        <f t="shared" si="148"/>
        <v>335346322</v>
      </c>
      <c r="CI93" s="61">
        <f t="shared" si="148"/>
        <v>335346322</v>
      </c>
      <c r="CJ93" s="41">
        <f t="shared" si="149"/>
        <v>4024155864</v>
      </c>
      <c r="CK93" s="79">
        <f t="shared" si="150"/>
        <v>26491935645</v>
      </c>
      <c r="CL93" s="41">
        <f t="shared" si="151"/>
        <v>335346322</v>
      </c>
      <c r="CM93" s="41">
        <f t="shared" si="151"/>
        <v>335346322</v>
      </c>
      <c r="CN93" s="41">
        <f t="shared" si="151"/>
        <v>335346322</v>
      </c>
      <c r="CO93" s="41">
        <f t="shared" si="151"/>
        <v>335346322</v>
      </c>
      <c r="CP93" s="41">
        <f t="shared" si="151"/>
        <v>335346322</v>
      </c>
      <c r="CQ93" s="41">
        <f t="shared" si="151"/>
        <v>335346322</v>
      </c>
      <c r="CR93" s="41">
        <f t="shared" si="151"/>
        <v>335346322</v>
      </c>
      <c r="CS93" s="41">
        <f t="shared" si="151"/>
        <v>335346322</v>
      </c>
      <c r="CT93" s="41">
        <f t="shared" si="151"/>
        <v>335346322</v>
      </c>
      <c r="CU93" s="41">
        <f t="shared" si="151"/>
        <v>335346322</v>
      </c>
      <c r="CV93" s="41">
        <f t="shared" si="151"/>
        <v>335346322</v>
      </c>
      <c r="CW93" s="41">
        <f t="shared" si="151"/>
        <v>335346322</v>
      </c>
      <c r="CX93" s="41">
        <f t="shared" si="152"/>
        <v>4024155864</v>
      </c>
      <c r="CY93" s="41">
        <f t="shared" si="153"/>
        <v>22467779781</v>
      </c>
    </row>
    <row r="94" spans="1:103" ht="13" outlineLevel="1" x14ac:dyDescent="0.25">
      <c r="A94" s="71" t="s">
        <v>195</v>
      </c>
      <c r="B94" s="71" t="s">
        <v>196</v>
      </c>
      <c r="C94" s="72" t="s">
        <v>219</v>
      </c>
      <c r="D94" s="71" t="s">
        <v>82</v>
      </c>
      <c r="E94" s="142" t="s">
        <v>1021</v>
      </c>
      <c r="F94" s="71" t="s">
        <v>220</v>
      </c>
      <c r="G94" s="73">
        <v>44417</v>
      </c>
      <c r="H94" s="73">
        <v>44417</v>
      </c>
      <c r="I94" s="74">
        <v>120</v>
      </c>
      <c r="J94" s="142" t="s">
        <v>766</v>
      </c>
      <c r="K94" s="75" t="s">
        <v>221</v>
      </c>
      <c r="L94" s="71" t="s">
        <v>222</v>
      </c>
      <c r="M94" s="38" t="str">
        <f t="shared" si="137"/>
        <v>6274</v>
      </c>
      <c r="N94" s="71">
        <v>6274001903</v>
      </c>
      <c r="O94" s="71">
        <v>6274001903</v>
      </c>
      <c r="P94" s="76"/>
      <c r="Q94" s="77"/>
      <c r="R94" s="76">
        <v>42627620306</v>
      </c>
      <c r="S94" s="78">
        <v>355249903</v>
      </c>
      <c r="T94" s="41">
        <f t="shared" si="138"/>
        <v>0</v>
      </c>
      <c r="U94" s="41">
        <f t="shared" si="138"/>
        <v>0</v>
      </c>
      <c r="V94" s="41">
        <f t="shared" si="138"/>
        <v>0</v>
      </c>
      <c r="W94" s="41">
        <f t="shared" si="138"/>
        <v>0</v>
      </c>
      <c r="X94" s="41">
        <f t="shared" si="138"/>
        <v>0</v>
      </c>
      <c r="Y94" s="41">
        <f t="shared" si="138"/>
        <v>0</v>
      </c>
      <c r="Z94" s="41">
        <f t="shared" si="138"/>
        <v>0</v>
      </c>
      <c r="AA94" s="41">
        <f t="shared" si="138"/>
        <v>0</v>
      </c>
      <c r="AB94" s="41">
        <f t="shared" si="138"/>
        <v>0</v>
      </c>
      <c r="AC94" s="41">
        <f t="shared" si="138"/>
        <v>0</v>
      </c>
      <c r="AD94" s="41">
        <f t="shared" si="138"/>
        <v>0</v>
      </c>
      <c r="AE94" s="41">
        <f t="shared" si="138"/>
        <v>0</v>
      </c>
      <c r="AF94" s="41">
        <f t="shared" si="139"/>
        <v>0</v>
      </c>
      <c r="AG94" s="41">
        <v>0</v>
      </c>
      <c r="AH94" s="41">
        <f t="shared" si="140"/>
        <v>0</v>
      </c>
      <c r="AI94" s="41">
        <f t="shared" si="140"/>
        <v>0</v>
      </c>
      <c r="AJ94" s="41">
        <f t="shared" si="140"/>
        <v>0</v>
      </c>
      <c r="AK94" s="41">
        <f t="shared" si="140"/>
        <v>0</v>
      </c>
      <c r="AL94" s="41">
        <f t="shared" si="140"/>
        <v>0</v>
      </c>
      <c r="AM94" s="41">
        <f t="shared" si="140"/>
        <v>0</v>
      </c>
      <c r="AN94" s="41">
        <f t="shared" si="140"/>
        <v>0</v>
      </c>
      <c r="AO94" s="41">
        <f t="shared" si="140"/>
        <v>355249903</v>
      </c>
      <c r="AP94" s="41">
        <f t="shared" si="140"/>
        <v>355249903</v>
      </c>
      <c r="AQ94" s="41">
        <f t="shared" si="140"/>
        <v>355249903</v>
      </c>
      <c r="AR94" s="41">
        <f t="shared" si="140"/>
        <v>355249903</v>
      </c>
      <c r="AS94" s="41">
        <f t="shared" si="140"/>
        <v>355249903</v>
      </c>
      <c r="AT94" s="41">
        <f t="shared" si="141"/>
        <v>1776249515</v>
      </c>
      <c r="AU94" s="79">
        <f t="shared" si="154"/>
        <v>40851370791</v>
      </c>
      <c r="AV94" s="41">
        <f t="shared" si="142"/>
        <v>355249903</v>
      </c>
      <c r="AW94" s="41">
        <f t="shared" si="142"/>
        <v>355249903</v>
      </c>
      <c r="AX94" s="41">
        <f t="shared" si="142"/>
        <v>355249903</v>
      </c>
      <c r="AY94" s="41">
        <f t="shared" si="142"/>
        <v>355249903</v>
      </c>
      <c r="AZ94" s="41">
        <f t="shared" si="142"/>
        <v>355249903</v>
      </c>
      <c r="BA94" s="41">
        <f t="shared" si="142"/>
        <v>355249903</v>
      </c>
      <c r="BB94" s="41">
        <f t="shared" si="142"/>
        <v>355249903</v>
      </c>
      <c r="BC94" s="41">
        <f t="shared" si="142"/>
        <v>355249903</v>
      </c>
      <c r="BD94" s="41">
        <f t="shared" si="142"/>
        <v>355249903</v>
      </c>
      <c r="BE94" s="41">
        <f t="shared" si="142"/>
        <v>355249903</v>
      </c>
      <c r="BF94" s="41">
        <f t="shared" si="142"/>
        <v>355249903</v>
      </c>
      <c r="BG94" s="41">
        <f t="shared" si="142"/>
        <v>355249903</v>
      </c>
      <c r="BH94" s="41">
        <f t="shared" si="143"/>
        <v>4262998836</v>
      </c>
      <c r="BI94" s="79">
        <f t="shared" si="144"/>
        <v>36588371955</v>
      </c>
      <c r="BJ94" s="41">
        <f t="shared" si="145"/>
        <v>355249903</v>
      </c>
      <c r="BK94" s="41">
        <f t="shared" si="145"/>
        <v>355249903</v>
      </c>
      <c r="BL94" s="41">
        <f t="shared" si="145"/>
        <v>355249903</v>
      </c>
      <c r="BM94" s="41">
        <f t="shared" si="145"/>
        <v>355249903</v>
      </c>
      <c r="BN94" s="41">
        <f t="shared" si="145"/>
        <v>355249903</v>
      </c>
      <c r="BO94" s="41">
        <f t="shared" si="145"/>
        <v>355249903</v>
      </c>
      <c r="BP94" s="41">
        <f t="shared" si="145"/>
        <v>355249903</v>
      </c>
      <c r="BQ94" s="41">
        <f t="shared" si="145"/>
        <v>355249903</v>
      </c>
      <c r="BR94" s="41">
        <f t="shared" si="145"/>
        <v>355249903</v>
      </c>
      <c r="BS94" s="41">
        <f t="shared" si="145"/>
        <v>355249903</v>
      </c>
      <c r="BT94" s="41">
        <f t="shared" si="145"/>
        <v>355249903</v>
      </c>
      <c r="BU94" s="41">
        <f t="shared" si="145"/>
        <v>355249903</v>
      </c>
      <c r="BV94" s="41">
        <f t="shared" si="146"/>
        <v>4262998836</v>
      </c>
      <c r="BW94" s="79">
        <f t="shared" si="147"/>
        <v>32325373119</v>
      </c>
      <c r="BX94" s="61">
        <f t="shared" si="148"/>
        <v>355249903</v>
      </c>
      <c r="BY94" s="61">
        <f t="shared" si="148"/>
        <v>355249903</v>
      </c>
      <c r="BZ94" s="61">
        <f t="shared" si="148"/>
        <v>355249903</v>
      </c>
      <c r="CA94" s="61">
        <f t="shared" si="148"/>
        <v>355249903</v>
      </c>
      <c r="CB94" s="61">
        <f t="shared" si="148"/>
        <v>355249903</v>
      </c>
      <c r="CC94" s="61">
        <f t="shared" si="148"/>
        <v>355249903</v>
      </c>
      <c r="CD94" s="61">
        <f t="shared" si="148"/>
        <v>355249903</v>
      </c>
      <c r="CE94" s="61">
        <f t="shared" si="148"/>
        <v>355249903</v>
      </c>
      <c r="CF94" s="61">
        <f t="shared" si="148"/>
        <v>355249903</v>
      </c>
      <c r="CG94" s="61">
        <f t="shared" si="148"/>
        <v>355249903</v>
      </c>
      <c r="CH94" s="61">
        <f t="shared" si="148"/>
        <v>355249903</v>
      </c>
      <c r="CI94" s="61">
        <f t="shared" si="148"/>
        <v>355249903</v>
      </c>
      <c r="CJ94" s="41">
        <f t="shared" si="149"/>
        <v>4262998836</v>
      </c>
      <c r="CK94" s="79">
        <f t="shared" si="150"/>
        <v>28062374283</v>
      </c>
      <c r="CL94" s="41">
        <f t="shared" si="151"/>
        <v>355249903</v>
      </c>
      <c r="CM94" s="41">
        <f t="shared" si="151"/>
        <v>355249903</v>
      </c>
      <c r="CN94" s="41">
        <f t="shared" si="151"/>
        <v>355249903</v>
      </c>
      <c r="CO94" s="41">
        <f t="shared" si="151"/>
        <v>355249903</v>
      </c>
      <c r="CP94" s="41">
        <f t="shared" si="151"/>
        <v>355249903</v>
      </c>
      <c r="CQ94" s="41">
        <f t="shared" si="151"/>
        <v>355249903</v>
      </c>
      <c r="CR94" s="41">
        <f t="shared" si="151"/>
        <v>355249903</v>
      </c>
      <c r="CS94" s="41">
        <f t="shared" si="151"/>
        <v>355249903</v>
      </c>
      <c r="CT94" s="41">
        <f t="shared" si="151"/>
        <v>355249903</v>
      </c>
      <c r="CU94" s="41">
        <f t="shared" si="151"/>
        <v>355249903</v>
      </c>
      <c r="CV94" s="41">
        <f t="shared" si="151"/>
        <v>355249903</v>
      </c>
      <c r="CW94" s="41">
        <f t="shared" si="151"/>
        <v>355249903</v>
      </c>
      <c r="CX94" s="41">
        <f t="shared" si="152"/>
        <v>4262998836</v>
      </c>
      <c r="CY94" s="41">
        <f t="shared" si="153"/>
        <v>23799375447</v>
      </c>
    </row>
    <row r="95" spans="1:103" ht="13" outlineLevel="1" x14ac:dyDescent="0.25">
      <c r="A95" s="71" t="s">
        <v>195</v>
      </c>
      <c r="B95" s="71" t="s">
        <v>205</v>
      </c>
      <c r="C95" s="72" t="s">
        <v>197</v>
      </c>
      <c r="D95" s="71" t="s">
        <v>82</v>
      </c>
      <c r="E95" s="142" t="s">
        <v>1022</v>
      </c>
      <c r="F95" s="71" t="s">
        <v>223</v>
      </c>
      <c r="G95" s="73">
        <v>44417</v>
      </c>
      <c r="H95" s="73">
        <v>44417</v>
      </c>
      <c r="I95" s="74">
        <v>120</v>
      </c>
      <c r="J95" s="142" t="s">
        <v>767</v>
      </c>
      <c r="K95" s="75" t="s">
        <v>224</v>
      </c>
      <c r="L95" s="71" t="s">
        <v>225</v>
      </c>
      <c r="M95" s="38" t="str">
        <f t="shared" si="137"/>
        <v>6274</v>
      </c>
      <c r="N95" s="71">
        <v>6274001903</v>
      </c>
      <c r="O95" s="71">
        <v>6274001903</v>
      </c>
      <c r="P95" s="76"/>
      <c r="Q95" s="77"/>
      <c r="R95" s="76">
        <v>8257058918</v>
      </c>
      <c r="S95" s="78">
        <v>68808825</v>
      </c>
      <c r="T95" s="41">
        <f t="shared" si="138"/>
        <v>0</v>
      </c>
      <c r="U95" s="41">
        <f t="shared" si="138"/>
        <v>0</v>
      </c>
      <c r="V95" s="41">
        <f t="shared" si="138"/>
        <v>0</v>
      </c>
      <c r="W95" s="41">
        <f t="shared" si="138"/>
        <v>0</v>
      </c>
      <c r="X95" s="41">
        <f t="shared" si="138"/>
        <v>0</v>
      </c>
      <c r="Y95" s="41">
        <f t="shared" si="138"/>
        <v>0</v>
      </c>
      <c r="Z95" s="41">
        <f t="shared" si="138"/>
        <v>0</v>
      </c>
      <c r="AA95" s="41">
        <f t="shared" si="138"/>
        <v>0</v>
      </c>
      <c r="AB95" s="41">
        <f t="shared" si="138"/>
        <v>0</v>
      </c>
      <c r="AC95" s="41">
        <f t="shared" si="138"/>
        <v>0</v>
      </c>
      <c r="AD95" s="41">
        <f t="shared" si="138"/>
        <v>0</v>
      </c>
      <c r="AE95" s="41">
        <f t="shared" si="138"/>
        <v>0</v>
      </c>
      <c r="AF95" s="41">
        <f t="shared" si="139"/>
        <v>0</v>
      </c>
      <c r="AG95" s="41">
        <v>0</v>
      </c>
      <c r="AH95" s="41">
        <f t="shared" si="140"/>
        <v>0</v>
      </c>
      <c r="AI95" s="41">
        <f t="shared" si="140"/>
        <v>0</v>
      </c>
      <c r="AJ95" s="41">
        <f t="shared" si="140"/>
        <v>0</v>
      </c>
      <c r="AK95" s="41">
        <f t="shared" si="140"/>
        <v>0</v>
      </c>
      <c r="AL95" s="41">
        <f t="shared" si="140"/>
        <v>0</v>
      </c>
      <c r="AM95" s="41">
        <f t="shared" si="140"/>
        <v>0</v>
      </c>
      <c r="AN95" s="41">
        <f t="shared" si="140"/>
        <v>0</v>
      </c>
      <c r="AO95" s="41">
        <f t="shared" si="140"/>
        <v>68808825</v>
      </c>
      <c r="AP95" s="41">
        <f t="shared" si="140"/>
        <v>68808825</v>
      </c>
      <c r="AQ95" s="41">
        <f t="shared" si="140"/>
        <v>68808825</v>
      </c>
      <c r="AR95" s="41">
        <f t="shared" si="140"/>
        <v>68808825</v>
      </c>
      <c r="AS95" s="41">
        <f t="shared" si="140"/>
        <v>68808825</v>
      </c>
      <c r="AT95" s="41">
        <f t="shared" si="141"/>
        <v>344044125</v>
      </c>
      <c r="AU95" s="79">
        <f t="shared" si="154"/>
        <v>7913014793</v>
      </c>
      <c r="AV95" s="41">
        <f t="shared" si="142"/>
        <v>68808825</v>
      </c>
      <c r="AW95" s="41">
        <f t="shared" si="142"/>
        <v>68808825</v>
      </c>
      <c r="AX95" s="41">
        <f t="shared" si="142"/>
        <v>68808825</v>
      </c>
      <c r="AY95" s="41">
        <f t="shared" si="142"/>
        <v>68808825</v>
      </c>
      <c r="AZ95" s="41">
        <f t="shared" si="142"/>
        <v>68808825</v>
      </c>
      <c r="BA95" s="41">
        <f t="shared" si="142"/>
        <v>68808825</v>
      </c>
      <c r="BB95" s="41">
        <f t="shared" si="142"/>
        <v>68808825</v>
      </c>
      <c r="BC95" s="41">
        <f t="shared" si="142"/>
        <v>68808825</v>
      </c>
      <c r="BD95" s="41">
        <f t="shared" si="142"/>
        <v>68808825</v>
      </c>
      <c r="BE95" s="41">
        <f t="shared" si="142"/>
        <v>68808825</v>
      </c>
      <c r="BF95" s="41">
        <f t="shared" si="142"/>
        <v>68808825</v>
      </c>
      <c r="BG95" s="41">
        <f t="shared" si="142"/>
        <v>68808825</v>
      </c>
      <c r="BH95" s="41">
        <f t="shared" si="143"/>
        <v>825705900</v>
      </c>
      <c r="BI95" s="79">
        <f t="shared" si="144"/>
        <v>7087308893</v>
      </c>
      <c r="BJ95" s="41">
        <f t="shared" si="145"/>
        <v>68808825</v>
      </c>
      <c r="BK95" s="41">
        <f t="shared" si="145"/>
        <v>68808825</v>
      </c>
      <c r="BL95" s="41">
        <f t="shared" si="145"/>
        <v>68808825</v>
      </c>
      <c r="BM95" s="41">
        <f t="shared" si="145"/>
        <v>68808825</v>
      </c>
      <c r="BN95" s="41">
        <f t="shared" si="145"/>
        <v>68808825</v>
      </c>
      <c r="BO95" s="41">
        <f t="shared" si="145"/>
        <v>68808825</v>
      </c>
      <c r="BP95" s="41">
        <f t="shared" si="145"/>
        <v>68808825</v>
      </c>
      <c r="BQ95" s="41">
        <f t="shared" si="145"/>
        <v>68808825</v>
      </c>
      <c r="BR95" s="41">
        <f t="shared" si="145"/>
        <v>68808825</v>
      </c>
      <c r="BS95" s="41">
        <f t="shared" si="145"/>
        <v>68808825</v>
      </c>
      <c r="BT95" s="41">
        <f t="shared" si="145"/>
        <v>68808825</v>
      </c>
      <c r="BU95" s="41">
        <f t="shared" si="145"/>
        <v>68808825</v>
      </c>
      <c r="BV95" s="41">
        <f t="shared" si="146"/>
        <v>825705900</v>
      </c>
      <c r="BW95" s="79">
        <f t="shared" si="147"/>
        <v>6261602993</v>
      </c>
      <c r="BX95" s="61">
        <f t="shared" si="148"/>
        <v>68808825</v>
      </c>
      <c r="BY95" s="61">
        <f t="shared" si="148"/>
        <v>68808825</v>
      </c>
      <c r="BZ95" s="61">
        <f t="shared" si="148"/>
        <v>68808825</v>
      </c>
      <c r="CA95" s="61">
        <f t="shared" si="148"/>
        <v>68808825</v>
      </c>
      <c r="CB95" s="61">
        <f t="shared" si="148"/>
        <v>68808825</v>
      </c>
      <c r="CC95" s="61">
        <f t="shared" si="148"/>
        <v>68808825</v>
      </c>
      <c r="CD95" s="61">
        <f t="shared" si="148"/>
        <v>68808825</v>
      </c>
      <c r="CE95" s="61">
        <f t="shared" si="148"/>
        <v>68808825</v>
      </c>
      <c r="CF95" s="61">
        <f t="shared" si="148"/>
        <v>68808825</v>
      </c>
      <c r="CG95" s="61">
        <f t="shared" si="148"/>
        <v>68808825</v>
      </c>
      <c r="CH95" s="61">
        <f t="shared" si="148"/>
        <v>68808825</v>
      </c>
      <c r="CI95" s="61">
        <f t="shared" si="148"/>
        <v>68808825</v>
      </c>
      <c r="CJ95" s="41">
        <f t="shared" si="149"/>
        <v>825705900</v>
      </c>
      <c r="CK95" s="79">
        <f t="shared" si="150"/>
        <v>5435897093</v>
      </c>
      <c r="CL95" s="41">
        <f t="shared" si="151"/>
        <v>68808825</v>
      </c>
      <c r="CM95" s="41">
        <f t="shared" si="151"/>
        <v>68808825</v>
      </c>
      <c r="CN95" s="41">
        <f t="shared" si="151"/>
        <v>68808825</v>
      </c>
      <c r="CO95" s="41">
        <f t="shared" si="151"/>
        <v>68808825</v>
      </c>
      <c r="CP95" s="41">
        <f t="shared" si="151"/>
        <v>68808825</v>
      </c>
      <c r="CQ95" s="41">
        <f t="shared" si="151"/>
        <v>68808825</v>
      </c>
      <c r="CR95" s="41">
        <f t="shared" si="151"/>
        <v>68808825</v>
      </c>
      <c r="CS95" s="41">
        <f t="shared" si="151"/>
        <v>68808825</v>
      </c>
      <c r="CT95" s="41">
        <f t="shared" si="151"/>
        <v>68808825</v>
      </c>
      <c r="CU95" s="41">
        <f t="shared" si="151"/>
        <v>68808825</v>
      </c>
      <c r="CV95" s="41">
        <f t="shared" si="151"/>
        <v>68808825</v>
      </c>
      <c r="CW95" s="41">
        <f t="shared" si="151"/>
        <v>68808825</v>
      </c>
      <c r="CX95" s="41">
        <f t="shared" si="152"/>
        <v>825705900</v>
      </c>
      <c r="CY95" s="41">
        <f t="shared" si="153"/>
        <v>4610191193</v>
      </c>
    </row>
    <row r="96" spans="1:103" ht="13" outlineLevel="1" x14ac:dyDescent="0.25">
      <c r="A96" s="71" t="s">
        <v>195</v>
      </c>
      <c r="B96" s="71" t="s">
        <v>196</v>
      </c>
      <c r="C96" s="72" t="s">
        <v>197</v>
      </c>
      <c r="D96" s="71" t="s">
        <v>82</v>
      </c>
      <c r="E96" s="142" t="s">
        <v>1023</v>
      </c>
      <c r="F96" s="71" t="s">
        <v>226</v>
      </c>
      <c r="G96" s="73">
        <v>44564</v>
      </c>
      <c r="H96" s="73">
        <v>44589</v>
      </c>
      <c r="I96" s="74">
        <v>90</v>
      </c>
      <c r="J96" s="142" t="s">
        <v>768</v>
      </c>
      <c r="K96" s="75" t="s">
        <v>227</v>
      </c>
      <c r="L96" s="71" t="s">
        <v>228</v>
      </c>
      <c r="M96" s="38" t="str">
        <f t="shared" si="137"/>
        <v>6274</v>
      </c>
      <c r="N96" s="71">
        <v>6274001903</v>
      </c>
      <c r="O96" s="71">
        <v>6274001903</v>
      </c>
      <c r="P96" s="76"/>
      <c r="Q96" s="77"/>
      <c r="R96" s="76">
        <v>265000000</v>
      </c>
      <c r="S96" s="78">
        <v>2944445</v>
      </c>
      <c r="T96" s="41">
        <f t="shared" si="138"/>
        <v>0</v>
      </c>
      <c r="U96" s="41">
        <f t="shared" si="138"/>
        <v>0</v>
      </c>
      <c r="V96" s="41">
        <f t="shared" si="138"/>
        <v>0</v>
      </c>
      <c r="W96" s="41">
        <f t="shared" si="138"/>
        <v>0</v>
      </c>
      <c r="X96" s="41">
        <f t="shared" si="138"/>
        <v>0</v>
      </c>
      <c r="Y96" s="41">
        <f t="shared" si="138"/>
        <v>0</v>
      </c>
      <c r="Z96" s="41">
        <f t="shared" si="138"/>
        <v>0</v>
      </c>
      <c r="AA96" s="41">
        <f t="shared" si="138"/>
        <v>0</v>
      </c>
      <c r="AB96" s="41">
        <f t="shared" si="138"/>
        <v>0</v>
      </c>
      <c r="AC96" s="41">
        <f t="shared" si="138"/>
        <v>0</v>
      </c>
      <c r="AD96" s="41">
        <f t="shared" si="138"/>
        <v>0</v>
      </c>
      <c r="AE96" s="41">
        <f t="shared" si="138"/>
        <v>0</v>
      </c>
      <c r="AF96" s="41">
        <f t="shared" si="139"/>
        <v>0</v>
      </c>
      <c r="AG96" s="41">
        <v>0</v>
      </c>
      <c r="AH96" s="41">
        <f t="shared" si="140"/>
        <v>0</v>
      </c>
      <c r="AI96" s="41">
        <f t="shared" si="140"/>
        <v>0</v>
      </c>
      <c r="AJ96" s="41">
        <f t="shared" si="140"/>
        <v>0</v>
      </c>
      <c r="AK96" s="41">
        <f t="shared" si="140"/>
        <v>0</v>
      </c>
      <c r="AL96" s="41">
        <f t="shared" si="140"/>
        <v>0</v>
      </c>
      <c r="AM96" s="41">
        <f t="shared" si="140"/>
        <v>0</v>
      </c>
      <c r="AN96" s="41">
        <f t="shared" si="140"/>
        <v>0</v>
      </c>
      <c r="AO96" s="41">
        <f t="shared" si="140"/>
        <v>0</v>
      </c>
      <c r="AP96" s="41">
        <f t="shared" si="140"/>
        <v>0</v>
      </c>
      <c r="AQ96" s="41">
        <f t="shared" si="140"/>
        <v>0</v>
      </c>
      <c r="AR96" s="41">
        <f t="shared" si="140"/>
        <v>0</v>
      </c>
      <c r="AS96" s="41">
        <f t="shared" si="140"/>
        <v>0</v>
      </c>
      <c r="AT96" s="41">
        <f t="shared" si="141"/>
        <v>0</v>
      </c>
      <c r="AU96" s="79">
        <v>0</v>
      </c>
      <c r="AV96" s="41">
        <f t="shared" si="142"/>
        <v>2944445</v>
      </c>
      <c r="AW96" s="41">
        <f t="shared" si="142"/>
        <v>2944445</v>
      </c>
      <c r="AX96" s="41">
        <f t="shared" si="142"/>
        <v>2944445</v>
      </c>
      <c r="AY96" s="41">
        <f t="shared" si="142"/>
        <v>2944445</v>
      </c>
      <c r="AZ96" s="41">
        <f t="shared" si="142"/>
        <v>2944445</v>
      </c>
      <c r="BA96" s="41">
        <f t="shared" si="142"/>
        <v>2944445</v>
      </c>
      <c r="BB96" s="41">
        <f t="shared" si="142"/>
        <v>2944445</v>
      </c>
      <c r="BC96" s="41">
        <f t="shared" si="142"/>
        <v>2944445</v>
      </c>
      <c r="BD96" s="41">
        <f t="shared" si="142"/>
        <v>2944445</v>
      </c>
      <c r="BE96" s="41">
        <f t="shared" si="142"/>
        <v>2944445</v>
      </c>
      <c r="BF96" s="41">
        <f t="shared" si="142"/>
        <v>2944445</v>
      </c>
      <c r="BG96" s="41">
        <f t="shared" si="142"/>
        <v>2944445</v>
      </c>
      <c r="BH96" s="41">
        <f t="shared" si="143"/>
        <v>35333340</v>
      </c>
      <c r="BI96" s="79">
        <f>+R96-BH96</f>
        <v>229666660</v>
      </c>
      <c r="BJ96" s="41">
        <f t="shared" si="145"/>
        <v>2944445</v>
      </c>
      <c r="BK96" s="41">
        <f t="shared" si="145"/>
        <v>2944445</v>
      </c>
      <c r="BL96" s="41">
        <f t="shared" si="145"/>
        <v>2944445</v>
      </c>
      <c r="BM96" s="41">
        <f t="shared" si="145"/>
        <v>2944445</v>
      </c>
      <c r="BN96" s="41">
        <f t="shared" si="145"/>
        <v>2944445</v>
      </c>
      <c r="BO96" s="41">
        <f t="shared" si="145"/>
        <v>2944445</v>
      </c>
      <c r="BP96" s="41">
        <f t="shared" si="145"/>
        <v>2944445</v>
      </c>
      <c r="BQ96" s="41">
        <f t="shared" si="145"/>
        <v>2944445</v>
      </c>
      <c r="BR96" s="41">
        <f t="shared" si="145"/>
        <v>2944445</v>
      </c>
      <c r="BS96" s="41">
        <f t="shared" si="145"/>
        <v>2944445</v>
      </c>
      <c r="BT96" s="41">
        <f t="shared" si="145"/>
        <v>2944445</v>
      </c>
      <c r="BU96" s="41">
        <f t="shared" si="145"/>
        <v>2944445</v>
      </c>
      <c r="BV96" s="41">
        <f t="shared" si="146"/>
        <v>35333340</v>
      </c>
      <c r="BW96" s="79">
        <f t="shared" si="147"/>
        <v>194333320</v>
      </c>
      <c r="BX96" s="61">
        <f t="shared" si="148"/>
        <v>2944445</v>
      </c>
      <c r="BY96" s="61">
        <f t="shared" si="148"/>
        <v>2944445</v>
      </c>
      <c r="BZ96" s="61">
        <f t="shared" si="148"/>
        <v>2944445</v>
      </c>
      <c r="CA96" s="61">
        <f t="shared" si="148"/>
        <v>2944445</v>
      </c>
      <c r="CB96" s="61">
        <f t="shared" si="148"/>
        <v>2944445</v>
      </c>
      <c r="CC96" s="61">
        <f t="shared" si="148"/>
        <v>2944445</v>
      </c>
      <c r="CD96" s="61">
        <f t="shared" si="148"/>
        <v>2944445</v>
      </c>
      <c r="CE96" s="61">
        <f t="shared" si="148"/>
        <v>2944445</v>
      </c>
      <c r="CF96" s="61">
        <f t="shared" si="148"/>
        <v>2944445</v>
      </c>
      <c r="CG96" s="61">
        <f t="shared" si="148"/>
        <v>2944445</v>
      </c>
      <c r="CH96" s="61">
        <f t="shared" si="148"/>
        <v>2944445</v>
      </c>
      <c r="CI96" s="61">
        <f t="shared" si="148"/>
        <v>2944445</v>
      </c>
      <c r="CJ96" s="41">
        <f t="shared" si="149"/>
        <v>35333340</v>
      </c>
      <c r="CK96" s="79">
        <f t="shared" si="150"/>
        <v>158999980</v>
      </c>
      <c r="CL96" s="41">
        <f t="shared" si="151"/>
        <v>2944445</v>
      </c>
      <c r="CM96" s="41">
        <f t="shared" si="151"/>
        <v>2944445</v>
      </c>
      <c r="CN96" s="41">
        <f t="shared" si="151"/>
        <v>2944445</v>
      </c>
      <c r="CO96" s="41">
        <f t="shared" si="151"/>
        <v>2944445</v>
      </c>
      <c r="CP96" s="41">
        <f t="shared" si="151"/>
        <v>2944445</v>
      </c>
      <c r="CQ96" s="41">
        <f t="shared" si="151"/>
        <v>2944445</v>
      </c>
      <c r="CR96" s="41">
        <f t="shared" si="151"/>
        <v>2944445</v>
      </c>
      <c r="CS96" s="41">
        <f t="shared" si="151"/>
        <v>2944445</v>
      </c>
      <c r="CT96" s="41">
        <f t="shared" si="151"/>
        <v>2944445</v>
      </c>
      <c r="CU96" s="41">
        <f t="shared" si="151"/>
        <v>2944445</v>
      </c>
      <c r="CV96" s="41">
        <f t="shared" si="151"/>
        <v>2944445</v>
      </c>
      <c r="CW96" s="41">
        <f t="shared" si="151"/>
        <v>2944445</v>
      </c>
      <c r="CX96" s="41">
        <f t="shared" si="152"/>
        <v>35333340</v>
      </c>
      <c r="CY96" s="41">
        <f t="shared" si="153"/>
        <v>123666640</v>
      </c>
    </row>
    <row r="97" spans="1:103" ht="13" outlineLevel="1" x14ac:dyDescent="0.25">
      <c r="A97" s="71" t="s">
        <v>195</v>
      </c>
      <c r="B97" s="71" t="s">
        <v>196</v>
      </c>
      <c r="C97" s="72" t="s">
        <v>229</v>
      </c>
      <c r="D97" s="71" t="s">
        <v>82</v>
      </c>
      <c r="E97" s="142" t="s">
        <v>1024</v>
      </c>
      <c r="F97" s="71" t="s">
        <v>230</v>
      </c>
      <c r="G97" s="73">
        <v>44736</v>
      </c>
      <c r="H97" s="73">
        <v>44736</v>
      </c>
      <c r="I97" s="74">
        <v>60</v>
      </c>
      <c r="J97" s="142" t="s">
        <v>751</v>
      </c>
      <c r="K97" s="75" t="s">
        <v>231</v>
      </c>
      <c r="L97" s="71" t="s">
        <v>232</v>
      </c>
      <c r="M97" s="38" t="str">
        <f t="shared" si="137"/>
        <v>6274</v>
      </c>
      <c r="N97" s="71">
        <v>6274001903</v>
      </c>
      <c r="O97" s="71">
        <v>6274001903</v>
      </c>
      <c r="P97" s="76"/>
      <c r="Q97" s="77"/>
      <c r="R97" s="76">
        <v>551292212</v>
      </c>
      <c r="S97" s="78">
        <v>9188203</v>
      </c>
      <c r="T97" s="41">
        <f t="shared" si="138"/>
        <v>0</v>
      </c>
      <c r="U97" s="41">
        <f t="shared" si="138"/>
        <v>0</v>
      </c>
      <c r="V97" s="41">
        <f t="shared" si="138"/>
        <v>0</v>
      </c>
      <c r="W97" s="41">
        <f t="shared" si="138"/>
        <v>0</v>
      </c>
      <c r="X97" s="41">
        <f t="shared" si="138"/>
        <v>0</v>
      </c>
      <c r="Y97" s="41">
        <f t="shared" si="138"/>
        <v>0</v>
      </c>
      <c r="Z97" s="41">
        <f t="shared" si="138"/>
        <v>0</v>
      </c>
      <c r="AA97" s="41">
        <f t="shared" si="138"/>
        <v>0</v>
      </c>
      <c r="AB97" s="41">
        <f t="shared" si="138"/>
        <v>0</v>
      </c>
      <c r="AC97" s="41">
        <f t="shared" si="138"/>
        <v>0</v>
      </c>
      <c r="AD97" s="41">
        <f t="shared" si="138"/>
        <v>0</v>
      </c>
      <c r="AE97" s="41">
        <f t="shared" si="138"/>
        <v>0</v>
      </c>
      <c r="AF97" s="41">
        <f t="shared" si="139"/>
        <v>0</v>
      </c>
      <c r="AG97" s="41">
        <v>0</v>
      </c>
      <c r="AH97" s="41">
        <f t="shared" si="140"/>
        <v>0</v>
      </c>
      <c r="AI97" s="41">
        <f t="shared" si="140"/>
        <v>0</v>
      </c>
      <c r="AJ97" s="41">
        <f t="shared" si="140"/>
        <v>0</v>
      </c>
      <c r="AK97" s="41">
        <f t="shared" si="140"/>
        <v>0</v>
      </c>
      <c r="AL97" s="41">
        <f t="shared" si="140"/>
        <v>0</v>
      </c>
      <c r="AM97" s="41">
        <f t="shared" si="140"/>
        <v>0</v>
      </c>
      <c r="AN97" s="41">
        <f t="shared" si="140"/>
        <v>0</v>
      </c>
      <c r="AO97" s="41">
        <f t="shared" si="140"/>
        <v>0</v>
      </c>
      <c r="AP97" s="41">
        <f t="shared" si="140"/>
        <v>0</v>
      </c>
      <c r="AQ97" s="41">
        <f t="shared" si="140"/>
        <v>0</v>
      </c>
      <c r="AR97" s="41">
        <f t="shared" si="140"/>
        <v>0</v>
      </c>
      <c r="AS97" s="41">
        <f t="shared" si="140"/>
        <v>0</v>
      </c>
      <c r="AT97" s="41">
        <f t="shared" si="141"/>
        <v>0</v>
      </c>
      <c r="AU97" s="79">
        <v>0</v>
      </c>
      <c r="AV97" s="41">
        <f t="shared" si="142"/>
        <v>0</v>
      </c>
      <c r="AW97" s="41">
        <f t="shared" si="142"/>
        <v>0</v>
      </c>
      <c r="AX97" s="41">
        <f t="shared" si="142"/>
        <v>0</v>
      </c>
      <c r="AY97" s="41">
        <f t="shared" si="142"/>
        <v>0</v>
      </c>
      <c r="AZ97" s="41">
        <f t="shared" si="142"/>
        <v>0</v>
      </c>
      <c r="BA97" s="41">
        <f t="shared" si="142"/>
        <v>9188203</v>
      </c>
      <c r="BB97" s="41">
        <f t="shared" si="142"/>
        <v>9188203</v>
      </c>
      <c r="BC97" s="41">
        <f t="shared" si="142"/>
        <v>9188203</v>
      </c>
      <c r="BD97" s="41">
        <f t="shared" si="142"/>
        <v>9188203</v>
      </c>
      <c r="BE97" s="41">
        <f t="shared" si="142"/>
        <v>9188203</v>
      </c>
      <c r="BF97" s="41">
        <f t="shared" si="142"/>
        <v>9188203</v>
      </c>
      <c r="BG97" s="41">
        <f t="shared" si="142"/>
        <v>9188203</v>
      </c>
      <c r="BH97" s="41">
        <f t="shared" si="143"/>
        <v>64317421</v>
      </c>
      <c r="BI97" s="79">
        <f>+R97-BH97</f>
        <v>486974791</v>
      </c>
      <c r="BJ97" s="41">
        <f t="shared" si="145"/>
        <v>9188203</v>
      </c>
      <c r="BK97" s="41">
        <f t="shared" si="145"/>
        <v>9188203</v>
      </c>
      <c r="BL97" s="41">
        <f t="shared" si="145"/>
        <v>9188203</v>
      </c>
      <c r="BM97" s="41">
        <f t="shared" si="145"/>
        <v>9188203</v>
      </c>
      <c r="BN97" s="41">
        <f t="shared" si="145"/>
        <v>9188203</v>
      </c>
      <c r="BO97" s="41">
        <f t="shared" si="145"/>
        <v>9188203</v>
      </c>
      <c r="BP97" s="41">
        <f t="shared" si="145"/>
        <v>9188203</v>
      </c>
      <c r="BQ97" s="41">
        <f t="shared" si="145"/>
        <v>9188203</v>
      </c>
      <c r="BR97" s="41">
        <f t="shared" si="145"/>
        <v>9188203</v>
      </c>
      <c r="BS97" s="41">
        <f t="shared" si="145"/>
        <v>9188203</v>
      </c>
      <c r="BT97" s="41">
        <f t="shared" si="145"/>
        <v>9188203</v>
      </c>
      <c r="BU97" s="41">
        <f t="shared" si="145"/>
        <v>9188203</v>
      </c>
      <c r="BV97" s="41">
        <f t="shared" si="146"/>
        <v>110258436</v>
      </c>
      <c r="BW97" s="79">
        <f t="shared" si="147"/>
        <v>376716355</v>
      </c>
      <c r="BX97" s="61">
        <f t="shared" si="148"/>
        <v>9188203</v>
      </c>
      <c r="BY97" s="61">
        <f t="shared" si="148"/>
        <v>9188203</v>
      </c>
      <c r="BZ97" s="61">
        <f t="shared" si="148"/>
        <v>9188203</v>
      </c>
      <c r="CA97" s="61">
        <f t="shared" si="148"/>
        <v>9188203</v>
      </c>
      <c r="CB97" s="61">
        <f t="shared" si="148"/>
        <v>9188203</v>
      </c>
      <c r="CC97" s="61">
        <f t="shared" si="148"/>
        <v>9188203</v>
      </c>
      <c r="CD97" s="61">
        <f t="shared" si="148"/>
        <v>9188203</v>
      </c>
      <c r="CE97" s="61">
        <f t="shared" si="148"/>
        <v>9188203</v>
      </c>
      <c r="CF97" s="61">
        <f t="shared" si="148"/>
        <v>9188203</v>
      </c>
      <c r="CG97" s="61">
        <f t="shared" si="148"/>
        <v>9188203</v>
      </c>
      <c r="CH97" s="61">
        <f t="shared" si="148"/>
        <v>9188203</v>
      </c>
      <c r="CI97" s="61">
        <f t="shared" si="148"/>
        <v>9188203</v>
      </c>
      <c r="CJ97" s="41">
        <f t="shared" si="149"/>
        <v>110258436</v>
      </c>
      <c r="CK97" s="79">
        <f t="shared" si="150"/>
        <v>266457919</v>
      </c>
      <c r="CL97" s="41">
        <f t="shared" si="151"/>
        <v>9188203</v>
      </c>
      <c r="CM97" s="41">
        <f t="shared" si="151"/>
        <v>9188203</v>
      </c>
      <c r="CN97" s="41">
        <f t="shared" si="151"/>
        <v>9188203</v>
      </c>
      <c r="CO97" s="41">
        <f t="shared" si="151"/>
        <v>9188203</v>
      </c>
      <c r="CP97" s="41">
        <f t="shared" si="151"/>
        <v>9188203</v>
      </c>
      <c r="CQ97" s="41">
        <f t="shared" si="151"/>
        <v>9188203</v>
      </c>
      <c r="CR97" s="41">
        <f t="shared" si="151"/>
        <v>9188203</v>
      </c>
      <c r="CS97" s="41">
        <f t="shared" si="151"/>
        <v>9188203</v>
      </c>
      <c r="CT97" s="41">
        <f t="shared" si="151"/>
        <v>9188203</v>
      </c>
      <c r="CU97" s="41">
        <f t="shared" si="151"/>
        <v>9188203</v>
      </c>
      <c r="CV97" s="41">
        <f t="shared" si="151"/>
        <v>9188203</v>
      </c>
      <c r="CW97" s="41">
        <f t="shared" si="151"/>
        <v>9188203</v>
      </c>
      <c r="CX97" s="41">
        <f t="shared" si="152"/>
        <v>110258436</v>
      </c>
      <c r="CY97" s="41">
        <f t="shared" si="153"/>
        <v>156199483</v>
      </c>
    </row>
    <row r="98" spans="1:103" ht="13" outlineLevel="1" x14ac:dyDescent="0.25">
      <c r="A98" s="71" t="s">
        <v>195</v>
      </c>
      <c r="B98" s="71" t="s">
        <v>196</v>
      </c>
      <c r="C98" s="72" t="s">
        <v>213</v>
      </c>
      <c r="D98" s="71" t="s">
        <v>82</v>
      </c>
      <c r="E98" s="142" t="s">
        <v>1025</v>
      </c>
      <c r="F98" s="71" t="s">
        <v>233</v>
      </c>
      <c r="G98" s="73">
        <v>44770</v>
      </c>
      <c r="H98" s="73">
        <v>44757</v>
      </c>
      <c r="I98" s="74">
        <v>96</v>
      </c>
      <c r="J98" s="142" t="s">
        <v>761</v>
      </c>
      <c r="K98" s="75" t="s">
        <v>146</v>
      </c>
      <c r="L98" s="71" t="s">
        <v>215</v>
      </c>
      <c r="M98" s="38" t="str">
        <f t="shared" si="137"/>
        <v>6274</v>
      </c>
      <c r="N98" s="71">
        <v>6274001903</v>
      </c>
      <c r="O98" s="71">
        <v>6274001903</v>
      </c>
      <c r="P98" s="76"/>
      <c r="Q98" s="77"/>
      <c r="R98" s="76">
        <v>123198632</v>
      </c>
      <c r="S98" s="78">
        <v>1283319</v>
      </c>
      <c r="T98" s="41">
        <f t="shared" ref="T98:AE107" si="155">+IF(YEAR($H98)&lt;$T$5,$S98,IF(AND(YEAR($H98)=$T$5,MONTH($H98)&lt;=T$6),$S98,0))</f>
        <v>0</v>
      </c>
      <c r="U98" s="41">
        <f t="shared" si="155"/>
        <v>0</v>
      </c>
      <c r="V98" s="41">
        <f t="shared" si="155"/>
        <v>0</v>
      </c>
      <c r="W98" s="41">
        <f t="shared" si="155"/>
        <v>0</v>
      </c>
      <c r="X98" s="41">
        <f t="shared" si="155"/>
        <v>0</v>
      </c>
      <c r="Y98" s="41">
        <f t="shared" si="155"/>
        <v>0</v>
      </c>
      <c r="Z98" s="41">
        <f t="shared" si="155"/>
        <v>0</v>
      </c>
      <c r="AA98" s="41">
        <f t="shared" si="155"/>
        <v>0</v>
      </c>
      <c r="AB98" s="41">
        <f t="shared" si="155"/>
        <v>0</v>
      </c>
      <c r="AC98" s="41">
        <f t="shared" si="155"/>
        <v>0</v>
      </c>
      <c r="AD98" s="41">
        <f t="shared" si="155"/>
        <v>0</v>
      </c>
      <c r="AE98" s="41">
        <f t="shared" si="155"/>
        <v>0</v>
      </c>
      <c r="AF98" s="41">
        <f t="shared" si="139"/>
        <v>0</v>
      </c>
      <c r="AG98" s="41">
        <v>0</v>
      </c>
      <c r="AH98" s="41">
        <f t="shared" ref="AH98:AS107" si="156">+IF(YEAR($H98)&lt;$AH$5,$S98,IF(AND(YEAR($H98)=$AH$5,MONTH($H98)&lt;=AH$6),$S98,0))</f>
        <v>0</v>
      </c>
      <c r="AI98" s="41">
        <f t="shared" si="156"/>
        <v>0</v>
      </c>
      <c r="AJ98" s="41">
        <f t="shared" si="156"/>
        <v>0</v>
      </c>
      <c r="AK98" s="41">
        <f t="shared" si="156"/>
        <v>0</v>
      </c>
      <c r="AL98" s="41">
        <f t="shared" si="156"/>
        <v>0</v>
      </c>
      <c r="AM98" s="41">
        <f t="shared" si="156"/>
        <v>0</v>
      </c>
      <c r="AN98" s="41">
        <f t="shared" si="156"/>
        <v>0</v>
      </c>
      <c r="AO98" s="41">
        <f t="shared" si="156"/>
        <v>0</v>
      </c>
      <c r="AP98" s="41">
        <f t="shared" si="156"/>
        <v>0</v>
      </c>
      <c r="AQ98" s="41">
        <f t="shared" si="156"/>
        <v>0</v>
      </c>
      <c r="AR98" s="41">
        <f t="shared" si="156"/>
        <v>0</v>
      </c>
      <c r="AS98" s="41">
        <f t="shared" si="156"/>
        <v>0</v>
      </c>
      <c r="AT98" s="41">
        <f t="shared" si="141"/>
        <v>0</v>
      </c>
      <c r="AU98" s="79">
        <v>0</v>
      </c>
      <c r="AV98" s="41">
        <f t="shared" ref="AV98:BG107" si="157">+IF(YEAR($H98)&lt;$AV$5,$S98,IF(AND(YEAR($H98)=$AV$5,MONTH($H98)&lt;=AV$6),$S98,0))</f>
        <v>0</v>
      </c>
      <c r="AW98" s="41">
        <f t="shared" si="157"/>
        <v>0</v>
      </c>
      <c r="AX98" s="41">
        <f t="shared" si="157"/>
        <v>0</v>
      </c>
      <c r="AY98" s="41">
        <f t="shared" si="157"/>
        <v>0</v>
      </c>
      <c r="AZ98" s="41">
        <f t="shared" si="157"/>
        <v>0</v>
      </c>
      <c r="BA98" s="41">
        <f t="shared" si="157"/>
        <v>0</v>
      </c>
      <c r="BB98" s="41">
        <f t="shared" si="157"/>
        <v>1283319</v>
      </c>
      <c r="BC98" s="41">
        <f t="shared" si="157"/>
        <v>1283319</v>
      </c>
      <c r="BD98" s="41">
        <f t="shared" si="157"/>
        <v>1283319</v>
      </c>
      <c r="BE98" s="41">
        <f t="shared" si="157"/>
        <v>1283319</v>
      </c>
      <c r="BF98" s="41">
        <f t="shared" si="157"/>
        <v>1283319</v>
      </c>
      <c r="BG98" s="41">
        <f t="shared" si="157"/>
        <v>1283319</v>
      </c>
      <c r="BH98" s="41">
        <f t="shared" si="143"/>
        <v>7699914</v>
      </c>
      <c r="BI98" s="79">
        <f>+R98-BH98</f>
        <v>115498718</v>
      </c>
      <c r="BJ98" s="41">
        <f t="shared" ref="BJ98:BU107" si="158">+IF(YEAR($H98)&lt;$BJ$5,$S98,IF(AND(YEAR($H98)=$BJ$5,MONTH($H98)&lt;=BJ$6),$S98,0))</f>
        <v>1283319</v>
      </c>
      <c r="BK98" s="41">
        <f t="shared" si="158"/>
        <v>1283319</v>
      </c>
      <c r="BL98" s="41">
        <f t="shared" si="158"/>
        <v>1283319</v>
      </c>
      <c r="BM98" s="41">
        <f t="shared" si="158"/>
        <v>1283319</v>
      </c>
      <c r="BN98" s="41">
        <f t="shared" si="158"/>
        <v>1283319</v>
      </c>
      <c r="BO98" s="41">
        <f t="shared" si="158"/>
        <v>1283319</v>
      </c>
      <c r="BP98" s="41">
        <f t="shared" si="158"/>
        <v>1283319</v>
      </c>
      <c r="BQ98" s="41">
        <f t="shared" si="158"/>
        <v>1283319</v>
      </c>
      <c r="BR98" s="41">
        <f t="shared" si="158"/>
        <v>1283319</v>
      </c>
      <c r="BS98" s="41">
        <f t="shared" si="158"/>
        <v>1283319</v>
      </c>
      <c r="BT98" s="41">
        <f t="shared" si="158"/>
        <v>1283319</v>
      </c>
      <c r="BU98" s="41">
        <f t="shared" si="158"/>
        <v>1283319</v>
      </c>
      <c r="BV98" s="41">
        <f t="shared" si="146"/>
        <v>15399828</v>
      </c>
      <c r="BW98" s="79">
        <f t="shared" si="147"/>
        <v>100098890</v>
      </c>
      <c r="BX98" s="61">
        <f t="shared" ref="BX98:CI107" si="159">+$S98</f>
        <v>1283319</v>
      </c>
      <c r="BY98" s="61">
        <f t="shared" si="159"/>
        <v>1283319</v>
      </c>
      <c r="BZ98" s="61">
        <f t="shared" si="159"/>
        <v>1283319</v>
      </c>
      <c r="CA98" s="61">
        <f t="shared" si="159"/>
        <v>1283319</v>
      </c>
      <c r="CB98" s="61">
        <f t="shared" si="159"/>
        <v>1283319</v>
      </c>
      <c r="CC98" s="61">
        <f t="shared" si="159"/>
        <v>1283319</v>
      </c>
      <c r="CD98" s="61">
        <f t="shared" si="159"/>
        <v>1283319</v>
      </c>
      <c r="CE98" s="61">
        <f t="shared" si="159"/>
        <v>1283319</v>
      </c>
      <c r="CF98" s="61">
        <f t="shared" si="159"/>
        <v>1283319</v>
      </c>
      <c r="CG98" s="61">
        <f t="shared" si="159"/>
        <v>1283319</v>
      </c>
      <c r="CH98" s="61">
        <f t="shared" si="159"/>
        <v>1283319</v>
      </c>
      <c r="CI98" s="61">
        <f t="shared" si="159"/>
        <v>1283319</v>
      </c>
      <c r="CJ98" s="41">
        <f t="shared" si="149"/>
        <v>15399828</v>
      </c>
      <c r="CK98" s="79">
        <f t="shared" si="150"/>
        <v>84699062</v>
      </c>
      <c r="CL98" s="41">
        <f t="shared" ref="CL98:CW107" si="160">+IF(YEAR($H98)&lt;$CL$4,$S98,IF(AND(YEAR($H98)=$CL$4,MONTH($H98)&lt;=CL$6),$S98,0))</f>
        <v>1283319</v>
      </c>
      <c r="CM98" s="41">
        <f t="shared" si="160"/>
        <v>1283319</v>
      </c>
      <c r="CN98" s="41">
        <f t="shared" si="160"/>
        <v>1283319</v>
      </c>
      <c r="CO98" s="41">
        <f t="shared" si="160"/>
        <v>1283319</v>
      </c>
      <c r="CP98" s="41">
        <f t="shared" si="160"/>
        <v>1283319</v>
      </c>
      <c r="CQ98" s="41">
        <f t="shared" si="160"/>
        <v>1283319</v>
      </c>
      <c r="CR98" s="41">
        <f t="shared" si="160"/>
        <v>1283319</v>
      </c>
      <c r="CS98" s="41">
        <f t="shared" si="160"/>
        <v>1283319</v>
      </c>
      <c r="CT98" s="41">
        <f t="shared" si="160"/>
        <v>1283319</v>
      </c>
      <c r="CU98" s="41">
        <f t="shared" si="160"/>
        <v>1283319</v>
      </c>
      <c r="CV98" s="41">
        <f t="shared" si="160"/>
        <v>1283319</v>
      </c>
      <c r="CW98" s="41">
        <f t="shared" si="160"/>
        <v>1283319</v>
      </c>
      <c r="CX98" s="41">
        <f t="shared" si="152"/>
        <v>15399828</v>
      </c>
      <c r="CY98" s="41">
        <f t="shared" si="153"/>
        <v>69299234</v>
      </c>
    </row>
    <row r="99" spans="1:103" ht="13" outlineLevel="1" x14ac:dyDescent="0.25">
      <c r="A99" s="71" t="s">
        <v>195</v>
      </c>
      <c r="B99" s="71" t="s">
        <v>205</v>
      </c>
      <c r="C99" s="72" t="s">
        <v>197</v>
      </c>
      <c r="D99" s="71" t="s">
        <v>82</v>
      </c>
      <c r="E99" s="142" t="s">
        <v>1026</v>
      </c>
      <c r="F99" s="71" t="s">
        <v>234</v>
      </c>
      <c r="G99" s="73">
        <v>44775</v>
      </c>
      <c r="H99" s="73">
        <v>44757</v>
      </c>
      <c r="I99" s="74">
        <v>120</v>
      </c>
      <c r="J99" s="142" t="s">
        <v>769</v>
      </c>
      <c r="K99" s="75" t="s">
        <v>235</v>
      </c>
      <c r="L99" s="71" t="s">
        <v>236</v>
      </c>
      <c r="M99" s="38" t="str">
        <f t="shared" si="137"/>
        <v>6274</v>
      </c>
      <c r="N99" s="71">
        <v>6274001903</v>
      </c>
      <c r="O99" s="71">
        <v>6274001903</v>
      </c>
      <c r="P99" s="76"/>
      <c r="Q99" s="77"/>
      <c r="R99" s="76">
        <v>1414330740</v>
      </c>
      <c r="S99" s="78">
        <v>11786089</v>
      </c>
      <c r="T99" s="41">
        <f t="shared" si="155"/>
        <v>0</v>
      </c>
      <c r="U99" s="41">
        <f t="shared" si="155"/>
        <v>0</v>
      </c>
      <c r="V99" s="41">
        <f t="shared" si="155"/>
        <v>0</v>
      </c>
      <c r="W99" s="41">
        <f t="shared" si="155"/>
        <v>0</v>
      </c>
      <c r="X99" s="41">
        <f t="shared" si="155"/>
        <v>0</v>
      </c>
      <c r="Y99" s="41">
        <f t="shared" si="155"/>
        <v>0</v>
      </c>
      <c r="Z99" s="41">
        <f t="shared" si="155"/>
        <v>0</v>
      </c>
      <c r="AA99" s="41">
        <f t="shared" si="155"/>
        <v>0</v>
      </c>
      <c r="AB99" s="41">
        <f t="shared" si="155"/>
        <v>0</v>
      </c>
      <c r="AC99" s="41">
        <f t="shared" si="155"/>
        <v>0</v>
      </c>
      <c r="AD99" s="41">
        <f t="shared" si="155"/>
        <v>0</v>
      </c>
      <c r="AE99" s="41">
        <f t="shared" si="155"/>
        <v>0</v>
      </c>
      <c r="AF99" s="41">
        <f t="shared" si="139"/>
        <v>0</v>
      </c>
      <c r="AG99" s="41">
        <v>0</v>
      </c>
      <c r="AH99" s="41">
        <f t="shared" si="156"/>
        <v>0</v>
      </c>
      <c r="AI99" s="41">
        <f t="shared" si="156"/>
        <v>0</v>
      </c>
      <c r="AJ99" s="41">
        <f t="shared" si="156"/>
        <v>0</v>
      </c>
      <c r="AK99" s="41">
        <f t="shared" si="156"/>
        <v>0</v>
      </c>
      <c r="AL99" s="41">
        <f t="shared" si="156"/>
        <v>0</v>
      </c>
      <c r="AM99" s="41">
        <f t="shared" si="156"/>
        <v>0</v>
      </c>
      <c r="AN99" s="41">
        <f t="shared" si="156"/>
        <v>0</v>
      </c>
      <c r="AO99" s="41">
        <f t="shared" si="156"/>
        <v>0</v>
      </c>
      <c r="AP99" s="41">
        <f t="shared" si="156"/>
        <v>0</v>
      </c>
      <c r="AQ99" s="41">
        <f t="shared" si="156"/>
        <v>0</v>
      </c>
      <c r="AR99" s="41">
        <f t="shared" si="156"/>
        <v>0</v>
      </c>
      <c r="AS99" s="41">
        <f t="shared" si="156"/>
        <v>0</v>
      </c>
      <c r="AT99" s="41">
        <f t="shared" si="141"/>
        <v>0</v>
      </c>
      <c r="AU99" s="79">
        <v>0</v>
      </c>
      <c r="AV99" s="41">
        <f t="shared" si="157"/>
        <v>0</v>
      </c>
      <c r="AW99" s="41">
        <f t="shared" si="157"/>
        <v>0</v>
      </c>
      <c r="AX99" s="41">
        <f t="shared" si="157"/>
        <v>0</v>
      </c>
      <c r="AY99" s="41">
        <f t="shared" si="157"/>
        <v>0</v>
      </c>
      <c r="AZ99" s="41">
        <f t="shared" si="157"/>
        <v>0</v>
      </c>
      <c r="BA99" s="41">
        <f t="shared" si="157"/>
        <v>0</v>
      </c>
      <c r="BB99" s="41">
        <f t="shared" si="157"/>
        <v>11786089</v>
      </c>
      <c r="BC99" s="41">
        <f t="shared" si="157"/>
        <v>11786089</v>
      </c>
      <c r="BD99" s="41">
        <f t="shared" si="157"/>
        <v>11786089</v>
      </c>
      <c r="BE99" s="41">
        <f t="shared" si="157"/>
        <v>11786089</v>
      </c>
      <c r="BF99" s="41">
        <f t="shared" si="157"/>
        <v>11786089</v>
      </c>
      <c r="BG99" s="41">
        <f t="shared" si="157"/>
        <v>11786089</v>
      </c>
      <c r="BH99" s="41">
        <f t="shared" si="143"/>
        <v>70716534</v>
      </c>
      <c r="BI99" s="79">
        <f>+R99-BH99</f>
        <v>1343614206</v>
      </c>
      <c r="BJ99" s="41">
        <f t="shared" si="158"/>
        <v>11786089</v>
      </c>
      <c r="BK99" s="41">
        <f t="shared" si="158"/>
        <v>11786089</v>
      </c>
      <c r="BL99" s="41">
        <f t="shared" si="158"/>
        <v>11786089</v>
      </c>
      <c r="BM99" s="41">
        <f t="shared" si="158"/>
        <v>11786089</v>
      </c>
      <c r="BN99" s="41">
        <f t="shared" si="158"/>
        <v>11786089</v>
      </c>
      <c r="BO99" s="41">
        <f t="shared" si="158"/>
        <v>11786089</v>
      </c>
      <c r="BP99" s="41">
        <f t="shared" si="158"/>
        <v>11786089</v>
      </c>
      <c r="BQ99" s="41">
        <f t="shared" si="158"/>
        <v>11786089</v>
      </c>
      <c r="BR99" s="41">
        <f t="shared" si="158"/>
        <v>11786089</v>
      </c>
      <c r="BS99" s="41">
        <f t="shared" si="158"/>
        <v>11786089</v>
      </c>
      <c r="BT99" s="41">
        <f t="shared" si="158"/>
        <v>11786089</v>
      </c>
      <c r="BU99" s="41">
        <f t="shared" si="158"/>
        <v>11786089</v>
      </c>
      <c r="BV99" s="41">
        <f t="shared" si="146"/>
        <v>141433068</v>
      </c>
      <c r="BW99" s="79">
        <f t="shared" si="147"/>
        <v>1202181138</v>
      </c>
      <c r="BX99" s="61">
        <f t="shared" si="159"/>
        <v>11786089</v>
      </c>
      <c r="BY99" s="61">
        <f t="shared" si="159"/>
        <v>11786089</v>
      </c>
      <c r="BZ99" s="61">
        <f t="shared" si="159"/>
        <v>11786089</v>
      </c>
      <c r="CA99" s="61">
        <f t="shared" si="159"/>
        <v>11786089</v>
      </c>
      <c r="CB99" s="61">
        <f t="shared" si="159"/>
        <v>11786089</v>
      </c>
      <c r="CC99" s="61">
        <f t="shared" si="159"/>
        <v>11786089</v>
      </c>
      <c r="CD99" s="61">
        <f t="shared" si="159"/>
        <v>11786089</v>
      </c>
      <c r="CE99" s="61">
        <f t="shared" si="159"/>
        <v>11786089</v>
      </c>
      <c r="CF99" s="61">
        <f t="shared" si="159"/>
        <v>11786089</v>
      </c>
      <c r="CG99" s="61">
        <f t="shared" si="159"/>
        <v>11786089</v>
      </c>
      <c r="CH99" s="61">
        <f t="shared" si="159"/>
        <v>11786089</v>
      </c>
      <c r="CI99" s="61">
        <f t="shared" si="159"/>
        <v>11786089</v>
      </c>
      <c r="CJ99" s="41">
        <f t="shared" si="149"/>
        <v>141433068</v>
      </c>
      <c r="CK99" s="79">
        <f t="shared" si="150"/>
        <v>1060748070</v>
      </c>
      <c r="CL99" s="41">
        <f t="shared" si="160"/>
        <v>11786089</v>
      </c>
      <c r="CM99" s="41">
        <f t="shared" si="160"/>
        <v>11786089</v>
      </c>
      <c r="CN99" s="41">
        <f t="shared" si="160"/>
        <v>11786089</v>
      </c>
      <c r="CO99" s="41">
        <f t="shared" si="160"/>
        <v>11786089</v>
      </c>
      <c r="CP99" s="41">
        <f t="shared" si="160"/>
        <v>11786089</v>
      </c>
      <c r="CQ99" s="41">
        <f t="shared" si="160"/>
        <v>11786089</v>
      </c>
      <c r="CR99" s="41">
        <f t="shared" si="160"/>
        <v>11786089</v>
      </c>
      <c r="CS99" s="41">
        <f t="shared" si="160"/>
        <v>11786089</v>
      </c>
      <c r="CT99" s="41">
        <f t="shared" si="160"/>
        <v>11786089</v>
      </c>
      <c r="CU99" s="41">
        <f t="shared" si="160"/>
        <v>11786089</v>
      </c>
      <c r="CV99" s="41">
        <f t="shared" si="160"/>
        <v>11786089</v>
      </c>
      <c r="CW99" s="41">
        <f t="shared" si="160"/>
        <v>11786089</v>
      </c>
      <c r="CX99" s="41">
        <f t="shared" si="152"/>
        <v>141433068</v>
      </c>
      <c r="CY99" s="41">
        <f t="shared" si="153"/>
        <v>919315002</v>
      </c>
    </row>
    <row r="100" spans="1:103" s="86" customFormat="1" ht="13" outlineLevel="1" x14ac:dyDescent="0.25">
      <c r="A100" s="80" t="s">
        <v>195</v>
      </c>
      <c r="B100" s="80" t="s">
        <v>205</v>
      </c>
      <c r="C100" s="72" t="s">
        <v>206</v>
      </c>
      <c r="D100" s="80" t="s">
        <v>82</v>
      </c>
      <c r="E100" s="150" t="s">
        <v>1027</v>
      </c>
      <c r="F100" s="80" t="s">
        <v>237</v>
      </c>
      <c r="G100" s="81">
        <v>44904</v>
      </c>
      <c r="H100" s="81">
        <v>44896</v>
      </c>
      <c r="I100" s="181">
        <v>60</v>
      </c>
      <c r="J100" s="150" t="s">
        <v>453</v>
      </c>
      <c r="K100" s="82" t="s">
        <v>238</v>
      </c>
      <c r="L100" s="80" t="s">
        <v>239</v>
      </c>
      <c r="M100" s="83" t="str">
        <f t="shared" si="137"/>
        <v>6274</v>
      </c>
      <c r="N100" s="80">
        <v>6274001903</v>
      </c>
      <c r="O100" s="80">
        <v>6274001903</v>
      </c>
      <c r="P100" s="76"/>
      <c r="Q100" s="77"/>
      <c r="R100" s="76">
        <v>4051850083</v>
      </c>
      <c r="S100" s="84">
        <v>67900975</v>
      </c>
      <c r="T100" s="85">
        <f t="shared" si="155"/>
        <v>0</v>
      </c>
      <c r="U100" s="85">
        <f t="shared" si="155"/>
        <v>0</v>
      </c>
      <c r="V100" s="85">
        <f t="shared" si="155"/>
        <v>0</v>
      </c>
      <c r="W100" s="85">
        <f t="shared" si="155"/>
        <v>0</v>
      </c>
      <c r="X100" s="85">
        <f t="shared" si="155"/>
        <v>0</v>
      </c>
      <c r="Y100" s="85">
        <f t="shared" si="155"/>
        <v>0</v>
      </c>
      <c r="Z100" s="85">
        <f t="shared" si="155"/>
        <v>0</v>
      </c>
      <c r="AA100" s="85">
        <f t="shared" si="155"/>
        <v>0</v>
      </c>
      <c r="AB100" s="85">
        <f t="shared" si="155"/>
        <v>0</v>
      </c>
      <c r="AC100" s="85">
        <f t="shared" si="155"/>
        <v>0</v>
      </c>
      <c r="AD100" s="85">
        <f t="shared" si="155"/>
        <v>0</v>
      </c>
      <c r="AE100" s="85">
        <f t="shared" si="155"/>
        <v>0</v>
      </c>
      <c r="AF100" s="85">
        <f t="shared" si="139"/>
        <v>0</v>
      </c>
      <c r="AG100" s="85">
        <v>0</v>
      </c>
      <c r="AH100" s="85">
        <f t="shared" si="156"/>
        <v>0</v>
      </c>
      <c r="AI100" s="85">
        <f t="shared" si="156"/>
        <v>0</v>
      </c>
      <c r="AJ100" s="85">
        <f t="shared" si="156"/>
        <v>0</v>
      </c>
      <c r="AK100" s="85">
        <f t="shared" si="156"/>
        <v>0</v>
      </c>
      <c r="AL100" s="85">
        <f t="shared" si="156"/>
        <v>0</v>
      </c>
      <c r="AM100" s="85">
        <f t="shared" si="156"/>
        <v>0</v>
      </c>
      <c r="AN100" s="85">
        <f t="shared" si="156"/>
        <v>0</v>
      </c>
      <c r="AO100" s="85">
        <f t="shared" si="156"/>
        <v>0</v>
      </c>
      <c r="AP100" s="85">
        <f t="shared" si="156"/>
        <v>0</v>
      </c>
      <c r="AQ100" s="85">
        <f t="shared" si="156"/>
        <v>0</v>
      </c>
      <c r="AR100" s="85">
        <f t="shared" si="156"/>
        <v>0</v>
      </c>
      <c r="AS100" s="85">
        <f t="shared" si="156"/>
        <v>0</v>
      </c>
      <c r="AT100" s="85">
        <f t="shared" si="141"/>
        <v>0</v>
      </c>
      <c r="AU100" s="79">
        <v>0</v>
      </c>
      <c r="AV100" s="85">
        <f t="shared" si="157"/>
        <v>0</v>
      </c>
      <c r="AW100" s="85">
        <f t="shared" si="157"/>
        <v>0</v>
      </c>
      <c r="AX100" s="85">
        <f t="shared" si="157"/>
        <v>0</v>
      </c>
      <c r="AY100" s="85">
        <f t="shared" si="157"/>
        <v>0</v>
      </c>
      <c r="AZ100" s="85">
        <f t="shared" si="157"/>
        <v>0</v>
      </c>
      <c r="BA100" s="85">
        <f t="shared" si="157"/>
        <v>0</v>
      </c>
      <c r="BB100" s="85">
        <f t="shared" si="157"/>
        <v>0</v>
      </c>
      <c r="BC100" s="85">
        <f t="shared" si="157"/>
        <v>0</v>
      </c>
      <c r="BD100" s="85">
        <f t="shared" si="157"/>
        <v>0</v>
      </c>
      <c r="BE100" s="85">
        <f t="shared" si="157"/>
        <v>0</v>
      </c>
      <c r="BF100" s="85">
        <f t="shared" si="157"/>
        <v>0</v>
      </c>
      <c r="BG100" s="85">
        <f t="shared" si="157"/>
        <v>67900975</v>
      </c>
      <c r="BH100" s="85">
        <f t="shared" si="143"/>
        <v>67900975</v>
      </c>
      <c r="BI100" s="79">
        <f>+R100-BH100</f>
        <v>3983949108</v>
      </c>
      <c r="BJ100" s="85">
        <f t="shared" si="158"/>
        <v>67900975</v>
      </c>
      <c r="BK100" s="85">
        <f t="shared" si="158"/>
        <v>67900975</v>
      </c>
      <c r="BL100" s="85">
        <f t="shared" si="158"/>
        <v>67900975</v>
      </c>
      <c r="BM100" s="85">
        <f t="shared" si="158"/>
        <v>67900975</v>
      </c>
      <c r="BN100" s="85">
        <f t="shared" si="158"/>
        <v>67900975</v>
      </c>
      <c r="BO100" s="85">
        <f t="shared" si="158"/>
        <v>67900975</v>
      </c>
      <c r="BP100" s="85">
        <f t="shared" si="158"/>
        <v>67900975</v>
      </c>
      <c r="BQ100" s="85">
        <f t="shared" si="158"/>
        <v>67900975</v>
      </c>
      <c r="BR100" s="85">
        <f t="shared" si="158"/>
        <v>67900975</v>
      </c>
      <c r="BS100" s="85">
        <f t="shared" si="158"/>
        <v>67900975</v>
      </c>
      <c r="BT100" s="85">
        <f t="shared" si="158"/>
        <v>67900975</v>
      </c>
      <c r="BU100" s="85">
        <f t="shared" si="158"/>
        <v>67900975</v>
      </c>
      <c r="BV100" s="85">
        <f t="shared" si="146"/>
        <v>814811700</v>
      </c>
      <c r="BW100" s="79">
        <f t="shared" si="147"/>
        <v>3169137408</v>
      </c>
      <c r="BX100" s="61">
        <f t="shared" si="159"/>
        <v>67900975</v>
      </c>
      <c r="BY100" s="61">
        <f t="shared" si="159"/>
        <v>67900975</v>
      </c>
      <c r="BZ100" s="61">
        <f t="shared" si="159"/>
        <v>67900975</v>
      </c>
      <c r="CA100" s="61">
        <f t="shared" si="159"/>
        <v>67900975</v>
      </c>
      <c r="CB100" s="61">
        <f t="shared" si="159"/>
        <v>67900975</v>
      </c>
      <c r="CC100" s="61">
        <f t="shared" si="159"/>
        <v>67900975</v>
      </c>
      <c r="CD100" s="61">
        <f t="shared" si="159"/>
        <v>67900975</v>
      </c>
      <c r="CE100" s="61">
        <f t="shared" si="159"/>
        <v>67900975</v>
      </c>
      <c r="CF100" s="61">
        <f t="shared" si="159"/>
        <v>67900975</v>
      </c>
      <c r="CG100" s="61">
        <f t="shared" si="159"/>
        <v>67900975</v>
      </c>
      <c r="CH100" s="61">
        <f t="shared" si="159"/>
        <v>67900975</v>
      </c>
      <c r="CI100" s="61">
        <f t="shared" si="159"/>
        <v>67900975</v>
      </c>
      <c r="CJ100" s="85">
        <f t="shared" si="149"/>
        <v>814811700</v>
      </c>
      <c r="CK100" s="79">
        <f t="shared" si="150"/>
        <v>2354325708</v>
      </c>
      <c r="CL100" s="41">
        <f t="shared" si="160"/>
        <v>67900975</v>
      </c>
      <c r="CM100" s="41">
        <f t="shared" si="160"/>
        <v>67900975</v>
      </c>
      <c r="CN100" s="41">
        <f t="shared" si="160"/>
        <v>67900975</v>
      </c>
      <c r="CO100" s="41">
        <f t="shared" si="160"/>
        <v>67900975</v>
      </c>
      <c r="CP100" s="41">
        <f t="shared" si="160"/>
        <v>67900975</v>
      </c>
      <c r="CQ100" s="41">
        <f t="shared" si="160"/>
        <v>67900975</v>
      </c>
      <c r="CR100" s="41">
        <f t="shared" si="160"/>
        <v>67900975</v>
      </c>
      <c r="CS100" s="41">
        <f t="shared" si="160"/>
        <v>67900975</v>
      </c>
      <c r="CT100" s="41">
        <f t="shared" si="160"/>
        <v>67900975</v>
      </c>
      <c r="CU100" s="41">
        <f t="shared" si="160"/>
        <v>67900975</v>
      </c>
      <c r="CV100" s="41">
        <f t="shared" si="160"/>
        <v>67900975</v>
      </c>
      <c r="CW100" s="41">
        <f t="shared" si="160"/>
        <v>67900975</v>
      </c>
      <c r="CX100" s="41">
        <f t="shared" si="152"/>
        <v>814811700</v>
      </c>
      <c r="CY100" s="41">
        <f t="shared" si="153"/>
        <v>1539514008</v>
      </c>
    </row>
    <row r="101" spans="1:103" ht="13" outlineLevel="1" x14ac:dyDescent="0.25">
      <c r="A101" s="71" t="s">
        <v>195</v>
      </c>
      <c r="B101" s="71" t="s">
        <v>205</v>
      </c>
      <c r="C101" s="72" t="s">
        <v>206</v>
      </c>
      <c r="D101" s="71" t="s">
        <v>82</v>
      </c>
      <c r="E101" s="142" t="s">
        <v>1028</v>
      </c>
      <c r="F101" s="71" t="s">
        <v>240</v>
      </c>
      <c r="G101" s="73">
        <v>45016</v>
      </c>
      <c r="H101" s="73">
        <v>44986</v>
      </c>
      <c r="I101" s="74">
        <v>60</v>
      </c>
      <c r="J101" s="142" t="s">
        <v>764</v>
      </c>
      <c r="K101" s="75" t="s">
        <v>208</v>
      </c>
      <c r="L101" s="71" t="s">
        <v>209</v>
      </c>
      <c r="M101" s="38" t="str">
        <f t="shared" si="137"/>
        <v>6274</v>
      </c>
      <c r="N101" s="71">
        <v>6274001903</v>
      </c>
      <c r="O101" s="71">
        <v>6274001903</v>
      </c>
      <c r="P101" s="76"/>
      <c r="Q101" s="77"/>
      <c r="R101" s="76">
        <v>1856733952</v>
      </c>
      <c r="S101" s="78">
        <v>30945566</v>
      </c>
      <c r="T101" s="41">
        <f t="shared" si="155"/>
        <v>0</v>
      </c>
      <c r="U101" s="41">
        <f t="shared" si="155"/>
        <v>0</v>
      </c>
      <c r="V101" s="41">
        <f t="shared" si="155"/>
        <v>0</v>
      </c>
      <c r="W101" s="41">
        <f t="shared" si="155"/>
        <v>0</v>
      </c>
      <c r="X101" s="41">
        <f t="shared" si="155"/>
        <v>0</v>
      </c>
      <c r="Y101" s="41">
        <f t="shared" si="155"/>
        <v>0</v>
      </c>
      <c r="Z101" s="41">
        <f t="shared" si="155"/>
        <v>0</v>
      </c>
      <c r="AA101" s="41">
        <f t="shared" si="155"/>
        <v>0</v>
      </c>
      <c r="AB101" s="41">
        <f t="shared" si="155"/>
        <v>0</v>
      </c>
      <c r="AC101" s="41">
        <f t="shared" si="155"/>
        <v>0</v>
      </c>
      <c r="AD101" s="41">
        <f t="shared" si="155"/>
        <v>0</v>
      </c>
      <c r="AE101" s="41">
        <f t="shared" si="155"/>
        <v>0</v>
      </c>
      <c r="AF101" s="41">
        <f t="shared" si="139"/>
        <v>0</v>
      </c>
      <c r="AG101" s="41">
        <v>0</v>
      </c>
      <c r="AH101" s="41">
        <f t="shared" si="156"/>
        <v>0</v>
      </c>
      <c r="AI101" s="41">
        <f t="shared" si="156"/>
        <v>0</v>
      </c>
      <c r="AJ101" s="41">
        <f t="shared" si="156"/>
        <v>0</v>
      </c>
      <c r="AK101" s="41">
        <f t="shared" si="156"/>
        <v>0</v>
      </c>
      <c r="AL101" s="41">
        <f t="shared" si="156"/>
        <v>0</v>
      </c>
      <c r="AM101" s="41">
        <f t="shared" si="156"/>
        <v>0</v>
      </c>
      <c r="AN101" s="41">
        <f t="shared" si="156"/>
        <v>0</v>
      </c>
      <c r="AO101" s="41">
        <f t="shared" si="156"/>
        <v>0</v>
      </c>
      <c r="AP101" s="41">
        <f t="shared" si="156"/>
        <v>0</v>
      </c>
      <c r="AQ101" s="41">
        <f t="shared" si="156"/>
        <v>0</v>
      </c>
      <c r="AR101" s="41">
        <f t="shared" si="156"/>
        <v>0</v>
      </c>
      <c r="AS101" s="41">
        <f t="shared" si="156"/>
        <v>0</v>
      </c>
      <c r="AT101" s="41">
        <f t="shared" si="141"/>
        <v>0</v>
      </c>
      <c r="AU101" s="79">
        <v>0</v>
      </c>
      <c r="AV101" s="41">
        <f t="shared" si="157"/>
        <v>0</v>
      </c>
      <c r="AW101" s="41">
        <f t="shared" si="157"/>
        <v>0</v>
      </c>
      <c r="AX101" s="41">
        <f t="shared" si="157"/>
        <v>0</v>
      </c>
      <c r="AY101" s="41">
        <f t="shared" si="157"/>
        <v>0</v>
      </c>
      <c r="AZ101" s="41">
        <f t="shared" si="157"/>
        <v>0</v>
      </c>
      <c r="BA101" s="41">
        <f t="shared" si="157"/>
        <v>0</v>
      </c>
      <c r="BB101" s="41">
        <f t="shared" si="157"/>
        <v>0</v>
      </c>
      <c r="BC101" s="41">
        <f t="shared" si="157"/>
        <v>0</v>
      </c>
      <c r="BD101" s="41">
        <f t="shared" si="157"/>
        <v>0</v>
      </c>
      <c r="BE101" s="41">
        <f t="shared" si="157"/>
        <v>0</v>
      </c>
      <c r="BF101" s="41">
        <f t="shared" si="157"/>
        <v>0</v>
      </c>
      <c r="BG101" s="41">
        <f t="shared" si="157"/>
        <v>0</v>
      </c>
      <c r="BH101" s="41">
        <f t="shared" si="143"/>
        <v>0</v>
      </c>
      <c r="BI101" s="79">
        <v>0</v>
      </c>
      <c r="BJ101" s="41">
        <f t="shared" si="158"/>
        <v>0</v>
      </c>
      <c r="BK101" s="41">
        <f t="shared" si="158"/>
        <v>0</v>
      </c>
      <c r="BL101" s="41">
        <f t="shared" si="158"/>
        <v>30945566</v>
      </c>
      <c r="BM101" s="41">
        <f t="shared" si="158"/>
        <v>30945566</v>
      </c>
      <c r="BN101" s="41">
        <f t="shared" si="158"/>
        <v>30945566</v>
      </c>
      <c r="BO101" s="41">
        <f t="shared" si="158"/>
        <v>30945566</v>
      </c>
      <c r="BP101" s="41">
        <f t="shared" si="158"/>
        <v>30945566</v>
      </c>
      <c r="BQ101" s="41">
        <f t="shared" si="158"/>
        <v>30945566</v>
      </c>
      <c r="BR101" s="41">
        <f t="shared" si="158"/>
        <v>30945566</v>
      </c>
      <c r="BS101" s="41">
        <f t="shared" si="158"/>
        <v>30945566</v>
      </c>
      <c r="BT101" s="41">
        <f t="shared" si="158"/>
        <v>30945566</v>
      </c>
      <c r="BU101" s="41">
        <f t="shared" si="158"/>
        <v>30945566</v>
      </c>
      <c r="BV101" s="41">
        <f t="shared" si="146"/>
        <v>309455660</v>
      </c>
      <c r="BW101" s="79">
        <f t="shared" ref="BW101:BW112" si="161">+R101-BV101</f>
        <v>1547278292</v>
      </c>
      <c r="BX101" s="61">
        <f t="shared" si="159"/>
        <v>30945566</v>
      </c>
      <c r="BY101" s="61">
        <f t="shared" si="159"/>
        <v>30945566</v>
      </c>
      <c r="BZ101" s="61">
        <f t="shared" si="159"/>
        <v>30945566</v>
      </c>
      <c r="CA101" s="61">
        <f t="shared" si="159"/>
        <v>30945566</v>
      </c>
      <c r="CB101" s="61">
        <f t="shared" si="159"/>
        <v>30945566</v>
      </c>
      <c r="CC101" s="61">
        <f t="shared" si="159"/>
        <v>30945566</v>
      </c>
      <c r="CD101" s="61">
        <f t="shared" si="159"/>
        <v>30945566</v>
      </c>
      <c r="CE101" s="61">
        <f t="shared" si="159"/>
        <v>30945566</v>
      </c>
      <c r="CF101" s="61">
        <f t="shared" si="159"/>
        <v>30945566</v>
      </c>
      <c r="CG101" s="61">
        <f t="shared" si="159"/>
        <v>30945566</v>
      </c>
      <c r="CH101" s="61">
        <f t="shared" si="159"/>
        <v>30945566</v>
      </c>
      <c r="CI101" s="61">
        <f t="shared" si="159"/>
        <v>30945566</v>
      </c>
      <c r="CJ101" s="41">
        <f t="shared" si="149"/>
        <v>371346792</v>
      </c>
      <c r="CK101" s="79">
        <f t="shared" si="150"/>
        <v>1175931500</v>
      </c>
      <c r="CL101" s="41">
        <f t="shared" si="160"/>
        <v>30945566</v>
      </c>
      <c r="CM101" s="41">
        <f t="shared" si="160"/>
        <v>30945566</v>
      </c>
      <c r="CN101" s="41">
        <f t="shared" si="160"/>
        <v>30945566</v>
      </c>
      <c r="CO101" s="41">
        <f t="shared" si="160"/>
        <v>30945566</v>
      </c>
      <c r="CP101" s="41">
        <f t="shared" si="160"/>
        <v>30945566</v>
      </c>
      <c r="CQ101" s="41">
        <f t="shared" si="160"/>
        <v>30945566</v>
      </c>
      <c r="CR101" s="41">
        <f t="shared" si="160"/>
        <v>30945566</v>
      </c>
      <c r="CS101" s="41">
        <f t="shared" si="160"/>
        <v>30945566</v>
      </c>
      <c r="CT101" s="41">
        <f t="shared" si="160"/>
        <v>30945566</v>
      </c>
      <c r="CU101" s="41">
        <f t="shared" si="160"/>
        <v>30945566</v>
      </c>
      <c r="CV101" s="41">
        <f t="shared" si="160"/>
        <v>30945566</v>
      </c>
      <c r="CW101" s="41">
        <f t="shared" si="160"/>
        <v>30945566</v>
      </c>
      <c r="CX101" s="41">
        <f t="shared" si="152"/>
        <v>371346792</v>
      </c>
      <c r="CY101" s="41">
        <f t="shared" si="153"/>
        <v>804584708</v>
      </c>
    </row>
    <row r="102" spans="1:103" ht="13" outlineLevel="1" x14ac:dyDescent="0.25">
      <c r="A102" s="71" t="s">
        <v>195</v>
      </c>
      <c r="B102" s="71" t="s">
        <v>205</v>
      </c>
      <c r="C102" s="72" t="s">
        <v>206</v>
      </c>
      <c r="D102" s="71" t="s">
        <v>82</v>
      </c>
      <c r="E102" s="142" t="s">
        <v>1029</v>
      </c>
      <c r="F102" s="71" t="s">
        <v>241</v>
      </c>
      <c r="G102" s="73">
        <v>45029</v>
      </c>
      <c r="H102" s="73">
        <v>45026</v>
      </c>
      <c r="I102" s="74">
        <v>96</v>
      </c>
      <c r="J102" s="142" t="s">
        <v>764</v>
      </c>
      <c r="K102" s="75" t="s">
        <v>208</v>
      </c>
      <c r="L102" s="71" t="s">
        <v>209</v>
      </c>
      <c r="M102" s="38" t="str">
        <f t="shared" si="137"/>
        <v>6274</v>
      </c>
      <c r="N102" s="71">
        <v>6274001903</v>
      </c>
      <c r="O102" s="71">
        <v>6274001903</v>
      </c>
      <c r="P102" s="76"/>
      <c r="Q102" s="77"/>
      <c r="R102" s="76">
        <v>1885681729</v>
      </c>
      <c r="S102" s="78">
        <v>19642518</v>
      </c>
      <c r="T102" s="41">
        <f t="shared" si="155"/>
        <v>0</v>
      </c>
      <c r="U102" s="41">
        <f t="shared" si="155"/>
        <v>0</v>
      </c>
      <c r="V102" s="41">
        <f t="shared" si="155"/>
        <v>0</v>
      </c>
      <c r="W102" s="41">
        <f t="shared" si="155"/>
        <v>0</v>
      </c>
      <c r="X102" s="41">
        <f t="shared" si="155"/>
        <v>0</v>
      </c>
      <c r="Y102" s="41">
        <f t="shared" si="155"/>
        <v>0</v>
      </c>
      <c r="Z102" s="41">
        <f t="shared" si="155"/>
        <v>0</v>
      </c>
      <c r="AA102" s="41">
        <f t="shared" si="155"/>
        <v>0</v>
      </c>
      <c r="AB102" s="41">
        <f t="shared" si="155"/>
        <v>0</v>
      </c>
      <c r="AC102" s="41">
        <f t="shared" si="155"/>
        <v>0</v>
      </c>
      <c r="AD102" s="41">
        <f t="shared" si="155"/>
        <v>0</v>
      </c>
      <c r="AE102" s="41">
        <f t="shared" si="155"/>
        <v>0</v>
      </c>
      <c r="AF102" s="41">
        <f t="shared" si="139"/>
        <v>0</v>
      </c>
      <c r="AG102" s="41">
        <v>0</v>
      </c>
      <c r="AH102" s="41">
        <f t="shared" si="156"/>
        <v>0</v>
      </c>
      <c r="AI102" s="41">
        <f t="shared" si="156"/>
        <v>0</v>
      </c>
      <c r="AJ102" s="41">
        <f t="shared" si="156"/>
        <v>0</v>
      </c>
      <c r="AK102" s="41">
        <f t="shared" si="156"/>
        <v>0</v>
      </c>
      <c r="AL102" s="41">
        <f t="shared" si="156"/>
        <v>0</v>
      </c>
      <c r="AM102" s="41">
        <f t="shared" si="156"/>
        <v>0</v>
      </c>
      <c r="AN102" s="41">
        <f t="shared" si="156"/>
        <v>0</v>
      </c>
      <c r="AO102" s="41">
        <f t="shared" si="156"/>
        <v>0</v>
      </c>
      <c r="AP102" s="41">
        <f t="shared" si="156"/>
        <v>0</v>
      </c>
      <c r="AQ102" s="41">
        <f t="shared" si="156"/>
        <v>0</v>
      </c>
      <c r="AR102" s="41">
        <f t="shared" si="156"/>
        <v>0</v>
      </c>
      <c r="AS102" s="41">
        <f t="shared" si="156"/>
        <v>0</v>
      </c>
      <c r="AT102" s="41">
        <f t="shared" si="141"/>
        <v>0</v>
      </c>
      <c r="AU102" s="79">
        <v>0</v>
      </c>
      <c r="AV102" s="41">
        <f t="shared" si="157"/>
        <v>0</v>
      </c>
      <c r="AW102" s="41">
        <f t="shared" si="157"/>
        <v>0</v>
      </c>
      <c r="AX102" s="41">
        <f t="shared" si="157"/>
        <v>0</v>
      </c>
      <c r="AY102" s="41">
        <f t="shared" si="157"/>
        <v>0</v>
      </c>
      <c r="AZ102" s="41">
        <f t="shared" si="157"/>
        <v>0</v>
      </c>
      <c r="BA102" s="41">
        <f t="shared" si="157"/>
        <v>0</v>
      </c>
      <c r="BB102" s="41">
        <f t="shared" si="157"/>
        <v>0</v>
      </c>
      <c r="BC102" s="41">
        <f t="shared" si="157"/>
        <v>0</v>
      </c>
      <c r="BD102" s="41">
        <f t="shared" si="157"/>
        <v>0</v>
      </c>
      <c r="BE102" s="41">
        <f t="shared" si="157"/>
        <v>0</v>
      </c>
      <c r="BF102" s="41">
        <f t="shared" si="157"/>
        <v>0</v>
      </c>
      <c r="BG102" s="41">
        <f t="shared" si="157"/>
        <v>0</v>
      </c>
      <c r="BH102" s="41">
        <f t="shared" si="143"/>
        <v>0</v>
      </c>
      <c r="BI102" s="79">
        <v>0</v>
      </c>
      <c r="BJ102" s="41">
        <f t="shared" si="158"/>
        <v>0</v>
      </c>
      <c r="BK102" s="41">
        <f t="shared" si="158"/>
        <v>0</v>
      </c>
      <c r="BL102" s="41">
        <f t="shared" si="158"/>
        <v>0</v>
      </c>
      <c r="BM102" s="41">
        <f t="shared" si="158"/>
        <v>19642518</v>
      </c>
      <c r="BN102" s="41">
        <f t="shared" si="158"/>
        <v>19642518</v>
      </c>
      <c r="BO102" s="41">
        <f t="shared" si="158"/>
        <v>19642518</v>
      </c>
      <c r="BP102" s="41">
        <f t="shared" si="158"/>
        <v>19642518</v>
      </c>
      <c r="BQ102" s="41">
        <f t="shared" si="158"/>
        <v>19642518</v>
      </c>
      <c r="BR102" s="41">
        <f t="shared" si="158"/>
        <v>19642518</v>
      </c>
      <c r="BS102" s="41">
        <f t="shared" si="158"/>
        <v>19642518</v>
      </c>
      <c r="BT102" s="41">
        <f t="shared" si="158"/>
        <v>19642518</v>
      </c>
      <c r="BU102" s="41">
        <f t="shared" si="158"/>
        <v>19642518</v>
      </c>
      <c r="BV102" s="41">
        <f t="shared" si="146"/>
        <v>176782662</v>
      </c>
      <c r="BW102" s="79">
        <f t="shared" si="161"/>
        <v>1708899067</v>
      </c>
      <c r="BX102" s="61">
        <f t="shared" si="159"/>
        <v>19642518</v>
      </c>
      <c r="BY102" s="61">
        <f t="shared" si="159"/>
        <v>19642518</v>
      </c>
      <c r="BZ102" s="61">
        <f t="shared" si="159"/>
        <v>19642518</v>
      </c>
      <c r="CA102" s="61">
        <f t="shared" si="159"/>
        <v>19642518</v>
      </c>
      <c r="CB102" s="61">
        <f t="shared" si="159"/>
        <v>19642518</v>
      </c>
      <c r="CC102" s="61">
        <f t="shared" si="159"/>
        <v>19642518</v>
      </c>
      <c r="CD102" s="61">
        <f t="shared" si="159"/>
        <v>19642518</v>
      </c>
      <c r="CE102" s="61">
        <f t="shared" si="159"/>
        <v>19642518</v>
      </c>
      <c r="CF102" s="61">
        <f t="shared" si="159"/>
        <v>19642518</v>
      </c>
      <c r="CG102" s="61">
        <f t="shared" si="159"/>
        <v>19642518</v>
      </c>
      <c r="CH102" s="61">
        <f t="shared" si="159"/>
        <v>19642518</v>
      </c>
      <c r="CI102" s="61">
        <f t="shared" si="159"/>
        <v>19642518</v>
      </c>
      <c r="CJ102" s="41">
        <f t="shared" si="149"/>
        <v>235710216</v>
      </c>
      <c r="CK102" s="79">
        <f t="shared" si="150"/>
        <v>1473188851</v>
      </c>
      <c r="CL102" s="41">
        <f t="shared" si="160"/>
        <v>19642518</v>
      </c>
      <c r="CM102" s="41">
        <f t="shared" si="160"/>
        <v>19642518</v>
      </c>
      <c r="CN102" s="41">
        <f t="shared" si="160"/>
        <v>19642518</v>
      </c>
      <c r="CO102" s="41">
        <f t="shared" si="160"/>
        <v>19642518</v>
      </c>
      <c r="CP102" s="41">
        <f t="shared" si="160"/>
        <v>19642518</v>
      </c>
      <c r="CQ102" s="41">
        <f t="shared" si="160"/>
        <v>19642518</v>
      </c>
      <c r="CR102" s="41">
        <f t="shared" si="160"/>
        <v>19642518</v>
      </c>
      <c r="CS102" s="41">
        <f t="shared" si="160"/>
        <v>19642518</v>
      </c>
      <c r="CT102" s="41">
        <f t="shared" si="160"/>
        <v>19642518</v>
      </c>
      <c r="CU102" s="41">
        <f t="shared" si="160"/>
        <v>19642518</v>
      </c>
      <c r="CV102" s="41">
        <f t="shared" si="160"/>
        <v>19642518</v>
      </c>
      <c r="CW102" s="41">
        <f t="shared" si="160"/>
        <v>19642518</v>
      </c>
      <c r="CX102" s="41">
        <f t="shared" si="152"/>
        <v>235710216</v>
      </c>
      <c r="CY102" s="41">
        <f t="shared" si="153"/>
        <v>1237478635</v>
      </c>
    </row>
    <row r="103" spans="1:103" ht="13" outlineLevel="1" x14ac:dyDescent="0.25">
      <c r="A103" s="71" t="s">
        <v>195</v>
      </c>
      <c r="B103" s="71" t="s">
        <v>205</v>
      </c>
      <c r="C103" s="72" t="s">
        <v>206</v>
      </c>
      <c r="D103" s="71" t="s">
        <v>82</v>
      </c>
      <c r="E103" s="142" t="s">
        <v>1030</v>
      </c>
      <c r="F103" s="244" t="s">
        <v>242</v>
      </c>
      <c r="G103" s="73">
        <v>45110</v>
      </c>
      <c r="H103" s="73">
        <v>45110</v>
      </c>
      <c r="I103" s="74">
        <v>60</v>
      </c>
      <c r="J103" s="242" t="s">
        <v>619</v>
      </c>
      <c r="K103" s="243" t="s">
        <v>43</v>
      </c>
      <c r="L103" s="71" t="s">
        <v>243</v>
      </c>
      <c r="M103" s="38" t="str">
        <f t="shared" si="137"/>
        <v>6274</v>
      </c>
      <c r="N103" s="71">
        <v>6274001903</v>
      </c>
      <c r="O103" s="71">
        <v>6274001903</v>
      </c>
      <c r="P103" s="76"/>
      <c r="Q103" s="77"/>
      <c r="R103" s="76">
        <v>1849055197</v>
      </c>
      <c r="S103" s="78">
        <v>30817586</v>
      </c>
      <c r="T103" s="41">
        <f t="shared" si="155"/>
        <v>0</v>
      </c>
      <c r="U103" s="41">
        <f t="shared" si="155"/>
        <v>0</v>
      </c>
      <c r="V103" s="41">
        <f t="shared" si="155"/>
        <v>0</v>
      </c>
      <c r="W103" s="41">
        <f t="shared" si="155"/>
        <v>0</v>
      </c>
      <c r="X103" s="41">
        <f t="shared" si="155"/>
        <v>0</v>
      </c>
      <c r="Y103" s="41">
        <f t="shared" si="155"/>
        <v>0</v>
      </c>
      <c r="Z103" s="41">
        <f t="shared" si="155"/>
        <v>0</v>
      </c>
      <c r="AA103" s="41">
        <f t="shared" si="155"/>
        <v>0</v>
      </c>
      <c r="AB103" s="41">
        <f t="shared" si="155"/>
        <v>0</v>
      </c>
      <c r="AC103" s="41">
        <f t="shared" si="155"/>
        <v>0</v>
      </c>
      <c r="AD103" s="41">
        <f t="shared" si="155"/>
        <v>0</v>
      </c>
      <c r="AE103" s="41">
        <f t="shared" si="155"/>
        <v>0</v>
      </c>
      <c r="AF103" s="41">
        <f t="shared" si="139"/>
        <v>0</v>
      </c>
      <c r="AG103" s="41">
        <v>0</v>
      </c>
      <c r="AH103" s="41">
        <f t="shared" si="156"/>
        <v>0</v>
      </c>
      <c r="AI103" s="41">
        <f t="shared" si="156"/>
        <v>0</v>
      </c>
      <c r="AJ103" s="41">
        <f t="shared" si="156"/>
        <v>0</v>
      </c>
      <c r="AK103" s="41">
        <f t="shared" si="156"/>
        <v>0</v>
      </c>
      <c r="AL103" s="41">
        <f t="shared" si="156"/>
        <v>0</v>
      </c>
      <c r="AM103" s="41">
        <f t="shared" si="156"/>
        <v>0</v>
      </c>
      <c r="AN103" s="41">
        <f t="shared" si="156"/>
        <v>0</v>
      </c>
      <c r="AO103" s="41">
        <f t="shared" si="156"/>
        <v>0</v>
      </c>
      <c r="AP103" s="41">
        <f t="shared" si="156"/>
        <v>0</v>
      </c>
      <c r="AQ103" s="41">
        <f t="shared" si="156"/>
        <v>0</v>
      </c>
      <c r="AR103" s="41">
        <f t="shared" si="156"/>
        <v>0</v>
      </c>
      <c r="AS103" s="41">
        <f t="shared" si="156"/>
        <v>0</v>
      </c>
      <c r="AT103" s="41">
        <f t="shared" si="141"/>
        <v>0</v>
      </c>
      <c r="AU103" s="79">
        <v>0</v>
      </c>
      <c r="AV103" s="41">
        <f t="shared" si="157"/>
        <v>0</v>
      </c>
      <c r="AW103" s="41">
        <f t="shared" si="157"/>
        <v>0</v>
      </c>
      <c r="AX103" s="41">
        <f t="shared" si="157"/>
        <v>0</v>
      </c>
      <c r="AY103" s="41">
        <f t="shared" si="157"/>
        <v>0</v>
      </c>
      <c r="AZ103" s="41">
        <f t="shared" si="157"/>
        <v>0</v>
      </c>
      <c r="BA103" s="41">
        <f t="shared" si="157"/>
        <v>0</v>
      </c>
      <c r="BB103" s="41">
        <f t="shared" si="157"/>
        <v>0</v>
      </c>
      <c r="BC103" s="41">
        <f t="shared" si="157"/>
        <v>0</v>
      </c>
      <c r="BD103" s="41">
        <f t="shared" si="157"/>
        <v>0</v>
      </c>
      <c r="BE103" s="41">
        <f t="shared" si="157"/>
        <v>0</v>
      </c>
      <c r="BF103" s="41">
        <f t="shared" si="157"/>
        <v>0</v>
      </c>
      <c r="BG103" s="41">
        <f t="shared" si="157"/>
        <v>0</v>
      </c>
      <c r="BH103" s="41">
        <f t="shared" si="143"/>
        <v>0</v>
      </c>
      <c r="BI103" s="79">
        <v>0</v>
      </c>
      <c r="BJ103" s="41">
        <f t="shared" si="158"/>
        <v>0</v>
      </c>
      <c r="BK103" s="41">
        <f t="shared" si="158"/>
        <v>0</v>
      </c>
      <c r="BL103" s="41">
        <f t="shared" si="158"/>
        <v>0</v>
      </c>
      <c r="BM103" s="41">
        <f t="shared" si="158"/>
        <v>0</v>
      </c>
      <c r="BN103" s="41">
        <f t="shared" si="158"/>
        <v>0</v>
      </c>
      <c r="BO103" s="41">
        <f t="shared" si="158"/>
        <v>0</v>
      </c>
      <c r="BP103" s="41">
        <f t="shared" si="158"/>
        <v>30817586</v>
      </c>
      <c r="BQ103" s="41">
        <f t="shared" si="158"/>
        <v>30817586</v>
      </c>
      <c r="BR103" s="41">
        <f t="shared" si="158"/>
        <v>30817586</v>
      </c>
      <c r="BS103" s="41">
        <f t="shared" si="158"/>
        <v>30817586</v>
      </c>
      <c r="BT103" s="41">
        <f t="shared" si="158"/>
        <v>30817586</v>
      </c>
      <c r="BU103" s="41">
        <f t="shared" si="158"/>
        <v>30817586</v>
      </c>
      <c r="BV103" s="41">
        <f t="shared" si="146"/>
        <v>184905516</v>
      </c>
      <c r="BW103" s="79">
        <f t="shared" si="161"/>
        <v>1664149681</v>
      </c>
      <c r="BX103" s="61">
        <f t="shared" si="159"/>
        <v>30817586</v>
      </c>
      <c r="BY103" s="61">
        <f t="shared" si="159"/>
        <v>30817586</v>
      </c>
      <c r="BZ103" s="61">
        <f t="shared" si="159"/>
        <v>30817586</v>
      </c>
      <c r="CA103" s="61">
        <f t="shared" si="159"/>
        <v>30817586</v>
      </c>
      <c r="CB103" s="61">
        <f t="shared" si="159"/>
        <v>30817586</v>
      </c>
      <c r="CC103" s="61">
        <f t="shared" si="159"/>
        <v>30817586</v>
      </c>
      <c r="CD103" s="61">
        <f t="shared" si="159"/>
        <v>30817586</v>
      </c>
      <c r="CE103" s="61">
        <f t="shared" si="159"/>
        <v>30817586</v>
      </c>
      <c r="CF103" s="61">
        <f t="shared" si="159"/>
        <v>30817586</v>
      </c>
      <c r="CG103" s="61">
        <f t="shared" si="159"/>
        <v>30817586</v>
      </c>
      <c r="CH103" s="61">
        <f t="shared" si="159"/>
        <v>30817586</v>
      </c>
      <c r="CI103" s="61">
        <f t="shared" si="159"/>
        <v>30817586</v>
      </c>
      <c r="CJ103" s="41">
        <f t="shared" si="149"/>
        <v>369811032</v>
      </c>
      <c r="CK103" s="79">
        <f t="shared" si="150"/>
        <v>1294338649</v>
      </c>
      <c r="CL103" s="41">
        <f t="shared" si="160"/>
        <v>30817586</v>
      </c>
      <c r="CM103" s="41">
        <f t="shared" si="160"/>
        <v>30817586</v>
      </c>
      <c r="CN103" s="41">
        <f t="shared" si="160"/>
        <v>30817586</v>
      </c>
      <c r="CO103" s="41">
        <f t="shared" si="160"/>
        <v>30817586</v>
      </c>
      <c r="CP103" s="41">
        <f t="shared" si="160"/>
        <v>30817586</v>
      </c>
      <c r="CQ103" s="41">
        <f t="shared" si="160"/>
        <v>30817586</v>
      </c>
      <c r="CR103" s="41">
        <f t="shared" si="160"/>
        <v>30817586</v>
      </c>
      <c r="CS103" s="41">
        <f t="shared" si="160"/>
        <v>30817586</v>
      </c>
      <c r="CT103" s="41">
        <f t="shared" si="160"/>
        <v>30817586</v>
      </c>
      <c r="CU103" s="41">
        <f t="shared" si="160"/>
        <v>30817586</v>
      </c>
      <c r="CV103" s="41">
        <f t="shared" si="160"/>
        <v>30817586</v>
      </c>
      <c r="CW103" s="41">
        <f t="shared" si="160"/>
        <v>30817586</v>
      </c>
      <c r="CX103" s="41">
        <f t="shared" si="152"/>
        <v>369811032</v>
      </c>
      <c r="CY103" s="41">
        <f t="shared" si="153"/>
        <v>924527617</v>
      </c>
    </row>
    <row r="104" spans="1:103" ht="13" outlineLevel="1" x14ac:dyDescent="0.25">
      <c r="A104" s="71" t="s">
        <v>195</v>
      </c>
      <c r="B104" s="71" t="s">
        <v>196</v>
      </c>
      <c r="C104" s="72" t="s">
        <v>197</v>
      </c>
      <c r="D104" s="71" t="s">
        <v>82</v>
      </c>
      <c r="E104" s="142" t="s">
        <v>1031</v>
      </c>
      <c r="F104" s="71" t="s">
        <v>244</v>
      </c>
      <c r="G104" s="73">
        <v>45110</v>
      </c>
      <c r="H104" s="73">
        <v>45110</v>
      </c>
      <c r="I104" s="74">
        <v>60</v>
      </c>
      <c r="J104" s="142" t="s">
        <v>94</v>
      </c>
      <c r="K104" s="75" t="s">
        <v>66</v>
      </c>
      <c r="L104" s="71" t="s">
        <v>245</v>
      </c>
      <c r="M104" s="38" t="str">
        <f t="shared" si="137"/>
        <v>6274</v>
      </c>
      <c r="N104" s="71">
        <v>6274001903</v>
      </c>
      <c r="O104" s="71">
        <v>6274001903</v>
      </c>
      <c r="P104" s="76"/>
      <c r="Q104" s="77"/>
      <c r="R104" s="76">
        <v>2135314321</v>
      </c>
      <c r="S104" s="78">
        <v>35588572</v>
      </c>
      <c r="T104" s="41">
        <f t="shared" si="155"/>
        <v>0</v>
      </c>
      <c r="U104" s="41">
        <f t="shared" si="155"/>
        <v>0</v>
      </c>
      <c r="V104" s="41">
        <f t="shared" si="155"/>
        <v>0</v>
      </c>
      <c r="W104" s="41">
        <f t="shared" si="155"/>
        <v>0</v>
      </c>
      <c r="X104" s="41">
        <f t="shared" si="155"/>
        <v>0</v>
      </c>
      <c r="Y104" s="41">
        <f t="shared" si="155"/>
        <v>0</v>
      </c>
      <c r="Z104" s="41">
        <f t="shared" si="155"/>
        <v>0</v>
      </c>
      <c r="AA104" s="41">
        <f t="shared" si="155"/>
        <v>0</v>
      </c>
      <c r="AB104" s="41">
        <f t="shared" si="155"/>
        <v>0</v>
      </c>
      <c r="AC104" s="41">
        <f t="shared" si="155"/>
        <v>0</v>
      </c>
      <c r="AD104" s="41">
        <f t="shared" si="155"/>
        <v>0</v>
      </c>
      <c r="AE104" s="41">
        <f t="shared" si="155"/>
        <v>0</v>
      </c>
      <c r="AF104" s="41">
        <f t="shared" si="139"/>
        <v>0</v>
      </c>
      <c r="AG104" s="41">
        <v>0</v>
      </c>
      <c r="AH104" s="41">
        <f t="shared" si="156"/>
        <v>0</v>
      </c>
      <c r="AI104" s="41">
        <f t="shared" si="156"/>
        <v>0</v>
      </c>
      <c r="AJ104" s="41">
        <f t="shared" si="156"/>
        <v>0</v>
      </c>
      <c r="AK104" s="41">
        <f t="shared" si="156"/>
        <v>0</v>
      </c>
      <c r="AL104" s="41">
        <f t="shared" si="156"/>
        <v>0</v>
      </c>
      <c r="AM104" s="41">
        <f t="shared" si="156"/>
        <v>0</v>
      </c>
      <c r="AN104" s="41">
        <f t="shared" si="156"/>
        <v>0</v>
      </c>
      <c r="AO104" s="41">
        <f t="shared" si="156"/>
        <v>0</v>
      </c>
      <c r="AP104" s="41">
        <f t="shared" si="156"/>
        <v>0</v>
      </c>
      <c r="AQ104" s="41">
        <f t="shared" si="156"/>
        <v>0</v>
      </c>
      <c r="AR104" s="41">
        <f t="shared" si="156"/>
        <v>0</v>
      </c>
      <c r="AS104" s="41">
        <f t="shared" si="156"/>
        <v>0</v>
      </c>
      <c r="AT104" s="41">
        <f t="shared" si="141"/>
        <v>0</v>
      </c>
      <c r="AU104" s="79">
        <v>0</v>
      </c>
      <c r="AV104" s="41">
        <f t="shared" si="157"/>
        <v>0</v>
      </c>
      <c r="AW104" s="41">
        <f t="shared" si="157"/>
        <v>0</v>
      </c>
      <c r="AX104" s="41">
        <f t="shared" si="157"/>
        <v>0</v>
      </c>
      <c r="AY104" s="41">
        <f t="shared" si="157"/>
        <v>0</v>
      </c>
      <c r="AZ104" s="41">
        <f t="shared" si="157"/>
        <v>0</v>
      </c>
      <c r="BA104" s="41">
        <f t="shared" si="157"/>
        <v>0</v>
      </c>
      <c r="BB104" s="41">
        <f t="shared" si="157"/>
        <v>0</v>
      </c>
      <c r="BC104" s="41">
        <f t="shared" si="157"/>
        <v>0</v>
      </c>
      <c r="BD104" s="41">
        <f t="shared" si="157"/>
        <v>0</v>
      </c>
      <c r="BE104" s="41">
        <f t="shared" si="157"/>
        <v>0</v>
      </c>
      <c r="BF104" s="41">
        <f t="shared" si="157"/>
        <v>0</v>
      </c>
      <c r="BG104" s="41">
        <f t="shared" si="157"/>
        <v>0</v>
      </c>
      <c r="BH104" s="41">
        <f t="shared" si="143"/>
        <v>0</v>
      </c>
      <c r="BI104" s="79">
        <v>0</v>
      </c>
      <c r="BJ104" s="41">
        <f t="shared" si="158"/>
        <v>0</v>
      </c>
      <c r="BK104" s="41">
        <f t="shared" si="158"/>
        <v>0</v>
      </c>
      <c r="BL104" s="41">
        <f t="shared" si="158"/>
        <v>0</v>
      </c>
      <c r="BM104" s="41">
        <f t="shared" si="158"/>
        <v>0</v>
      </c>
      <c r="BN104" s="41">
        <f t="shared" si="158"/>
        <v>0</v>
      </c>
      <c r="BO104" s="41">
        <f t="shared" si="158"/>
        <v>0</v>
      </c>
      <c r="BP104" s="41">
        <f t="shared" si="158"/>
        <v>35588572</v>
      </c>
      <c r="BQ104" s="41">
        <f t="shared" si="158"/>
        <v>35588572</v>
      </c>
      <c r="BR104" s="41">
        <f t="shared" si="158"/>
        <v>35588572</v>
      </c>
      <c r="BS104" s="41">
        <f t="shared" si="158"/>
        <v>35588572</v>
      </c>
      <c r="BT104" s="41">
        <f t="shared" si="158"/>
        <v>35588572</v>
      </c>
      <c r="BU104" s="41">
        <f t="shared" si="158"/>
        <v>35588572</v>
      </c>
      <c r="BV104" s="41">
        <f t="shared" si="146"/>
        <v>213531432</v>
      </c>
      <c r="BW104" s="79">
        <f t="shared" si="161"/>
        <v>1921782889</v>
      </c>
      <c r="BX104" s="61">
        <f t="shared" si="159"/>
        <v>35588572</v>
      </c>
      <c r="BY104" s="61">
        <f t="shared" si="159"/>
        <v>35588572</v>
      </c>
      <c r="BZ104" s="61">
        <f t="shared" si="159"/>
        <v>35588572</v>
      </c>
      <c r="CA104" s="61">
        <f t="shared" si="159"/>
        <v>35588572</v>
      </c>
      <c r="CB104" s="61">
        <f t="shared" si="159"/>
        <v>35588572</v>
      </c>
      <c r="CC104" s="61">
        <f t="shared" si="159"/>
        <v>35588572</v>
      </c>
      <c r="CD104" s="61">
        <f t="shared" si="159"/>
        <v>35588572</v>
      </c>
      <c r="CE104" s="61">
        <f t="shared" si="159"/>
        <v>35588572</v>
      </c>
      <c r="CF104" s="61">
        <f t="shared" si="159"/>
        <v>35588572</v>
      </c>
      <c r="CG104" s="61">
        <f t="shared" si="159"/>
        <v>35588572</v>
      </c>
      <c r="CH104" s="61">
        <f t="shared" si="159"/>
        <v>35588572</v>
      </c>
      <c r="CI104" s="61">
        <f t="shared" si="159"/>
        <v>35588572</v>
      </c>
      <c r="CJ104" s="41">
        <f t="shared" si="149"/>
        <v>427062864</v>
      </c>
      <c r="CK104" s="79">
        <f t="shared" si="150"/>
        <v>1494720025</v>
      </c>
      <c r="CL104" s="41">
        <f t="shared" si="160"/>
        <v>35588572</v>
      </c>
      <c r="CM104" s="41">
        <f t="shared" si="160"/>
        <v>35588572</v>
      </c>
      <c r="CN104" s="41">
        <f t="shared" si="160"/>
        <v>35588572</v>
      </c>
      <c r="CO104" s="41">
        <f t="shared" si="160"/>
        <v>35588572</v>
      </c>
      <c r="CP104" s="41">
        <f t="shared" si="160"/>
        <v>35588572</v>
      </c>
      <c r="CQ104" s="41">
        <f t="shared" si="160"/>
        <v>35588572</v>
      </c>
      <c r="CR104" s="41">
        <f t="shared" si="160"/>
        <v>35588572</v>
      </c>
      <c r="CS104" s="41">
        <f t="shared" si="160"/>
        <v>35588572</v>
      </c>
      <c r="CT104" s="41">
        <f t="shared" si="160"/>
        <v>35588572</v>
      </c>
      <c r="CU104" s="41">
        <f t="shared" si="160"/>
        <v>35588572</v>
      </c>
      <c r="CV104" s="41">
        <f t="shared" si="160"/>
        <v>35588572</v>
      </c>
      <c r="CW104" s="41">
        <f t="shared" si="160"/>
        <v>35588572</v>
      </c>
      <c r="CX104" s="41">
        <f t="shared" si="152"/>
        <v>427062864</v>
      </c>
      <c r="CY104" s="41">
        <f t="shared" si="153"/>
        <v>1067657161</v>
      </c>
    </row>
    <row r="105" spans="1:103" ht="13" outlineLevel="1" x14ac:dyDescent="0.25">
      <c r="A105" s="71" t="s">
        <v>195</v>
      </c>
      <c r="B105" s="71" t="s">
        <v>196</v>
      </c>
      <c r="C105" s="72" t="s">
        <v>201</v>
      </c>
      <c r="D105" s="71" t="s">
        <v>82</v>
      </c>
      <c r="E105" s="142" t="s">
        <v>1032</v>
      </c>
      <c r="F105" s="71" t="s">
        <v>246</v>
      </c>
      <c r="G105" s="73">
        <v>45141</v>
      </c>
      <c r="H105" s="73">
        <v>45108</v>
      </c>
      <c r="I105" s="74">
        <v>36</v>
      </c>
      <c r="J105" s="142" t="s">
        <v>94</v>
      </c>
      <c r="K105" s="75" t="s">
        <v>66</v>
      </c>
      <c r="L105" s="71" t="s">
        <v>247</v>
      </c>
      <c r="M105" s="38" t="str">
        <f t="shared" si="137"/>
        <v>6274</v>
      </c>
      <c r="N105" s="71">
        <v>6274001903</v>
      </c>
      <c r="O105" s="71">
        <v>6274001903</v>
      </c>
      <c r="P105" s="76"/>
      <c r="Q105" s="77"/>
      <c r="R105" s="76">
        <v>190093298</v>
      </c>
      <c r="S105" s="78">
        <v>5280370</v>
      </c>
      <c r="T105" s="41">
        <f t="shared" si="155"/>
        <v>0</v>
      </c>
      <c r="U105" s="41">
        <f t="shared" si="155"/>
        <v>0</v>
      </c>
      <c r="V105" s="41">
        <f t="shared" si="155"/>
        <v>0</v>
      </c>
      <c r="W105" s="41">
        <f t="shared" si="155"/>
        <v>0</v>
      </c>
      <c r="X105" s="41">
        <f t="shared" si="155"/>
        <v>0</v>
      </c>
      <c r="Y105" s="41">
        <f t="shared" si="155"/>
        <v>0</v>
      </c>
      <c r="Z105" s="41">
        <f t="shared" si="155"/>
        <v>0</v>
      </c>
      <c r="AA105" s="41">
        <f t="shared" si="155"/>
        <v>0</v>
      </c>
      <c r="AB105" s="41">
        <f t="shared" si="155"/>
        <v>0</v>
      </c>
      <c r="AC105" s="41">
        <f t="shared" si="155"/>
        <v>0</v>
      </c>
      <c r="AD105" s="41">
        <f t="shared" si="155"/>
        <v>0</v>
      </c>
      <c r="AE105" s="41">
        <f t="shared" si="155"/>
        <v>0</v>
      </c>
      <c r="AF105" s="41">
        <f t="shared" si="139"/>
        <v>0</v>
      </c>
      <c r="AG105" s="41">
        <v>0</v>
      </c>
      <c r="AH105" s="41">
        <f t="shared" si="156"/>
        <v>0</v>
      </c>
      <c r="AI105" s="41">
        <f t="shared" si="156"/>
        <v>0</v>
      </c>
      <c r="AJ105" s="41">
        <f t="shared" si="156"/>
        <v>0</v>
      </c>
      <c r="AK105" s="41">
        <f t="shared" si="156"/>
        <v>0</v>
      </c>
      <c r="AL105" s="41">
        <f t="shared" si="156"/>
        <v>0</v>
      </c>
      <c r="AM105" s="41">
        <f t="shared" si="156"/>
        <v>0</v>
      </c>
      <c r="AN105" s="41">
        <f t="shared" si="156"/>
        <v>0</v>
      </c>
      <c r="AO105" s="41">
        <f t="shared" si="156"/>
        <v>0</v>
      </c>
      <c r="AP105" s="41">
        <f t="shared" si="156"/>
        <v>0</v>
      </c>
      <c r="AQ105" s="41">
        <f t="shared" si="156"/>
        <v>0</v>
      </c>
      <c r="AR105" s="41">
        <f t="shared" si="156"/>
        <v>0</v>
      </c>
      <c r="AS105" s="41">
        <f t="shared" si="156"/>
        <v>0</v>
      </c>
      <c r="AT105" s="41">
        <f t="shared" si="141"/>
        <v>0</v>
      </c>
      <c r="AU105" s="79">
        <v>0</v>
      </c>
      <c r="AV105" s="41">
        <f t="shared" si="157"/>
        <v>0</v>
      </c>
      <c r="AW105" s="41">
        <f t="shared" si="157"/>
        <v>0</v>
      </c>
      <c r="AX105" s="41">
        <f t="shared" si="157"/>
        <v>0</v>
      </c>
      <c r="AY105" s="41">
        <f t="shared" si="157"/>
        <v>0</v>
      </c>
      <c r="AZ105" s="41">
        <f t="shared" si="157"/>
        <v>0</v>
      </c>
      <c r="BA105" s="41">
        <f t="shared" si="157"/>
        <v>0</v>
      </c>
      <c r="BB105" s="41">
        <f t="shared" si="157"/>
        <v>0</v>
      </c>
      <c r="BC105" s="41">
        <f t="shared" si="157"/>
        <v>0</v>
      </c>
      <c r="BD105" s="41">
        <f t="shared" si="157"/>
        <v>0</v>
      </c>
      <c r="BE105" s="41">
        <f t="shared" si="157"/>
        <v>0</v>
      </c>
      <c r="BF105" s="41">
        <f t="shared" si="157"/>
        <v>0</v>
      </c>
      <c r="BG105" s="41">
        <f t="shared" si="157"/>
        <v>0</v>
      </c>
      <c r="BH105" s="41">
        <f t="shared" si="143"/>
        <v>0</v>
      </c>
      <c r="BI105" s="79">
        <v>0</v>
      </c>
      <c r="BJ105" s="41">
        <f t="shared" si="158"/>
        <v>0</v>
      </c>
      <c r="BK105" s="41">
        <f t="shared" si="158"/>
        <v>0</v>
      </c>
      <c r="BL105" s="41">
        <f t="shared" si="158"/>
        <v>0</v>
      </c>
      <c r="BM105" s="41">
        <f t="shared" si="158"/>
        <v>0</v>
      </c>
      <c r="BN105" s="41">
        <f t="shared" si="158"/>
        <v>0</v>
      </c>
      <c r="BO105" s="41">
        <f t="shared" si="158"/>
        <v>0</v>
      </c>
      <c r="BP105" s="41">
        <f t="shared" si="158"/>
        <v>5280370</v>
      </c>
      <c r="BQ105" s="41">
        <f t="shared" si="158"/>
        <v>5280370</v>
      </c>
      <c r="BR105" s="41">
        <f t="shared" si="158"/>
        <v>5280370</v>
      </c>
      <c r="BS105" s="41">
        <f t="shared" si="158"/>
        <v>5280370</v>
      </c>
      <c r="BT105" s="41">
        <f t="shared" si="158"/>
        <v>5280370</v>
      </c>
      <c r="BU105" s="41">
        <f t="shared" si="158"/>
        <v>5280370</v>
      </c>
      <c r="BV105" s="41">
        <f t="shared" si="146"/>
        <v>31682220</v>
      </c>
      <c r="BW105" s="79">
        <f t="shared" si="161"/>
        <v>158411078</v>
      </c>
      <c r="BX105" s="61">
        <f t="shared" si="159"/>
        <v>5280370</v>
      </c>
      <c r="BY105" s="61">
        <f t="shared" si="159"/>
        <v>5280370</v>
      </c>
      <c r="BZ105" s="61">
        <f t="shared" si="159"/>
        <v>5280370</v>
      </c>
      <c r="CA105" s="61">
        <f t="shared" si="159"/>
        <v>5280370</v>
      </c>
      <c r="CB105" s="61">
        <f t="shared" si="159"/>
        <v>5280370</v>
      </c>
      <c r="CC105" s="61">
        <f t="shared" si="159"/>
        <v>5280370</v>
      </c>
      <c r="CD105" s="61">
        <f t="shared" si="159"/>
        <v>5280370</v>
      </c>
      <c r="CE105" s="61">
        <f t="shared" si="159"/>
        <v>5280370</v>
      </c>
      <c r="CF105" s="61">
        <f t="shared" si="159"/>
        <v>5280370</v>
      </c>
      <c r="CG105" s="61">
        <f t="shared" si="159"/>
        <v>5280370</v>
      </c>
      <c r="CH105" s="61">
        <f t="shared" si="159"/>
        <v>5280370</v>
      </c>
      <c r="CI105" s="61">
        <f t="shared" si="159"/>
        <v>5280370</v>
      </c>
      <c r="CJ105" s="41">
        <f t="shared" si="149"/>
        <v>63364440</v>
      </c>
      <c r="CK105" s="79">
        <f t="shared" si="150"/>
        <v>95046638</v>
      </c>
      <c r="CL105" s="41">
        <f t="shared" si="160"/>
        <v>5280370</v>
      </c>
      <c r="CM105" s="41">
        <f t="shared" si="160"/>
        <v>5280370</v>
      </c>
      <c r="CN105" s="41">
        <f t="shared" si="160"/>
        <v>5280370</v>
      </c>
      <c r="CO105" s="41">
        <f t="shared" si="160"/>
        <v>5280370</v>
      </c>
      <c r="CP105" s="41">
        <f t="shared" si="160"/>
        <v>5280370</v>
      </c>
      <c r="CQ105" s="41">
        <f t="shared" si="160"/>
        <v>5280370</v>
      </c>
      <c r="CR105" s="41">
        <f t="shared" si="160"/>
        <v>5280370</v>
      </c>
      <c r="CS105" s="41">
        <f t="shared" si="160"/>
        <v>5280370</v>
      </c>
      <c r="CT105" s="41">
        <f t="shared" si="160"/>
        <v>5280370</v>
      </c>
      <c r="CU105" s="41">
        <f t="shared" si="160"/>
        <v>5280370</v>
      </c>
      <c r="CV105" s="41">
        <f t="shared" si="160"/>
        <v>5280370</v>
      </c>
      <c r="CW105" s="41">
        <f t="shared" si="160"/>
        <v>5280370</v>
      </c>
      <c r="CX105" s="41">
        <f t="shared" si="152"/>
        <v>63364440</v>
      </c>
      <c r="CY105" s="41">
        <f t="shared" si="153"/>
        <v>31682198</v>
      </c>
    </row>
    <row r="106" spans="1:103" ht="13" outlineLevel="1" x14ac:dyDescent="0.25">
      <c r="A106" s="71" t="s">
        <v>195</v>
      </c>
      <c r="B106" s="71" t="s">
        <v>196</v>
      </c>
      <c r="C106" s="72" t="s">
        <v>201</v>
      </c>
      <c r="D106" s="71" t="s">
        <v>82</v>
      </c>
      <c r="E106" s="142" t="s">
        <v>1033</v>
      </c>
      <c r="F106" s="71" t="s">
        <v>248</v>
      </c>
      <c r="G106" s="73">
        <v>45141</v>
      </c>
      <c r="H106" s="73">
        <v>45108</v>
      </c>
      <c r="I106" s="74">
        <v>36</v>
      </c>
      <c r="J106" s="142" t="s">
        <v>94</v>
      </c>
      <c r="K106" s="75" t="s">
        <v>66</v>
      </c>
      <c r="L106" s="71" t="s">
        <v>249</v>
      </c>
      <c r="M106" s="38" t="str">
        <f t="shared" si="137"/>
        <v>6274</v>
      </c>
      <c r="N106" s="71">
        <v>6274001903</v>
      </c>
      <c r="O106" s="71">
        <v>6274001903</v>
      </c>
      <c r="P106" s="76"/>
      <c r="Q106" s="77"/>
      <c r="R106" s="76">
        <v>196041828</v>
      </c>
      <c r="S106" s="78">
        <v>5445607</v>
      </c>
      <c r="T106" s="41">
        <f t="shared" si="155"/>
        <v>0</v>
      </c>
      <c r="U106" s="41">
        <f t="shared" si="155"/>
        <v>0</v>
      </c>
      <c r="V106" s="41">
        <f t="shared" si="155"/>
        <v>0</v>
      </c>
      <c r="W106" s="41">
        <f t="shared" si="155"/>
        <v>0</v>
      </c>
      <c r="X106" s="41">
        <f t="shared" si="155"/>
        <v>0</v>
      </c>
      <c r="Y106" s="41">
        <f t="shared" si="155"/>
        <v>0</v>
      </c>
      <c r="Z106" s="41">
        <f t="shared" si="155"/>
        <v>0</v>
      </c>
      <c r="AA106" s="41">
        <f t="shared" si="155"/>
        <v>0</v>
      </c>
      <c r="AB106" s="41">
        <f t="shared" si="155"/>
        <v>0</v>
      </c>
      <c r="AC106" s="41">
        <f t="shared" si="155"/>
        <v>0</v>
      </c>
      <c r="AD106" s="41">
        <f t="shared" si="155"/>
        <v>0</v>
      </c>
      <c r="AE106" s="41">
        <f t="shared" si="155"/>
        <v>0</v>
      </c>
      <c r="AF106" s="41">
        <f t="shared" si="139"/>
        <v>0</v>
      </c>
      <c r="AG106" s="41">
        <v>0</v>
      </c>
      <c r="AH106" s="41">
        <f t="shared" si="156"/>
        <v>0</v>
      </c>
      <c r="AI106" s="41">
        <f t="shared" si="156"/>
        <v>0</v>
      </c>
      <c r="AJ106" s="41">
        <f t="shared" si="156"/>
        <v>0</v>
      </c>
      <c r="AK106" s="41">
        <f t="shared" si="156"/>
        <v>0</v>
      </c>
      <c r="AL106" s="41">
        <f t="shared" si="156"/>
        <v>0</v>
      </c>
      <c r="AM106" s="41">
        <f t="shared" si="156"/>
        <v>0</v>
      </c>
      <c r="AN106" s="41">
        <f t="shared" si="156"/>
        <v>0</v>
      </c>
      <c r="AO106" s="41">
        <f t="shared" si="156"/>
        <v>0</v>
      </c>
      <c r="AP106" s="41">
        <f t="shared" si="156"/>
        <v>0</v>
      </c>
      <c r="AQ106" s="41">
        <f t="shared" si="156"/>
        <v>0</v>
      </c>
      <c r="AR106" s="41">
        <f t="shared" si="156"/>
        <v>0</v>
      </c>
      <c r="AS106" s="41">
        <f t="shared" si="156"/>
        <v>0</v>
      </c>
      <c r="AT106" s="41">
        <f t="shared" si="141"/>
        <v>0</v>
      </c>
      <c r="AU106" s="79">
        <v>0</v>
      </c>
      <c r="AV106" s="41">
        <f t="shared" si="157"/>
        <v>0</v>
      </c>
      <c r="AW106" s="41">
        <f t="shared" si="157"/>
        <v>0</v>
      </c>
      <c r="AX106" s="41">
        <f t="shared" si="157"/>
        <v>0</v>
      </c>
      <c r="AY106" s="41">
        <f t="shared" si="157"/>
        <v>0</v>
      </c>
      <c r="AZ106" s="41">
        <f t="shared" si="157"/>
        <v>0</v>
      </c>
      <c r="BA106" s="41">
        <f t="shared" si="157"/>
        <v>0</v>
      </c>
      <c r="BB106" s="41">
        <f t="shared" si="157"/>
        <v>0</v>
      </c>
      <c r="BC106" s="41">
        <f t="shared" si="157"/>
        <v>0</v>
      </c>
      <c r="BD106" s="41">
        <f t="shared" si="157"/>
        <v>0</v>
      </c>
      <c r="BE106" s="41">
        <f t="shared" si="157"/>
        <v>0</v>
      </c>
      <c r="BF106" s="41">
        <f t="shared" si="157"/>
        <v>0</v>
      </c>
      <c r="BG106" s="41">
        <f t="shared" si="157"/>
        <v>0</v>
      </c>
      <c r="BH106" s="41">
        <f t="shared" si="143"/>
        <v>0</v>
      </c>
      <c r="BI106" s="79">
        <v>0</v>
      </c>
      <c r="BJ106" s="41">
        <f t="shared" si="158"/>
        <v>0</v>
      </c>
      <c r="BK106" s="41">
        <f t="shared" si="158"/>
        <v>0</v>
      </c>
      <c r="BL106" s="41">
        <f t="shared" si="158"/>
        <v>0</v>
      </c>
      <c r="BM106" s="41">
        <f t="shared" si="158"/>
        <v>0</v>
      </c>
      <c r="BN106" s="41">
        <f t="shared" si="158"/>
        <v>0</v>
      </c>
      <c r="BO106" s="41">
        <f t="shared" si="158"/>
        <v>0</v>
      </c>
      <c r="BP106" s="41">
        <f t="shared" si="158"/>
        <v>5445607</v>
      </c>
      <c r="BQ106" s="41">
        <f t="shared" si="158"/>
        <v>5445607</v>
      </c>
      <c r="BR106" s="41">
        <f t="shared" si="158"/>
        <v>5445607</v>
      </c>
      <c r="BS106" s="41">
        <f t="shared" si="158"/>
        <v>5445607</v>
      </c>
      <c r="BT106" s="41">
        <f t="shared" si="158"/>
        <v>5445607</v>
      </c>
      <c r="BU106" s="41">
        <f t="shared" si="158"/>
        <v>5445607</v>
      </c>
      <c r="BV106" s="41">
        <f t="shared" si="146"/>
        <v>32673642</v>
      </c>
      <c r="BW106" s="79">
        <f t="shared" si="161"/>
        <v>163368186</v>
      </c>
      <c r="BX106" s="61">
        <f t="shared" si="159"/>
        <v>5445607</v>
      </c>
      <c r="BY106" s="61">
        <f t="shared" si="159"/>
        <v>5445607</v>
      </c>
      <c r="BZ106" s="61">
        <f t="shared" si="159"/>
        <v>5445607</v>
      </c>
      <c r="CA106" s="61">
        <f t="shared" si="159"/>
        <v>5445607</v>
      </c>
      <c r="CB106" s="61">
        <f t="shared" si="159"/>
        <v>5445607</v>
      </c>
      <c r="CC106" s="61">
        <f t="shared" si="159"/>
        <v>5445607</v>
      </c>
      <c r="CD106" s="61">
        <f t="shared" si="159"/>
        <v>5445607</v>
      </c>
      <c r="CE106" s="61">
        <f t="shared" si="159"/>
        <v>5445607</v>
      </c>
      <c r="CF106" s="61">
        <f t="shared" si="159"/>
        <v>5445607</v>
      </c>
      <c r="CG106" s="61">
        <f t="shared" si="159"/>
        <v>5445607</v>
      </c>
      <c r="CH106" s="61">
        <f t="shared" si="159"/>
        <v>5445607</v>
      </c>
      <c r="CI106" s="61">
        <f t="shared" si="159"/>
        <v>5445607</v>
      </c>
      <c r="CJ106" s="41">
        <f t="shared" si="149"/>
        <v>65347284</v>
      </c>
      <c r="CK106" s="79">
        <f t="shared" si="150"/>
        <v>98020902</v>
      </c>
      <c r="CL106" s="41">
        <f t="shared" si="160"/>
        <v>5445607</v>
      </c>
      <c r="CM106" s="41">
        <f t="shared" si="160"/>
        <v>5445607</v>
      </c>
      <c r="CN106" s="41">
        <f t="shared" si="160"/>
        <v>5445607</v>
      </c>
      <c r="CO106" s="41">
        <f t="shared" si="160"/>
        <v>5445607</v>
      </c>
      <c r="CP106" s="41">
        <f t="shared" si="160"/>
        <v>5445607</v>
      </c>
      <c r="CQ106" s="41">
        <f t="shared" si="160"/>
        <v>5445607</v>
      </c>
      <c r="CR106" s="41">
        <f t="shared" si="160"/>
        <v>5445607</v>
      </c>
      <c r="CS106" s="41">
        <f t="shared" si="160"/>
        <v>5445607</v>
      </c>
      <c r="CT106" s="41">
        <f t="shared" si="160"/>
        <v>5445607</v>
      </c>
      <c r="CU106" s="41">
        <f t="shared" si="160"/>
        <v>5445607</v>
      </c>
      <c r="CV106" s="41">
        <f t="shared" si="160"/>
        <v>5445607</v>
      </c>
      <c r="CW106" s="41">
        <f t="shared" si="160"/>
        <v>5445607</v>
      </c>
      <c r="CX106" s="41">
        <f t="shared" si="152"/>
        <v>65347284</v>
      </c>
      <c r="CY106" s="41">
        <f t="shared" si="153"/>
        <v>32673618</v>
      </c>
    </row>
    <row r="107" spans="1:103" ht="13" outlineLevel="1" x14ac:dyDescent="0.25">
      <c r="A107" s="71" t="s">
        <v>195</v>
      </c>
      <c r="B107" s="71" t="s">
        <v>196</v>
      </c>
      <c r="C107" s="72" t="s">
        <v>229</v>
      </c>
      <c r="D107" s="71" t="s">
        <v>82</v>
      </c>
      <c r="E107" s="142" t="s">
        <v>1034</v>
      </c>
      <c r="F107" s="71" t="s">
        <v>250</v>
      </c>
      <c r="G107" s="73">
        <v>45170</v>
      </c>
      <c r="H107" s="73">
        <v>45170</v>
      </c>
      <c r="I107" s="74">
        <v>60</v>
      </c>
      <c r="J107" s="142" t="s">
        <v>94</v>
      </c>
      <c r="K107" s="75" t="s">
        <v>66</v>
      </c>
      <c r="L107" s="71" t="s">
        <v>251</v>
      </c>
      <c r="M107" s="38" t="str">
        <f t="shared" si="137"/>
        <v>6274</v>
      </c>
      <c r="N107" s="71">
        <v>6274001903</v>
      </c>
      <c r="O107" s="71">
        <v>6274001903</v>
      </c>
      <c r="P107" s="76"/>
      <c r="Q107" s="77"/>
      <c r="R107" s="76">
        <v>3033103521</v>
      </c>
      <c r="S107" s="78">
        <v>50553294</v>
      </c>
      <c r="T107" s="41">
        <f t="shared" si="155"/>
        <v>0</v>
      </c>
      <c r="U107" s="41">
        <f t="shared" si="155"/>
        <v>0</v>
      </c>
      <c r="V107" s="41">
        <f t="shared" si="155"/>
        <v>0</v>
      </c>
      <c r="W107" s="41">
        <f t="shared" si="155"/>
        <v>0</v>
      </c>
      <c r="X107" s="41">
        <f t="shared" si="155"/>
        <v>0</v>
      </c>
      <c r="Y107" s="41">
        <f t="shared" si="155"/>
        <v>0</v>
      </c>
      <c r="Z107" s="41">
        <f t="shared" si="155"/>
        <v>0</v>
      </c>
      <c r="AA107" s="41">
        <f t="shared" si="155"/>
        <v>0</v>
      </c>
      <c r="AB107" s="41">
        <f t="shared" si="155"/>
        <v>0</v>
      </c>
      <c r="AC107" s="41">
        <f t="shared" si="155"/>
        <v>0</v>
      </c>
      <c r="AD107" s="41">
        <f t="shared" si="155"/>
        <v>0</v>
      </c>
      <c r="AE107" s="41">
        <f t="shared" si="155"/>
        <v>0</v>
      </c>
      <c r="AF107" s="41">
        <f t="shared" si="139"/>
        <v>0</v>
      </c>
      <c r="AG107" s="41">
        <v>0</v>
      </c>
      <c r="AH107" s="41">
        <f t="shared" si="156"/>
        <v>0</v>
      </c>
      <c r="AI107" s="41">
        <f t="shared" si="156"/>
        <v>0</v>
      </c>
      <c r="AJ107" s="41">
        <f t="shared" si="156"/>
        <v>0</v>
      </c>
      <c r="AK107" s="41">
        <f t="shared" si="156"/>
        <v>0</v>
      </c>
      <c r="AL107" s="41">
        <f t="shared" si="156"/>
        <v>0</v>
      </c>
      <c r="AM107" s="41">
        <f t="shared" si="156"/>
        <v>0</v>
      </c>
      <c r="AN107" s="41">
        <f t="shared" si="156"/>
        <v>0</v>
      </c>
      <c r="AO107" s="41">
        <f t="shared" si="156"/>
        <v>0</v>
      </c>
      <c r="AP107" s="41">
        <f t="shared" si="156"/>
        <v>0</v>
      </c>
      <c r="AQ107" s="41">
        <f t="shared" si="156"/>
        <v>0</v>
      </c>
      <c r="AR107" s="41">
        <f t="shared" si="156"/>
        <v>0</v>
      </c>
      <c r="AS107" s="41">
        <f t="shared" si="156"/>
        <v>0</v>
      </c>
      <c r="AT107" s="41">
        <f t="shared" si="141"/>
        <v>0</v>
      </c>
      <c r="AU107" s="79">
        <v>0</v>
      </c>
      <c r="AV107" s="41">
        <f t="shared" si="157"/>
        <v>0</v>
      </c>
      <c r="AW107" s="41">
        <f t="shared" si="157"/>
        <v>0</v>
      </c>
      <c r="AX107" s="41">
        <f t="shared" si="157"/>
        <v>0</v>
      </c>
      <c r="AY107" s="41">
        <f t="shared" si="157"/>
        <v>0</v>
      </c>
      <c r="AZ107" s="41">
        <f t="shared" si="157"/>
        <v>0</v>
      </c>
      <c r="BA107" s="41">
        <f t="shared" si="157"/>
        <v>0</v>
      </c>
      <c r="BB107" s="41">
        <f t="shared" si="157"/>
        <v>0</v>
      </c>
      <c r="BC107" s="41">
        <f t="shared" si="157"/>
        <v>0</v>
      </c>
      <c r="BD107" s="41">
        <f t="shared" si="157"/>
        <v>0</v>
      </c>
      <c r="BE107" s="41">
        <f t="shared" si="157"/>
        <v>0</v>
      </c>
      <c r="BF107" s="41">
        <f t="shared" si="157"/>
        <v>0</v>
      </c>
      <c r="BG107" s="41">
        <f t="shared" si="157"/>
        <v>0</v>
      </c>
      <c r="BH107" s="41">
        <f t="shared" si="143"/>
        <v>0</v>
      </c>
      <c r="BI107" s="79">
        <v>0</v>
      </c>
      <c r="BJ107" s="41">
        <f t="shared" si="158"/>
        <v>0</v>
      </c>
      <c r="BK107" s="41">
        <f t="shared" si="158"/>
        <v>0</v>
      </c>
      <c r="BL107" s="41">
        <f t="shared" si="158"/>
        <v>0</v>
      </c>
      <c r="BM107" s="41">
        <f t="shared" si="158"/>
        <v>0</v>
      </c>
      <c r="BN107" s="41">
        <f t="shared" si="158"/>
        <v>0</v>
      </c>
      <c r="BO107" s="41">
        <f t="shared" si="158"/>
        <v>0</v>
      </c>
      <c r="BP107" s="41">
        <f t="shared" si="158"/>
        <v>0</v>
      </c>
      <c r="BQ107" s="41">
        <f t="shared" si="158"/>
        <v>0</v>
      </c>
      <c r="BR107" s="41">
        <f t="shared" si="158"/>
        <v>50553294</v>
      </c>
      <c r="BS107" s="41">
        <f t="shared" si="158"/>
        <v>50553294</v>
      </c>
      <c r="BT107" s="41">
        <f t="shared" si="158"/>
        <v>50553294</v>
      </c>
      <c r="BU107" s="41">
        <f t="shared" si="158"/>
        <v>50553294</v>
      </c>
      <c r="BV107" s="41">
        <f t="shared" si="146"/>
        <v>202213176</v>
      </c>
      <c r="BW107" s="79">
        <f t="shared" si="161"/>
        <v>2830890345</v>
      </c>
      <c r="BX107" s="61">
        <f t="shared" si="159"/>
        <v>50553294</v>
      </c>
      <c r="BY107" s="61">
        <f t="shared" si="159"/>
        <v>50553294</v>
      </c>
      <c r="BZ107" s="61">
        <f t="shared" si="159"/>
        <v>50553294</v>
      </c>
      <c r="CA107" s="61">
        <f t="shared" si="159"/>
        <v>50553294</v>
      </c>
      <c r="CB107" s="61">
        <f t="shared" si="159"/>
        <v>50553294</v>
      </c>
      <c r="CC107" s="61">
        <f t="shared" si="159"/>
        <v>50553294</v>
      </c>
      <c r="CD107" s="61">
        <f t="shared" si="159"/>
        <v>50553294</v>
      </c>
      <c r="CE107" s="61">
        <f t="shared" si="159"/>
        <v>50553294</v>
      </c>
      <c r="CF107" s="61">
        <f t="shared" si="159"/>
        <v>50553294</v>
      </c>
      <c r="CG107" s="61">
        <f t="shared" si="159"/>
        <v>50553294</v>
      </c>
      <c r="CH107" s="61">
        <f t="shared" si="159"/>
        <v>50553294</v>
      </c>
      <c r="CI107" s="61">
        <f t="shared" si="159"/>
        <v>50553294</v>
      </c>
      <c r="CJ107" s="41">
        <f t="shared" si="149"/>
        <v>606639528</v>
      </c>
      <c r="CK107" s="79">
        <f t="shared" si="150"/>
        <v>2224250817</v>
      </c>
      <c r="CL107" s="41">
        <f t="shared" si="160"/>
        <v>50553294</v>
      </c>
      <c r="CM107" s="41">
        <f t="shared" si="160"/>
        <v>50553294</v>
      </c>
      <c r="CN107" s="41">
        <f t="shared" si="160"/>
        <v>50553294</v>
      </c>
      <c r="CO107" s="41">
        <f t="shared" si="160"/>
        <v>50553294</v>
      </c>
      <c r="CP107" s="41">
        <f t="shared" si="160"/>
        <v>50553294</v>
      </c>
      <c r="CQ107" s="41">
        <f t="shared" si="160"/>
        <v>50553294</v>
      </c>
      <c r="CR107" s="41">
        <f t="shared" si="160"/>
        <v>50553294</v>
      </c>
      <c r="CS107" s="41">
        <f t="shared" si="160"/>
        <v>50553294</v>
      </c>
      <c r="CT107" s="41">
        <f t="shared" si="160"/>
        <v>50553294</v>
      </c>
      <c r="CU107" s="41">
        <f t="shared" si="160"/>
        <v>50553294</v>
      </c>
      <c r="CV107" s="41">
        <f t="shared" si="160"/>
        <v>50553294</v>
      </c>
      <c r="CW107" s="41">
        <f t="shared" si="160"/>
        <v>50553294</v>
      </c>
      <c r="CX107" s="41">
        <f t="shared" si="152"/>
        <v>606639528</v>
      </c>
      <c r="CY107" s="41">
        <f t="shared" si="153"/>
        <v>1617611289</v>
      </c>
    </row>
    <row r="108" spans="1:103" ht="13" outlineLevel="1" x14ac:dyDescent="0.25">
      <c r="A108" s="71" t="s">
        <v>195</v>
      </c>
      <c r="B108" s="71" t="s">
        <v>196</v>
      </c>
      <c r="C108" s="72" t="s">
        <v>213</v>
      </c>
      <c r="D108" s="71" t="s">
        <v>82</v>
      </c>
      <c r="E108" s="142" t="s">
        <v>1035</v>
      </c>
      <c r="F108" s="71" t="s">
        <v>252</v>
      </c>
      <c r="G108" s="73">
        <v>45170</v>
      </c>
      <c r="H108" s="73">
        <v>45170</v>
      </c>
      <c r="I108" s="74">
        <v>60</v>
      </c>
      <c r="J108" s="142" t="s">
        <v>94</v>
      </c>
      <c r="K108" s="75" t="s">
        <v>66</v>
      </c>
      <c r="L108" s="71" t="s">
        <v>253</v>
      </c>
      <c r="M108" s="38" t="str">
        <f t="shared" si="137"/>
        <v>6274</v>
      </c>
      <c r="N108" s="71">
        <v>6274001903</v>
      </c>
      <c r="O108" s="71">
        <v>6274001903</v>
      </c>
      <c r="P108" s="76"/>
      <c r="Q108" s="77"/>
      <c r="R108" s="76">
        <v>2381394958</v>
      </c>
      <c r="S108" s="78">
        <v>39689916</v>
      </c>
      <c r="T108" s="41">
        <f t="shared" ref="T108:AE113" si="162">+IF(YEAR($H108)&lt;$T$5,$S108,IF(AND(YEAR($H108)=$T$5,MONTH($H108)&lt;=T$6),$S108,0))</f>
        <v>0</v>
      </c>
      <c r="U108" s="41">
        <f t="shared" si="162"/>
        <v>0</v>
      </c>
      <c r="V108" s="41">
        <f t="shared" si="162"/>
        <v>0</v>
      </c>
      <c r="W108" s="41">
        <f t="shared" si="162"/>
        <v>0</v>
      </c>
      <c r="X108" s="41">
        <f t="shared" si="162"/>
        <v>0</v>
      </c>
      <c r="Y108" s="41">
        <f t="shared" si="162"/>
        <v>0</v>
      </c>
      <c r="Z108" s="41">
        <f t="shared" si="162"/>
        <v>0</v>
      </c>
      <c r="AA108" s="41">
        <f t="shared" si="162"/>
        <v>0</v>
      </c>
      <c r="AB108" s="41">
        <f t="shared" si="162"/>
        <v>0</v>
      </c>
      <c r="AC108" s="41">
        <f t="shared" si="162"/>
        <v>0</v>
      </c>
      <c r="AD108" s="41">
        <f t="shared" si="162"/>
        <v>0</v>
      </c>
      <c r="AE108" s="41">
        <f t="shared" si="162"/>
        <v>0</v>
      </c>
      <c r="AF108" s="41">
        <f t="shared" si="139"/>
        <v>0</v>
      </c>
      <c r="AG108" s="41">
        <v>0</v>
      </c>
      <c r="AH108" s="41">
        <f t="shared" ref="AH108:AS113" si="163">+IF(YEAR($H108)&lt;$AH$5,$S108,IF(AND(YEAR($H108)=$AH$5,MONTH($H108)&lt;=AH$6),$S108,0))</f>
        <v>0</v>
      </c>
      <c r="AI108" s="41">
        <f t="shared" si="163"/>
        <v>0</v>
      </c>
      <c r="AJ108" s="41">
        <f t="shared" si="163"/>
        <v>0</v>
      </c>
      <c r="AK108" s="41">
        <f t="shared" si="163"/>
        <v>0</v>
      </c>
      <c r="AL108" s="41">
        <f t="shared" si="163"/>
        <v>0</v>
      </c>
      <c r="AM108" s="41">
        <f t="shared" si="163"/>
        <v>0</v>
      </c>
      <c r="AN108" s="41">
        <f t="shared" si="163"/>
        <v>0</v>
      </c>
      <c r="AO108" s="41">
        <f t="shared" si="163"/>
        <v>0</v>
      </c>
      <c r="AP108" s="41">
        <f t="shared" si="163"/>
        <v>0</v>
      </c>
      <c r="AQ108" s="41">
        <f t="shared" si="163"/>
        <v>0</v>
      </c>
      <c r="AR108" s="41">
        <f t="shared" si="163"/>
        <v>0</v>
      </c>
      <c r="AS108" s="41">
        <f t="shared" si="163"/>
        <v>0</v>
      </c>
      <c r="AT108" s="41">
        <f t="shared" si="141"/>
        <v>0</v>
      </c>
      <c r="AU108" s="79">
        <v>0</v>
      </c>
      <c r="AV108" s="41">
        <f t="shared" ref="AV108:BG113" si="164">+IF(YEAR($H108)&lt;$AV$5,$S108,IF(AND(YEAR($H108)=$AV$5,MONTH($H108)&lt;=AV$6),$S108,0))</f>
        <v>0</v>
      </c>
      <c r="AW108" s="41">
        <f t="shared" si="164"/>
        <v>0</v>
      </c>
      <c r="AX108" s="41">
        <f t="shared" si="164"/>
        <v>0</v>
      </c>
      <c r="AY108" s="41">
        <f t="shared" si="164"/>
        <v>0</v>
      </c>
      <c r="AZ108" s="41">
        <f t="shared" si="164"/>
        <v>0</v>
      </c>
      <c r="BA108" s="41">
        <f t="shared" si="164"/>
        <v>0</v>
      </c>
      <c r="BB108" s="41">
        <f t="shared" si="164"/>
        <v>0</v>
      </c>
      <c r="BC108" s="41">
        <f t="shared" si="164"/>
        <v>0</v>
      </c>
      <c r="BD108" s="41">
        <f t="shared" si="164"/>
        <v>0</v>
      </c>
      <c r="BE108" s="41">
        <f t="shared" si="164"/>
        <v>0</v>
      </c>
      <c r="BF108" s="41">
        <f t="shared" si="164"/>
        <v>0</v>
      </c>
      <c r="BG108" s="41">
        <f t="shared" si="164"/>
        <v>0</v>
      </c>
      <c r="BH108" s="41">
        <f t="shared" si="143"/>
        <v>0</v>
      </c>
      <c r="BI108" s="79">
        <v>0</v>
      </c>
      <c r="BJ108" s="41">
        <f t="shared" ref="BJ108:BU113" si="165">+IF(YEAR($H108)&lt;$BJ$5,$S108,IF(AND(YEAR($H108)=$BJ$5,MONTH($H108)&lt;=BJ$6),$S108,0))</f>
        <v>0</v>
      </c>
      <c r="BK108" s="41">
        <f t="shared" si="165"/>
        <v>0</v>
      </c>
      <c r="BL108" s="41">
        <f t="shared" si="165"/>
        <v>0</v>
      </c>
      <c r="BM108" s="41">
        <f t="shared" si="165"/>
        <v>0</v>
      </c>
      <c r="BN108" s="41">
        <f t="shared" si="165"/>
        <v>0</v>
      </c>
      <c r="BO108" s="41">
        <f t="shared" si="165"/>
        <v>0</v>
      </c>
      <c r="BP108" s="41">
        <f t="shared" si="165"/>
        <v>0</v>
      </c>
      <c r="BQ108" s="41">
        <f t="shared" si="165"/>
        <v>0</v>
      </c>
      <c r="BR108" s="41">
        <f t="shared" si="165"/>
        <v>39689916</v>
      </c>
      <c r="BS108" s="41">
        <f t="shared" si="165"/>
        <v>39689916</v>
      </c>
      <c r="BT108" s="41">
        <f t="shared" si="165"/>
        <v>39689916</v>
      </c>
      <c r="BU108" s="41">
        <f t="shared" si="165"/>
        <v>39689916</v>
      </c>
      <c r="BV108" s="41">
        <f t="shared" si="146"/>
        <v>158759664</v>
      </c>
      <c r="BW108" s="79">
        <f t="shared" si="161"/>
        <v>2222635294</v>
      </c>
      <c r="BX108" s="61">
        <f t="shared" ref="BX108:CI113" si="166">+$S108</f>
        <v>39689916</v>
      </c>
      <c r="BY108" s="61">
        <f t="shared" si="166"/>
        <v>39689916</v>
      </c>
      <c r="BZ108" s="61">
        <f t="shared" si="166"/>
        <v>39689916</v>
      </c>
      <c r="CA108" s="61">
        <f t="shared" si="166"/>
        <v>39689916</v>
      </c>
      <c r="CB108" s="61">
        <f t="shared" si="166"/>
        <v>39689916</v>
      </c>
      <c r="CC108" s="61">
        <f t="shared" si="166"/>
        <v>39689916</v>
      </c>
      <c r="CD108" s="61">
        <f t="shared" si="166"/>
        <v>39689916</v>
      </c>
      <c r="CE108" s="61">
        <f t="shared" si="166"/>
        <v>39689916</v>
      </c>
      <c r="CF108" s="61">
        <f t="shared" si="166"/>
        <v>39689916</v>
      </c>
      <c r="CG108" s="61">
        <f t="shared" si="166"/>
        <v>39689916</v>
      </c>
      <c r="CH108" s="61">
        <f t="shared" si="166"/>
        <v>39689916</v>
      </c>
      <c r="CI108" s="61">
        <f t="shared" si="166"/>
        <v>39689916</v>
      </c>
      <c r="CJ108" s="41">
        <f t="shared" si="149"/>
        <v>476278992</v>
      </c>
      <c r="CK108" s="79">
        <f t="shared" si="150"/>
        <v>1746356302</v>
      </c>
      <c r="CL108" s="41">
        <f t="shared" ref="CL108:CW117" si="167">+IF(YEAR($H108)&lt;$CL$4,$S108,IF(AND(YEAR($H108)=$CL$4,MONTH($H108)&lt;=CL$6),$S108,0))</f>
        <v>39689916</v>
      </c>
      <c r="CM108" s="41">
        <f t="shared" si="167"/>
        <v>39689916</v>
      </c>
      <c r="CN108" s="41">
        <f t="shared" si="167"/>
        <v>39689916</v>
      </c>
      <c r="CO108" s="41">
        <f t="shared" si="167"/>
        <v>39689916</v>
      </c>
      <c r="CP108" s="41">
        <f t="shared" si="167"/>
        <v>39689916</v>
      </c>
      <c r="CQ108" s="41">
        <f t="shared" si="167"/>
        <v>39689916</v>
      </c>
      <c r="CR108" s="41">
        <f t="shared" si="167"/>
        <v>39689916</v>
      </c>
      <c r="CS108" s="41">
        <f t="shared" si="167"/>
        <v>39689916</v>
      </c>
      <c r="CT108" s="41">
        <f t="shared" si="167"/>
        <v>39689916</v>
      </c>
      <c r="CU108" s="41">
        <f t="shared" si="167"/>
        <v>39689916</v>
      </c>
      <c r="CV108" s="41">
        <f t="shared" si="167"/>
        <v>39689916</v>
      </c>
      <c r="CW108" s="41">
        <f t="shared" si="167"/>
        <v>39689916</v>
      </c>
      <c r="CX108" s="41">
        <f t="shared" si="152"/>
        <v>476278992</v>
      </c>
      <c r="CY108" s="41">
        <f t="shared" si="153"/>
        <v>1270077310</v>
      </c>
    </row>
    <row r="109" spans="1:103" ht="13" outlineLevel="1" x14ac:dyDescent="0.25">
      <c r="A109" s="71" t="s">
        <v>195</v>
      </c>
      <c r="B109" s="71" t="s">
        <v>196</v>
      </c>
      <c r="C109" s="72" t="s">
        <v>201</v>
      </c>
      <c r="D109" s="71" t="s">
        <v>82</v>
      </c>
      <c r="E109" s="142" t="s">
        <v>1036</v>
      </c>
      <c r="F109" s="71" t="s">
        <v>254</v>
      </c>
      <c r="G109" s="73">
        <v>45200</v>
      </c>
      <c r="H109" s="73">
        <v>45200</v>
      </c>
      <c r="I109" s="74">
        <v>60</v>
      </c>
      <c r="J109" s="142" t="s">
        <v>94</v>
      </c>
      <c r="K109" s="75" t="s">
        <v>66</v>
      </c>
      <c r="L109" s="71" t="s">
        <v>247</v>
      </c>
      <c r="M109" s="38" t="str">
        <f t="shared" si="137"/>
        <v>6274</v>
      </c>
      <c r="N109" s="71">
        <v>6274001903</v>
      </c>
      <c r="O109" s="71">
        <v>6274001903</v>
      </c>
      <c r="P109" s="76"/>
      <c r="Q109" s="77"/>
      <c r="R109" s="76">
        <v>343273414</v>
      </c>
      <c r="S109" s="78">
        <v>5721223</v>
      </c>
      <c r="T109" s="41">
        <f t="shared" si="162"/>
        <v>0</v>
      </c>
      <c r="U109" s="41">
        <f t="shared" si="162"/>
        <v>0</v>
      </c>
      <c r="V109" s="41">
        <f t="shared" si="162"/>
        <v>0</v>
      </c>
      <c r="W109" s="41">
        <f t="shared" si="162"/>
        <v>0</v>
      </c>
      <c r="X109" s="41">
        <f t="shared" si="162"/>
        <v>0</v>
      </c>
      <c r="Y109" s="41">
        <f t="shared" si="162"/>
        <v>0</v>
      </c>
      <c r="Z109" s="41">
        <f t="shared" si="162"/>
        <v>0</v>
      </c>
      <c r="AA109" s="41">
        <f t="shared" si="162"/>
        <v>0</v>
      </c>
      <c r="AB109" s="41">
        <f t="shared" si="162"/>
        <v>0</v>
      </c>
      <c r="AC109" s="41">
        <f t="shared" si="162"/>
        <v>0</v>
      </c>
      <c r="AD109" s="41">
        <f t="shared" si="162"/>
        <v>0</v>
      </c>
      <c r="AE109" s="41">
        <f t="shared" si="162"/>
        <v>0</v>
      </c>
      <c r="AF109" s="41">
        <f t="shared" si="139"/>
        <v>0</v>
      </c>
      <c r="AG109" s="41">
        <v>0</v>
      </c>
      <c r="AH109" s="41">
        <f t="shared" si="163"/>
        <v>0</v>
      </c>
      <c r="AI109" s="41">
        <f t="shared" si="163"/>
        <v>0</v>
      </c>
      <c r="AJ109" s="41">
        <f t="shared" si="163"/>
        <v>0</v>
      </c>
      <c r="AK109" s="41">
        <f t="shared" si="163"/>
        <v>0</v>
      </c>
      <c r="AL109" s="41">
        <f t="shared" si="163"/>
        <v>0</v>
      </c>
      <c r="AM109" s="41">
        <f t="shared" si="163"/>
        <v>0</v>
      </c>
      <c r="AN109" s="41">
        <f t="shared" si="163"/>
        <v>0</v>
      </c>
      <c r="AO109" s="41">
        <f t="shared" si="163"/>
        <v>0</v>
      </c>
      <c r="AP109" s="41">
        <f t="shared" si="163"/>
        <v>0</v>
      </c>
      <c r="AQ109" s="41">
        <f t="shared" si="163"/>
        <v>0</v>
      </c>
      <c r="AR109" s="41">
        <f t="shared" si="163"/>
        <v>0</v>
      </c>
      <c r="AS109" s="41">
        <f t="shared" si="163"/>
        <v>0</v>
      </c>
      <c r="AT109" s="41">
        <f t="shared" si="141"/>
        <v>0</v>
      </c>
      <c r="AU109" s="79">
        <v>0</v>
      </c>
      <c r="AV109" s="41">
        <f t="shared" si="164"/>
        <v>0</v>
      </c>
      <c r="AW109" s="41">
        <f t="shared" si="164"/>
        <v>0</v>
      </c>
      <c r="AX109" s="41">
        <f t="shared" si="164"/>
        <v>0</v>
      </c>
      <c r="AY109" s="41">
        <f t="shared" si="164"/>
        <v>0</v>
      </c>
      <c r="AZ109" s="41">
        <f t="shared" si="164"/>
        <v>0</v>
      </c>
      <c r="BA109" s="41">
        <f t="shared" si="164"/>
        <v>0</v>
      </c>
      <c r="BB109" s="41">
        <f t="shared" si="164"/>
        <v>0</v>
      </c>
      <c r="BC109" s="41">
        <f t="shared" si="164"/>
        <v>0</v>
      </c>
      <c r="BD109" s="41">
        <f t="shared" si="164"/>
        <v>0</v>
      </c>
      <c r="BE109" s="41">
        <f t="shared" si="164"/>
        <v>0</v>
      </c>
      <c r="BF109" s="41">
        <f t="shared" si="164"/>
        <v>0</v>
      </c>
      <c r="BG109" s="41">
        <f t="shared" si="164"/>
        <v>0</v>
      </c>
      <c r="BH109" s="41">
        <f t="shared" si="143"/>
        <v>0</v>
      </c>
      <c r="BI109" s="79">
        <v>0</v>
      </c>
      <c r="BJ109" s="41">
        <f t="shared" si="165"/>
        <v>0</v>
      </c>
      <c r="BK109" s="41">
        <f t="shared" si="165"/>
        <v>0</v>
      </c>
      <c r="BL109" s="41">
        <f t="shared" si="165"/>
        <v>0</v>
      </c>
      <c r="BM109" s="41">
        <f t="shared" si="165"/>
        <v>0</v>
      </c>
      <c r="BN109" s="41">
        <f t="shared" si="165"/>
        <v>0</v>
      </c>
      <c r="BO109" s="41">
        <f t="shared" si="165"/>
        <v>0</v>
      </c>
      <c r="BP109" s="41">
        <f t="shared" si="165"/>
        <v>0</v>
      </c>
      <c r="BQ109" s="41">
        <f t="shared" si="165"/>
        <v>0</v>
      </c>
      <c r="BR109" s="41">
        <f t="shared" si="165"/>
        <v>0</v>
      </c>
      <c r="BS109" s="41">
        <f t="shared" si="165"/>
        <v>5721223</v>
      </c>
      <c r="BT109" s="41">
        <f t="shared" si="165"/>
        <v>5721223</v>
      </c>
      <c r="BU109" s="41">
        <f t="shared" si="165"/>
        <v>5721223</v>
      </c>
      <c r="BV109" s="41">
        <f t="shared" si="146"/>
        <v>17163669</v>
      </c>
      <c r="BW109" s="79">
        <f t="shared" si="161"/>
        <v>326109745</v>
      </c>
      <c r="BX109" s="61">
        <f t="shared" si="166"/>
        <v>5721223</v>
      </c>
      <c r="BY109" s="61">
        <f t="shared" si="166"/>
        <v>5721223</v>
      </c>
      <c r="BZ109" s="61">
        <f t="shared" si="166"/>
        <v>5721223</v>
      </c>
      <c r="CA109" s="61">
        <f t="shared" si="166"/>
        <v>5721223</v>
      </c>
      <c r="CB109" s="61">
        <f t="shared" si="166"/>
        <v>5721223</v>
      </c>
      <c r="CC109" s="61">
        <f t="shared" si="166"/>
        <v>5721223</v>
      </c>
      <c r="CD109" s="61">
        <f t="shared" si="166"/>
        <v>5721223</v>
      </c>
      <c r="CE109" s="61">
        <f t="shared" si="166"/>
        <v>5721223</v>
      </c>
      <c r="CF109" s="61">
        <f t="shared" si="166"/>
        <v>5721223</v>
      </c>
      <c r="CG109" s="61">
        <f t="shared" si="166"/>
        <v>5721223</v>
      </c>
      <c r="CH109" s="61">
        <f t="shared" si="166"/>
        <v>5721223</v>
      </c>
      <c r="CI109" s="61">
        <f t="shared" si="166"/>
        <v>5721223</v>
      </c>
      <c r="CJ109" s="41">
        <f t="shared" si="149"/>
        <v>68654676</v>
      </c>
      <c r="CK109" s="79">
        <f t="shared" si="150"/>
        <v>257455069</v>
      </c>
      <c r="CL109" s="41">
        <f t="shared" si="167"/>
        <v>5721223</v>
      </c>
      <c r="CM109" s="41">
        <f t="shared" si="167"/>
        <v>5721223</v>
      </c>
      <c r="CN109" s="41">
        <f t="shared" si="167"/>
        <v>5721223</v>
      </c>
      <c r="CO109" s="41">
        <f t="shared" si="167"/>
        <v>5721223</v>
      </c>
      <c r="CP109" s="41">
        <f t="shared" si="167"/>
        <v>5721223</v>
      </c>
      <c r="CQ109" s="41">
        <f t="shared" si="167"/>
        <v>5721223</v>
      </c>
      <c r="CR109" s="41">
        <f t="shared" si="167"/>
        <v>5721223</v>
      </c>
      <c r="CS109" s="41">
        <f t="shared" si="167"/>
        <v>5721223</v>
      </c>
      <c r="CT109" s="41">
        <f t="shared" si="167"/>
        <v>5721223</v>
      </c>
      <c r="CU109" s="41">
        <f t="shared" si="167"/>
        <v>5721223</v>
      </c>
      <c r="CV109" s="41">
        <f t="shared" si="167"/>
        <v>5721223</v>
      </c>
      <c r="CW109" s="41">
        <f t="shared" si="167"/>
        <v>5721223</v>
      </c>
      <c r="CX109" s="41">
        <f t="shared" si="152"/>
        <v>68654676</v>
      </c>
      <c r="CY109" s="41">
        <f t="shared" si="153"/>
        <v>188800393</v>
      </c>
    </row>
    <row r="110" spans="1:103" ht="13" outlineLevel="1" x14ac:dyDescent="0.25">
      <c r="A110" s="71" t="s">
        <v>195</v>
      </c>
      <c r="B110" s="71" t="s">
        <v>196</v>
      </c>
      <c r="C110" s="72" t="s">
        <v>201</v>
      </c>
      <c r="D110" s="71" t="s">
        <v>82</v>
      </c>
      <c r="E110" s="142" t="s">
        <v>1037</v>
      </c>
      <c r="F110" s="71" t="s">
        <v>255</v>
      </c>
      <c r="G110" s="73">
        <v>45291</v>
      </c>
      <c r="H110" s="73">
        <v>45200</v>
      </c>
      <c r="I110" s="74">
        <v>60</v>
      </c>
      <c r="J110" s="142" t="s">
        <v>94</v>
      </c>
      <c r="K110" s="75" t="s">
        <v>66</v>
      </c>
      <c r="L110" s="71" t="s">
        <v>256</v>
      </c>
      <c r="M110" s="38" t="str">
        <f t="shared" si="137"/>
        <v>6274</v>
      </c>
      <c r="N110" s="71">
        <v>6274001903</v>
      </c>
      <c r="O110" s="71">
        <v>6274001903</v>
      </c>
      <c r="P110" s="76"/>
      <c r="Q110" s="77"/>
      <c r="R110" s="76">
        <v>46757482</v>
      </c>
      <c r="S110" s="78">
        <v>779292</v>
      </c>
      <c r="T110" s="41">
        <f t="shared" si="162"/>
        <v>0</v>
      </c>
      <c r="U110" s="41">
        <f t="shared" si="162"/>
        <v>0</v>
      </c>
      <c r="V110" s="41">
        <f t="shared" si="162"/>
        <v>0</v>
      </c>
      <c r="W110" s="41">
        <f t="shared" si="162"/>
        <v>0</v>
      </c>
      <c r="X110" s="41">
        <f t="shared" si="162"/>
        <v>0</v>
      </c>
      <c r="Y110" s="41">
        <f t="shared" si="162"/>
        <v>0</v>
      </c>
      <c r="Z110" s="41">
        <f t="shared" si="162"/>
        <v>0</v>
      </c>
      <c r="AA110" s="41">
        <f t="shared" si="162"/>
        <v>0</v>
      </c>
      <c r="AB110" s="41">
        <f t="shared" si="162"/>
        <v>0</v>
      </c>
      <c r="AC110" s="41">
        <f t="shared" si="162"/>
        <v>0</v>
      </c>
      <c r="AD110" s="41">
        <f t="shared" si="162"/>
        <v>0</v>
      </c>
      <c r="AE110" s="41">
        <f t="shared" si="162"/>
        <v>0</v>
      </c>
      <c r="AF110" s="41">
        <f t="shared" si="139"/>
        <v>0</v>
      </c>
      <c r="AG110" s="41">
        <v>0</v>
      </c>
      <c r="AH110" s="41">
        <f t="shared" si="163"/>
        <v>0</v>
      </c>
      <c r="AI110" s="41">
        <f t="shared" si="163"/>
        <v>0</v>
      </c>
      <c r="AJ110" s="41">
        <f t="shared" si="163"/>
        <v>0</v>
      </c>
      <c r="AK110" s="41">
        <f t="shared" si="163"/>
        <v>0</v>
      </c>
      <c r="AL110" s="41">
        <f t="shared" si="163"/>
        <v>0</v>
      </c>
      <c r="AM110" s="41">
        <f t="shared" si="163"/>
        <v>0</v>
      </c>
      <c r="AN110" s="41">
        <f t="shared" si="163"/>
        <v>0</v>
      </c>
      <c r="AO110" s="41">
        <f t="shared" si="163"/>
        <v>0</v>
      </c>
      <c r="AP110" s="41">
        <f t="shared" si="163"/>
        <v>0</v>
      </c>
      <c r="AQ110" s="41">
        <f t="shared" si="163"/>
        <v>0</v>
      </c>
      <c r="AR110" s="41">
        <f t="shared" si="163"/>
        <v>0</v>
      </c>
      <c r="AS110" s="41">
        <f t="shared" si="163"/>
        <v>0</v>
      </c>
      <c r="AT110" s="41">
        <f t="shared" si="141"/>
        <v>0</v>
      </c>
      <c r="AU110" s="79">
        <v>0</v>
      </c>
      <c r="AV110" s="41">
        <f t="shared" si="164"/>
        <v>0</v>
      </c>
      <c r="AW110" s="41">
        <f t="shared" si="164"/>
        <v>0</v>
      </c>
      <c r="AX110" s="41">
        <f t="shared" si="164"/>
        <v>0</v>
      </c>
      <c r="AY110" s="41">
        <f t="shared" si="164"/>
        <v>0</v>
      </c>
      <c r="AZ110" s="41">
        <f t="shared" si="164"/>
        <v>0</v>
      </c>
      <c r="BA110" s="41">
        <f t="shared" si="164"/>
        <v>0</v>
      </c>
      <c r="BB110" s="41">
        <f t="shared" si="164"/>
        <v>0</v>
      </c>
      <c r="BC110" s="41">
        <f t="shared" si="164"/>
        <v>0</v>
      </c>
      <c r="BD110" s="41">
        <f t="shared" si="164"/>
        <v>0</v>
      </c>
      <c r="BE110" s="41">
        <f t="shared" si="164"/>
        <v>0</v>
      </c>
      <c r="BF110" s="41">
        <f t="shared" si="164"/>
        <v>0</v>
      </c>
      <c r="BG110" s="41">
        <f t="shared" si="164"/>
        <v>0</v>
      </c>
      <c r="BH110" s="41">
        <f t="shared" si="143"/>
        <v>0</v>
      </c>
      <c r="BI110" s="79">
        <v>0</v>
      </c>
      <c r="BJ110" s="41">
        <f t="shared" si="165"/>
        <v>0</v>
      </c>
      <c r="BK110" s="41">
        <f t="shared" si="165"/>
        <v>0</v>
      </c>
      <c r="BL110" s="41">
        <f t="shared" si="165"/>
        <v>0</v>
      </c>
      <c r="BM110" s="41">
        <f t="shared" si="165"/>
        <v>0</v>
      </c>
      <c r="BN110" s="41">
        <f t="shared" si="165"/>
        <v>0</v>
      </c>
      <c r="BO110" s="41">
        <f t="shared" si="165"/>
        <v>0</v>
      </c>
      <c r="BP110" s="41">
        <f t="shared" si="165"/>
        <v>0</v>
      </c>
      <c r="BQ110" s="41">
        <f t="shared" si="165"/>
        <v>0</v>
      </c>
      <c r="BR110" s="41">
        <f t="shared" si="165"/>
        <v>0</v>
      </c>
      <c r="BS110" s="41">
        <f t="shared" si="165"/>
        <v>779292</v>
      </c>
      <c r="BT110" s="41">
        <f t="shared" si="165"/>
        <v>779292</v>
      </c>
      <c r="BU110" s="41">
        <f t="shared" si="165"/>
        <v>779292</v>
      </c>
      <c r="BV110" s="41">
        <f t="shared" si="146"/>
        <v>2337876</v>
      </c>
      <c r="BW110" s="79">
        <f t="shared" si="161"/>
        <v>44419606</v>
      </c>
      <c r="BX110" s="61">
        <f t="shared" si="166"/>
        <v>779292</v>
      </c>
      <c r="BY110" s="61">
        <f t="shared" si="166"/>
        <v>779292</v>
      </c>
      <c r="BZ110" s="61">
        <f t="shared" si="166"/>
        <v>779292</v>
      </c>
      <c r="CA110" s="61">
        <f t="shared" si="166"/>
        <v>779292</v>
      </c>
      <c r="CB110" s="61">
        <f t="shared" si="166"/>
        <v>779292</v>
      </c>
      <c r="CC110" s="61">
        <f t="shared" si="166"/>
        <v>779292</v>
      </c>
      <c r="CD110" s="61">
        <f t="shared" si="166"/>
        <v>779292</v>
      </c>
      <c r="CE110" s="61">
        <f t="shared" si="166"/>
        <v>779292</v>
      </c>
      <c r="CF110" s="61">
        <f t="shared" si="166"/>
        <v>779292</v>
      </c>
      <c r="CG110" s="61">
        <f t="shared" si="166"/>
        <v>779292</v>
      </c>
      <c r="CH110" s="61">
        <f t="shared" si="166"/>
        <v>779292</v>
      </c>
      <c r="CI110" s="61">
        <f t="shared" si="166"/>
        <v>779292</v>
      </c>
      <c r="CJ110" s="41">
        <f t="shared" si="149"/>
        <v>9351504</v>
      </c>
      <c r="CK110" s="79">
        <f t="shared" si="150"/>
        <v>35068102</v>
      </c>
      <c r="CL110" s="41">
        <f t="shared" si="167"/>
        <v>779292</v>
      </c>
      <c r="CM110" s="41">
        <f t="shared" si="167"/>
        <v>779292</v>
      </c>
      <c r="CN110" s="41">
        <f t="shared" si="167"/>
        <v>779292</v>
      </c>
      <c r="CO110" s="41">
        <f t="shared" si="167"/>
        <v>779292</v>
      </c>
      <c r="CP110" s="41">
        <f t="shared" si="167"/>
        <v>779292</v>
      </c>
      <c r="CQ110" s="41">
        <f t="shared" si="167"/>
        <v>779292</v>
      </c>
      <c r="CR110" s="41">
        <f t="shared" si="167"/>
        <v>779292</v>
      </c>
      <c r="CS110" s="41">
        <f t="shared" si="167"/>
        <v>779292</v>
      </c>
      <c r="CT110" s="41">
        <f t="shared" si="167"/>
        <v>779292</v>
      </c>
      <c r="CU110" s="41">
        <f t="shared" si="167"/>
        <v>779292</v>
      </c>
      <c r="CV110" s="41">
        <f t="shared" si="167"/>
        <v>779292</v>
      </c>
      <c r="CW110" s="41">
        <f t="shared" si="167"/>
        <v>779292</v>
      </c>
      <c r="CX110" s="41">
        <f t="shared" si="152"/>
        <v>9351504</v>
      </c>
      <c r="CY110" s="41">
        <f t="shared" si="153"/>
        <v>25716598</v>
      </c>
    </row>
    <row r="111" spans="1:103" ht="13" outlineLevel="1" x14ac:dyDescent="0.25">
      <c r="A111" s="71" t="s">
        <v>195</v>
      </c>
      <c r="B111" s="71" t="s">
        <v>257</v>
      </c>
      <c r="C111" s="72" t="s">
        <v>197</v>
      </c>
      <c r="D111" s="71" t="s">
        <v>82</v>
      </c>
      <c r="E111" s="142" t="s">
        <v>1038</v>
      </c>
      <c r="F111" s="71" t="s">
        <v>258</v>
      </c>
      <c r="G111" s="73">
        <v>45260</v>
      </c>
      <c r="H111" s="73">
        <v>45261</v>
      </c>
      <c r="I111" s="74">
        <v>60</v>
      </c>
      <c r="J111" s="142" t="s">
        <v>619</v>
      </c>
      <c r="K111" s="75" t="s">
        <v>43</v>
      </c>
      <c r="L111" s="71" t="s">
        <v>259</v>
      </c>
      <c r="M111" s="38" t="str">
        <f t="shared" si="137"/>
        <v>6274</v>
      </c>
      <c r="N111" s="71">
        <v>6274001903</v>
      </c>
      <c r="O111" s="71">
        <v>6274001903</v>
      </c>
      <c r="P111" s="76"/>
      <c r="Q111" s="77"/>
      <c r="R111" s="76">
        <v>1798575168</v>
      </c>
      <c r="S111" s="78">
        <v>29976253</v>
      </c>
      <c r="T111" s="41">
        <f t="shared" si="162"/>
        <v>0</v>
      </c>
      <c r="U111" s="41">
        <f t="shared" si="162"/>
        <v>0</v>
      </c>
      <c r="V111" s="41">
        <f t="shared" si="162"/>
        <v>0</v>
      </c>
      <c r="W111" s="41">
        <f t="shared" si="162"/>
        <v>0</v>
      </c>
      <c r="X111" s="41">
        <f t="shared" si="162"/>
        <v>0</v>
      </c>
      <c r="Y111" s="41">
        <f t="shared" si="162"/>
        <v>0</v>
      </c>
      <c r="Z111" s="41">
        <f t="shared" si="162"/>
        <v>0</v>
      </c>
      <c r="AA111" s="41">
        <f t="shared" si="162"/>
        <v>0</v>
      </c>
      <c r="AB111" s="41">
        <f t="shared" si="162"/>
        <v>0</v>
      </c>
      <c r="AC111" s="41">
        <f t="shared" si="162"/>
        <v>0</v>
      </c>
      <c r="AD111" s="41">
        <f t="shared" si="162"/>
        <v>0</v>
      </c>
      <c r="AE111" s="41">
        <f t="shared" si="162"/>
        <v>0</v>
      </c>
      <c r="AF111" s="41">
        <f t="shared" si="139"/>
        <v>0</v>
      </c>
      <c r="AG111" s="41">
        <v>0</v>
      </c>
      <c r="AH111" s="41">
        <f t="shared" si="163"/>
        <v>0</v>
      </c>
      <c r="AI111" s="41">
        <f t="shared" si="163"/>
        <v>0</v>
      </c>
      <c r="AJ111" s="41">
        <f t="shared" si="163"/>
        <v>0</v>
      </c>
      <c r="AK111" s="41">
        <f t="shared" si="163"/>
        <v>0</v>
      </c>
      <c r="AL111" s="41">
        <f t="shared" si="163"/>
        <v>0</v>
      </c>
      <c r="AM111" s="41">
        <f t="shared" si="163"/>
        <v>0</v>
      </c>
      <c r="AN111" s="41">
        <f t="shared" si="163"/>
        <v>0</v>
      </c>
      <c r="AO111" s="41">
        <f t="shared" si="163"/>
        <v>0</v>
      </c>
      <c r="AP111" s="41">
        <f t="shared" si="163"/>
        <v>0</v>
      </c>
      <c r="AQ111" s="41">
        <f t="shared" si="163"/>
        <v>0</v>
      </c>
      <c r="AR111" s="41">
        <f t="shared" si="163"/>
        <v>0</v>
      </c>
      <c r="AS111" s="41">
        <f t="shared" si="163"/>
        <v>0</v>
      </c>
      <c r="AT111" s="41">
        <f t="shared" si="141"/>
        <v>0</v>
      </c>
      <c r="AU111" s="79">
        <v>0</v>
      </c>
      <c r="AV111" s="41">
        <f t="shared" si="164"/>
        <v>0</v>
      </c>
      <c r="AW111" s="41">
        <f t="shared" si="164"/>
        <v>0</v>
      </c>
      <c r="AX111" s="41">
        <f t="shared" si="164"/>
        <v>0</v>
      </c>
      <c r="AY111" s="41">
        <f t="shared" si="164"/>
        <v>0</v>
      </c>
      <c r="AZ111" s="41">
        <f t="shared" si="164"/>
        <v>0</v>
      </c>
      <c r="BA111" s="41">
        <f t="shared" si="164"/>
        <v>0</v>
      </c>
      <c r="BB111" s="41">
        <f t="shared" si="164"/>
        <v>0</v>
      </c>
      <c r="BC111" s="41">
        <f t="shared" si="164"/>
        <v>0</v>
      </c>
      <c r="BD111" s="41">
        <f t="shared" si="164"/>
        <v>0</v>
      </c>
      <c r="BE111" s="41">
        <f t="shared" si="164"/>
        <v>0</v>
      </c>
      <c r="BF111" s="41">
        <f t="shared" si="164"/>
        <v>0</v>
      </c>
      <c r="BG111" s="41">
        <f t="shared" si="164"/>
        <v>0</v>
      </c>
      <c r="BH111" s="41">
        <f t="shared" si="143"/>
        <v>0</v>
      </c>
      <c r="BI111" s="79">
        <v>0</v>
      </c>
      <c r="BJ111" s="41">
        <f t="shared" si="165"/>
        <v>0</v>
      </c>
      <c r="BK111" s="41">
        <f t="shared" si="165"/>
        <v>0</v>
      </c>
      <c r="BL111" s="41">
        <f t="shared" si="165"/>
        <v>0</v>
      </c>
      <c r="BM111" s="41">
        <f t="shared" si="165"/>
        <v>0</v>
      </c>
      <c r="BN111" s="41">
        <f t="shared" si="165"/>
        <v>0</v>
      </c>
      <c r="BO111" s="41">
        <f t="shared" si="165"/>
        <v>0</v>
      </c>
      <c r="BP111" s="41">
        <f t="shared" si="165"/>
        <v>0</v>
      </c>
      <c r="BQ111" s="41">
        <f t="shared" si="165"/>
        <v>0</v>
      </c>
      <c r="BR111" s="41">
        <f t="shared" si="165"/>
        <v>0</v>
      </c>
      <c r="BS111" s="41">
        <f t="shared" si="165"/>
        <v>0</v>
      </c>
      <c r="BT111" s="41">
        <f t="shared" si="165"/>
        <v>0</v>
      </c>
      <c r="BU111" s="41">
        <f t="shared" si="165"/>
        <v>29976253</v>
      </c>
      <c r="BV111" s="41">
        <f t="shared" si="146"/>
        <v>29976253</v>
      </c>
      <c r="BW111" s="79">
        <f t="shared" si="161"/>
        <v>1768598915</v>
      </c>
      <c r="BX111" s="61">
        <f t="shared" si="166"/>
        <v>29976253</v>
      </c>
      <c r="BY111" s="61">
        <f t="shared" si="166"/>
        <v>29976253</v>
      </c>
      <c r="BZ111" s="61">
        <f t="shared" si="166"/>
        <v>29976253</v>
      </c>
      <c r="CA111" s="61">
        <f t="shared" si="166"/>
        <v>29976253</v>
      </c>
      <c r="CB111" s="61">
        <f t="shared" si="166"/>
        <v>29976253</v>
      </c>
      <c r="CC111" s="61">
        <f t="shared" si="166"/>
        <v>29976253</v>
      </c>
      <c r="CD111" s="61">
        <f t="shared" si="166"/>
        <v>29976253</v>
      </c>
      <c r="CE111" s="61">
        <f t="shared" si="166"/>
        <v>29976253</v>
      </c>
      <c r="CF111" s="61">
        <f t="shared" si="166"/>
        <v>29976253</v>
      </c>
      <c r="CG111" s="61">
        <f t="shared" si="166"/>
        <v>29976253</v>
      </c>
      <c r="CH111" s="61">
        <f t="shared" si="166"/>
        <v>29976253</v>
      </c>
      <c r="CI111" s="61">
        <f t="shared" si="166"/>
        <v>29976253</v>
      </c>
      <c r="CJ111" s="41">
        <f t="shared" si="149"/>
        <v>359715036</v>
      </c>
      <c r="CK111" s="79">
        <f t="shared" si="150"/>
        <v>1408883879</v>
      </c>
      <c r="CL111" s="41">
        <f t="shared" si="167"/>
        <v>29976253</v>
      </c>
      <c r="CM111" s="41">
        <f t="shared" si="167"/>
        <v>29976253</v>
      </c>
      <c r="CN111" s="41">
        <f t="shared" si="167"/>
        <v>29976253</v>
      </c>
      <c r="CO111" s="41">
        <f t="shared" si="167"/>
        <v>29976253</v>
      </c>
      <c r="CP111" s="41">
        <f t="shared" si="167"/>
        <v>29976253</v>
      </c>
      <c r="CQ111" s="41">
        <f t="shared" si="167"/>
        <v>29976253</v>
      </c>
      <c r="CR111" s="41">
        <f t="shared" si="167"/>
        <v>29976253</v>
      </c>
      <c r="CS111" s="41">
        <f t="shared" si="167"/>
        <v>29976253</v>
      </c>
      <c r="CT111" s="41">
        <f t="shared" si="167"/>
        <v>29976253</v>
      </c>
      <c r="CU111" s="41">
        <f t="shared" si="167"/>
        <v>29976253</v>
      </c>
      <c r="CV111" s="41">
        <f t="shared" si="167"/>
        <v>29976253</v>
      </c>
      <c r="CW111" s="41">
        <f t="shared" si="167"/>
        <v>29976253</v>
      </c>
      <c r="CX111" s="41">
        <f t="shared" si="152"/>
        <v>359715036</v>
      </c>
      <c r="CY111" s="41">
        <f t="shared" si="153"/>
        <v>1049168843</v>
      </c>
    </row>
    <row r="112" spans="1:103" ht="13" outlineLevel="1" x14ac:dyDescent="0.25">
      <c r="A112" s="71" t="s">
        <v>195</v>
      </c>
      <c r="B112" s="71" t="s">
        <v>196</v>
      </c>
      <c r="C112" s="72" t="s">
        <v>213</v>
      </c>
      <c r="D112" s="71" t="s">
        <v>64</v>
      </c>
      <c r="E112" s="142" t="s">
        <v>1039</v>
      </c>
      <c r="F112" s="71" t="s">
        <v>260</v>
      </c>
      <c r="G112" s="73">
        <v>45170</v>
      </c>
      <c r="H112" s="73">
        <v>45170</v>
      </c>
      <c r="I112" s="74">
        <v>180</v>
      </c>
      <c r="J112" s="142" t="s">
        <v>94</v>
      </c>
      <c r="K112" s="75" t="s">
        <v>66</v>
      </c>
      <c r="L112" s="71" t="s">
        <v>215</v>
      </c>
      <c r="M112" s="38" t="str">
        <f t="shared" si="137"/>
        <v>6274</v>
      </c>
      <c r="N112" s="71">
        <v>6274001909</v>
      </c>
      <c r="O112" s="71">
        <v>6274001903</v>
      </c>
      <c r="P112" s="76"/>
      <c r="Q112" s="77"/>
      <c r="R112" s="76">
        <v>6445602086</v>
      </c>
      <c r="S112" s="78">
        <v>35808901</v>
      </c>
      <c r="T112" s="41">
        <f t="shared" si="162"/>
        <v>0</v>
      </c>
      <c r="U112" s="41">
        <f t="shared" si="162"/>
        <v>0</v>
      </c>
      <c r="V112" s="41">
        <f t="shared" si="162"/>
        <v>0</v>
      </c>
      <c r="W112" s="41">
        <f t="shared" si="162"/>
        <v>0</v>
      </c>
      <c r="X112" s="41">
        <f t="shared" si="162"/>
        <v>0</v>
      </c>
      <c r="Y112" s="41">
        <f t="shared" si="162"/>
        <v>0</v>
      </c>
      <c r="Z112" s="41">
        <f t="shared" si="162"/>
        <v>0</v>
      </c>
      <c r="AA112" s="41">
        <f t="shared" si="162"/>
        <v>0</v>
      </c>
      <c r="AB112" s="41">
        <f t="shared" si="162"/>
        <v>0</v>
      </c>
      <c r="AC112" s="41">
        <f t="shared" si="162"/>
        <v>0</v>
      </c>
      <c r="AD112" s="41">
        <f t="shared" si="162"/>
        <v>0</v>
      </c>
      <c r="AE112" s="41">
        <f t="shared" si="162"/>
        <v>0</v>
      </c>
      <c r="AF112" s="41">
        <f t="shared" si="139"/>
        <v>0</v>
      </c>
      <c r="AG112" s="41">
        <v>0</v>
      </c>
      <c r="AH112" s="41">
        <f t="shared" si="163"/>
        <v>0</v>
      </c>
      <c r="AI112" s="41">
        <f t="shared" si="163"/>
        <v>0</v>
      </c>
      <c r="AJ112" s="41">
        <f t="shared" si="163"/>
        <v>0</v>
      </c>
      <c r="AK112" s="41">
        <f t="shared" si="163"/>
        <v>0</v>
      </c>
      <c r="AL112" s="41">
        <f t="shared" si="163"/>
        <v>0</v>
      </c>
      <c r="AM112" s="41">
        <f t="shared" si="163"/>
        <v>0</v>
      </c>
      <c r="AN112" s="41">
        <f t="shared" si="163"/>
        <v>0</v>
      </c>
      <c r="AO112" s="41">
        <f t="shared" si="163"/>
        <v>0</v>
      </c>
      <c r="AP112" s="41">
        <f t="shared" si="163"/>
        <v>0</v>
      </c>
      <c r="AQ112" s="41">
        <f t="shared" si="163"/>
        <v>0</v>
      </c>
      <c r="AR112" s="41">
        <f t="shared" si="163"/>
        <v>0</v>
      </c>
      <c r="AS112" s="41">
        <f t="shared" si="163"/>
        <v>0</v>
      </c>
      <c r="AT112" s="41">
        <f t="shared" si="141"/>
        <v>0</v>
      </c>
      <c r="AU112" s="79">
        <v>0</v>
      </c>
      <c r="AV112" s="41">
        <f t="shared" si="164"/>
        <v>0</v>
      </c>
      <c r="AW112" s="41">
        <f t="shared" si="164"/>
        <v>0</v>
      </c>
      <c r="AX112" s="41">
        <f t="shared" si="164"/>
        <v>0</v>
      </c>
      <c r="AY112" s="41">
        <f t="shared" si="164"/>
        <v>0</v>
      </c>
      <c r="AZ112" s="41">
        <f t="shared" si="164"/>
        <v>0</v>
      </c>
      <c r="BA112" s="41">
        <f t="shared" si="164"/>
        <v>0</v>
      </c>
      <c r="BB112" s="41">
        <f t="shared" si="164"/>
        <v>0</v>
      </c>
      <c r="BC112" s="41">
        <f t="shared" si="164"/>
        <v>0</v>
      </c>
      <c r="BD112" s="41">
        <f t="shared" si="164"/>
        <v>0</v>
      </c>
      <c r="BE112" s="41">
        <f t="shared" si="164"/>
        <v>0</v>
      </c>
      <c r="BF112" s="41">
        <f t="shared" si="164"/>
        <v>0</v>
      </c>
      <c r="BG112" s="41">
        <f t="shared" si="164"/>
        <v>0</v>
      </c>
      <c r="BH112" s="41">
        <f t="shared" si="143"/>
        <v>0</v>
      </c>
      <c r="BI112" s="79">
        <v>0</v>
      </c>
      <c r="BJ112" s="41">
        <f t="shared" si="165"/>
        <v>0</v>
      </c>
      <c r="BK112" s="41">
        <f t="shared" si="165"/>
        <v>0</v>
      </c>
      <c r="BL112" s="41">
        <f t="shared" si="165"/>
        <v>0</v>
      </c>
      <c r="BM112" s="41">
        <f t="shared" si="165"/>
        <v>0</v>
      </c>
      <c r="BN112" s="41">
        <f t="shared" si="165"/>
        <v>0</v>
      </c>
      <c r="BO112" s="41">
        <f t="shared" si="165"/>
        <v>0</v>
      </c>
      <c r="BP112" s="41">
        <f t="shared" si="165"/>
        <v>0</v>
      </c>
      <c r="BQ112" s="41">
        <f t="shared" si="165"/>
        <v>0</v>
      </c>
      <c r="BR112" s="41">
        <f t="shared" si="165"/>
        <v>35808901</v>
      </c>
      <c r="BS112" s="41">
        <f t="shared" si="165"/>
        <v>35808901</v>
      </c>
      <c r="BT112" s="41">
        <f t="shared" si="165"/>
        <v>35808901</v>
      </c>
      <c r="BU112" s="41">
        <f t="shared" si="165"/>
        <v>35808901</v>
      </c>
      <c r="BV112" s="41">
        <f t="shared" si="146"/>
        <v>143235604</v>
      </c>
      <c r="BW112" s="79">
        <f t="shared" si="161"/>
        <v>6302366482</v>
      </c>
      <c r="BX112" s="61">
        <f t="shared" si="166"/>
        <v>35808901</v>
      </c>
      <c r="BY112" s="61">
        <f t="shared" si="166"/>
        <v>35808901</v>
      </c>
      <c r="BZ112" s="61">
        <f t="shared" si="166"/>
        <v>35808901</v>
      </c>
      <c r="CA112" s="61">
        <f t="shared" si="166"/>
        <v>35808901</v>
      </c>
      <c r="CB112" s="61">
        <f t="shared" si="166"/>
        <v>35808901</v>
      </c>
      <c r="CC112" s="61">
        <f t="shared" si="166"/>
        <v>35808901</v>
      </c>
      <c r="CD112" s="61">
        <f t="shared" si="166"/>
        <v>35808901</v>
      </c>
      <c r="CE112" s="61">
        <f t="shared" si="166"/>
        <v>35808901</v>
      </c>
      <c r="CF112" s="61">
        <f t="shared" si="166"/>
        <v>35808901</v>
      </c>
      <c r="CG112" s="61">
        <f t="shared" si="166"/>
        <v>35808901</v>
      </c>
      <c r="CH112" s="61">
        <f t="shared" si="166"/>
        <v>35808901</v>
      </c>
      <c r="CI112" s="61">
        <f t="shared" si="166"/>
        <v>35808901</v>
      </c>
      <c r="CJ112" s="41">
        <f t="shared" si="149"/>
        <v>429706812</v>
      </c>
      <c r="CK112" s="79">
        <f t="shared" si="150"/>
        <v>5872659670</v>
      </c>
      <c r="CL112" s="41">
        <f t="shared" si="167"/>
        <v>35808901</v>
      </c>
      <c r="CM112" s="41">
        <f t="shared" si="167"/>
        <v>35808901</v>
      </c>
      <c r="CN112" s="41">
        <f t="shared" si="167"/>
        <v>35808901</v>
      </c>
      <c r="CO112" s="41">
        <f t="shared" si="167"/>
        <v>35808901</v>
      </c>
      <c r="CP112" s="41">
        <f t="shared" si="167"/>
        <v>35808901</v>
      </c>
      <c r="CQ112" s="41">
        <f t="shared" si="167"/>
        <v>35808901</v>
      </c>
      <c r="CR112" s="41">
        <f t="shared" si="167"/>
        <v>35808901</v>
      </c>
      <c r="CS112" s="41">
        <f t="shared" si="167"/>
        <v>35808901</v>
      </c>
      <c r="CT112" s="41">
        <f t="shared" si="167"/>
        <v>35808901</v>
      </c>
      <c r="CU112" s="41">
        <f t="shared" si="167"/>
        <v>35808901</v>
      </c>
      <c r="CV112" s="41">
        <f t="shared" si="167"/>
        <v>35808901</v>
      </c>
      <c r="CW112" s="41">
        <f t="shared" si="167"/>
        <v>35808901</v>
      </c>
      <c r="CX112" s="41">
        <f t="shared" si="152"/>
        <v>429706812</v>
      </c>
      <c r="CY112" s="41">
        <f t="shared" si="153"/>
        <v>5442952858</v>
      </c>
    </row>
    <row r="113" spans="1:103" ht="13" outlineLevel="1" x14ac:dyDescent="0.25">
      <c r="A113" s="71" t="s">
        <v>195</v>
      </c>
      <c r="B113" s="71" t="s">
        <v>196</v>
      </c>
      <c r="C113" s="72" t="s">
        <v>213</v>
      </c>
      <c r="D113" s="71" t="s">
        <v>64</v>
      </c>
      <c r="E113" s="142" t="s">
        <v>1040</v>
      </c>
      <c r="F113" s="71" t="s">
        <v>261</v>
      </c>
      <c r="G113" s="73">
        <v>45352</v>
      </c>
      <c r="H113" s="73">
        <v>45383</v>
      </c>
      <c r="I113" s="74">
        <v>180</v>
      </c>
      <c r="J113" s="142" t="s">
        <v>94</v>
      </c>
      <c r="K113" s="75" t="s">
        <v>66</v>
      </c>
      <c r="L113" s="71" t="s">
        <v>262</v>
      </c>
      <c r="M113" s="38" t="str">
        <f t="shared" si="137"/>
        <v>6274</v>
      </c>
      <c r="N113" s="71">
        <v>6274001909</v>
      </c>
      <c r="O113" s="71">
        <v>6274001903</v>
      </c>
      <c r="P113" s="76"/>
      <c r="Q113" s="77"/>
      <c r="R113" s="76">
        <v>22962508211</v>
      </c>
      <c r="S113" s="78">
        <v>127569490.06111111</v>
      </c>
      <c r="T113" s="41">
        <f t="shared" si="162"/>
        <v>0</v>
      </c>
      <c r="U113" s="41">
        <f t="shared" si="162"/>
        <v>0</v>
      </c>
      <c r="V113" s="41">
        <f t="shared" si="162"/>
        <v>0</v>
      </c>
      <c r="W113" s="41">
        <f t="shared" si="162"/>
        <v>0</v>
      </c>
      <c r="X113" s="41">
        <f t="shared" si="162"/>
        <v>0</v>
      </c>
      <c r="Y113" s="41">
        <f t="shared" si="162"/>
        <v>0</v>
      </c>
      <c r="Z113" s="41">
        <f t="shared" si="162"/>
        <v>0</v>
      </c>
      <c r="AA113" s="41">
        <f t="shared" si="162"/>
        <v>0</v>
      </c>
      <c r="AB113" s="41">
        <f t="shared" si="162"/>
        <v>0</v>
      </c>
      <c r="AC113" s="41">
        <f t="shared" si="162"/>
        <v>0</v>
      </c>
      <c r="AD113" s="41">
        <f t="shared" si="162"/>
        <v>0</v>
      </c>
      <c r="AE113" s="41">
        <f t="shared" si="162"/>
        <v>0</v>
      </c>
      <c r="AF113" s="41">
        <f t="shared" si="139"/>
        <v>0</v>
      </c>
      <c r="AG113" s="41">
        <v>0</v>
      </c>
      <c r="AH113" s="41">
        <f t="shared" si="163"/>
        <v>0</v>
      </c>
      <c r="AI113" s="41">
        <f t="shared" si="163"/>
        <v>0</v>
      </c>
      <c r="AJ113" s="41">
        <f t="shared" si="163"/>
        <v>0</v>
      </c>
      <c r="AK113" s="41">
        <f t="shared" si="163"/>
        <v>0</v>
      </c>
      <c r="AL113" s="41">
        <f t="shared" si="163"/>
        <v>0</v>
      </c>
      <c r="AM113" s="41">
        <f t="shared" si="163"/>
        <v>0</v>
      </c>
      <c r="AN113" s="41">
        <f t="shared" si="163"/>
        <v>0</v>
      </c>
      <c r="AO113" s="41">
        <f t="shared" si="163"/>
        <v>0</v>
      </c>
      <c r="AP113" s="41">
        <f t="shared" si="163"/>
        <v>0</v>
      </c>
      <c r="AQ113" s="41">
        <f t="shared" si="163"/>
        <v>0</v>
      </c>
      <c r="AR113" s="41">
        <f t="shared" si="163"/>
        <v>0</v>
      </c>
      <c r="AS113" s="41">
        <f t="shared" si="163"/>
        <v>0</v>
      </c>
      <c r="AT113" s="41">
        <f t="shared" si="141"/>
        <v>0</v>
      </c>
      <c r="AU113" s="79">
        <v>0</v>
      </c>
      <c r="AV113" s="41">
        <f t="shared" si="164"/>
        <v>0</v>
      </c>
      <c r="AW113" s="41">
        <f t="shared" si="164"/>
        <v>0</v>
      </c>
      <c r="AX113" s="41">
        <f t="shared" si="164"/>
        <v>0</v>
      </c>
      <c r="AY113" s="41">
        <f t="shared" si="164"/>
        <v>0</v>
      </c>
      <c r="AZ113" s="41">
        <f t="shared" si="164"/>
        <v>0</v>
      </c>
      <c r="BA113" s="41">
        <f t="shared" si="164"/>
        <v>0</v>
      </c>
      <c r="BB113" s="41">
        <f t="shared" si="164"/>
        <v>0</v>
      </c>
      <c r="BC113" s="41">
        <f t="shared" si="164"/>
        <v>0</v>
      </c>
      <c r="BD113" s="41">
        <f t="shared" si="164"/>
        <v>0</v>
      </c>
      <c r="BE113" s="41">
        <f t="shared" si="164"/>
        <v>0</v>
      </c>
      <c r="BF113" s="41">
        <f t="shared" si="164"/>
        <v>0</v>
      </c>
      <c r="BG113" s="41">
        <f t="shared" si="164"/>
        <v>0</v>
      </c>
      <c r="BH113" s="41">
        <f t="shared" si="143"/>
        <v>0</v>
      </c>
      <c r="BI113" s="79">
        <v>0</v>
      </c>
      <c r="BJ113" s="41">
        <f t="shared" si="165"/>
        <v>0</v>
      </c>
      <c r="BK113" s="41">
        <f t="shared" si="165"/>
        <v>0</v>
      </c>
      <c r="BL113" s="41">
        <f t="shared" si="165"/>
        <v>0</v>
      </c>
      <c r="BM113" s="41">
        <f t="shared" si="165"/>
        <v>0</v>
      </c>
      <c r="BN113" s="41">
        <f t="shared" si="165"/>
        <v>0</v>
      </c>
      <c r="BO113" s="41">
        <f t="shared" si="165"/>
        <v>0</v>
      </c>
      <c r="BP113" s="41">
        <f t="shared" si="165"/>
        <v>0</v>
      </c>
      <c r="BQ113" s="41">
        <f t="shared" si="165"/>
        <v>0</v>
      </c>
      <c r="BR113" s="41">
        <f t="shared" si="165"/>
        <v>0</v>
      </c>
      <c r="BS113" s="41">
        <f t="shared" si="165"/>
        <v>0</v>
      </c>
      <c r="BT113" s="41">
        <f t="shared" si="165"/>
        <v>0</v>
      </c>
      <c r="BU113" s="41">
        <f t="shared" si="165"/>
        <v>0</v>
      </c>
      <c r="BV113" s="41">
        <f t="shared" si="146"/>
        <v>0</v>
      </c>
      <c r="BW113" s="79">
        <v>0</v>
      </c>
      <c r="BX113" s="61"/>
      <c r="BY113" s="61"/>
      <c r="BZ113" s="61"/>
      <c r="CA113" s="61">
        <f t="shared" si="166"/>
        <v>127569490.06111111</v>
      </c>
      <c r="CB113" s="61">
        <f t="shared" si="166"/>
        <v>127569490.06111111</v>
      </c>
      <c r="CC113" s="61">
        <f t="shared" si="166"/>
        <v>127569490.06111111</v>
      </c>
      <c r="CD113" s="61">
        <f t="shared" si="166"/>
        <v>127569490.06111111</v>
      </c>
      <c r="CE113" s="61">
        <f t="shared" si="166"/>
        <v>127569490.06111111</v>
      </c>
      <c r="CF113" s="61">
        <f t="shared" si="166"/>
        <v>127569490.06111111</v>
      </c>
      <c r="CG113" s="61">
        <f t="shared" si="166"/>
        <v>127569490.06111111</v>
      </c>
      <c r="CH113" s="61">
        <f t="shared" si="166"/>
        <v>127569490.06111111</v>
      </c>
      <c r="CI113" s="61">
        <f t="shared" si="166"/>
        <v>127569490.06111111</v>
      </c>
      <c r="CJ113" s="41">
        <f t="shared" si="149"/>
        <v>1148125410.55</v>
      </c>
      <c r="CK113" s="79">
        <f t="shared" ref="CK113:CK129" si="168">+R113-CJ113</f>
        <v>21814382800.450001</v>
      </c>
      <c r="CL113" s="41">
        <f t="shared" si="167"/>
        <v>127569490.06111111</v>
      </c>
      <c r="CM113" s="41">
        <f t="shared" si="167"/>
        <v>127569490.06111111</v>
      </c>
      <c r="CN113" s="41">
        <f t="shared" si="167"/>
        <v>127569490.06111111</v>
      </c>
      <c r="CO113" s="41">
        <f t="shared" si="167"/>
        <v>127569490.06111111</v>
      </c>
      <c r="CP113" s="41">
        <f t="shared" si="167"/>
        <v>127569490.06111111</v>
      </c>
      <c r="CQ113" s="41">
        <f t="shared" si="167"/>
        <v>127569490.06111111</v>
      </c>
      <c r="CR113" s="41">
        <f t="shared" si="167"/>
        <v>127569490.06111111</v>
      </c>
      <c r="CS113" s="41">
        <f t="shared" si="167"/>
        <v>127569490.06111111</v>
      </c>
      <c r="CT113" s="41">
        <f t="shared" si="167"/>
        <v>127569490.06111111</v>
      </c>
      <c r="CU113" s="41">
        <f t="shared" si="167"/>
        <v>127569490.06111111</v>
      </c>
      <c r="CV113" s="41">
        <f t="shared" si="167"/>
        <v>127569490.06111111</v>
      </c>
      <c r="CW113" s="41">
        <f t="shared" si="167"/>
        <v>127569490.06111111</v>
      </c>
      <c r="CX113" s="41">
        <f t="shared" si="152"/>
        <v>1530833880.7333336</v>
      </c>
      <c r="CY113" s="41">
        <f t="shared" si="153"/>
        <v>20283548919.716667</v>
      </c>
    </row>
    <row r="114" spans="1:103" ht="13" outlineLevel="1" x14ac:dyDescent="0.25">
      <c r="A114" s="71" t="s">
        <v>195</v>
      </c>
      <c r="B114" s="71" t="s">
        <v>205</v>
      </c>
      <c r="C114" s="72" t="s">
        <v>206</v>
      </c>
      <c r="D114" s="71" t="s">
        <v>82</v>
      </c>
      <c r="E114" s="142" t="s">
        <v>1041</v>
      </c>
      <c r="F114" s="71" t="s">
        <v>263</v>
      </c>
      <c r="G114" s="73">
        <v>45446</v>
      </c>
      <c r="H114" s="73">
        <v>45474</v>
      </c>
      <c r="I114" s="74">
        <v>60</v>
      </c>
      <c r="J114" s="142" t="s">
        <v>770</v>
      </c>
      <c r="K114" s="75" t="s">
        <v>264</v>
      </c>
      <c r="L114" s="71" t="s">
        <v>243</v>
      </c>
      <c r="M114" s="38" t="str">
        <f t="shared" si="137"/>
        <v>6274</v>
      </c>
      <c r="N114" s="71">
        <v>6274001903</v>
      </c>
      <c r="O114" s="71">
        <v>6274001903</v>
      </c>
      <c r="P114" s="76"/>
      <c r="Q114" s="77"/>
      <c r="R114" s="76">
        <v>700209603</v>
      </c>
      <c r="S114" s="78">
        <v>11670160.050000001</v>
      </c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79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79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79"/>
      <c r="BX114" s="41">
        <f t="shared" ref="BX114:CI115" si="169">+IF(YEAR($H114)&lt;$BX$5,$S114,IF(AND(YEAR($H114)=$BX$5,MONTH($H114)&lt;=BX$6),$S114,0))</f>
        <v>0</v>
      </c>
      <c r="BY114" s="41">
        <f t="shared" si="169"/>
        <v>0</v>
      </c>
      <c r="BZ114" s="41">
        <f t="shared" si="169"/>
        <v>0</v>
      </c>
      <c r="CA114" s="41">
        <f t="shared" si="169"/>
        <v>0</v>
      </c>
      <c r="CB114" s="41">
        <f t="shared" si="169"/>
        <v>0</v>
      </c>
      <c r="CC114" s="41">
        <f t="shared" si="169"/>
        <v>0</v>
      </c>
      <c r="CD114" s="41">
        <f t="shared" si="169"/>
        <v>11670160.050000001</v>
      </c>
      <c r="CE114" s="41">
        <f t="shared" si="169"/>
        <v>11670160.050000001</v>
      </c>
      <c r="CF114" s="41">
        <f t="shared" si="169"/>
        <v>11670160.050000001</v>
      </c>
      <c r="CG114" s="41">
        <f t="shared" si="169"/>
        <v>11670160.050000001</v>
      </c>
      <c r="CH114" s="41">
        <f t="shared" si="169"/>
        <v>11670160.050000001</v>
      </c>
      <c r="CI114" s="41">
        <f t="shared" si="169"/>
        <v>11670160.050000001</v>
      </c>
      <c r="CJ114" s="41">
        <f t="shared" si="149"/>
        <v>70020960.299999997</v>
      </c>
      <c r="CK114" s="79">
        <f t="shared" si="168"/>
        <v>630188642.70000005</v>
      </c>
      <c r="CL114" s="41">
        <f t="shared" si="167"/>
        <v>11670160.050000001</v>
      </c>
      <c r="CM114" s="41">
        <f t="shared" si="167"/>
        <v>11670160.050000001</v>
      </c>
      <c r="CN114" s="41">
        <f t="shared" si="167"/>
        <v>11670160.050000001</v>
      </c>
      <c r="CO114" s="41">
        <f t="shared" si="167"/>
        <v>11670160.050000001</v>
      </c>
      <c r="CP114" s="41">
        <f t="shared" si="167"/>
        <v>11670160.050000001</v>
      </c>
      <c r="CQ114" s="41">
        <f t="shared" si="167"/>
        <v>11670160.050000001</v>
      </c>
      <c r="CR114" s="41">
        <f t="shared" si="167"/>
        <v>11670160.050000001</v>
      </c>
      <c r="CS114" s="41">
        <f t="shared" si="167"/>
        <v>11670160.050000001</v>
      </c>
      <c r="CT114" s="41">
        <f t="shared" si="167"/>
        <v>11670160.050000001</v>
      </c>
      <c r="CU114" s="41">
        <f t="shared" si="167"/>
        <v>11670160.050000001</v>
      </c>
      <c r="CV114" s="41">
        <f t="shared" si="167"/>
        <v>11670160.050000001</v>
      </c>
      <c r="CW114" s="41">
        <f t="shared" si="167"/>
        <v>11670160.050000001</v>
      </c>
      <c r="CX114" s="41">
        <f t="shared" si="152"/>
        <v>140041920.59999999</v>
      </c>
      <c r="CY114" s="41">
        <f t="shared" si="153"/>
        <v>490146722.10000002</v>
      </c>
    </row>
    <row r="115" spans="1:103" ht="13" outlineLevel="1" x14ac:dyDescent="0.25">
      <c r="A115" s="71" t="s">
        <v>195</v>
      </c>
      <c r="B115" s="71" t="s">
        <v>196</v>
      </c>
      <c r="C115" s="72" t="s">
        <v>229</v>
      </c>
      <c r="D115" s="71" t="s">
        <v>82</v>
      </c>
      <c r="E115" s="142" t="s">
        <v>1042</v>
      </c>
      <c r="F115" s="71" t="s">
        <v>265</v>
      </c>
      <c r="G115" s="73">
        <v>45446</v>
      </c>
      <c r="H115" s="73">
        <v>45474</v>
      </c>
      <c r="I115" s="74">
        <v>60</v>
      </c>
      <c r="J115" s="142" t="s">
        <v>771</v>
      </c>
      <c r="K115" s="75" t="s">
        <v>266</v>
      </c>
      <c r="L115" s="71" t="s">
        <v>267</v>
      </c>
      <c r="M115" s="83" t="str">
        <f t="shared" si="137"/>
        <v>6274</v>
      </c>
      <c r="N115" s="71">
        <v>6274001903</v>
      </c>
      <c r="O115" s="71">
        <v>6274001903</v>
      </c>
      <c r="P115" s="76"/>
      <c r="Q115" s="77"/>
      <c r="R115" s="76">
        <v>193200000</v>
      </c>
      <c r="S115" s="78">
        <v>3220000</v>
      </c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79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79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79"/>
      <c r="BX115" s="41">
        <f t="shared" si="169"/>
        <v>0</v>
      </c>
      <c r="BY115" s="41">
        <f t="shared" si="169"/>
        <v>0</v>
      </c>
      <c r="BZ115" s="41">
        <f t="shared" si="169"/>
        <v>0</v>
      </c>
      <c r="CA115" s="41">
        <f t="shared" si="169"/>
        <v>0</v>
      </c>
      <c r="CB115" s="41">
        <f t="shared" si="169"/>
        <v>0</v>
      </c>
      <c r="CC115" s="41">
        <f t="shared" si="169"/>
        <v>0</v>
      </c>
      <c r="CD115" s="41">
        <f t="shared" si="169"/>
        <v>3220000</v>
      </c>
      <c r="CE115" s="41">
        <f t="shared" si="169"/>
        <v>3220000</v>
      </c>
      <c r="CF115" s="41">
        <f t="shared" si="169"/>
        <v>3220000</v>
      </c>
      <c r="CG115" s="41">
        <f t="shared" si="169"/>
        <v>3220000</v>
      </c>
      <c r="CH115" s="41">
        <f t="shared" si="169"/>
        <v>3220000</v>
      </c>
      <c r="CI115" s="41">
        <f t="shared" si="169"/>
        <v>3220000</v>
      </c>
      <c r="CJ115" s="41">
        <f t="shared" si="149"/>
        <v>19320000</v>
      </c>
      <c r="CK115" s="79">
        <f t="shared" si="168"/>
        <v>173880000</v>
      </c>
      <c r="CL115" s="41">
        <f t="shared" si="167"/>
        <v>3220000</v>
      </c>
      <c r="CM115" s="41">
        <f t="shared" si="167"/>
        <v>3220000</v>
      </c>
      <c r="CN115" s="41">
        <f t="shared" si="167"/>
        <v>3220000</v>
      </c>
      <c r="CO115" s="41">
        <f t="shared" si="167"/>
        <v>3220000</v>
      </c>
      <c r="CP115" s="41">
        <f t="shared" si="167"/>
        <v>3220000</v>
      </c>
      <c r="CQ115" s="41">
        <f t="shared" si="167"/>
        <v>3220000</v>
      </c>
      <c r="CR115" s="41">
        <f t="shared" si="167"/>
        <v>3220000</v>
      </c>
      <c r="CS115" s="41">
        <f t="shared" si="167"/>
        <v>3220000</v>
      </c>
      <c r="CT115" s="41">
        <f t="shared" si="167"/>
        <v>3220000</v>
      </c>
      <c r="CU115" s="41">
        <f t="shared" si="167"/>
        <v>3220000</v>
      </c>
      <c r="CV115" s="41">
        <f t="shared" si="167"/>
        <v>3220000</v>
      </c>
      <c r="CW115" s="41">
        <f t="shared" si="167"/>
        <v>3220000</v>
      </c>
      <c r="CX115" s="41">
        <f t="shared" si="152"/>
        <v>38640000</v>
      </c>
      <c r="CY115" s="41">
        <f t="shared" si="153"/>
        <v>135240000</v>
      </c>
    </row>
    <row r="116" spans="1:103" ht="13" outlineLevel="1" x14ac:dyDescent="0.25">
      <c r="A116" s="71" t="s">
        <v>195</v>
      </c>
      <c r="B116" s="71" t="s">
        <v>268</v>
      </c>
      <c r="C116" s="72" t="s">
        <v>197</v>
      </c>
      <c r="D116" s="71" t="s">
        <v>82</v>
      </c>
      <c r="E116" s="142" t="s">
        <v>1043</v>
      </c>
      <c r="F116" s="71" t="s">
        <v>269</v>
      </c>
      <c r="G116" s="73">
        <v>45539</v>
      </c>
      <c r="H116" s="73">
        <v>45536</v>
      </c>
      <c r="I116" s="74">
        <v>60</v>
      </c>
      <c r="J116" s="142" t="s">
        <v>448</v>
      </c>
      <c r="K116" s="75" t="s">
        <v>270</v>
      </c>
      <c r="L116" s="71" t="s">
        <v>271</v>
      </c>
      <c r="M116" s="83" t="str">
        <f t="shared" si="137"/>
        <v>6274</v>
      </c>
      <c r="N116" s="71">
        <v>6274001903</v>
      </c>
      <c r="O116" s="71">
        <v>6274001903</v>
      </c>
      <c r="P116" s="76"/>
      <c r="Q116" s="77"/>
      <c r="R116" s="76">
        <v>1123567335</v>
      </c>
      <c r="S116" s="78">
        <v>18726122.25</v>
      </c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79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79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79"/>
      <c r="BX116" s="61"/>
      <c r="BY116" s="61"/>
      <c r="BZ116" s="61"/>
      <c r="CA116" s="61"/>
      <c r="CB116" s="61"/>
      <c r="CC116" s="61"/>
      <c r="CD116" s="61"/>
      <c r="CE116" s="61"/>
      <c r="CF116" s="61">
        <f>+S116</f>
        <v>18726122.25</v>
      </c>
      <c r="CG116" s="61">
        <f t="shared" ref="CG116:CI118" si="170">+CF116</f>
        <v>18726122.25</v>
      </c>
      <c r="CH116" s="61">
        <f t="shared" si="170"/>
        <v>18726122.25</v>
      </c>
      <c r="CI116" s="61">
        <f t="shared" si="170"/>
        <v>18726122.25</v>
      </c>
      <c r="CJ116" s="41">
        <f t="shared" si="149"/>
        <v>74904489</v>
      </c>
      <c r="CK116" s="79">
        <f t="shared" si="168"/>
        <v>1048662846</v>
      </c>
      <c r="CL116" s="41">
        <f t="shared" si="167"/>
        <v>18726122.25</v>
      </c>
      <c r="CM116" s="41">
        <f t="shared" si="167"/>
        <v>18726122.25</v>
      </c>
      <c r="CN116" s="41">
        <f t="shared" si="167"/>
        <v>18726122.25</v>
      </c>
      <c r="CO116" s="41">
        <f t="shared" si="167"/>
        <v>18726122.25</v>
      </c>
      <c r="CP116" s="41">
        <f t="shared" si="167"/>
        <v>18726122.25</v>
      </c>
      <c r="CQ116" s="41">
        <f t="shared" si="167"/>
        <v>18726122.25</v>
      </c>
      <c r="CR116" s="41">
        <f t="shared" si="167"/>
        <v>18726122.25</v>
      </c>
      <c r="CS116" s="41">
        <f t="shared" si="167"/>
        <v>18726122.25</v>
      </c>
      <c r="CT116" s="41">
        <f t="shared" si="167"/>
        <v>18726122.25</v>
      </c>
      <c r="CU116" s="41">
        <f t="shared" si="167"/>
        <v>18726122.25</v>
      </c>
      <c r="CV116" s="41">
        <f t="shared" si="167"/>
        <v>18726122.25</v>
      </c>
      <c r="CW116" s="41">
        <f t="shared" si="167"/>
        <v>18726122.25</v>
      </c>
      <c r="CX116" s="41">
        <f t="shared" si="152"/>
        <v>224713467</v>
      </c>
      <c r="CY116" s="41">
        <f t="shared" si="153"/>
        <v>823949379</v>
      </c>
    </row>
    <row r="117" spans="1:103" ht="13" outlineLevel="1" x14ac:dyDescent="0.25">
      <c r="A117" s="71" t="s">
        <v>195</v>
      </c>
      <c r="B117" s="71" t="s">
        <v>257</v>
      </c>
      <c r="C117" s="72" t="s">
        <v>197</v>
      </c>
      <c r="D117" s="71" t="s">
        <v>82</v>
      </c>
      <c r="E117" s="142" t="s">
        <v>1044</v>
      </c>
      <c r="F117" s="71" t="s">
        <v>272</v>
      </c>
      <c r="G117" s="73">
        <v>45539</v>
      </c>
      <c r="H117" s="73">
        <v>45536</v>
      </c>
      <c r="I117" s="74">
        <v>60</v>
      </c>
      <c r="J117" s="142" t="s">
        <v>772</v>
      </c>
      <c r="K117" s="75" t="s">
        <v>273</v>
      </c>
      <c r="L117" s="71" t="s">
        <v>274</v>
      </c>
      <c r="M117" s="83" t="str">
        <f t="shared" si="137"/>
        <v>6274</v>
      </c>
      <c r="N117" s="71">
        <v>6274001903</v>
      </c>
      <c r="O117" s="71">
        <v>6274001903</v>
      </c>
      <c r="P117" s="76"/>
      <c r="Q117" s="77"/>
      <c r="R117" s="76">
        <v>936402136</v>
      </c>
      <c r="S117" s="78">
        <v>15606702.266666668</v>
      </c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79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79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79"/>
      <c r="BX117" s="61"/>
      <c r="BY117" s="61"/>
      <c r="BZ117" s="61"/>
      <c r="CA117" s="61"/>
      <c r="CB117" s="61"/>
      <c r="CC117" s="61"/>
      <c r="CD117" s="61"/>
      <c r="CE117" s="61"/>
      <c r="CF117" s="61">
        <f>+S117</f>
        <v>15606702.266666668</v>
      </c>
      <c r="CG117" s="61">
        <f t="shared" si="170"/>
        <v>15606702.266666668</v>
      </c>
      <c r="CH117" s="61">
        <f t="shared" si="170"/>
        <v>15606702.266666668</v>
      </c>
      <c r="CI117" s="61">
        <f t="shared" si="170"/>
        <v>15606702.266666668</v>
      </c>
      <c r="CJ117" s="41">
        <f t="shared" si="149"/>
        <v>62426809.06666667</v>
      </c>
      <c r="CK117" s="79">
        <f t="shared" si="168"/>
        <v>873975326.93333328</v>
      </c>
      <c r="CL117" s="41">
        <f t="shared" si="167"/>
        <v>15606702.266666668</v>
      </c>
      <c r="CM117" s="41">
        <f t="shared" si="167"/>
        <v>15606702.266666668</v>
      </c>
      <c r="CN117" s="41">
        <f t="shared" si="167"/>
        <v>15606702.266666668</v>
      </c>
      <c r="CO117" s="41">
        <f t="shared" si="167"/>
        <v>15606702.266666668</v>
      </c>
      <c r="CP117" s="41">
        <f t="shared" si="167"/>
        <v>15606702.266666668</v>
      </c>
      <c r="CQ117" s="41">
        <f t="shared" si="167"/>
        <v>15606702.266666668</v>
      </c>
      <c r="CR117" s="41">
        <f t="shared" si="167"/>
        <v>15606702.266666668</v>
      </c>
      <c r="CS117" s="41">
        <f t="shared" si="167"/>
        <v>15606702.266666668</v>
      </c>
      <c r="CT117" s="41">
        <f t="shared" si="167"/>
        <v>15606702.266666668</v>
      </c>
      <c r="CU117" s="41">
        <f t="shared" si="167"/>
        <v>15606702.266666668</v>
      </c>
      <c r="CV117" s="41">
        <f t="shared" si="167"/>
        <v>15606702.266666668</v>
      </c>
      <c r="CW117" s="41">
        <f t="shared" si="167"/>
        <v>15606702.266666668</v>
      </c>
      <c r="CX117" s="41">
        <f t="shared" si="152"/>
        <v>187280427.20000005</v>
      </c>
      <c r="CY117" s="41">
        <f t="shared" si="153"/>
        <v>686694899.73333323</v>
      </c>
    </row>
    <row r="118" spans="1:103" ht="13" outlineLevel="1" x14ac:dyDescent="0.25">
      <c r="A118" s="71" t="s">
        <v>195</v>
      </c>
      <c r="B118" s="71" t="s">
        <v>196</v>
      </c>
      <c r="C118" s="72" t="s">
        <v>197</v>
      </c>
      <c r="D118" s="87" t="s">
        <v>82</v>
      </c>
      <c r="E118" s="142" t="s">
        <v>1045</v>
      </c>
      <c r="F118" s="71" t="s">
        <v>275</v>
      </c>
      <c r="G118" s="73">
        <v>45539</v>
      </c>
      <c r="H118" s="73">
        <v>45536</v>
      </c>
      <c r="I118" s="74">
        <v>60</v>
      </c>
      <c r="J118" s="142" t="s">
        <v>276</v>
      </c>
      <c r="K118" s="75" t="s">
        <v>277</v>
      </c>
      <c r="L118" s="71" t="s">
        <v>278</v>
      </c>
      <c r="M118" s="83" t="str">
        <f t="shared" si="137"/>
        <v>6274</v>
      </c>
      <c r="N118" s="71">
        <v>6274001903</v>
      </c>
      <c r="O118" s="71">
        <v>6274001903</v>
      </c>
      <c r="P118" s="76"/>
      <c r="Q118" s="77"/>
      <c r="R118" s="76">
        <v>1896886694</v>
      </c>
      <c r="S118" s="78">
        <f t="shared" ref="S118:S128" si="171">+R118/I118</f>
        <v>31614778.233333334</v>
      </c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79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79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79"/>
      <c r="BX118" s="61"/>
      <c r="BY118" s="61"/>
      <c r="BZ118" s="61"/>
      <c r="CA118" s="61"/>
      <c r="CB118" s="61"/>
      <c r="CC118" s="61"/>
      <c r="CD118" s="61"/>
      <c r="CE118" s="61"/>
      <c r="CF118" s="61">
        <f>+S118</f>
        <v>31614778.233333334</v>
      </c>
      <c r="CG118" s="61">
        <f t="shared" si="170"/>
        <v>31614778.233333334</v>
      </c>
      <c r="CH118" s="61">
        <f t="shared" si="170"/>
        <v>31614778.233333334</v>
      </c>
      <c r="CI118" s="61">
        <f t="shared" si="170"/>
        <v>31614778.233333334</v>
      </c>
      <c r="CJ118" s="41">
        <f t="shared" si="149"/>
        <v>126459112.93333334</v>
      </c>
      <c r="CK118" s="79">
        <f t="shared" si="168"/>
        <v>1770427581.0666666</v>
      </c>
      <c r="CL118" s="41">
        <f t="shared" ref="CL118:CW129" si="172">+IF(YEAR($H118)&lt;$CL$4,$S118,IF(AND(YEAR($H118)=$CL$4,MONTH($H118)&lt;=CL$6),$S118,0))</f>
        <v>31614778.233333334</v>
      </c>
      <c r="CM118" s="41">
        <f t="shared" si="172"/>
        <v>31614778.233333334</v>
      </c>
      <c r="CN118" s="41">
        <f t="shared" si="172"/>
        <v>31614778.233333334</v>
      </c>
      <c r="CO118" s="41">
        <f t="shared" si="172"/>
        <v>31614778.233333334</v>
      </c>
      <c r="CP118" s="41">
        <f t="shared" si="172"/>
        <v>31614778.233333334</v>
      </c>
      <c r="CQ118" s="41">
        <f t="shared" si="172"/>
        <v>31614778.233333334</v>
      </c>
      <c r="CR118" s="41">
        <f t="shared" si="172"/>
        <v>31614778.233333334</v>
      </c>
      <c r="CS118" s="41">
        <f t="shared" si="172"/>
        <v>31614778.233333334</v>
      </c>
      <c r="CT118" s="41">
        <f t="shared" si="172"/>
        <v>31614778.233333334</v>
      </c>
      <c r="CU118" s="41">
        <f t="shared" si="172"/>
        <v>31614778.233333334</v>
      </c>
      <c r="CV118" s="41">
        <f t="shared" si="172"/>
        <v>31614778.233333334</v>
      </c>
      <c r="CW118" s="41">
        <f t="shared" si="172"/>
        <v>31614778.233333334</v>
      </c>
      <c r="CX118" s="41">
        <f t="shared" si="152"/>
        <v>379377338.80000013</v>
      </c>
      <c r="CY118" s="41">
        <f t="shared" si="153"/>
        <v>1391050242.2666664</v>
      </c>
    </row>
    <row r="119" spans="1:103" ht="13" outlineLevel="1" x14ac:dyDescent="0.25">
      <c r="A119" s="71" t="s">
        <v>195</v>
      </c>
      <c r="B119" s="71" t="s">
        <v>205</v>
      </c>
      <c r="C119" s="72" t="s">
        <v>197</v>
      </c>
      <c r="D119" s="71" t="s">
        <v>82</v>
      </c>
      <c r="E119" s="142" t="s">
        <v>1046</v>
      </c>
      <c r="F119" s="71" t="s">
        <v>279</v>
      </c>
      <c r="G119" s="73">
        <v>45597</v>
      </c>
      <c r="H119" s="73">
        <v>45627</v>
      </c>
      <c r="I119" s="74">
        <v>60</v>
      </c>
      <c r="J119" s="142" t="s">
        <v>280</v>
      </c>
      <c r="K119" s="75" t="s">
        <v>281</v>
      </c>
      <c r="L119" s="71" t="s">
        <v>282</v>
      </c>
      <c r="M119" s="83" t="str">
        <f t="shared" si="137"/>
        <v>6274</v>
      </c>
      <c r="N119" s="71">
        <v>6274001903</v>
      </c>
      <c r="O119" s="71">
        <v>6274001903</v>
      </c>
      <c r="P119" s="76"/>
      <c r="Q119" s="77"/>
      <c r="R119" s="76">
        <v>737864468</v>
      </c>
      <c r="S119" s="78">
        <f t="shared" si="171"/>
        <v>12297741.133333333</v>
      </c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79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79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79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>
        <f>+$S119</f>
        <v>12297741.133333333</v>
      </c>
      <c r="CJ119" s="41">
        <f t="shared" si="149"/>
        <v>12297741.133333333</v>
      </c>
      <c r="CK119" s="79">
        <f t="shared" si="168"/>
        <v>725566726.86666667</v>
      </c>
      <c r="CL119" s="41">
        <f t="shared" si="172"/>
        <v>12297741.133333333</v>
      </c>
      <c r="CM119" s="41">
        <f t="shared" si="172"/>
        <v>12297741.133333333</v>
      </c>
      <c r="CN119" s="41">
        <f t="shared" si="172"/>
        <v>12297741.133333333</v>
      </c>
      <c r="CO119" s="41">
        <f t="shared" si="172"/>
        <v>12297741.133333333</v>
      </c>
      <c r="CP119" s="41">
        <f t="shared" si="172"/>
        <v>12297741.133333333</v>
      </c>
      <c r="CQ119" s="41">
        <f t="shared" si="172"/>
        <v>12297741.133333333</v>
      </c>
      <c r="CR119" s="41">
        <f t="shared" si="172"/>
        <v>12297741.133333333</v>
      </c>
      <c r="CS119" s="41">
        <f t="shared" si="172"/>
        <v>12297741.133333333</v>
      </c>
      <c r="CT119" s="41">
        <f t="shared" si="172"/>
        <v>12297741.133333333</v>
      </c>
      <c r="CU119" s="41">
        <f t="shared" si="172"/>
        <v>12297741.133333333</v>
      </c>
      <c r="CV119" s="41">
        <f t="shared" si="172"/>
        <v>12297741.133333333</v>
      </c>
      <c r="CW119" s="41">
        <f t="shared" si="172"/>
        <v>12297741.133333333</v>
      </c>
      <c r="CX119" s="41">
        <f t="shared" si="152"/>
        <v>147572893.59999996</v>
      </c>
      <c r="CY119" s="41">
        <f t="shared" si="153"/>
        <v>577993833.26666665</v>
      </c>
    </row>
    <row r="120" spans="1:103" ht="13" outlineLevel="1" x14ac:dyDescent="0.25">
      <c r="A120" s="71" t="s">
        <v>195</v>
      </c>
      <c r="B120" s="71" t="s">
        <v>205</v>
      </c>
      <c r="C120" s="72" t="s">
        <v>197</v>
      </c>
      <c r="D120" s="71" t="s">
        <v>82</v>
      </c>
      <c r="E120" s="142" t="s">
        <v>1047</v>
      </c>
      <c r="F120" s="71" t="s">
        <v>283</v>
      </c>
      <c r="G120" s="73">
        <v>45653</v>
      </c>
      <c r="H120" s="73">
        <v>45658</v>
      </c>
      <c r="I120" s="74">
        <v>60</v>
      </c>
      <c r="J120" s="142" t="s">
        <v>280</v>
      </c>
      <c r="K120" s="75" t="s">
        <v>281</v>
      </c>
      <c r="L120" s="71" t="s">
        <v>282</v>
      </c>
      <c r="M120" s="83" t="str">
        <f t="shared" si="137"/>
        <v>6274</v>
      </c>
      <c r="N120" s="71">
        <v>6274001903</v>
      </c>
      <c r="O120" s="71">
        <v>6274001903</v>
      </c>
      <c r="P120" s="76"/>
      <c r="Q120" s="77"/>
      <c r="R120" s="76">
        <v>154840000</v>
      </c>
      <c r="S120" s="78">
        <f t="shared" si="171"/>
        <v>2580666.6666666665</v>
      </c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79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79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79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41">
        <f t="shared" si="149"/>
        <v>0</v>
      </c>
      <c r="CK120" s="79">
        <f t="shared" si="168"/>
        <v>154840000</v>
      </c>
      <c r="CL120" s="41">
        <f t="shared" si="172"/>
        <v>2580666.6666666665</v>
      </c>
      <c r="CM120" s="41">
        <f t="shared" si="172"/>
        <v>2580666.6666666665</v>
      </c>
      <c r="CN120" s="41">
        <f t="shared" si="172"/>
        <v>2580666.6666666665</v>
      </c>
      <c r="CO120" s="41">
        <f t="shared" si="172"/>
        <v>2580666.6666666665</v>
      </c>
      <c r="CP120" s="41">
        <f t="shared" si="172"/>
        <v>2580666.6666666665</v>
      </c>
      <c r="CQ120" s="41">
        <f t="shared" si="172"/>
        <v>2580666.6666666665</v>
      </c>
      <c r="CR120" s="41">
        <f t="shared" si="172"/>
        <v>2580666.6666666665</v>
      </c>
      <c r="CS120" s="41">
        <f t="shared" si="172"/>
        <v>2580666.6666666665</v>
      </c>
      <c r="CT120" s="41">
        <f t="shared" si="172"/>
        <v>2580666.6666666665</v>
      </c>
      <c r="CU120" s="41">
        <f t="shared" si="172"/>
        <v>2580666.6666666665</v>
      </c>
      <c r="CV120" s="41">
        <f t="shared" si="172"/>
        <v>2580666.6666666665</v>
      </c>
      <c r="CW120" s="41">
        <f t="shared" si="172"/>
        <v>2580666.6666666665</v>
      </c>
      <c r="CX120" s="41">
        <f t="shared" si="152"/>
        <v>30968000.000000004</v>
      </c>
      <c r="CY120" s="41">
        <f t="shared" si="153"/>
        <v>123872000</v>
      </c>
    </row>
    <row r="121" spans="1:103" ht="13" outlineLevel="1" x14ac:dyDescent="0.25">
      <c r="A121" s="71" t="s">
        <v>195</v>
      </c>
      <c r="B121" s="71" t="s">
        <v>205</v>
      </c>
      <c r="C121" s="72" t="s">
        <v>197</v>
      </c>
      <c r="D121" s="71" t="s">
        <v>82</v>
      </c>
      <c r="E121" s="142" t="s">
        <v>1048</v>
      </c>
      <c r="F121" s="71" t="s">
        <v>284</v>
      </c>
      <c r="G121" s="73">
        <v>45653</v>
      </c>
      <c r="H121" s="73">
        <v>45658</v>
      </c>
      <c r="I121" s="74">
        <v>60</v>
      </c>
      <c r="J121" s="142" t="s">
        <v>280</v>
      </c>
      <c r="K121" s="75" t="s">
        <v>281</v>
      </c>
      <c r="L121" s="71" t="s">
        <v>282</v>
      </c>
      <c r="M121" s="83" t="str">
        <f t="shared" si="137"/>
        <v>6274</v>
      </c>
      <c r="N121" s="71">
        <v>6274001903</v>
      </c>
      <c r="O121" s="71">
        <v>6274001903</v>
      </c>
      <c r="P121" s="76"/>
      <c r="Q121" s="77"/>
      <c r="R121" s="76">
        <v>106820000</v>
      </c>
      <c r="S121" s="78">
        <f t="shared" si="171"/>
        <v>1780333.3333333333</v>
      </c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79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79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79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41"/>
      <c r="CK121" s="79">
        <f t="shared" si="168"/>
        <v>106820000</v>
      </c>
      <c r="CL121" s="41">
        <f t="shared" si="172"/>
        <v>1780333.3333333333</v>
      </c>
      <c r="CM121" s="41">
        <f t="shared" si="172"/>
        <v>1780333.3333333333</v>
      </c>
      <c r="CN121" s="41">
        <f t="shared" si="172"/>
        <v>1780333.3333333333</v>
      </c>
      <c r="CO121" s="41">
        <f t="shared" si="172"/>
        <v>1780333.3333333333</v>
      </c>
      <c r="CP121" s="41">
        <f t="shared" si="172"/>
        <v>1780333.3333333333</v>
      </c>
      <c r="CQ121" s="41">
        <f t="shared" si="172"/>
        <v>1780333.3333333333</v>
      </c>
      <c r="CR121" s="41">
        <f t="shared" si="172"/>
        <v>1780333.3333333333</v>
      </c>
      <c r="CS121" s="41">
        <f t="shared" si="172"/>
        <v>1780333.3333333333</v>
      </c>
      <c r="CT121" s="41">
        <f t="shared" si="172"/>
        <v>1780333.3333333333</v>
      </c>
      <c r="CU121" s="41">
        <f t="shared" si="172"/>
        <v>1780333.3333333333</v>
      </c>
      <c r="CV121" s="41">
        <f t="shared" si="172"/>
        <v>1780333.3333333333</v>
      </c>
      <c r="CW121" s="41">
        <f t="shared" si="172"/>
        <v>1780333.3333333333</v>
      </c>
      <c r="CX121" s="41">
        <f t="shared" si="152"/>
        <v>21364000</v>
      </c>
      <c r="CY121" s="41">
        <f t="shared" si="153"/>
        <v>85456000</v>
      </c>
    </row>
    <row r="122" spans="1:103" ht="13" outlineLevel="1" x14ac:dyDescent="0.25">
      <c r="A122" s="71" t="s">
        <v>195</v>
      </c>
      <c r="B122" s="71" t="s">
        <v>196</v>
      </c>
      <c r="C122" s="72" t="s">
        <v>213</v>
      </c>
      <c r="D122" s="71" t="s">
        <v>82</v>
      </c>
      <c r="E122" s="142" t="s">
        <v>1049</v>
      </c>
      <c r="F122" s="71" t="s">
        <v>285</v>
      </c>
      <c r="G122" s="73">
        <v>45714</v>
      </c>
      <c r="H122" s="73">
        <v>45717</v>
      </c>
      <c r="I122" s="74">
        <v>60</v>
      </c>
      <c r="J122" s="142" t="s">
        <v>286</v>
      </c>
      <c r="K122" s="82" t="s">
        <v>287</v>
      </c>
      <c r="L122" s="71" t="s">
        <v>288</v>
      </c>
      <c r="M122" s="83" t="str">
        <f t="shared" si="137"/>
        <v>6274</v>
      </c>
      <c r="N122" s="71">
        <v>6274001903</v>
      </c>
      <c r="O122" s="71"/>
      <c r="P122" s="76"/>
      <c r="Q122" s="77"/>
      <c r="R122" s="76">
        <v>2745703965</v>
      </c>
      <c r="S122" s="78">
        <f t="shared" si="171"/>
        <v>45761732.75</v>
      </c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79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79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79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41"/>
      <c r="CK122" s="79">
        <f t="shared" si="168"/>
        <v>2745703965</v>
      </c>
      <c r="CL122" s="41">
        <f t="shared" si="172"/>
        <v>0</v>
      </c>
      <c r="CM122" s="41">
        <f t="shared" si="172"/>
        <v>0</v>
      </c>
      <c r="CN122" s="41">
        <f t="shared" si="172"/>
        <v>45761732.75</v>
      </c>
      <c r="CO122" s="41">
        <f t="shared" si="172"/>
        <v>45761732.75</v>
      </c>
      <c r="CP122" s="41">
        <f t="shared" si="172"/>
        <v>45761732.75</v>
      </c>
      <c r="CQ122" s="41">
        <f t="shared" si="172"/>
        <v>45761732.75</v>
      </c>
      <c r="CR122" s="41">
        <f t="shared" si="172"/>
        <v>45761732.75</v>
      </c>
      <c r="CS122" s="41">
        <f t="shared" si="172"/>
        <v>45761732.75</v>
      </c>
      <c r="CT122" s="41">
        <f t="shared" si="172"/>
        <v>45761732.75</v>
      </c>
      <c r="CU122" s="41">
        <f t="shared" si="172"/>
        <v>45761732.75</v>
      </c>
      <c r="CV122" s="41">
        <f t="shared" si="172"/>
        <v>45761732.75</v>
      </c>
      <c r="CW122" s="41">
        <f t="shared" si="172"/>
        <v>45761732.75</v>
      </c>
      <c r="CX122" s="41">
        <f t="shared" si="152"/>
        <v>457617327.5</v>
      </c>
      <c r="CY122" s="41">
        <f t="shared" si="153"/>
        <v>2288086637.5</v>
      </c>
    </row>
    <row r="123" spans="1:103" ht="13" outlineLevel="1" x14ac:dyDescent="0.25">
      <c r="A123" s="71" t="s">
        <v>195</v>
      </c>
      <c r="B123" s="71" t="s">
        <v>196</v>
      </c>
      <c r="C123" s="72" t="s">
        <v>213</v>
      </c>
      <c r="D123" s="71" t="s">
        <v>82</v>
      </c>
      <c r="E123" s="142" t="s">
        <v>1050</v>
      </c>
      <c r="F123" s="71" t="s">
        <v>289</v>
      </c>
      <c r="G123" s="73">
        <v>45716</v>
      </c>
      <c r="H123" s="73">
        <v>45717</v>
      </c>
      <c r="I123" s="74">
        <v>60</v>
      </c>
      <c r="J123" s="142" t="s">
        <v>286</v>
      </c>
      <c r="K123" s="75" t="s">
        <v>287</v>
      </c>
      <c r="L123" s="71" t="s">
        <v>288</v>
      </c>
      <c r="M123" s="83" t="str">
        <f t="shared" si="137"/>
        <v>6274</v>
      </c>
      <c r="N123" s="71">
        <v>6274001903</v>
      </c>
      <c r="O123" s="71"/>
      <c r="P123" s="76"/>
      <c r="Q123" s="77"/>
      <c r="R123" s="76">
        <v>1300467332</v>
      </c>
      <c r="S123" s="78">
        <f t="shared" si="171"/>
        <v>21674455.533333335</v>
      </c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79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79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79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41"/>
      <c r="CK123" s="79">
        <f t="shared" si="168"/>
        <v>1300467332</v>
      </c>
      <c r="CL123" s="41">
        <f t="shared" si="172"/>
        <v>0</v>
      </c>
      <c r="CM123" s="41">
        <f t="shared" si="172"/>
        <v>0</v>
      </c>
      <c r="CN123" s="41">
        <f t="shared" si="172"/>
        <v>21674455.533333335</v>
      </c>
      <c r="CO123" s="41">
        <f t="shared" si="172"/>
        <v>21674455.533333335</v>
      </c>
      <c r="CP123" s="41">
        <f t="shared" si="172"/>
        <v>21674455.533333335</v>
      </c>
      <c r="CQ123" s="41">
        <f t="shared" si="172"/>
        <v>21674455.533333335</v>
      </c>
      <c r="CR123" s="41">
        <f t="shared" si="172"/>
        <v>21674455.533333335</v>
      </c>
      <c r="CS123" s="41">
        <f t="shared" si="172"/>
        <v>21674455.533333335</v>
      </c>
      <c r="CT123" s="41">
        <f t="shared" si="172"/>
        <v>21674455.533333335</v>
      </c>
      <c r="CU123" s="41">
        <f t="shared" si="172"/>
        <v>21674455.533333335</v>
      </c>
      <c r="CV123" s="41">
        <f t="shared" si="172"/>
        <v>21674455.533333335</v>
      </c>
      <c r="CW123" s="41">
        <f t="shared" si="172"/>
        <v>21674455.533333335</v>
      </c>
      <c r="CX123" s="41">
        <f t="shared" si="152"/>
        <v>216744555.33333334</v>
      </c>
      <c r="CY123" s="41">
        <f t="shared" si="153"/>
        <v>1083722776.6666667</v>
      </c>
    </row>
    <row r="124" spans="1:103" ht="13" outlineLevel="1" x14ac:dyDescent="0.25">
      <c r="A124" s="71" t="s">
        <v>195</v>
      </c>
      <c r="B124" s="71" t="s">
        <v>196</v>
      </c>
      <c r="C124" s="72" t="s">
        <v>213</v>
      </c>
      <c r="D124" s="71" t="s">
        <v>82</v>
      </c>
      <c r="E124" s="142" t="s">
        <v>1051</v>
      </c>
      <c r="F124" s="71" t="s">
        <v>290</v>
      </c>
      <c r="G124" s="73">
        <v>45714</v>
      </c>
      <c r="H124" s="73">
        <v>45717</v>
      </c>
      <c r="I124" s="74">
        <v>36</v>
      </c>
      <c r="J124" s="142" t="s">
        <v>286</v>
      </c>
      <c r="K124" s="75" t="s">
        <v>287</v>
      </c>
      <c r="L124" s="71" t="s">
        <v>288</v>
      </c>
      <c r="M124" s="83" t="str">
        <f t="shared" si="137"/>
        <v>6274</v>
      </c>
      <c r="N124" s="71">
        <v>6274001903</v>
      </c>
      <c r="O124" s="71"/>
      <c r="P124" s="76"/>
      <c r="Q124" s="77"/>
      <c r="R124" s="76">
        <v>486411454</v>
      </c>
      <c r="S124" s="78">
        <f t="shared" si="171"/>
        <v>13511429.277777778</v>
      </c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79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79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79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41"/>
      <c r="CK124" s="79">
        <f t="shared" si="168"/>
        <v>486411454</v>
      </c>
      <c r="CL124" s="41">
        <f t="shared" si="172"/>
        <v>0</v>
      </c>
      <c r="CM124" s="41">
        <f t="shared" si="172"/>
        <v>0</v>
      </c>
      <c r="CN124" s="41">
        <f t="shared" si="172"/>
        <v>13511429.277777778</v>
      </c>
      <c r="CO124" s="41">
        <f t="shared" si="172"/>
        <v>13511429.277777778</v>
      </c>
      <c r="CP124" s="41">
        <f t="shared" si="172"/>
        <v>13511429.277777778</v>
      </c>
      <c r="CQ124" s="41">
        <f t="shared" si="172"/>
        <v>13511429.277777778</v>
      </c>
      <c r="CR124" s="41">
        <f t="shared" si="172"/>
        <v>13511429.277777778</v>
      </c>
      <c r="CS124" s="41">
        <f t="shared" si="172"/>
        <v>13511429.277777778</v>
      </c>
      <c r="CT124" s="41">
        <f t="shared" si="172"/>
        <v>13511429.277777778</v>
      </c>
      <c r="CU124" s="41">
        <f t="shared" si="172"/>
        <v>13511429.277777778</v>
      </c>
      <c r="CV124" s="41">
        <f t="shared" si="172"/>
        <v>13511429.277777778</v>
      </c>
      <c r="CW124" s="41">
        <f t="shared" si="172"/>
        <v>13511429.277777778</v>
      </c>
      <c r="CX124" s="41">
        <f t="shared" si="152"/>
        <v>135114292.77777779</v>
      </c>
      <c r="CY124" s="41">
        <f t="shared" si="153"/>
        <v>351297161.22222221</v>
      </c>
    </row>
    <row r="125" spans="1:103" ht="13" outlineLevel="1" x14ac:dyDescent="0.25">
      <c r="A125" s="71" t="s">
        <v>195</v>
      </c>
      <c r="B125" s="71" t="s">
        <v>196</v>
      </c>
      <c r="C125" s="72" t="s">
        <v>213</v>
      </c>
      <c r="D125" s="71" t="s">
        <v>82</v>
      </c>
      <c r="E125" s="142" t="s">
        <v>1052</v>
      </c>
      <c r="F125" s="71" t="s">
        <v>291</v>
      </c>
      <c r="G125" s="73">
        <v>45714</v>
      </c>
      <c r="H125" s="73">
        <v>45717</v>
      </c>
      <c r="I125" s="74">
        <v>36</v>
      </c>
      <c r="J125" s="142" t="s">
        <v>292</v>
      </c>
      <c r="K125" s="75" t="s">
        <v>287</v>
      </c>
      <c r="L125" s="71" t="s">
        <v>288</v>
      </c>
      <c r="M125" s="83" t="str">
        <f t="shared" si="137"/>
        <v>6274</v>
      </c>
      <c r="N125" s="71">
        <v>6274001903</v>
      </c>
      <c r="O125" s="71"/>
      <c r="P125" s="76"/>
      <c r="Q125" s="77"/>
      <c r="R125" s="76">
        <v>432632369</v>
      </c>
      <c r="S125" s="78">
        <f t="shared" si="171"/>
        <v>12017565.805555556</v>
      </c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79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79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79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41"/>
      <c r="CK125" s="79">
        <f t="shared" si="168"/>
        <v>432632369</v>
      </c>
      <c r="CL125" s="41">
        <f t="shared" si="172"/>
        <v>0</v>
      </c>
      <c r="CM125" s="41">
        <f t="shared" si="172"/>
        <v>0</v>
      </c>
      <c r="CN125" s="41">
        <f t="shared" si="172"/>
        <v>12017565.805555556</v>
      </c>
      <c r="CO125" s="41">
        <f t="shared" si="172"/>
        <v>12017565.805555556</v>
      </c>
      <c r="CP125" s="41">
        <f t="shared" si="172"/>
        <v>12017565.805555556</v>
      </c>
      <c r="CQ125" s="41">
        <f t="shared" si="172"/>
        <v>12017565.805555556</v>
      </c>
      <c r="CR125" s="41">
        <f t="shared" si="172"/>
        <v>12017565.805555556</v>
      </c>
      <c r="CS125" s="41">
        <f t="shared" si="172"/>
        <v>12017565.805555556</v>
      </c>
      <c r="CT125" s="41">
        <f t="shared" si="172"/>
        <v>12017565.805555556</v>
      </c>
      <c r="CU125" s="41">
        <f t="shared" si="172"/>
        <v>12017565.805555556</v>
      </c>
      <c r="CV125" s="41">
        <f t="shared" si="172"/>
        <v>12017565.805555556</v>
      </c>
      <c r="CW125" s="41">
        <f t="shared" si="172"/>
        <v>12017565.805555556</v>
      </c>
      <c r="CX125" s="41">
        <f t="shared" si="152"/>
        <v>120175658.05555554</v>
      </c>
      <c r="CY125" s="41">
        <f t="shared" si="153"/>
        <v>312456710.94444448</v>
      </c>
    </row>
    <row r="126" spans="1:103" ht="13" outlineLevel="1" x14ac:dyDescent="0.25">
      <c r="A126" s="71" t="s">
        <v>195</v>
      </c>
      <c r="B126" s="71" t="s">
        <v>205</v>
      </c>
      <c r="C126" s="72" t="s">
        <v>197</v>
      </c>
      <c r="D126" s="71" t="s">
        <v>82</v>
      </c>
      <c r="E126" s="142" t="s">
        <v>1053</v>
      </c>
      <c r="F126" s="80" t="s">
        <v>293</v>
      </c>
      <c r="G126" s="73">
        <v>45747</v>
      </c>
      <c r="H126" s="73">
        <v>45748</v>
      </c>
      <c r="I126" s="74">
        <v>96</v>
      </c>
      <c r="J126" s="142" t="s">
        <v>294</v>
      </c>
      <c r="K126" s="75" t="s">
        <v>295</v>
      </c>
      <c r="L126" s="71" t="s">
        <v>296</v>
      </c>
      <c r="M126" s="83" t="str">
        <f t="shared" si="137"/>
        <v>6274</v>
      </c>
      <c r="N126" s="71">
        <v>6274001903</v>
      </c>
      <c r="O126" s="71"/>
      <c r="P126" s="76"/>
      <c r="Q126" s="77"/>
      <c r="R126" s="76">
        <v>6670000000</v>
      </c>
      <c r="S126" s="78">
        <f t="shared" si="171"/>
        <v>69479166.666666672</v>
      </c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79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79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79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41"/>
      <c r="CK126" s="79">
        <f t="shared" si="168"/>
        <v>6670000000</v>
      </c>
      <c r="CL126" s="41">
        <f t="shared" si="172"/>
        <v>0</v>
      </c>
      <c r="CM126" s="41">
        <f t="shared" si="172"/>
        <v>0</v>
      </c>
      <c r="CN126" s="41">
        <f t="shared" si="172"/>
        <v>0</v>
      </c>
      <c r="CO126" s="41">
        <f t="shared" si="172"/>
        <v>69479166.666666672</v>
      </c>
      <c r="CP126" s="41">
        <f t="shared" si="172"/>
        <v>69479166.666666672</v>
      </c>
      <c r="CQ126" s="41">
        <f t="shared" si="172"/>
        <v>69479166.666666672</v>
      </c>
      <c r="CR126" s="41">
        <f t="shared" si="172"/>
        <v>69479166.666666672</v>
      </c>
      <c r="CS126" s="41">
        <f t="shared" si="172"/>
        <v>69479166.666666672</v>
      </c>
      <c r="CT126" s="41">
        <f t="shared" si="172"/>
        <v>69479166.666666672</v>
      </c>
      <c r="CU126" s="41">
        <f t="shared" si="172"/>
        <v>69479166.666666672</v>
      </c>
      <c r="CV126" s="41">
        <f t="shared" si="172"/>
        <v>69479166.666666672</v>
      </c>
      <c r="CW126" s="41">
        <f t="shared" si="172"/>
        <v>69479166.666666672</v>
      </c>
      <c r="CX126" s="41">
        <f t="shared" si="152"/>
        <v>625312500</v>
      </c>
      <c r="CY126" s="41">
        <f t="shared" si="153"/>
        <v>6044687500</v>
      </c>
    </row>
    <row r="127" spans="1:103" ht="13" outlineLevel="1" x14ac:dyDescent="0.25">
      <c r="A127" s="71" t="s">
        <v>195</v>
      </c>
      <c r="B127" s="71" t="s">
        <v>196</v>
      </c>
      <c r="C127" s="72" t="s">
        <v>197</v>
      </c>
      <c r="D127" s="71" t="s">
        <v>82</v>
      </c>
      <c r="E127" s="74" t="s">
        <v>1077</v>
      </c>
      <c r="F127" s="71" t="s">
        <v>1075</v>
      </c>
      <c r="G127" s="73">
        <v>45961</v>
      </c>
      <c r="H127" s="73">
        <v>45962</v>
      </c>
      <c r="I127" s="74" t="s">
        <v>783</v>
      </c>
      <c r="J127" s="142" t="s">
        <v>1079</v>
      </c>
      <c r="K127" s="75" t="s">
        <v>1080</v>
      </c>
      <c r="L127" s="71" t="s">
        <v>1081</v>
      </c>
      <c r="M127" s="83" t="str">
        <f t="shared" si="137"/>
        <v>6274</v>
      </c>
      <c r="N127" s="160" t="s">
        <v>406</v>
      </c>
      <c r="O127" s="71"/>
      <c r="P127" s="76"/>
      <c r="Q127" s="77"/>
      <c r="R127" s="76">
        <v>162982346</v>
      </c>
      <c r="S127" s="78">
        <f t="shared" si="171"/>
        <v>2716372.4333333331</v>
      </c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79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79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79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41"/>
      <c r="CK127" s="79">
        <f t="shared" si="168"/>
        <v>162982346</v>
      </c>
      <c r="CL127" s="41">
        <f t="shared" si="172"/>
        <v>0</v>
      </c>
      <c r="CM127" s="41">
        <f t="shared" si="172"/>
        <v>0</v>
      </c>
      <c r="CN127" s="41">
        <f t="shared" si="172"/>
        <v>0</v>
      </c>
      <c r="CO127" s="41">
        <f t="shared" si="172"/>
        <v>0</v>
      </c>
      <c r="CP127" s="41">
        <f t="shared" si="172"/>
        <v>0</v>
      </c>
      <c r="CQ127" s="41">
        <f t="shared" si="172"/>
        <v>0</v>
      </c>
      <c r="CR127" s="41">
        <f t="shared" si="172"/>
        <v>0</v>
      </c>
      <c r="CS127" s="41">
        <f t="shared" si="172"/>
        <v>0</v>
      </c>
      <c r="CT127" s="41">
        <f t="shared" si="172"/>
        <v>0</v>
      </c>
      <c r="CU127" s="41">
        <f t="shared" si="172"/>
        <v>0</v>
      </c>
      <c r="CV127" s="41">
        <f t="shared" si="172"/>
        <v>2716372.4333333331</v>
      </c>
      <c r="CW127" s="41">
        <f t="shared" si="172"/>
        <v>2716372.4333333331</v>
      </c>
      <c r="CX127" s="41">
        <f t="shared" si="152"/>
        <v>5432744.8666666662</v>
      </c>
      <c r="CY127" s="41">
        <f t="shared" si="153"/>
        <v>157549601.13333333</v>
      </c>
    </row>
    <row r="128" spans="1:103" ht="13" outlineLevel="1" x14ac:dyDescent="0.25">
      <c r="A128" s="71" t="s">
        <v>195</v>
      </c>
      <c r="B128" s="71" t="s">
        <v>196</v>
      </c>
      <c r="C128" s="72" t="s">
        <v>229</v>
      </c>
      <c r="D128" s="71" t="s">
        <v>147</v>
      </c>
      <c r="E128" s="74" t="s">
        <v>1078</v>
      </c>
      <c r="F128" s="71" t="s">
        <v>1076</v>
      </c>
      <c r="G128" s="73">
        <v>45961</v>
      </c>
      <c r="H128" s="73">
        <v>45962</v>
      </c>
      <c r="I128" s="74" t="s">
        <v>783</v>
      </c>
      <c r="J128" s="142" t="s">
        <v>619</v>
      </c>
      <c r="K128" s="75" t="s">
        <v>43</v>
      </c>
      <c r="L128" s="71"/>
      <c r="M128" s="83" t="str">
        <f t="shared" si="137"/>
        <v>6274</v>
      </c>
      <c r="N128" s="160" t="s">
        <v>346</v>
      </c>
      <c r="O128" s="71"/>
      <c r="P128" s="76"/>
      <c r="Q128" s="77"/>
      <c r="R128" s="76">
        <v>680000000</v>
      </c>
      <c r="S128" s="78">
        <f t="shared" si="171"/>
        <v>11333333.333333334</v>
      </c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79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79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79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41"/>
      <c r="CK128" s="79">
        <f t="shared" si="168"/>
        <v>680000000</v>
      </c>
      <c r="CL128" s="41">
        <f t="shared" si="172"/>
        <v>0</v>
      </c>
      <c r="CM128" s="41">
        <f t="shared" si="172"/>
        <v>0</v>
      </c>
      <c r="CN128" s="41">
        <f t="shared" si="172"/>
        <v>0</v>
      </c>
      <c r="CO128" s="41">
        <f t="shared" si="172"/>
        <v>0</v>
      </c>
      <c r="CP128" s="41">
        <f t="shared" si="172"/>
        <v>0</v>
      </c>
      <c r="CQ128" s="41">
        <f t="shared" si="172"/>
        <v>0</v>
      </c>
      <c r="CR128" s="41">
        <f t="shared" si="172"/>
        <v>0</v>
      </c>
      <c r="CS128" s="41">
        <f t="shared" si="172"/>
        <v>0</v>
      </c>
      <c r="CT128" s="41">
        <f t="shared" si="172"/>
        <v>0</v>
      </c>
      <c r="CU128" s="41">
        <f t="shared" si="172"/>
        <v>0</v>
      </c>
      <c r="CV128" s="41">
        <f t="shared" si="172"/>
        <v>11333333.333333334</v>
      </c>
      <c r="CW128" s="41">
        <f t="shared" si="172"/>
        <v>11333333.333333334</v>
      </c>
      <c r="CX128" s="41">
        <f t="shared" si="152"/>
        <v>22666666.666666668</v>
      </c>
      <c r="CY128" s="41">
        <f t="shared" si="153"/>
        <v>657333333.33333337</v>
      </c>
    </row>
    <row r="129" spans="1:103" ht="13" outlineLevel="1" x14ac:dyDescent="0.25">
      <c r="A129" s="71"/>
      <c r="B129" s="71"/>
      <c r="C129" s="72"/>
      <c r="D129" s="71"/>
      <c r="E129" s="74"/>
      <c r="F129" s="71"/>
      <c r="G129" s="73"/>
      <c r="H129" s="73"/>
      <c r="I129" s="74"/>
      <c r="J129" s="142" t="s">
        <v>756</v>
      </c>
      <c r="K129" s="75"/>
      <c r="L129" s="71"/>
      <c r="M129" s="38" t="str">
        <f t="shared" si="137"/>
        <v/>
      </c>
      <c r="N129" s="71"/>
      <c r="O129" s="71"/>
      <c r="P129" s="76"/>
      <c r="Q129" s="77"/>
      <c r="R129" s="76"/>
      <c r="S129" s="78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79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79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79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41">
        <f>+SUM(BX129:CI129)</f>
        <v>0</v>
      </c>
      <c r="CK129" s="79">
        <f t="shared" si="168"/>
        <v>0</v>
      </c>
      <c r="CL129" s="41">
        <f t="shared" si="172"/>
        <v>0</v>
      </c>
      <c r="CM129" s="41">
        <f t="shared" si="172"/>
        <v>0</v>
      </c>
      <c r="CN129" s="41">
        <f t="shared" si="172"/>
        <v>0</v>
      </c>
      <c r="CO129" s="41">
        <f t="shared" si="172"/>
        <v>0</v>
      </c>
      <c r="CP129" s="41">
        <f t="shared" si="172"/>
        <v>0</v>
      </c>
      <c r="CQ129" s="41">
        <f t="shared" si="172"/>
        <v>0</v>
      </c>
      <c r="CR129" s="41">
        <f t="shared" si="172"/>
        <v>0</v>
      </c>
      <c r="CS129" s="41">
        <f t="shared" si="172"/>
        <v>0</v>
      </c>
      <c r="CT129" s="41">
        <f t="shared" si="172"/>
        <v>0</v>
      </c>
      <c r="CU129" s="41">
        <f t="shared" si="172"/>
        <v>0</v>
      </c>
      <c r="CV129" s="41">
        <f t="shared" si="172"/>
        <v>0</v>
      </c>
      <c r="CW129" s="41">
        <f t="shared" si="172"/>
        <v>0</v>
      </c>
      <c r="CX129" s="41">
        <f t="shared" si="152"/>
        <v>0</v>
      </c>
      <c r="CY129" s="41">
        <f t="shared" si="153"/>
        <v>0</v>
      </c>
    </row>
    <row r="130" spans="1:103" s="31" customFormat="1" ht="13" x14ac:dyDescent="0.25">
      <c r="A130" s="25"/>
      <c r="B130" s="25"/>
      <c r="C130" s="26"/>
      <c r="D130" s="27"/>
      <c r="E130" s="28" t="s">
        <v>297</v>
      </c>
      <c r="F130" s="88" t="s">
        <v>298</v>
      </c>
      <c r="G130" s="27"/>
      <c r="H130" s="27"/>
      <c r="I130" s="27"/>
      <c r="J130" s="145" t="s">
        <v>756</v>
      </c>
      <c r="K130" s="27"/>
      <c r="L130" s="25"/>
      <c r="M130" s="25"/>
      <c r="N130" s="27"/>
      <c r="O130" s="27"/>
      <c r="P130" s="27"/>
      <c r="Q130" s="27"/>
      <c r="R130" s="27"/>
      <c r="S130" s="30">
        <f t="shared" ref="S130:AX130" si="173">+SUM(S131:S158)</f>
        <v>2727060803.3333335</v>
      </c>
      <c r="T130" s="63">
        <f t="shared" si="173"/>
        <v>0</v>
      </c>
      <c r="U130" s="63">
        <f t="shared" si="173"/>
        <v>0</v>
      </c>
      <c r="V130" s="63">
        <f t="shared" si="173"/>
        <v>0</v>
      </c>
      <c r="W130" s="63">
        <f t="shared" si="173"/>
        <v>0</v>
      </c>
      <c r="X130" s="63">
        <f t="shared" si="173"/>
        <v>0</v>
      </c>
      <c r="Y130" s="63">
        <f t="shared" si="173"/>
        <v>0</v>
      </c>
      <c r="Z130" s="63">
        <f t="shared" si="173"/>
        <v>0</v>
      </c>
      <c r="AA130" s="63">
        <f t="shared" si="173"/>
        <v>0</v>
      </c>
      <c r="AB130" s="63">
        <f t="shared" si="173"/>
        <v>0</v>
      </c>
      <c r="AC130" s="63">
        <f t="shared" si="173"/>
        <v>0</v>
      </c>
      <c r="AD130" s="63">
        <f t="shared" si="173"/>
        <v>0</v>
      </c>
      <c r="AE130" s="63">
        <f t="shared" si="173"/>
        <v>0</v>
      </c>
      <c r="AF130" s="63">
        <f t="shared" si="173"/>
        <v>0</v>
      </c>
      <c r="AG130" s="63">
        <f t="shared" si="173"/>
        <v>0</v>
      </c>
      <c r="AH130" s="63">
        <f t="shared" si="173"/>
        <v>0</v>
      </c>
      <c r="AI130" s="63">
        <f t="shared" si="173"/>
        <v>0</v>
      </c>
      <c r="AJ130" s="63">
        <f t="shared" si="173"/>
        <v>0</v>
      </c>
      <c r="AK130" s="63">
        <f t="shared" si="173"/>
        <v>0</v>
      </c>
      <c r="AL130" s="63">
        <f t="shared" si="173"/>
        <v>0</v>
      </c>
      <c r="AM130" s="63">
        <f t="shared" si="173"/>
        <v>0</v>
      </c>
      <c r="AN130" s="63">
        <f t="shared" si="173"/>
        <v>0</v>
      </c>
      <c r="AO130" s="63">
        <f t="shared" si="173"/>
        <v>0</v>
      </c>
      <c r="AP130" s="63">
        <f t="shared" si="173"/>
        <v>0</v>
      </c>
      <c r="AQ130" s="63">
        <f t="shared" si="173"/>
        <v>0</v>
      </c>
      <c r="AR130" s="63">
        <f t="shared" si="173"/>
        <v>0</v>
      </c>
      <c r="AS130" s="63">
        <f t="shared" si="173"/>
        <v>0</v>
      </c>
      <c r="AT130" s="63">
        <f t="shared" si="173"/>
        <v>0</v>
      </c>
      <c r="AU130" s="63">
        <f t="shared" si="173"/>
        <v>0</v>
      </c>
      <c r="AV130" s="63">
        <f t="shared" si="173"/>
        <v>0</v>
      </c>
      <c r="AW130" s="63">
        <f t="shared" si="173"/>
        <v>0</v>
      </c>
      <c r="AX130" s="63">
        <f t="shared" si="173"/>
        <v>0</v>
      </c>
      <c r="AY130" s="63">
        <f t="shared" ref="AY130:CD130" si="174">+SUM(AY131:AY158)</f>
        <v>0</v>
      </c>
      <c r="AZ130" s="63">
        <f t="shared" si="174"/>
        <v>0</v>
      </c>
      <c r="BA130" s="63">
        <f t="shared" si="174"/>
        <v>0</v>
      </c>
      <c r="BB130" s="63">
        <f t="shared" si="174"/>
        <v>0</v>
      </c>
      <c r="BC130" s="63">
        <f t="shared" si="174"/>
        <v>0</v>
      </c>
      <c r="BD130" s="63">
        <f t="shared" si="174"/>
        <v>0</v>
      </c>
      <c r="BE130" s="63">
        <f t="shared" si="174"/>
        <v>0</v>
      </c>
      <c r="BF130" s="63">
        <f t="shared" si="174"/>
        <v>0</v>
      </c>
      <c r="BG130" s="63">
        <f t="shared" si="174"/>
        <v>0</v>
      </c>
      <c r="BH130" s="63">
        <f t="shared" si="174"/>
        <v>0</v>
      </c>
      <c r="BI130" s="63">
        <f t="shared" si="174"/>
        <v>0</v>
      </c>
      <c r="BJ130" s="63">
        <f t="shared" si="174"/>
        <v>0</v>
      </c>
      <c r="BK130" s="63">
        <f t="shared" si="174"/>
        <v>0</v>
      </c>
      <c r="BL130" s="63">
        <f t="shared" si="174"/>
        <v>0</v>
      </c>
      <c r="BM130" s="63">
        <f t="shared" si="174"/>
        <v>0</v>
      </c>
      <c r="BN130" s="63">
        <f t="shared" si="174"/>
        <v>0</v>
      </c>
      <c r="BO130" s="63">
        <f t="shared" si="174"/>
        <v>0</v>
      </c>
      <c r="BP130" s="63">
        <f t="shared" si="174"/>
        <v>0</v>
      </c>
      <c r="BQ130" s="63">
        <f t="shared" si="174"/>
        <v>0</v>
      </c>
      <c r="BR130" s="63">
        <f t="shared" si="174"/>
        <v>0</v>
      </c>
      <c r="BS130" s="63">
        <f t="shared" si="174"/>
        <v>0</v>
      </c>
      <c r="BT130" s="63">
        <f t="shared" si="174"/>
        <v>0</v>
      </c>
      <c r="BU130" s="63">
        <f t="shared" si="174"/>
        <v>0</v>
      </c>
      <c r="BV130" s="63">
        <f t="shared" si="174"/>
        <v>0</v>
      </c>
      <c r="BW130" s="63">
        <f t="shared" si="174"/>
        <v>0</v>
      </c>
      <c r="BX130" s="30">
        <f t="shared" si="174"/>
        <v>2727060803.3333335</v>
      </c>
      <c r="BY130" s="30">
        <f t="shared" si="174"/>
        <v>2727060803.3333335</v>
      </c>
      <c r="BZ130" s="30">
        <f t="shared" si="174"/>
        <v>2727060803.3333335</v>
      </c>
      <c r="CA130" s="30">
        <f t="shared" si="174"/>
        <v>2727060803.3333335</v>
      </c>
      <c r="CB130" s="30">
        <f t="shared" si="174"/>
        <v>2727060803.3333335</v>
      </c>
      <c r="CC130" s="30">
        <f t="shared" si="174"/>
        <v>2727060803.3333335</v>
      </c>
      <c r="CD130" s="30">
        <f t="shared" si="174"/>
        <v>2727060803.3333335</v>
      </c>
      <c r="CE130" s="30">
        <f t="shared" ref="CE130:CY130" si="175">+SUM(CE131:CE158)</f>
        <v>2727060803.3333335</v>
      </c>
      <c r="CF130" s="30">
        <f t="shared" si="175"/>
        <v>2727060803.3333335</v>
      </c>
      <c r="CG130" s="30">
        <f t="shared" si="175"/>
        <v>2727060803.3333335</v>
      </c>
      <c r="CH130" s="30">
        <f t="shared" si="175"/>
        <v>2727060803.3333335</v>
      </c>
      <c r="CI130" s="30">
        <f t="shared" si="175"/>
        <v>2727060803.3333335</v>
      </c>
      <c r="CJ130" s="30">
        <f t="shared" si="175"/>
        <v>32724729640</v>
      </c>
      <c r="CK130" s="30">
        <f t="shared" si="175"/>
        <v>0</v>
      </c>
      <c r="CL130" s="30">
        <f t="shared" si="175"/>
        <v>2727060803.3333335</v>
      </c>
      <c r="CM130" s="30">
        <f t="shared" si="175"/>
        <v>2727060803.3333335</v>
      </c>
      <c r="CN130" s="30">
        <f t="shared" si="175"/>
        <v>2727060803.3333335</v>
      </c>
      <c r="CO130" s="30">
        <f t="shared" si="175"/>
        <v>2727060803.3333335</v>
      </c>
      <c r="CP130" s="30">
        <f t="shared" si="175"/>
        <v>2727060803.3333335</v>
      </c>
      <c r="CQ130" s="30">
        <f t="shared" si="175"/>
        <v>2727060803.3333335</v>
      </c>
      <c r="CR130" s="30">
        <f t="shared" si="175"/>
        <v>2727060803.3333335</v>
      </c>
      <c r="CS130" s="30">
        <f t="shared" si="175"/>
        <v>2727060803.3333335</v>
      </c>
      <c r="CT130" s="30">
        <f t="shared" si="175"/>
        <v>2727060803.3333335</v>
      </c>
      <c r="CU130" s="30">
        <f t="shared" si="175"/>
        <v>2727060803.3333335</v>
      </c>
      <c r="CV130" s="30">
        <f t="shared" si="175"/>
        <v>2727060803.3333335</v>
      </c>
      <c r="CW130" s="30">
        <f t="shared" si="175"/>
        <v>2727060803.3333335</v>
      </c>
      <c r="CX130" s="30">
        <f t="shared" si="175"/>
        <v>32724729640</v>
      </c>
      <c r="CY130" s="30">
        <f t="shared" si="175"/>
        <v>0</v>
      </c>
    </row>
    <row r="131" spans="1:103" s="42" customFormat="1" ht="13" outlineLevel="1" x14ac:dyDescent="0.25">
      <c r="A131" s="71"/>
      <c r="B131" s="38"/>
      <c r="C131" s="89"/>
      <c r="D131" s="38"/>
      <c r="E131" s="90"/>
      <c r="F131" s="38" t="s">
        <v>299</v>
      </c>
      <c r="G131" s="57"/>
      <c r="H131" s="57"/>
      <c r="I131" s="38">
        <v>144</v>
      </c>
      <c r="J131" s="151" t="s">
        <v>773</v>
      </c>
      <c r="K131" s="91" t="s">
        <v>300</v>
      </c>
      <c r="L131" s="38"/>
      <c r="M131" s="38" t="s">
        <v>301</v>
      </c>
      <c r="N131" s="38">
        <v>6414001907</v>
      </c>
      <c r="O131" s="38"/>
      <c r="P131" s="92">
        <v>0</v>
      </c>
      <c r="Q131" s="58" t="s">
        <v>302</v>
      </c>
      <c r="R131" s="92">
        <v>1907712000</v>
      </c>
      <c r="S131" s="93">
        <v>13248000</v>
      </c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>
        <f t="shared" ref="BX131:CI140" si="176">+$S131</f>
        <v>13248000</v>
      </c>
      <c r="BY131" s="94">
        <f t="shared" si="176"/>
        <v>13248000</v>
      </c>
      <c r="BZ131" s="94">
        <f t="shared" si="176"/>
        <v>13248000</v>
      </c>
      <c r="CA131" s="94">
        <f t="shared" si="176"/>
        <v>13248000</v>
      </c>
      <c r="CB131" s="94">
        <f t="shared" si="176"/>
        <v>13248000</v>
      </c>
      <c r="CC131" s="94">
        <f t="shared" si="176"/>
        <v>13248000</v>
      </c>
      <c r="CD131" s="94">
        <f t="shared" si="176"/>
        <v>13248000</v>
      </c>
      <c r="CE131" s="94">
        <f t="shared" si="176"/>
        <v>13248000</v>
      </c>
      <c r="CF131" s="94">
        <f t="shared" si="176"/>
        <v>13248000</v>
      </c>
      <c r="CG131" s="94">
        <f t="shared" si="176"/>
        <v>13248000</v>
      </c>
      <c r="CH131" s="94">
        <f t="shared" si="176"/>
        <v>13248000</v>
      </c>
      <c r="CI131" s="94">
        <f t="shared" si="176"/>
        <v>13248000</v>
      </c>
      <c r="CJ131" s="95">
        <f t="shared" ref="CJ131:CJ158" si="177">+SUM(BX131:CI131)</f>
        <v>158976000</v>
      </c>
      <c r="CK131" s="94"/>
      <c r="CL131" s="94">
        <f t="shared" ref="CL131:CW140" si="178">+$S131</f>
        <v>13248000</v>
      </c>
      <c r="CM131" s="94">
        <f t="shared" si="178"/>
        <v>13248000</v>
      </c>
      <c r="CN131" s="94">
        <f t="shared" si="178"/>
        <v>13248000</v>
      </c>
      <c r="CO131" s="94">
        <f t="shared" si="178"/>
        <v>13248000</v>
      </c>
      <c r="CP131" s="94">
        <f t="shared" si="178"/>
        <v>13248000</v>
      </c>
      <c r="CQ131" s="94">
        <f t="shared" si="178"/>
        <v>13248000</v>
      </c>
      <c r="CR131" s="94">
        <f t="shared" si="178"/>
        <v>13248000</v>
      </c>
      <c r="CS131" s="94">
        <f t="shared" si="178"/>
        <v>13248000</v>
      </c>
      <c r="CT131" s="94">
        <f t="shared" si="178"/>
        <v>13248000</v>
      </c>
      <c r="CU131" s="94">
        <f t="shared" si="178"/>
        <v>13248000</v>
      </c>
      <c r="CV131" s="94">
        <f t="shared" si="178"/>
        <v>13248000</v>
      </c>
      <c r="CW131" s="94">
        <f t="shared" si="178"/>
        <v>13248000</v>
      </c>
      <c r="CX131" s="41">
        <f t="shared" ref="CX131:CX158" si="179">+SUM(CL131:CW131)</f>
        <v>158976000</v>
      </c>
      <c r="CY131" s="94"/>
    </row>
    <row r="132" spans="1:103" s="42" customFormat="1" ht="13" outlineLevel="1" x14ac:dyDescent="0.25">
      <c r="A132" s="71"/>
      <c r="B132" s="38"/>
      <c r="C132" s="89"/>
      <c r="D132" s="38"/>
      <c r="E132" s="90"/>
      <c r="F132" s="38" t="s">
        <v>303</v>
      </c>
      <c r="G132" s="57"/>
      <c r="H132" s="57"/>
      <c r="I132" s="38">
        <v>144</v>
      </c>
      <c r="J132" s="151" t="s">
        <v>773</v>
      </c>
      <c r="K132" s="91" t="s">
        <v>300</v>
      </c>
      <c r="L132" s="38"/>
      <c r="M132" s="38" t="s">
        <v>301</v>
      </c>
      <c r="N132" s="38">
        <v>6414001907</v>
      </c>
      <c r="O132" s="38"/>
      <c r="P132" s="92">
        <v>0</v>
      </c>
      <c r="Q132" s="58" t="s">
        <v>302</v>
      </c>
      <c r="R132" s="92">
        <v>1575840000</v>
      </c>
      <c r="S132" s="93">
        <v>10943333.333333334</v>
      </c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  <c r="BN132" s="94"/>
      <c r="BO132" s="94"/>
      <c r="BP132" s="94"/>
      <c r="BQ132" s="94"/>
      <c r="BR132" s="94"/>
      <c r="BS132" s="94"/>
      <c r="BT132" s="94"/>
      <c r="BU132" s="94"/>
      <c r="BV132" s="94"/>
      <c r="BW132" s="94"/>
      <c r="BX132" s="94">
        <f t="shared" si="176"/>
        <v>10943333.333333334</v>
      </c>
      <c r="BY132" s="94">
        <f t="shared" si="176"/>
        <v>10943333.333333334</v>
      </c>
      <c r="BZ132" s="94">
        <f t="shared" si="176"/>
        <v>10943333.333333334</v>
      </c>
      <c r="CA132" s="94">
        <f t="shared" si="176"/>
        <v>10943333.333333334</v>
      </c>
      <c r="CB132" s="94">
        <f t="shared" si="176"/>
        <v>10943333.333333334</v>
      </c>
      <c r="CC132" s="94">
        <f t="shared" si="176"/>
        <v>10943333.333333334</v>
      </c>
      <c r="CD132" s="94">
        <f t="shared" si="176"/>
        <v>10943333.333333334</v>
      </c>
      <c r="CE132" s="94">
        <f t="shared" si="176"/>
        <v>10943333.333333334</v>
      </c>
      <c r="CF132" s="94">
        <f t="shared" si="176"/>
        <v>10943333.333333334</v>
      </c>
      <c r="CG132" s="94">
        <f t="shared" si="176"/>
        <v>10943333.333333334</v>
      </c>
      <c r="CH132" s="94">
        <f t="shared" si="176"/>
        <v>10943333.333333334</v>
      </c>
      <c r="CI132" s="94">
        <f t="shared" si="176"/>
        <v>10943333.333333334</v>
      </c>
      <c r="CJ132" s="95">
        <f t="shared" si="177"/>
        <v>131319999.99999999</v>
      </c>
      <c r="CK132" s="94"/>
      <c r="CL132" s="94">
        <f t="shared" si="178"/>
        <v>10943333.333333334</v>
      </c>
      <c r="CM132" s="94">
        <f t="shared" si="178"/>
        <v>10943333.333333334</v>
      </c>
      <c r="CN132" s="94">
        <f t="shared" si="178"/>
        <v>10943333.333333334</v>
      </c>
      <c r="CO132" s="94">
        <f t="shared" si="178"/>
        <v>10943333.333333334</v>
      </c>
      <c r="CP132" s="94">
        <f t="shared" si="178"/>
        <v>10943333.333333334</v>
      </c>
      <c r="CQ132" s="94">
        <f t="shared" si="178"/>
        <v>10943333.333333334</v>
      </c>
      <c r="CR132" s="94">
        <f t="shared" si="178"/>
        <v>10943333.333333334</v>
      </c>
      <c r="CS132" s="94">
        <f t="shared" si="178"/>
        <v>10943333.333333334</v>
      </c>
      <c r="CT132" s="94">
        <f t="shared" si="178"/>
        <v>10943333.333333334</v>
      </c>
      <c r="CU132" s="94">
        <f t="shared" si="178"/>
        <v>10943333.333333334</v>
      </c>
      <c r="CV132" s="94">
        <f t="shared" si="178"/>
        <v>10943333.333333334</v>
      </c>
      <c r="CW132" s="94">
        <f t="shared" si="178"/>
        <v>10943333.333333334</v>
      </c>
      <c r="CX132" s="41">
        <f t="shared" si="179"/>
        <v>131319999.99999999</v>
      </c>
      <c r="CY132" s="94"/>
    </row>
    <row r="133" spans="1:103" s="42" customFormat="1" ht="13" outlineLevel="1" x14ac:dyDescent="0.25">
      <c r="A133" s="71" t="s">
        <v>195</v>
      </c>
      <c r="B133" s="38" t="s">
        <v>196</v>
      </c>
      <c r="C133" s="89" t="s">
        <v>197</v>
      </c>
      <c r="D133" s="38"/>
      <c r="E133" s="90"/>
      <c r="F133" s="38" t="s">
        <v>304</v>
      </c>
      <c r="G133" s="57"/>
      <c r="H133" s="57"/>
      <c r="I133" s="38">
        <v>144</v>
      </c>
      <c r="J133" s="151" t="s">
        <v>755</v>
      </c>
      <c r="K133" s="96" t="s">
        <v>305</v>
      </c>
      <c r="L133" s="38" t="s">
        <v>306</v>
      </c>
      <c r="M133" s="38" t="s">
        <v>179</v>
      </c>
      <c r="N133" s="38">
        <v>6274001903</v>
      </c>
      <c r="O133" s="38"/>
      <c r="P133" s="92">
        <v>76000</v>
      </c>
      <c r="Q133" s="58" t="s">
        <v>307</v>
      </c>
      <c r="R133" s="92">
        <v>1786000000</v>
      </c>
      <c r="S133" s="93">
        <v>12402778</v>
      </c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>
        <f t="shared" si="176"/>
        <v>12402778</v>
      </c>
      <c r="BY133" s="94">
        <f t="shared" si="176"/>
        <v>12402778</v>
      </c>
      <c r="BZ133" s="94">
        <f t="shared" si="176"/>
        <v>12402778</v>
      </c>
      <c r="CA133" s="94">
        <f t="shared" si="176"/>
        <v>12402778</v>
      </c>
      <c r="CB133" s="94">
        <f t="shared" si="176"/>
        <v>12402778</v>
      </c>
      <c r="CC133" s="94">
        <f t="shared" si="176"/>
        <v>12402778</v>
      </c>
      <c r="CD133" s="94">
        <f t="shared" si="176"/>
        <v>12402778</v>
      </c>
      <c r="CE133" s="94">
        <f t="shared" si="176"/>
        <v>12402778</v>
      </c>
      <c r="CF133" s="94">
        <f t="shared" si="176"/>
        <v>12402778</v>
      </c>
      <c r="CG133" s="94">
        <f t="shared" si="176"/>
        <v>12402778</v>
      </c>
      <c r="CH133" s="94">
        <f t="shared" si="176"/>
        <v>12402778</v>
      </c>
      <c r="CI133" s="94">
        <f t="shared" si="176"/>
        <v>12402778</v>
      </c>
      <c r="CJ133" s="95">
        <f t="shared" si="177"/>
        <v>148833336</v>
      </c>
      <c r="CK133" s="94"/>
      <c r="CL133" s="94">
        <f t="shared" si="178"/>
        <v>12402778</v>
      </c>
      <c r="CM133" s="94">
        <f t="shared" si="178"/>
        <v>12402778</v>
      </c>
      <c r="CN133" s="94">
        <f t="shared" si="178"/>
        <v>12402778</v>
      </c>
      <c r="CO133" s="94">
        <f t="shared" si="178"/>
        <v>12402778</v>
      </c>
      <c r="CP133" s="94">
        <f t="shared" si="178"/>
        <v>12402778</v>
      </c>
      <c r="CQ133" s="94">
        <f t="shared" si="178"/>
        <v>12402778</v>
      </c>
      <c r="CR133" s="94">
        <f t="shared" si="178"/>
        <v>12402778</v>
      </c>
      <c r="CS133" s="94">
        <f t="shared" si="178"/>
        <v>12402778</v>
      </c>
      <c r="CT133" s="94">
        <f t="shared" si="178"/>
        <v>12402778</v>
      </c>
      <c r="CU133" s="94">
        <f t="shared" si="178"/>
        <v>12402778</v>
      </c>
      <c r="CV133" s="94">
        <f t="shared" si="178"/>
        <v>12402778</v>
      </c>
      <c r="CW133" s="94">
        <f t="shared" si="178"/>
        <v>12402778</v>
      </c>
      <c r="CX133" s="41">
        <f t="shared" si="179"/>
        <v>148833336</v>
      </c>
      <c r="CY133" s="94"/>
    </row>
    <row r="134" spans="1:103" s="42" customFormat="1" ht="13" outlineLevel="1" x14ac:dyDescent="0.25">
      <c r="A134" s="71" t="s">
        <v>195</v>
      </c>
      <c r="B134" s="38" t="s">
        <v>257</v>
      </c>
      <c r="C134" s="89" t="s">
        <v>308</v>
      </c>
      <c r="D134" s="38"/>
      <c r="E134" s="90"/>
      <c r="F134" s="38" t="s">
        <v>309</v>
      </c>
      <c r="G134" s="57"/>
      <c r="H134" s="57"/>
      <c r="I134" s="38">
        <v>144</v>
      </c>
      <c r="J134" s="151" t="s">
        <v>774</v>
      </c>
      <c r="K134" s="96" t="s">
        <v>310</v>
      </c>
      <c r="L134" s="38" t="s">
        <v>311</v>
      </c>
      <c r="M134" s="38" t="s">
        <v>179</v>
      </c>
      <c r="N134" s="38">
        <v>6274001903</v>
      </c>
      <c r="O134" s="38"/>
      <c r="P134" s="92">
        <v>87500</v>
      </c>
      <c r="Q134" s="58" t="s">
        <v>307</v>
      </c>
      <c r="R134" s="92">
        <v>2056250000</v>
      </c>
      <c r="S134" s="93">
        <v>14279514</v>
      </c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  <c r="BN134" s="94"/>
      <c r="BO134" s="94"/>
      <c r="BP134" s="94"/>
      <c r="BQ134" s="94"/>
      <c r="BR134" s="94"/>
      <c r="BS134" s="94"/>
      <c r="BT134" s="94"/>
      <c r="BU134" s="94"/>
      <c r="BV134" s="94"/>
      <c r="BW134" s="94"/>
      <c r="BX134" s="94">
        <f t="shared" si="176"/>
        <v>14279514</v>
      </c>
      <c r="BY134" s="94">
        <f t="shared" si="176"/>
        <v>14279514</v>
      </c>
      <c r="BZ134" s="94">
        <f t="shared" si="176"/>
        <v>14279514</v>
      </c>
      <c r="CA134" s="94">
        <f t="shared" si="176"/>
        <v>14279514</v>
      </c>
      <c r="CB134" s="94">
        <f t="shared" si="176"/>
        <v>14279514</v>
      </c>
      <c r="CC134" s="94">
        <f t="shared" si="176"/>
        <v>14279514</v>
      </c>
      <c r="CD134" s="94">
        <f t="shared" si="176"/>
        <v>14279514</v>
      </c>
      <c r="CE134" s="94">
        <f t="shared" si="176"/>
        <v>14279514</v>
      </c>
      <c r="CF134" s="94">
        <f t="shared" si="176"/>
        <v>14279514</v>
      </c>
      <c r="CG134" s="94">
        <f t="shared" si="176"/>
        <v>14279514</v>
      </c>
      <c r="CH134" s="94">
        <f t="shared" si="176"/>
        <v>14279514</v>
      </c>
      <c r="CI134" s="94">
        <f t="shared" si="176"/>
        <v>14279514</v>
      </c>
      <c r="CJ134" s="95">
        <f t="shared" si="177"/>
        <v>171354168</v>
      </c>
      <c r="CK134" s="94"/>
      <c r="CL134" s="94">
        <f t="shared" si="178"/>
        <v>14279514</v>
      </c>
      <c r="CM134" s="94">
        <f t="shared" si="178"/>
        <v>14279514</v>
      </c>
      <c r="CN134" s="94">
        <f t="shared" si="178"/>
        <v>14279514</v>
      </c>
      <c r="CO134" s="94">
        <f t="shared" si="178"/>
        <v>14279514</v>
      </c>
      <c r="CP134" s="94">
        <f t="shared" si="178"/>
        <v>14279514</v>
      </c>
      <c r="CQ134" s="94">
        <f t="shared" si="178"/>
        <v>14279514</v>
      </c>
      <c r="CR134" s="94">
        <f t="shared" si="178"/>
        <v>14279514</v>
      </c>
      <c r="CS134" s="94">
        <f t="shared" si="178"/>
        <v>14279514</v>
      </c>
      <c r="CT134" s="94">
        <f t="shared" si="178"/>
        <v>14279514</v>
      </c>
      <c r="CU134" s="94">
        <f t="shared" si="178"/>
        <v>14279514</v>
      </c>
      <c r="CV134" s="94">
        <f t="shared" si="178"/>
        <v>14279514</v>
      </c>
      <c r="CW134" s="94">
        <f t="shared" si="178"/>
        <v>14279514</v>
      </c>
      <c r="CX134" s="41">
        <f t="shared" si="179"/>
        <v>171354168</v>
      </c>
      <c r="CY134" s="94"/>
    </row>
    <row r="135" spans="1:103" s="42" customFormat="1" ht="13" outlineLevel="1" x14ac:dyDescent="0.25">
      <c r="A135" s="71" t="s">
        <v>195</v>
      </c>
      <c r="B135" s="38" t="s">
        <v>39</v>
      </c>
      <c r="C135" s="89"/>
      <c r="D135" s="38"/>
      <c r="E135" s="90"/>
      <c r="F135" s="38" t="s">
        <v>312</v>
      </c>
      <c r="G135" s="57"/>
      <c r="H135" s="57"/>
      <c r="I135" s="38">
        <v>144</v>
      </c>
      <c r="J135" s="151" t="s">
        <v>94</v>
      </c>
      <c r="K135" s="96" t="s">
        <v>66</v>
      </c>
      <c r="L135" s="38"/>
      <c r="M135" s="38" t="s">
        <v>179</v>
      </c>
      <c r="N135" s="38">
        <v>6274001903</v>
      </c>
      <c r="O135" s="38"/>
      <c r="P135" s="92">
        <v>0</v>
      </c>
      <c r="Q135" s="58" t="s">
        <v>302</v>
      </c>
      <c r="R135" s="92">
        <v>1782000000.0000002</v>
      </c>
      <c r="S135" s="93">
        <v>12375000</v>
      </c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>
        <f t="shared" si="176"/>
        <v>12375000</v>
      </c>
      <c r="BY135" s="94">
        <f t="shared" si="176"/>
        <v>12375000</v>
      </c>
      <c r="BZ135" s="94">
        <f t="shared" si="176"/>
        <v>12375000</v>
      </c>
      <c r="CA135" s="94">
        <f t="shared" si="176"/>
        <v>12375000</v>
      </c>
      <c r="CB135" s="94">
        <f t="shared" si="176"/>
        <v>12375000</v>
      </c>
      <c r="CC135" s="94">
        <f t="shared" si="176"/>
        <v>12375000</v>
      </c>
      <c r="CD135" s="94">
        <f t="shared" si="176"/>
        <v>12375000</v>
      </c>
      <c r="CE135" s="94">
        <f t="shared" si="176"/>
        <v>12375000</v>
      </c>
      <c r="CF135" s="94">
        <f t="shared" si="176"/>
        <v>12375000</v>
      </c>
      <c r="CG135" s="94">
        <f t="shared" si="176"/>
        <v>12375000</v>
      </c>
      <c r="CH135" s="94">
        <f t="shared" si="176"/>
        <v>12375000</v>
      </c>
      <c r="CI135" s="94">
        <f t="shared" si="176"/>
        <v>12375000</v>
      </c>
      <c r="CJ135" s="95">
        <f t="shared" si="177"/>
        <v>148500000</v>
      </c>
      <c r="CK135" s="94"/>
      <c r="CL135" s="94">
        <f t="shared" si="178"/>
        <v>12375000</v>
      </c>
      <c r="CM135" s="94">
        <f t="shared" si="178"/>
        <v>12375000</v>
      </c>
      <c r="CN135" s="94">
        <f t="shared" si="178"/>
        <v>12375000</v>
      </c>
      <c r="CO135" s="94">
        <f t="shared" si="178"/>
        <v>12375000</v>
      </c>
      <c r="CP135" s="94">
        <f t="shared" si="178"/>
        <v>12375000</v>
      </c>
      <c r="CQ135" s="94">
        <f t="shared" si="178"/>
        <v>12375000</v>
      </c>
      <c r="CR135" s="94">
        <f t="shared" si="178"/>
        <v>12375000</v>
      </c>
      <c r="CS135" s="94">
        <f t="shared" si="178"/>
        <v>12375000</v>
      </c>
      <c r="CT135" s="94">
        <f t="shared" si="178"/>
        <v>12375000</v>
      </c>
      <c r="CU135" s="94">
        <f t="shared" si="178"/>
        <v>12375000</v>
      </c>
      <c r="CV135" s="94">
        <f t="shared" si="178"/>
        <v>12375000</v>
      </c>
      <c r="CW135" s="94">
        <f t="shared" si="178"/>
        <v>12375000</v>
      </c>
      <c r="CX135" s="41">
        <f t="shared" si="179"/>
        <v>148500000</v>
      </c>
      <c r="CY135" s="94"/>
    </row>
    <row r="136" spans="1:103" s="42" customFormat="1" ht="13" outlineLevel="1" x14ac:dyDescent="0.25">
      <c r="A136" s="71" t="s">
        <v>195</v>
      </c>
      <c r="B136" s="38" t="s">
        <v>205</v>
      </c>
      <c r="C136" s="89" t="s">
        <v>206</v>
      </c>
      <c r="D136" s="38"/>
      <c r="E136" s="90"/>
      <c r="F136" s="38" t="s">
        <v>313</v>
      </c>
      <c r="G136" s="57"/>
      <c r="H136" s="57"/>
      <c r="I136" s="38">
        <v>144</v>
      </c>
      <c r="J136" s="151" t="s">
        <v>764</v>
      </c>
      <c r="K136" s="96" t="s">
        <v>208</v>
      </c>
      <c r="L136" s="38" t="s">
        <v>209</v>
      </c>
      <c r="M136" s="38" t="s">
        <v>179</v>
      </c>
      <c r="N136" s="38">
        <v>6274001903</v>
      </c>
      <c r="O136" s="38"/>
      <c r="P136" s="92">
        <v>0</v>
      </c>
      <c r="Q136" s="58" t="s">
        <v>302</v>
      </c>
      <c r="R136" s="92">
        <v>9117407200</v>
      </c>
      <c r="S136" s="93">
        <v>63315328</v>
      </c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  <c r="BN136" s="94"/>
      <c r="BO136" s="94"/>
      <c r="BP136" s="94"/>
      <c r="BQ136" s="94"/>
      <c r="BR136" s="94"/>
      <c r="BS136" s="94"/>
      <c r="BT136" s="94"/>
      <c r="BU136" s="94"/>
      <c r="BV136" s="94"/>
      <c r="BW136" s="94"/>
      <c r="BX136" s="94">
        <f t="shared" si="176"/>
        <v>63315328</v>
      </c>
      <c r="BY136" s="94">
        <f t="shared" si="176"/>
        <v>63315328</v>
      </c>
      <c r="BZ136" s="94">
        <f t="shared" si="176"/>
        <v>63315328</v>
      </c>
      <c r="CA136" s="94">
        <f t="shared" si="176"/>
        <v>63315328</v>
      </c>
      <c r="CB136" s="94">
        <f t="shared" si="176"/>
        <v>63315328</v>
      </c>
      <c r="CC136" s="94">
        <f t="shared" si="176"/>
        <v>63315328</v>
      </c>
      <c r="CD136" s="94">
        <f t="shared" si="176"/>
        <v>63315328</v>
      </c>
      <c r="CE136" s="94">
        <f t="shared" si="176"/>
        <v>63315328</v>
      </c>
      <c r="CF136" s="94">
        <f t="shared" si="176"/>
        <v>63315328</v>
      </c>
      <c r="CG136" s="94">
        <f t="shared" si="176"/>
        <v>63315328</v>
      </c>
      <c r="CH136" s="94">
        <f t="shared" si="176"/>
        <v>63315328</v>
      </c>
      <c r="CI136" s="94">
        <f t="shared" si="176"/>
        <v>63315328</v>
      </c>
      <c r="CJ136" s="95">
        <f t="shared" si="177"/>
        <v>759783936</v>
      </c>
      <c r="CK136" s="94"/>
      <c r="CL136" s="94">
        <f t="shared" si="178"/>
        <v>63315328</v>
      </c>
      <c r="CM136" s="94">
        <f t="shared" si="178"/>
        <v>63315328</v>
      </c>
      <c r="CN136" s="94">
        <f t="shared" si="178"/>
        <v>63315328</v>
      </c>
      <c r="CO136" s="94">
        <f t="shared" si="178"/>
        <v>63315328</v>
      </c>
      <c r="CP136" s="94">
        <f t="shared" si="178"/>
        <v>63315328</v>
      </c>
      <c r="CQ136" s="94">
        <f t="shared" si="178"/>
        <v>63315328</v>
      </c>
      <c r="CR136" s="94">
        <f t="shared" si="178"/>
        <v>63315328</v>
      </c>
      <c r="CS136" s="94">
        <f t="shared" si="178"/>
        <v>63315328</v>
      </c>
      <c r="CT136" s="94">
        <f t="shared" si="178"/>
        <v>63315328</v>
      </c>
      <c r="CU136" s="94">
        <f t="shared" si="178"/>
        <v>63315328</v>
      </c>
      <c r="CV136" s="94">
        <f t="shared" si="178"/>
        <v>63315328</v>
      </c>
      <c r="CW136" s="94">
        <f t="shared" si="178"/>
        <v>63315328</v>
      </c>
      <c r="CX136" s="41">
        <f t="shared" si="179"/>
        <v>759783936</v>
      </c>
      <c r="CY136" s="94"/>
    </row>
    <row r="137" spans="1:103" s="42" customFormat="1" ht="13" outlineLevel="1" x14ac:dyDescent="0.25">
      <c r="A137" s="71" t="s">
        <v>195</v>
      </c>
      <c r="B137" s="38" t="s">
        <v>196</v>
      </c>
      <c r="C137" s="72" t="s">
        <v>201</v>
      </c>
      <c r="D137" s="38"/>
      <c r="E137" s="90"/>
      <c r="F137" s="38" t="s">
        <v>314</v>
      </c>
      <c r="G137" s="57"/>
      <c r="H137" s="57"/>
      <c r="I137" s="38">
        <v>144</v>
      </c>
      <c r="J137" s="151" t="s">
        <v>763</v>
      </c>
      <c r="K137" s="96" t="s">
        <v>203</v>
      </c>
      <c r="L137" s="38" t="s">
        <v>256</v>
      </c>
      <c r="M137" s="38" t="s">
        <v>179</v>
      </c>
      <c r="N137" s="38">
        <v>6274001903</v>
      </c>
      <c r="O137" s="38"/>
      <c r="P137" s="92">
        <v>0</v>
      </c>
      <c r="Q137" s="58" t="s">
        <v>302</v>
      </c>
      <c r="R137" s="92">
        <v>1512500000</v>
      </c>
      <c r="S137" s="93">
        <v>10503472</v>
      </c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>
        <f t="shared" si="176"/>
        <v>10503472</v>
      </c>
      <c r="BY137" s="94">
        <f t="shared" si="176"/>
        <v>10503472</v>
      </c>
      <c r="BZ137" s="94">
        <f t="shared" si="176"/>
        <v>10503472</v>
      </c>
      <c r="CA137" s="94">
        <f t="shared" si="176"/>
        <v>10503472</v>
      </c>
      <c r="CB137" s="94">
        <f t="shared" si="176"/>
        <v>10503472</v>
      </c>
      <c r="CC137" s="94">
        <f t="shared" si="176"/>
        <v>10503472</v>
      </c>
      <c r="CD137" s="94">
        <f t="shared" si="176"/>
        <v>10503472</v>
      </c>
      <c r="CE137" s="94">
        <f t="shared" si="176"/>
        <v>10503472</v>
      </c>
      <c r="CF137" s="94">
        <f t="shared" si="176"/>
        <v>10503472</v>
      </c>
      <c r="CG137" s="94">
        <f t="shared" si="176"/>
        <v>10503472</v>
      </c>
      <c r="CH137" s="94">
        <f t="shared" si="176"/>
        <v>10503472</v>
      </c>
      <c r="CI137" s="94">
        <f t="shared" si="176"/>
        <v>10503472</v>
      </c>
      <c r="CJ137" s="95">
        <f t="shared" si="177"/>
        <v>126041664</v>
      </c>
      <c r="CK137" s="94"/>
      <c r="CL137" s="94">
        <f t="shared" si="178"/>
        <v>10503472</v>
      </c>
      <c r="CM137" s="94">
        <f t="shared" si="178"/>
        <v>10503472</v>
      </c>
      <c r="CN137" s="94">
        <f t="shared" si="178"/>
        <v>10503472</v>
      </c>
      <c r="CO137" s="94">
        <f t="shared" si="178"/>
        <v>10503472</v>
      </c>
      <c r="CP137" s="94">
        <f t="shared" si="178"/>
        <v>10503472</v>
      </c>
      <c r="CQ137" s="94">
        <f t="shared" si="178"/>
        <v>10503472</v>
      </c>
      <c r="CR137" s="94">
        <f t="shared" si="178"/>
        <v>10503472</v>
      </c>
      <c r="CS137" s="94">
        <f t="shared" si="178"/>
        <v>10503472</v>
      </c>
      <c r="CT137" s="94">
        <f t="shared" si="178"/>
        <v>10503472</v>
      </c>
      <c r="CU137" s="94">
        <f t="shared" si="178"/>
        <v>10503472</v>
      </c>
      <c r="CV137" s="94">
        <f t="shared" si="178"/>
        <v>10503472</v>
      </c>
      <c r="CW137" s="94">
        <f t="shared" si="178"/>
        <v>10503472</v>
      </c>
      <c r="CX137" s="41">
        <f t="shared" si="179"/>
        <v>126041664</v>
      </c>
      <c r="CY137" s="94"/>
    </row>
    <row r="138" spans="1:103" s="42" customFormat="1" ht="13" outlineLevel="1" x14ac:dyDescent="0.25">
      <c r="A138" s="71" t="s">
        <v>195</v>
      </c>
      <c r="B138" s="38" t="s">
        <v>268</v>
      </c>
      <c r="C138" s="89" t="s">
        <v>197</v>
      </c>
      <c r="D138" s="38"/>
      <c r="E138" s="90"/>
      <c r="F138" s="38" t="s">
        <v>315</v>
      </c>
      <c r="G138" s="57"/>
      <c r="H138" s="57"/>
      <c r="I138" s="38">
        <v>144</v>
      </c>
      <c r="J138" s="151" t="s">
        <v>448</v>
      </c>
      <c r="K138" s="96" t="s">
        <v>316</v>
      </c>
      <c r="L138" s="38" t="s">
        <v>271</v>
      </c>
      <c r="M138" s="38" t="s">
        <v>179</v>
      </c>
      <c r="N138" s="38">
        <v>6274001903</v>
      </c>
      <c r="O138" s="38"/>
      <c r="P138" s="92">
        <v>463000</v>
      </c>
      <c r="Q138" s="58" t="s">
        <v>307</v>
      </c>
      <c r="R138" s="92">
        <v>11804231300</v>
      </c>
      <c r="S138" s="93">
        <v>81973828</v>
      </c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>
        <f t="shared" si="176"/>
        <v>81973828</v>
      </c>
      <c r="BY138" s="94">
        <f t="shared" si="176"/>
        <v>81973828</v>
      </c>
      <c r="BZ138" s="94">
        <f t="shared" si="176"/>
        <v>81973828</v>
      </c>
      <c r="CA138" s="94">
        <f t="shared" si="176"/>
        <v>81973828</v>
      </c>
      <c r="CB138" s="94">
        <f t="shared" si="176"/>
        <v>81973828</v>
      </c>
      <c r="CC138" s="94">
        <f t="shared" si="176"/>
        <v>81973828</v>
      </c>
      <c r="CD138" s="94">
        <f t="shared" si="176"/>
        <v>81973828</v>
      </c>
      <c r="CE138" s="94">
        <f t="shared" si="176"/>
        <v>81973828</v>
      </c>
      <c r="CF138" s="94">
        <f t="shared" si="176"/>
        <v>81973828</v>
      </c>
      <c r="CG138" s="94">
        <f t="shared" si="176"/>
        <v>81973828</v>
      </c>
      <c r="CH138" s="94">
        <f t="shared" si="176"/>
        <v>81973828</v>
      </c>
      <c r="CI138" s="94">
        <f t="shared" si="176"/>
        <v>81973828</v>
      </c>
      <c r="CJ138" s="95">
        <f t="shared" si="177"/>
        <v>983685936</v>
      </c>
      <c r="CK138" s="94"/>
      <c r="CL138" s="94">
        <f t="shared" si="178"/>
        <v>81973828</v>
      </c>
      <c r="CM138" s="94">
        <f t="shared" si="178"/>
        <v>81973828</v>
      </c>
      <c r="CN138" s="94">
        <f t="shared" si="178"/>
        <v>81973828</v>
      </c>
      <c r="CO138" s="94">
        <f t="shared" si="178"/>
        <v>81973828</v>
      </c>
      <c r="CP138" s="94">
        <f t="shared" si="178"/>
        <v>81973828</v>
      </c>
      <c r="CQ138" s="94">
        <f t="shared" si="178"/>
        <v>81973828</v>
      </c>
      <c r="CR138" s="94">
        <f t="shared" si="178"/>
        <v>81973828</v>
      </c>
      <c r="CS138" s="94">
        <f t="shared" si="178"/>
        <v>81973828</v>
      </c>
      <c r="CT138" s="94">
        <f t="shared" si="178"/>
        <v>81973828</v>
      </c>
      <c r="CU138" s="94">
        <f t="shared" si="178"/>
        <v>81973828</v>
      </c>
      <c r="CV138" s="94">
        <f t="shared" si="178"/>
        <v>81973828</v>
      </c>
      <c r="CW138" s="94">
        <f t="shared" si="178"/>
        <v>81973828</v>
      </c>
      <c r="CX138" s="41">
        <f t="shared" si="179"/>
        <v>983685936</v>
      </c>
      <c r="CY138" s="94"/>
    </row>
    <row r="139" spans="1:103" s="42" customFormat="1" ht="13" outlineLevel="1" x14ac:dyDescent="0.25">
      <c r="A139" s="71" t="s">
        <v>195</v>
      </c>
      <c r="B139" s="38" t="s">
        <v>257</v>
      </c>
      <c r="C139" s="89" t="s">
        <v>308</v>
      </c>
      <c r="D139" s="38"/>
      <c r="E139" s="90"/>
      <c r="F139" s="38" t="s">
        <v>317</v>
      </c>
      <c r="G139" s="57"/>
      <c r="H139" s="57"/>
      <c r="I139" s="38">
        <v>144</v>
      </c>
      <c r="J139" s="151" t="s">
        <v>774</v>
      </c>
      <c r="K139" s="96" t="s">
        <v>310</v>
      </c>
      <c r="L139" s="38" t="s">
        <v>311</v>
      </c>
      <c r="M139" s="38" t="s">
        <v>179</v>
      </c>
      <c r="N139" s="38">
        <v>6274001903</v>
      </c>
      <c r="O139" s="38"/>
      <c r="P139" s="92">
        <v>130055</v>
      </c>
      <c r="Q139" s="58" t="s">
        <v>307</v>
      </c>
      <c r="R139" s="92">
        <v>3092738201</v>
      </c>
      <c r="S139" s="93">
        <v>21477349</v>
      </c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>
        <f t="shared" si="176"/>
        <v>21477349</v>
      </c>
      <c r="BY139" s="94">
        <f t="shared" si="176"/>
        <v>21477349</v>
      </c>
      <c r="BZ139" s="94">
        <f t="shared" si="176"/>
        <v>21477349</v>
      </c>
      <c r="CA139" s="94">
        <f t="shared" si="176"/>
        <v>21477349</v>
      </c>
      <c r="CB139" s="94">
        <f t="shared" si="176"/>
        <v>21477349</v>
      </c>
      <c r="CC139" s="94">
        <f t="shared" si="176"/>
        <v>21477349</v>
      </c>
      <c r="CD139" s="94">
        <f t="shared" si="176"/>
        <v>21477349</v>
      </c>
      <c r="CE139" s="94">
        <f t="shared" si="176"/>
        <v>21477349</v>
      </c>
      <c r="CF139" s="94">
        <f t="shared" si="176"/>
        <v>21477349</v>
      </c>
      <c r="CG139" s="94">
        <f t="shared" si="176"/>
        <v>21477349</v>
      </c>
      <c r="CH139" s="94">
        <f t="shared" si="176"/>
        <v>21477349</v>
      </c>
      <c r="CI139" s="94">
        <f t="shared" si="176"/>
        <v>21477349</v>
      </c>
      <c r="CJ139" s="95">
        <f t="shared" si="177"/>
        <v>257728188</v>
      </c>
      <c r="CK139" s="94"/>
      <c r="CL139" s="94">
        <f t="shared" si="178"/>
        <v>21477349</v>
      </c>
      <c r="CM139" s="94">
        <f t="shared" si="178"/>
        <v>21477349</v>
      </c>
      <c r="CN139" s="94">
        <f t="shared" si="178"/>
        <v>21477349</v>
      </c>
      <c r="CO139" s="94">
        <f t="shared" si="178"/>
        <v>21477349</v>
      </c>
      <c r="CP139" s="94">
        <f t="shared" si="178"/>
        <v>21477349</v>
      </c>
      <c r="CQ139" s="94">
        <f t="shared" si="178"/>
        <v>21477349</v>
      </c>
      <c r="CR139" s="94">
        <f t="shared" si="178"/>
        <v>21477349</v>
      </c>
      <c r="CS139" s="94">
        <f t="shared" si="178"/>
        <v>21477349</v>
      </c>
      <c r="CT139" s="94">
        <f t="shared" si="178"/>
        <v>21477349</v>
      </c>
      <c r="CU139" s="94">
        <f t="shared" si="178"/>
        <v>21477349</v>
      </c>
      <c r="CV139" s="94">
        <f t="shared" si="178"/>
        <v>21477349</v>
      </c>
      <c r="CW139" s="94">
        <f t="shared" si="178"/>
        <v>21477349</v>
      </c>
      <c r="CX139" s="41">
        <f t="shared" si="179"/>
        <v>257728188</v>
      </c>
      <c r="CY139" s="94"/>
    </row>
    <row r="140" spans="1:103" s="42" customFormat="1" ht="13" outlineLevel="1" x14ac:dyDescent="0.25">
      <c r="A140" s="71" t="s">
        <v>195</v>
      </c>
      <c r="B140" s="38" t="s">
        <v>196</v>
      </c>
      <c r="C140" s="89" t="s">
        <v>197</v>
      </c>
      <c r="D140" s="38"/>
      <c r="E140" s="90"/>
      <c r="F140" s="38" t="s">
        <v>318</v>
      </c>
      <c r="G140" s="57"/>
      <c r="H140" s="57"/>
      <c r="I140" s="38">
        <v>144</v>
      </c>
      <c r="J140" s="151" t="s">
        <v>768</v>
      </c>
      <c r="K140" s="96" t="s">
        <v>227</v>
      </c>
      <c r="L140" s="38" t="s">
        <v>228</v>
      </c>
      <c r="M140" s="38" t="s">
        <v>179</v>
      </c>
      <c r="N140" s="38">
        <v>6274001903</v>
      </c>
      <c r="O140" s="38"/>
      <c r="P140" s="92">
        <v>357300</v>
      </c>
      <c r="Q140" s="58" t="s">
        <v>307</v>
      </c>
      <c r="R140" s="92">
        <v>8503660530</v>
      </c>
      <c r="S140" s="93">
        <v>59053198</v>
      </c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>
        <f t="shared" si="176"/>
        <v>59053198</v>
      </c>
      <c r="BY140" s="94">
        <f t="shared" si="176"/>
        <v>59053198</v>
      </c>
      <c r="BZ140" s="94">
        <f t="shared" si="176"/>
        <v>59053198</v>
      </c>
      <c r="CA140" s="94">
        <f t="shared" si="176"/>
        <v>59053198</v>
      </c>
      <c r="CB140" s="94">
        <f t="shared" si="176"/>
        <v>59053198</v>
      </c>
      <c r="CC140" s="94">
        <f t="shared" si="176"/>
        <v>59053198</v>
      </c>
      <c r="CD140" s="94">
        <f t="shared" si="176"/>
        <v>59053198</v>
      </c>
      <c r="CE140" s="94">
        <f t="shared" si="176"/>
        <v>59053198</v>
      </c>
      <c r="CF140" s="94">
        <f t="shared" si="176"/>
        <v>59053198</v>
      </c>
      <c r="CG140" s="94">
        <f t="shared" si="176"/>
        <v>59053198</v>
      </c>
      <c r="CH140" s="94">
        <f t="shared" si="176"/>
        <v>59053198</v>
      </c>
      <c r="CI140" s="94">
        <f t="shared" si="176"/>
        <v>59053198</v>
      </c>
      <c r="CJ140" s="95">
        <f t="shared" si="177"/>
        <v>708638376</v>
      </c>
      <c r="CK140" s="94"/>
      <c r="CL140" s="94">
        <f t="shared" si="178"/>
        <v>59053198</v>
      </c>
      <c r="CM140" s="94">
        <f t="shared" si="178"/>
        <v>59053198</v>
      </c>
      <c r="CN140" s="94">
        <f t="shared" si="178"/>
        <v>59053198</v>
      </c>
      <c r="CO140" s="94">
        <f t="shared" si="178"/>
        <v>59053198</v>
      </c>
      <c r="CP140" s="94">
        <f t="shared" si="178"/>
        <v>59053198</v>
      </c>
      <c r="CQ140" s="94">
        <f t="shared" si="178"/>
        <v>59053198</v>
      </c>
      <c r="CR140" s="94">
        <f t="shared" si="178"/>
        <v>59053198</v>
      </c>
      <c r="CS140" s="94">
        <f t="shared" si="178"/>
        <v>59053198</v>
      </c>
      <c r="CT140" s="94">
        <f t="shared" si="178"/>
        <v>59053198</v>
      </c>
      <c r="CU140" s="94">
        <f t="shared" si="178"/>
        <v>59053198</v>
      </c>
      <c r="CV140" s="94">
        <f t="shared" si="178"/>
        <v>59053198</v>
      </c>
      <c r="CW140" s="94">
        <f t="shared" si="178"/>
        <v>59053198</v>
      </c>
      <c r="CX140" s="41">
        <f t="shared" si="179"/>
        <v>708638376</v>
      </c>
      <c r="CY140" s="94"/>
    </row>
    <row r="141" spans="1:103" s="42" customFormat="1" ht="13" outlineLevel="1" x14ac:dyDescent="0.25">
      <c r="A141" s="71" t="s">
        <v>195</v>
      </c>
      <c r="B141" s="38" t="s">
        <v>257</v>
      </c>
      <c r="C141" s="89" t="s">
        <v>197</v>
      </c>
      <c r="D141" s="38"/>
      <c r="E141" s="90"/>
      <c r="F141" s="38" t="s">
        <v>319</v>
      </c>
      <c r="G141" s="57"/>
      <c r="H141" s="57"/>
      <c r="I141" s="38">
        <v>144</v>
      </c>
      <c r="J141" s="151" t="s">
        <v>772</v>
      </c>
      <c r="K141" s="96" t="s">
        <v>320</v>
      </c>
      <c r="L141" s="38" t="s">
        <v>274</v>
      </c>
      <c r="M141" s="38" t="s">
        <v>179</v>
      </c>
      <c r="N141" s="38">
        <v>6274001903</v>
      </c>
      <c r="O141" s="38"/>
      <c r="P141" s="92">
        <v>830000</v>
      </c>
      <c r="Q141" s="58" t="s">
        <v>307</v>
      </c>
      <c r="R141" s="92">
        <v>19754000000</v>
      </c>
      <c r="S141" s="93">
        <v>137180556</v>
      </c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>
        <f t="shared" ref="BX141:CI150" si="180">+$S141</f>
        <v>137180556</v>
      </c>
      <c r="BY141" s="94">
        <f t="shared" si="180"/>
        <v>137180556</v>
      </c>
      <c r="BZ141" s="94">
        <f t="shared" si="180"/>
        <v>137180556</v>
      </c>
      <c r="CA141" s="94">
        <f t="shared" si="180"/>
        <v>137180556</v>
      </c>
      <c r="CB141" s="94">
        <f t="shared" si="180"/>
        <v>137180556</v>
      </c>
      <c r="CC141" s="94">
        <f t="shared" si="180"/>
        <v>137180556</v>
      </c>
      <c r="CD141" s="94">
        <f t="shared" si="180"/>
        <v>137180556</v>
      </c>
      <c r="CE141" s="94">
        <f t="shared" si="180"/>
        <v>137180556</v>
      </c>
      <c r="CF141" s="94">
        <f t="shared" si="180"/>
        <v>137180556</v>
      </c>
      <c r="CG141" s="94">
        <f t="shared" si="180"/>
        <v>137180556</v>
      </c>
      <c r="CH141" s="94">
        <f t="shared" si="180"/>
        <v>137180556</v>
      </c>
      <c r="CI141" s="94">
        <f t="shared" si="180"/>
        <v>137180556</v>
      </c>
      <c r="CJ141" s="95">
        <f t="shared" si="177"/>
        <v>1646166672</v>
      </c>
      <c r="CK141" s="94"/>
      <c r="CL141" s="94">
        <f t="shared" ref="CL141:CW150" si="181">+$S141</f>
        <v>137180556</v>
      </c>
      <c r="CM141" s="94">
        <f t="shared" si="181"/>
        <v>137180556</v>
      </c>
      <c r="CN141" s="94">
        <f t="shared" si="181"/>
        <v>137180556</v>
      </c>
      <c r="CO141" s="94">
        <f t="shared" si="181"/>
        <v>137180556</v>
      </c>
      <c r="CP141" s="94">
        <f t="shared" si="181"/>
        <v>137180556</v>
      </c>
      <c r="CQ141" s="94">
        <f t="shared" si="181"/>
        <v>137180556</v>
      </c>
      <c r="CR141" s="94">
        <f t="shared" si="181"/>
        <v>137180556</v>
      </c>
      <c r="CS141" s="94">
        <f t="shared" si="181"/>
        <v>137180556</v>
      </c>
      <c r="CT141" s="94">
        <f t="shared" si="181"/>
        <v>137180556</v>
      </c>
      <c r="CU141" s="94">
        <f t="shared" si="181"/>
        <v>137180556</v>
      </c>
      <c r="CV141" s="94">
        <f t="shared" si="181"/>
        <v>137180556</v>
      </c>
      <c r="CW141" s="94">
        <f t="shared" si="181"/>
        <v>137180556</v>
      </c>
      <c r="CX141" s="41">
        <f t="shared" si="179"/>
        <v>1646166672</v>
      </c>
      <c r="CY141" s="94"/>
    </row>
    <row r="142" spans="1:103" s="42" customFormat="1" ht="13" outlineLevel="1" x14ac:dyDescent="0.25">
      <c r="A142" s="71" t="s">
        <v>195</v>
      </c>
      <c r="B142" s="38" t="s">
        <v>196</v>
      </c>
      <c r="C142" s="89" t="s">
        <v>197</v>
      </c>
      <c r="D142" s="38"/>
      <c r="E142" s="90"/>
      <c r="F142" s="38" t="s">
        <v>321</v>
      </c>
      <c r="G142" s="57"/>
      <c r="H142" s="57"/>
      <c r="I142" s="38">
        <v>144</v>
      </c>
      <c r="J142" s="151" t="s">
        <v>754</v>
      </c>
      <c r="K142" s="96" t="s">
        <v>217</v>
      </c>
      <c r="L142" s="38" t="s">
        <v>218</v>
      </c>
      <c r="M142" s="38" t="s">
        <v>179</v>
      </c>
      <c r="N142" s="38">
        <v>6274001903</v>
      </c>
      <c r="O142" s="38"/>
      <c r="P142" s="92">
        <v>147400</v>
      </c>
      <c r="Q142" s="58" t="s">
        <v>322</v>
      </c>
      <c r="R142" s="92">
        <v>3801826647</v>
      </c>
      <c r="S142" s="93">
        <v>26401574</v>
      </c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>
        <f t="shared" si="180"/>
        <v>26401574</v>
      </c>
      <c r="BY142" s="94">
        <f t="shared" si="180"/>
        <v>26401574</v>
      </c>
      <c r="BZ142" s="94">
        <f t="shared" si="180"/>
        <v>26401574</v>
      </c>
      <c r="CA142" s="94">
        <f t="shared" si="180"/>
        <v>26401574</v>
      </c>
      <c r="CB142" s="94">
        <f t="shared" si="180"/>
        <v>26401574</v>
      </c>
      <c r="CC142" s="94">
        <f t="shared" si="180"/>
        <v>26401574</v>
      </c>
      <c r="CD142" s="94">
        <f t="shared" si="180"/>
        <v>26401574</v>
      </c>
      <c r="CE142" s="94">
        <f t="shared" si="180"/>
        <v>26401574</v>
      </c>
      <c r="CF142" s="94">
        <f t="shared" si="180"/>
        <v>26401574</v>
      </c>
      <c r="CG142" s="94">
        <f t="shared" si="180"/>
        <v>26401574</v>
      </c>
      <c r="CH142" s="94">
        <f t="shared" si="180"/>
        <v>26401574</v>
      </c>
      <c r="CI142" s="94">
        <f t="shared" si="180"/>
        <v>26401574</v>
      </c>
      <c r="CJ142" s="95">
        <f t="shared" si="177"/>
        <v>316818888</v>
      </c>
      <c r="CK142" s="94"/>
      <c r="CL142" s="94">
        <f t="shared" si="181"/>
        <v>26401574</v>
      </c>
      <c r="CM142" s="94">
        <f t="shared" si="181"/>
        <v>26401574</v>
      </c>
      <c r="CN142" s="94">
        <f t="shared" si="181"/>
        <v>26401574</v>
      </c>
      <c r="CO142" s="94">
        <f t="shared" si="181"/>
        <v>26401574</v>
      </c>
      <c r="CP142" s="94">
        <f t="shared" si="181"/>
        <v>26401574</v>
      </c>
      <c r="CQ142" s="94">
        <f t="shared" si="181"/>
        <v>26401574</v>
      </c>
      <c r="CR142" s="94">
        <f t="shared" si="181"/>
        <v>26401574</v>
      </c>
      <c r="CS142" s="94">
        <f t="shared" si="181"/>
        <v>26401574</v>
      </c>
      <c r="CT142" s="94">
        <f t="shared" si="181"/>
        <v>26401574</v>
      </c>
      <c r="CU142" s="94">
        <f t="shared" si="181"/>
        <v>26401574</v>
      </c>
      <c r="CV142" s="94">
        <f t="shared" si="181"/>
        <v>26401574</v>
      </c>
      <c r="CW142" s="94">
        <f t="shared" si="181"/>
        <v>26401574</v>
      </c>
      <c r="CX142" s="41">
        <f t="shared" si="179"/>
        <v>316818888</v>
      </c>
      <c r="CY142" s="94"/>
    </row>
    <row r="143" spans="1:103" s="42" customFormat="1" ht="13" outlineLevel="1" x14ac:dyDescent="0.25">
      <c r="A143" s="71" t="s">
        <v>195</v>
      </c>
      <c r="B143" s="38" t="s">
        <v>205</v>
      </c>
      <c r="C143" s="89" t="s">
        <v>197</v>
      </c>
      <c r="D143" s="38"/>
      <c r="E143" s="90"/>
      <c r="F143" s="38" t="s">
        <v>323</v>
      </c>
      <c r="G143" s="57"/>
      <c r="H143" s="57"/>
      <c r="I143" s="38">
        <v>144</v>
      </c>
      <c r="J143" s="151" t="s">
        <v>294</v>
      </c>
      <c r="K143" s="96" t="s">
        <v>295</v>
      </c>
      <c r="L143" s="38" t="s">
        <v>296</v>
      </c>
      <c r="M143" s="38" t="s">
        <v>179</v>
      </c>
      <c r="N143" s="38">
        <v>6274001903</v>
      </c>
      <c r="O143" s="38"/>
      <c r="P143" s="92">
        <v>271320</v>
      </c>
      <c r="Q143" s="58" t="s">
        <v>322</v>
      </c>
      <c r="R143" s="92">
        <v>6991023506</v>
      </c>
      <c r="S143" s="93">
        <v>48548774</v>
      </c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>
        <f t="shared" si="180"/>
        <v>48548774</v>
      </c>
      <c r="BY143" s="94">
        <f t="shared" si="180"/>
        <v>48548774</v>
      </c>
      <c r="BZ143" s="94">
        <f t="shared" si="180"/>
        <v>48548774</v>
      </c>
      <c r="CA143" s="94">
        <f t="shared" si="180"/>
        <v>48548774</v>
      </c>
      <c r="CB143" s="94">
        <f t="shared" si="180"/>
        <v>48548774</v>
      </c>
      <c r="CC143" s="94">
        <f t="shared" si="180"/>
        <v>48548774</v>
      </c>
      <c r="CD143" s="94">
        <f t="shared" si="180"/>
        <v>48548774</v>
      </c>
      <c r="CE143" s="94">
        <f t="shared" si="180"/>
        <v>48548774</v>
      </c>
      <c r="CF143" s="94">
        <f t="shared" si="180"/>
        <v>48548774</v>
      </c>
      <c r="CG143" s="94">
        <f t="shared" si="180"/>
        <v>48548774</v>
      </c>
      <c r="CH143" s="94">
        <f t="shared" si="180"/>
        <v>48548774</v>
      </c>
      <c r="CI143" s="94">
        <f t="shared" si="180"/>
        <v>48548774</v>
      </c>
      <c r="CJ143" s="95">
        <f t="shared" si="177"/>
        <v>582585288</v>
      </c>
      <c r="CK143" s="94"/>
      <c r="CL143" s="94">
        <f t="shared" si="181"/>
        <v>48548774</v>
      </c>
      <c r="CM143" s="94">
        <f t="shared" si="181"/>
        <v>48548774</v>
      </c>
      <c r="CN143" s="94">
        <f t="shared" si="181"/>
        <v>48548774</v>
      </c>
      <c r="CO143" s="94">
        <f t="shared" si="181"/>
        <v>48548774</v>
      </c>
      <c r="CP143" s="94">
        <f t="shared" si="181"/>
        <v>48548774</v>
      </c>
      <c r="CQ143" s="94">
        <f t="shared" si="181"/>
        <v>48548774</v>
      </c>
      <c r="CR143" s="94">
        <f t="shared" si="181"/>
        <v>48548774</v>
      </c>
      <c r="CS143" s="94">
        <f t="shared" si="181"/>
        <v>48548774</v>
      </c>
      <c r="CT143" s="94">
        <f t="shared" si="181"/>
        <v>48548774</v>
      </c>
      <c r="CU143" s="94">
        <f t="shared" si="181"/>
        <v>48548774</v>
      </c>
      <c r="CV143" s="94">
        <f t="shared" si="181"/>
        <v>48548774</v>
      </c>
      <c r="CW143" s="94">
        <f t="shared" si="181"/>
        <v>48548774</v>
      </c>
      <c r="CX143" s="41">
        <f t="shared" si="179"/>
        <v>582585288</v>
      </c>
      <c r="CY143" s="94"/>
    </row>
    <row r="144" spans="1:103" s="42" customFormat="1" ht="13" outlineLevel="1" x14ac:dyDescent="0.25">
      <c r="A144" s="71" t="s">
        <v>195</v>
      </c>
      <c r="B144" s="38" t="s">
        <v>196</v>
      </c>
      <c r="C144" s="89" t="s">
        <v>197</v>
      </c>
      <c r="D144" s="38"/>
      <c r="E144" s="90"/>
      <c r="F144" s="38" t="s">
        <v>324</v>
      </c>
      <c r="G144" s="57"/>
      <c r="H144" s="57"/>
      <c r="I144" s="38">
        <v>144</v>
      </c>
      <c r="J144" s="151" t="s">
        <v>754</v>
      </c>
      <c r="K144" s="96" t="s">
        <v>217</v>
      </c>
      <c r="L144" s="38" t="s">
        <v>218</v>
      </c>
      <c r="M144" s="38" t="s">
        <v>179</v>
      </c>
      <c r="N144" s="38">
        <v>6274001903</v>
      </c>
      <c r="O144" s="38"/>
      <c r="P144" s="92">
        <v>112500</v>
      </c>
      <c r="Q144" s="58" t="s">
        <v>307</v>
      </c>
      <c r="R144" s="92">
        <v>2663677222</v>
      </c>
      <c r="S144" s="93">
        <v>18497758</v>
      </c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>
        <f t="shared" si="180"/>
        <v>18497758</v>
      </c>
      <c r="BY144" s="94">
        <f t="shared" si="180"/>
        <v>18497758</v>
      </c>
      <c r="BZ144" s="94">
        <f t="shared" si="180"/>
        <v>18497758</v>
      </c>
      <c r="CA144" s="94">
        <f t="shared" si="180"/>
        <v>18497758</v>
      </c>
      <c r="CB144" s="94">
        <f t="shared" si="180"/>
        <v>18497758</v>
      </c>
      <c r="CC144" s="94">
        <f t="shared" si="180"/>
        <v>18497758</v>
      </c>
      <c r="CD144" s="94">
        <f t="shared" si="180"/>
        <v>18497758</v>
      </c>
      <c r="CE144" s="94">
        <f t="shared" si="180"/>
        <v>18497758</v>
      </c>
      <c r="CF144" s="94">
        <f t="shared" si="180"/>
        <v>18497758</v>
      </c>
      <c r="CG144" s="94">
        <f t="shared" si="180"/>
        <v>18497758</v>
      </c>
      <c r="CH144" s="94">
        <f t="shared" si="180"/>
        <v>18497758</v>
      </c>
      <c r="CI144" s="94">
        <f t="shared" si="180"/>
        <v>18497758</v>
      </c>
      <c r="CJ144" s="95">
        <f t="shared" si="177"/>
        <v>221973096</v>
      </c>
      <c r="CK144" s="94"/>
      <c r="CL144" s="94">
        <f t="shared" si="181"/>
        <v>18497758</v>
      </c>
      <c r="CM144" s="94">
        <f t="shared" si="181"/>
        <v>18497758</v>
      </c>
      <c r="CN144" s="94">
        <f t="shared" si="181"/>
        <v>18497758</v>
      </c>
      <c r="CO144" s="94">
        <f t="shared" si="181"/>
        <v>18497758</v>
      </c>
      <c r="CP144" s="94">
        <f t="shared" si="181"/>
        <v>18497758</v>
      </c>
      <c r="CQ144" s="94">
        <f t="shared" si="181"/>
        <v>18497758</v>
      </c>
      <c r="CR144" s="94">
        <f t="shared" si="181"/>
        <v>18497758</v>
      </c>
      <c r="CS144" s="94">
        <f t="shared" si="181"/>
        <v>18497758</v>
      </c>
      <c r="CT144" s="94">
        <f t="shared" si="181"/>
        <v>18497758</v>
      </c>
      <c r="CU144" s="94">
        <f t="shared" si="181"/>
        <v>18497758</v>
      </c>
      <c r="CV144" s="94">
        <f t="shared" si="181"/>
        <v>18497758</v>
      </c>
      <c r="CW144" s="94">
        <f t="shared" si="181"/>
        <v>18497758</v>
      </c>
      <c r="CX144" s="41">
        <f t="shared" si="179"/>
        <v>221973096</v>
      </c>
      <c r="CY144" s="94"/>
    </row>
    <row r="145" spans="1:103" s="42" customFormat="1" ht="25" outlineLevel="1" x14ac:dyDescent="0.25">
      <c r="A145" s="71" t="s">
        <v>195</v>
      </c>
      <c r="B145" s="38" t="s">
        <v>39</v>
      </c>
      <c r="C145" s="89"/>
      <c r="D145" s="38"/>
      <c r="E145" s="90"/>
      <c r="F145" s="97" t="s">
        <v>325</v>
      </c>
      <c r="G145" s="57"/>
      <c r="H145" s="57"/>
      <c r="I145" s="38">
        <v>144</v>
      </c>
      <c r="J145" s="151" t="s">
        <v>613</v>
      </c>
      <c r="K145" s="96" t="s">
        <v>46</v>
      </c>
      <c r="L145" s="38"/>
      <c r="M145" s="38" t="s">
        <v>179</v>
      </c>
      <c r="N145" s="38">
        <v>6274001903</v>
      </c>
      <c r="O145" s="38"/>
      <c r="P145" s="92">
        <v>73400</v>
      </c>
      <c r="Q145" s="58" t="s">
        <v>307</v>
      </c>
      <c r="R145" s="92">
        <v>1768206142</v>
      </c>
      <c r="S145" s="93">
        <v>12279209</v>
      </c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>
        <f t="shared" si="180"/>
        <v>12279209</v>
      </c>
      <c r="BY145" s="94">
        <f t="shared" si="180"/>
        <v>12279209</v>
      </c>
      <c r="BZ145" s="94">
        <f t="shared" si="180"/>
        <v>12279209</v>
      </c>
      <c r="CA145" s="94">
        <f t="shared" si="180"/>
        <v>12279209</v>
      </c>
      <c r="CB145" s="94">
        <f t="shared" si="180"/>
        <v>12279209</v>
      </c>
      <c r="CC145" s="94">
        <f t="shared" si="180"/>
        <v>12279209</v>
      </c>
      <c r="CD145" s="94">
        <f t="shared" si="180"/>
        <v>12279209</v>
      </c>
      <c r="CE145" s="94">
        <f t="shared" si="180"/>
        <v>12279209</v>
      </c>
      <c r="CF145" s="94">
        <f t="shared" si="180"/>
        <v>12279209</v>
      </c>
      <c r="CG145" s="94">
        <f t="shared" si="180"/>
        <v>12279209</v>
      </c>
      <c r="CH145" s="94">
        <f t="shared" si="180"/>
        <v>12279209</v>
      </c>
      <c r="CI145" s="94">
        <f t="shared" si="180"/>
        <v>12279209</v>
      </c>
      <c r="CJ145" s="95">
        <f t="shared" si="177"/>
        <v>147350508</v>
      </c>
      <c r="CK145" s="94"/>
      <c r="CL145" s="94">
        <f t="shared" si="181"/>
        <v>12279209</v>
      </c>
      <c r="CM145" s="94">
        <f t="shared" si="181"/>
        <v>12279209</v>
      </c>
      <c r="CN145" s="94">
        <f t="shared" si="181"/>
        <v>12279209</v>
      </c>
      <c r="CO145" s="94">
        <f t="shared" si="181"/>
        <v>12279209</v>
      </c>
      <c r="CP145" s="94">
        <f t="shared" si="181"/>
        <v>12279209</v>
      </c>
      <c r="CQ145" s="94">
        <f t="shared" si="181"/>
        <v>12279209</v>
      </c>
      <c r="CR145" s="94">
        <f t="shared" si="181"/>
        <v>12279209</v>
      </c>
      <c r="CS145" s="94">
        <f t="shared" si="181"/>
        <v>12279209</v>
      </c>
      <c r="CT145" s="94">
        <f t="shared" si="181"/>
        <v>12279209</v>
      </c>
      <c r="CU145" s="94">
        <f t="shared" si="181"/>
        <v>12279209</v>
      </c>
      <c r="CV145" s="94">
        <f t="shared" si="181"/>
        <v>12279209</v>
      </c>
      <c r="CW145" s="94">
        <f t="shared" si="181"/>
        <v>12279209</v>
      </c>
      <c r="CX145" s="41">
        <f t="shared" si="179"/>
        <v>147350508</v>
      </c>
      <c r="CY145" s="94"/>
    </row>
    <row r="146" spans="1:103" s="42" customFormat="1" ht="13" outlineLevel="1" x14ac:dyDescent="0.25">
      <c r="A146" s="71" t="s">
        <v>195</v>
      </c>
      <c r="B146" s="38" t="s">
        <v>39</v>
      </c>
      <c r="C146" s="89"/>
      <c r="D146" s="38"/>
      <c r="E146" s="90"/>
      <c r="F146" s="38" t="s">
        <v>326</v>
      </c>
      <c r="G146" s="57"/>
      <c r="H146" s="57"/>
      <c r="I146" s="38">
        <v>144</v>
      </c>
      <c r="J146" s="151" t="s">
        <v>613</v>
      </c>
      <c r="K146" s="96" t="s">
        <v>46</v>
      </c>
      <c r="L146" s="38"/>
      <c r="M146" s="38" t="s">
        <v>179</v>
      </c>
      <c r="N146" s="38">
        <v>6274001903</v>
      </c>
      <c r="O146" s="38"/>
      <c r="P146" s="92">
        <v>100000</v>
      </c>
      <c r="Q146" s="58" t="s">
        <v>307</v>
      </c>
      <c r="R146" s="92">
        <v>2431582982</v>
      </c>
      <c r="S146" s="93">
        <v>16885993</v>
      </c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>
        <f t="shared" si="180"/>
        <v>16885993</v>
      </c>
      <c r="BY146" s="94">
        <f t="shared" si="180"/>
        <v>16885993</v>
      </c>
      <c r="BZ146" s="94">
        <f t="shared" si="180"/>
        <v>16885993</v>
      </c>
      <c r="CA146" s="94">
        <f t="shared" si="180"/>
        <v>16885993</v>
      </c>
      <c r="CB146" s="94">
        <f t="shared" si="180"/>
        <v>16885993</v>
      </c>
      <c r="CC146" s="94">
        <f t="shared" si="180"/>
        <v>16885993</v>
      </c>
      <c r="CD146" s="94">
        <f t="shared" si="180"/>
        <v>16885993</v>
      </c>
      <c r="CE146" s="94">
        <f t="shared" si="180"/>
        <v>16885993</v>
      </c>
      <c r="CF146" s="94">
        <f t="shared" si="180"/>
        <v>16885993</v>
      </c>
      <c r="CG146" s="94">
        <f t="shared" si="180"/>
        <v>16885993</v>
      </c>
      <c r="CH146" s="94">
        <f t="shared" si="180"/>
        <v>16885993</v>
      </c>
      <c r="CI146" s="94">
        <f t="shared" si="180"/>
        <v>16885993</v>
      </c>
      <c r="CJ146" s="95">
        <f t="shared" si="177"/>
        <v>202631916</v>
      </c>
      <c r="CK146" s="94"/>
      <c r="CL146" s="94">
        <f t="shared" si="181"/>
        <v>16885993</v>
      </c>
      <c r="CM146" s="94">
        <f t="shared" si="181"/>
        <v>16885993</v>
      </c>
      <c r="CN146" s="94">
        <f t="shared" si="181"/>
        <v>16885993</v>
      </c>
      <c r="CO146" s="94">
        <f t="shared" si="181"/>
        <v>16885993</v>
      </c>
      <c r="CP146" s="94">
        <f t="shared" si="181"/>
        <v>16885993</v>
      </c>
      <c r="CQ146" s="94">
        <f t="shared" si="181"/>
        <v>16885993</v>
      </c>
      <c r="CR146" s="94">
        <f t="shared" si="181"/>
        <v>16885993</v>
      </c>
      <c r="CS146" s="94">
        <f t="shared" si="181"/>
        <v>16885993</v>
      </c>
      <c r="CT146" s="94">
        <f t="shared" si="181"/>
        <v>16885993</v>
      </c>
      <c r="CU146" s="94">
        <f t="shared" si="181"/>
        <v>16885993</v>
      </c>
      <c r="CV146" s="94">
        <f t="shared" si="181"/>
        <v>16885993</v>
      </c>
      <c r="CW146" s="94">
        <f t="shared" si="181"/>
        <v>16885993</v>
      </c>
      <c r="CX146" s="41">
        <f t="shared" si="179"/>
        <v>202631916</v>
      </c>
      <c r="CY146" s="94"/>
    </row>
    <row r="147" spans="1:103" s="42" customFormat="1" ht="13" outlineLevel="1" x14ac:dyDescent="0.25">
      <c r="A147" s="71" t="s">
        <v>195</v>
      </c>
      <c r="B147" s="38" t="s">
        <v>196</v>
      </c>
      <c r="C147" s="89" t="s">
        <v>213</v>
      </c>
      <c r="D147" s="38"/>
      <c r="E147" s="90"/>
      <c r="F147" s="38" t="s">
        <v>327</v>
      </c>
      <c r="G147" s="57"/>
      <c r="H147" s="57"/>
      <c r="I147" s="38">
        <v>144</v>
      </c>
      <c r="J147" s="151" t="s">
        <v>292</v>
      </c>
      <c r="K147" s="96" t="s">
        <v>328</v>
      </c>
      <c r="L147" s="38" t="s">
        <v>253</v>
      </c>
      <c r="M147" s="38" t="s">
        <v>179</v>
      </c>
      <c r="N147" s="38">
        <v>6274001903</v>
      </c>
      <c r="O147" s="38"/>
      <c r="P147" s="92">
        <v>284000</v>
      </c>
      <c r="Q147" s="58" t="s">
        <v>322</v>
      </c>
      <c r="R147" s="92">
        <v>7262207074</v>
      </c>
      <c r="S147" s="93">
        <v>50431994</v>
      </c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>
        <f t="shared" si="180"/>
        <v>50431994</v>
      </c>
      <c r="BY147" s="94">
        <f t="shared" si="180"/>
        <v>50431994</v>
      </c>
      <c r="BZ147" s="94">
        <f t="shared" si="180"/>
        <v>50431994</v>
      </c>
      <c r="CA147" s="94">
        <f t="shared" si="180"/>
        <v>50431994</v>
      </c>
      <c r="CB147" s="94">
        <f t="shared" si="180"/>
        <v>50431994</v>
      </c>
      <c r="CC147" s="94">
        <f t="shared" si="180"/>
        <v>50431994</v>
      </c>
      <c r="CD147" s="94">
        <f t="shared" si="180"/>
        <v>50431994</v>
      </c>
      <c r="CE147" s="94">
        <f t="shared" si="180"/>
        <v>50431994</v>
      </c>
      <c r="CF147" s="94">
        <f t="shared" si="180"/>
        <v>50431994</v>
      </c>
      <c r="CG147" s="94">
        <f t="shared" si="180"/>
        <v>50431994</v>
      </c>
      <c r="CH147" s="94">
        <f t="shared" si="180"/>
        <v>50431994</v>
      </c>
      <c r="CI147" s="94">
        <f t="shared" si="180"/>
        <v>50431994</v>
      </c>
      <c r="CJ147" s="95">
        <f t="shared" si="177"/>
        <v>605183928</v>
      </c>
      <c r="CK147" s="94"/>
      <c r="CL147" s="94">
        <f t="shared" si="181"/>
        <v>50431994</v>
      </c>
      <c r="CM147" s="94">
        <f t="shared" si="181"/>
        <v>50431994</v>
      </c>
      <c r="CN147" s="94">
        <f t="shared" si="181"/>
        <v>50431994</v>
      </c>
      <c r="CO147" s="94">
        <f t="shared" si="181"/>
        <v>50431994</v>
      </c>
      <c r="CP147" s="94">
        <f t="shared" si="181"/>
        <v>50431994</v>
      </c>
      <c r="CQ147" s="94">
        <f t="shared" si="181"/>
        <v>50431994</v>
      </c>
      <c r="CR147" s="94">
        <f t="shared" si="181"/>
        <v>50431994</v>
      </c>
      <c r="CS147" s="94">
        <f t="shared" si="181"/>
        <v>50431994</v>
      </c>
      <c r="CT147" s="94">
        <f t="shared" si="181"/>
        <v>50431994</v>
      </c>
      <c r="CU147" s="94">
        <f t="shared" si="181"/>
        <v>50431994</v>
      </c>
      <c r="CV147" s="94">
        <f t="shared" si="181"/>
        <v>50431994</v>
      </c>
      <c r="CW147" s="94">
        <f t="shared" si="181"/>
        <v>50431994</v>
      </c>
      <c r="CX147" s="41">
        <f t="shared" si="179"/>
        <v>605183928</v>
      </c>
      <c r="CY147" s="94"/>
    </row>
    <row r="148" spans="1:103" s="42" customFormat="1" ht="13" outlineLevel="1" x14ac:dyDescent="0.25">
      <c r="A148" s="71" t="s">
        <v>195</v>
      </c>
      <c r="B148" s="38" t="s">
        <v>196</v>
      </c>
      <c r="C148" s="89" t="s">
        <v>213</v>
      </c>
      <c r="D148" s="38"/>
      <c r="E148" s="90"/>
      <c r="F148" s="38">
        <v>0</v>
      </c>
      <c r="G148" s="57"/>
      <c r="H148" s="57"/>
      <c r="I148" s="38">
        <v>0</v>
      </c>
      <c r="J148" s="151" t="s">
        <v>413</v>
      </c>
      <c r="K148" s="96" t="s">
        <v>329</v>
      </c>
      <c r="L148" s="38" t="s">
        <v>262</v>
      </c>
      <c r="M148" s="38" t="s">
        <v>179</v>
      </c>
      <c r="N148" s="38">
        <v>6274001903</v>
      </c>
      <c r="O148" s="38"/>
      <c r="P148" s="92">
        <v>0</v>
      </c>
      <c r="Q148" s="58">
        <v>0</v>
      </c>
      <c r="R148" s="92">
        <v>0</v>
      </c>
      <c r="S148" s="93">
        <v>205121953</v>
      </c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>
        <f t="shared" si="180"/>
        <v>205121953</v>
      </c>
      <c r="BY148" s="94">
        <f t="shared" si="180"/>
        <v>205121953</v>
      </c>
      <c r="BZ148" s="94">
        <f t="shared" si="180"/>
        <v>205121953</v>
      </c>
      <c r="CA148" s="94">
        <f t="shared" si="180"/>
        <v>205121953</v>
      </c>
      <c r="CB148" s="94">
        <f t="shared" si="180"/>
        <v>205121953</v>
      </c>
      <c r="CC148" s="94">
        <f t="shared" si="180"/>
        <v>205121953</v>
      </c>
      <c r="CD148" s="94">
        <f t="shared" si="180"/>
        <v>205121953</v>
      </c>
      <c r="CE148" s="94">
        <f t="shared" si="180"/>
        <v>205121953</v>
      </c>
      <c r="CF148" s="94">
        <f t="shared" si="180"/>
        <v>205121953</v>
      </c>
      <c r="CG148" s="94">
        <f t="shared" si="180"/>
        <v>205121953</v>
      </c>
      <c r="CH148" s="94">
        <f t="shared" si="180"/>
        <v>205121953</v>
      </c>
      <c r="CI148" s="94">
        <f t="shared" si="180"/>
        <v>205121953</v>
      </c>
      <c r="CJ148" s="95">
        <f t="shared" si="177"/>
        <v>2461463436</v>
      </c>
      <c r="CK148" s="94"/>
      <c r="CL148" s="94">
        <f t="shared" si="181"/>
        <v>205121953</v>
      </c>
      <c r="CM148" s="94">
        <f t="shared" si="181"/>
        <v>205121953</v>
      </c>
      <c r="CN148" s="94">
        <f t="shared" si="181"/>
        <v>205121953</v>
      </c>
      <c r="CO148" s="94">
        <f t="shared" si="181"/>
        <v>205121953</v>
      </c>
      <c r="CP148" s="94">
        <f t="shared" si="181"/>
        <v>205121953</v>
      </c>
      <c r="CQ148" s="94">
        <f t="shared" si="181"/>
        <v>205121953</v>
      </c>
      <c r="CR148" s="94">
        <f t="shared" si="181"/>
        <v>205121953</v>
      </c>
      <c r="CS148" s="94">
        <f t="shared" si="181"/>
        <v>205121953</v>
      </c>
      <c r="CT148" s="94">
        <f t="shared" si="181"/>
        <v>205121953</v>
      </c>
      <c r="CU148" s="94">
        <f t="shared" si="181"/>
        <v>205121953</v>
      </c>
      <c r="CV148" s="94">
        <f t="shared" si="181"/>
        <v>205121953</v>
      </c>
      <c r="CW148" s="94">
        <f t="shared" si="181"/>
        <v>205121953</v>
      </c>
      <c r="CX148" s="41">
        <f t="shared" si="179"/>
        <v>2461463436</v>
      </c>
      <c r="CY148" s="94"/>
    </row>
    <row r="149" spans="1:103" s="42" customFormat="1" ht="13" outlineLevel="1" x14ac:dyDescent="0.25">
      <c r="A149" s="71" t="s">
        <v>195</v>
      </c>
      <c r="B149" s="38" t="s">
        <v>196</v>
      </c>
      <c r="C149" s="89" t="s">
        <v>229</v>
      </c>
      <c r="D149" s="38"/>
      <c r="E149" s="90"/>
      <c r="F149" s="38" t="s">
        <v>330</v>
      </c>
      <c r="G149" s="57"/>
      <c r="H149" s="57"/>
      <c r="I149" s="38">
        <v>144</v>
      </c>
      <c r="J149" s="151" t="s">
        <v>415</v>
      </c>
      <c r="K149" s="96" t="s">
        <v>231</v>
      </c>
      <c r="L149" s="38" t="s">
        <v>331</v>
      </c>
      <c r="M149" s="38" t="s">
        <v>179</v>
      </c>
      <c r="N149" s="38">
        <v>6274001903</v>
      </c>
      <c r="O149" s="38"/>
      <c r="P149" s="92">
        <v>2485500</v>
      </c>
      <c r="Q149" s="58" t="s">
        <v>307</v>
      </c>
      <c r="R149" s="92">
        <v>59075122555</v>
      </c>
      <c r="S149" s="93">
        <v>205121953</v>
      </c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>
        <f t="shared" si="180"/>
        <v>205121953</v>
      </c>
      <c r="BY149" s="94">
        <f t="shared" si="180"/>
        <v>205121953</v>
      </c>
      <c r="BZ149" s="94">
        <f t="shared" si="180"/>
        <v>205121953</v>
      </c>
      <c r="CA149" s="94">
        <f t="shared" si="180"/>
        <v>205121953</v>
      </c>
      <c r="CB149" s="94">
        <f t="shared" si="180"/>
        <v>205121953</v>
      </c>
      <c r="CC149" s="94">
        <f t="shared" si="180"/>
        <v>205121953</v>
      </c>
      <c r="CD149" s="94">
        <f t="shared" si="180"/>
        <v>205121953</v>
      </c>
      <c r="CE149" s="94">
        <f t="shared" si="180"/>
        <v>205121953</v>
      </c>
      <c r="CF149" s="94">
        <f t="shared" si="180"/>
        <v>205121953</v>
      </c>
      <c r="CG149" s="94">
        <f t="shared" si="180"/>
        <v>205121953</v>
      </c>
      <c r="CH149" s="94">
        <f t="shared" si="180"/>
        <v>205121953</v>
      </c>
      <c r="CI149" s="94">
        <f t="shared" si="180"/>
        <v>205121953</v>
      </c>
      <c r="CJ149" s="95">
        <f t="shared" si="177"/>
        <v>2461463436</v>
      </c>
      <c r="CK149" s="94"/>
      <c r="CL149" s="94">
        <f t="shared" si="181"/>
        <v>205121953</v>
      </c>
      <c r="CM149" s="94">
        <f t="shared" si="181"/>
        <v>205121953</v>
      </c>
      <c r="CN149" s="94">
        <f t="shared" si="181"/>
        <v>205121953</v>
      </c>
      <c r="CO149" s="94">
        <f t="shared" si="181"/>
        <v>205121953</v>
      </c>
      <c r="CP149" s="94">
        <f t="shared" si="181"/>
        <v>205121953</v>
      </c>
      <c r="CQ149" s="94">
        <f t="shared" si="181"/>
        <v>205121953</v>
      </c>
      <c r="CR149" s="94">
        <f t="shared" si="181"/>
        <v>205121953</v>
      </c>
      <c r="CS149" s="94">
        <f t="shared" si="181"/>
        <v>205121953</v>
      </c>
      <c r="CT149" s="94">
        <f t="shared" si="181"/>
        <v>205121953</v>
      </c>
      <c r="CU149" s="94">
        <f t="shared" si="181"/>
        <v>205121953</v>
      </c>
      <c r="CV149" s="94">
        <f t="shared" si="181"/>
        <v>205121953</v>
      </c>
      <c r="CW149" s="94">
        <f t="shared" si="181"/>
        <v>205121953</v>
      </c>
      <c r="CX149" s="41">
        <f t="shared" si="179"/>
        <v>2461463436</v>
      </c>
      <c r="CY149" s="94"/>
    </row>
    <row r="150" spans="1:103" s="42" customFormat="1" ht="13" outlineLevel="1" x14ac:dyDescent="0.25">
      <c r="A150" s="71" t="s">
        <v>195</v>
      </c>
      <c r="B150" s="38" t="s">
        <v>39</v>
      </c>
      <c r="C150" s="89"/>
      <c r="D150" s="38"/>
      <c r="E150" s="90"/>
      <c r="F150" s="38" t="s">
        <v>332</v>
      </c>
      <c r="G150" s="57"/>
      <c r="H150" s="57"/>
      <c r="I150" s="38">
        <v>144</v>
      </c>
      <c r="J150" s="151" t="s">
        <v>613</v>
      </c>
      <c r="K150" s="96" t="s">
        <v>46</v>
      </c>
      <c r="L150" s="38"/>
      <c r="M150" s="38" t="s">
        <v>179</v>
      </c>
      <c r="N150" s="38">
        <v>6274001903</v>
      </c>
      <c r="O150" s="38"/>
      <c r="P150" s="92">
        <v>6550000</v>
      </c>
      <c r="Q150" s="58" t="s">
        <v>333</v>
      </c>
      <c r="R150" s="92">
        <v>1202421880</v>
      </c>
      <c r="S150" s="93">
        <v>8350152</v>
      </c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  <c r="BM150" s="94"/>
      <c r="BN150" s="94"/>
      <c r="BO150" s="94"/>
      <c r="BP150" s="94"/>
      <c r="BQ150" s="94"/>
      <c r="BR150" s="94"/>
      <c r="BS150" s="94"/>
      <c r="BT150" s="94"/>
      <c r="BU150" s="94"/>
      <c r="BV150" s="94"/>
      <c r="BW150" s="94"/>
      <c r="BX150" s="94">
        <f t="shared" si="180"/>
        <v>8350152</v>
      </c>
      <c r="BY150" s="94">
        <f t="shared" si="180"/>
        <v>8350152</v>
      </c>
      <c r="BZ150" s="94">
        <f t="shared" si="180"/>
        <v>8350152</v>
      </c>
      <c r="CA150" s="94">
        <f t="shared" si="180"/>
        <v>8350152</v>
      </c>
      <c r="CB150" s="94">
        <f t="shared" si="180"/>
        <v>8350152</v>
      </c>
      <c r="CC150" s="94">
        <f t="shared" si="180"/>
        <v>8350152</v>
      </c>
      <c r="CD150" s="94">
        <f t="shared" si="180"/>
        <v>8350152</v>
      </c>
      <c r="CE150" s="94">
        <f t="shared" si="180"/>
        <v>8350152</v>
      </c>
      <c r="CF150" s="94">
        <f t="shared" si="180"/>
        <v>8350152</v>
      </c>
      <c r="CG150" s="94">
        <f t="shared" si="180"/>
        <v>8350152</v>
      </c>
      <c r="CH150" s="94">
        <f t="shared" si="180"/>
        <v>8350152</v>
      </c>
      <c r="CI150" s="94">
        <f t="shared" si="180"/>
        <v>8350152</v>
      </c>
      <c r="CJ150" s="95">
        <f t="shared" si="177"/>
        <v>100201824</v>
      </c>
      <c r="CK150" s="94"/>
      <c r="CL150" s="94">
        <f t="shared" si="181"/>
        <v>8350152</v>
      </c>
      <c r="CM150" s="94">
        <f t="shared" si="181"/>
        <v>8350152</v>
      </c>
      <c r="CN150" s="94">
        <f t="shared" si="181"/>
        <v>8350152</v>
      </c>
      <c r="CO150" s="94">
        <f t="shared" si="181"/>
        <v>8350152</v>
      </c>
      <c r="CP150" s="94">
        <f t="shared" si="181"/>
        <v>8350152</v>
      </c>
      <c r="CQ150" s="94">
        <f t="shared" si="181"/>
        <v>8350152</v>
      </c>
      <c r="CR150" s="94">
        <f t="shared" si="181"/>
        <v>8350152</v>
      </c>
      <c r="CS150" s="94">
        <f t="shared" si="181"/>
        <v>8350152</v>
      </c>
      <c r="CT150" s="94">
        <f t="shared" si="181"/>
        <v>8350152</v>
      </c>
      <c r="CU150" s="94">
        <f t="shared" si="181"/>
        <v>8350152</v>
      </c>
      <c r="CV150" s="94">
        <f t="shared" si="181"/>
        <v>8350152</v>
      </c>
      <c r="CW150" s="94">
        <f t="shared" si="181"/>
        <v>8350152</v>
      </c>
      <c r="CX150" s="41">
        <f t="shared" si="179"/>
        <v>100201824</v>
      </c>
      <c r="CY150" s="94"/>
    </row>
    <row r="151" spans="1:103" s="42" customFormat="1" ht="13" outlineLevel="1" x14ac:dyDescent="0.25">
      <c r="A151" s="71" t="s">
        <v>195</v>
      </c>
      <c r="B151" s="38" t="s">
        <v>196</v>
      </c>
      <c r="C151" s="89" t="s">
        <v>213</v>
      </c>
      <c r="D151" s="38"/>
      <c r="E151" s="90"/>
      <c r="F151" s="38">
        <v>0</v>
      </c>
      <c r="G151" s="57"/>
      <c r="H151" s="57"/>
      <c r="I151" s="38">
        <v>0</v>
      </c>
      <c r="J151" s="151" t="s">
        <v>292</v>
      </c>
      <c r="K151" s="96" t="s">
        <v>328</v>
      </c>
      <c r="L151" s="38" t="s">
        <v>253</v>
      </c>
      <c r="M151" s="38" t="s">
        <v>179</v>
      </c>
      <c r="N151" s="38">
        <v>6274001903</v>
      </c>
      <c r="O151" s="38"/>
      <c r="P151" s="92">
        <v>0</v>
      </c>
      <c r="Q151" s="58">
        <v>0</v>
      </c>
      <c r="R151" s="92">
        <v>0</v>
      </c>
      <c r="S151" s="93">
        <v>91557055</v>
      </c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>
        <f t="shared" ref="BX151:CI158" si="182">+$S151</f>
        <v>91557055</v>
      </c>
      <c r="BY151" s="94">
        <f t="shared" si="182"/>
        <v>91557055</v>
      </c>
      <c r="BZ151" s="94">
        <f t="shared" si="182"/>
        <v>91557055</v>
      </c>
      <c r="CA151" s="94">
        <f t="shared" si="182"/>
        <v>91557055</v>
      </c>
      <c r="CB151" s="94">
        <f t="shared" si="182"/>
        <v>91557055</v>
      </c>
      <c r="CC151" s="94">
        <f t="shared" si="182"/>
        <v>91557055</v>
      </c>
      <c r="CD151" s="94">
        <f t="shared" si="182"/>
        <v>91557055</v>
      </c>
      <c r="CE151" s="94">
        <f t="shared" si="182"/>
        <v>91557055</v>
      </c>
      <c r="CF151" s="94">
        <f t="shared" si="182"/>
        <v>91557055</v>
      </c>
      <c r="CG151" s="94">
        <f t="shared" si="182"/>
        <v>91557055</v>
      </c>
      <c r="CH151" s="94">
        <f t="shared" si="182"/>
        <v>91557055</v>
      </c>
      <c r="CI151" s="94">
        <f t="shared" si="182"/>
        <v>91557055</v>
      </c>
      <c r="CJ151" s="95">
        <f t="shared" si="177"/>
        <v>1098684660</v>
      </c>
      <c r="CK151" s="94"/>
      <c r="CL151" s="94">
        <f t="shared" ref="CL151:CW158" si="183">+$S151</f>
        <v>91557055</v>
      </c>
      <c r="CM151" s="94">
        <f t="shared" si="183"/>
        <v>91557055</v>
      </c>
      <c r="CN151" s="94">
        <f t="shared" si="183"/>
        <v>91557055</v>
      </c>
      <c r="CO151" s="94">
        <f t="shared" si="183"/>
        <v>91557055</v>
      </c>
      <c r="CP151" s="94">
        <f t="shared" si="183"/>
        <v>91557055</v>
      </c>
      <c r="CQ151" s="94">
        <f t="shared" si="183"/>
        <v>91557055</v>
      </c>
      <c r="CR151" s="94">
        <f t="shared" si="183"/>
        <v>91557055</v>
      </c>
      <c r="CS151" s="94">
        <f t="shared" si="183"/>
        <v>91557055</v>
      </c>
      <c r="CT151" s="94">
        <f t="shared" si="183"/>
        <v>91557055</v>
      </c>
      <c r="CU151" s="94">
        <f t="shared" si="183"/>
        <v>91557055</v>
      </c>
      <c r="CV151" s="94">
        <f t="shared" si="183"/>
        <v>91557055</v>
      </c>
      <c r="CW151" s="94">
        <f t="shared" si="183"/>
        <v>91557055</v>
      </c>
      <c r="CX151" s="41">
        <f t="shared" si="179"/>
        <v>1098684660</v>
      </c>
      <c r="CY151" s="94"/>
    </row>
    <row r="152" spans="1:103" s="42" customFormat="1" ht="13" outlineLevel="1" x14ac:dyDescent="0.25">
      <c r="A152" s="71" t="s">
        <v>195</v>
      </c>
      <c r="B152" s="38" t="s">
        <v>196</v>
      </c>
      <c r="C152" s="89" t="s">
        <v>229</v>
      </c>
      <c r="D152" s="38"/>
      <c r="E152" s="90"/>
      <c r="F152" s="38" t="s">
        <v>334</v>
      </c>
      <c r="G152" s="57"/>
      <c r="H152" s="57"/>
      <c r="I152" s="38">
        <v>144</v>
      </c>
      <c r="J152" s="151" t="s">
        <v>750</v>
      </c>
      <c r="K152" s="96" t="s">
        <v>231</v>
      </c>
      <c r="L152" s="38" t="s">
        <v>251</v>
      </c>
      <c r="M152" s="38" t="s">
        <v>179</v>
      </c>
      <c r="N152" s="38">
        <v>6274001903</v>
      </c>
      <c r="O152" s="38"/>
      <c r="P152" s="92">
        <v>1100000</v>
      </c>
      <c r="Q152" s="58" t="s">
        <v>307</v>
      </c>
      <c r="R152" s="92">
        <v>26368431787</v>
      </c>
      <c r="S152" s="93">
        <v>91557055</v>
      </c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>
        <f t="shared" si="182"/>
        <v>91557055</v>
      </c>
      <c r="BY152" s="94">
        <f t="shared" si="182"/>
        <v>91557055</v>
      </c>
      <c r="BZ152" s="94">
        <f t="shared" si="182"/>
        <v>91557055</v>
      </c>
      <c r="CA152" s="94">
        <f t="shared" si="182"/>
        <v>91557055</v>
      </c>
      <c r="CB152" s="94">
        <f t="shared" si="182"/>
        <v>91557055</v>
      </c>
      <c r="CC152" s="94">
        <f t="shared" si="182"/>
        <v>91557055</v>
      </c>
      <c r="CD152" s="94">
        <f t="shared" si="182"/>
        <v>91557055</v>
      </c>
      <c r="CE152" s="94">
        <f t="shared" si="182"/>
        <v>91557055</v>
      </c>
      <c r="CF152" s="94">
        <f t="shared" si="182"/>
        <v>91557055</v>
      </c>
      <c r="CG152" s="94">
        <f t="shared" si="182"/>
        <v>91557055</v>
      </c>
      <c r="CH152" s="94">
        <f t="shared" si="182"/>
        <v>91557055</v>
      </c>
      <c r="CI152" s="94">
        <f t="shared" si="182"/>
        <v>91557055</v>
      </c>
      <c r="CJ152" s="95">
        <f t="shared" si="177"/>
        <v>1098684660</v>
      </c>
      <c r="CK152" s="94"/>
      <c r="CL152" s="94">
        <f t="shared" si="183"/>
        <v>91557055</v>
      </c>
      <c r="CM152" s="94">
        <f t="shared" si="183"/>
        <v>91557055</v>
      </c>
      <c r="CN152" s="94">
        <f t="shared" si="183"/>
        <v>91557055</v>
      </c>
      <c r="CO152" s="94">
        <f t="shared" si="183"/>
        <v>91557055</v>
      </c>
      <c r="CP152" s="94">
        <f t="shared" si="183"/>
        <v>91557055</v>
      </c>
      <c r="CQ152" s="94">
        <f t="shared" si="183"/>
        <v>91557055</v>
      </c>
      <c r="CR152" s="94">
        <f t="shared" si="183"/>
        <v>91557055</v>
      </c>
      <c r="CS152" s="94">
        <f t="shared" si="183"/>
        <v>91557055</v>
      </c>
      <c r="CT152" s="94">
        <f t="shared" si="183"/>
        <v>91557055</v>
      </c>
      <c r="CU152" s="94">
        <f t="shared" si="183"/>
        <v>91557055</v>
      </c>
      <c r="CV152" s="94">
        <f t="shared" si="183"/>
        <v>91557055</v>
      </c>
      <c r="CW152" s="94">
        <f t="shared" si="183"/>
        <v>91557055</v>
      </c>
      <c r="CX152" s="41">
        <f t="shared" si="179"/>
        <v>1098684660</v>
      </c>
      <c r="CY152" s="94"/>
    </row>
    <row r="153" spans="1:103" s="42" customFormat="1" ht="13" outlineLevel="1" x14ac:dyDescent="0.25">
      <c r="A153" s="71" t="s">
        <v>195</v>
      </c>
      <c r="B153" s="38" t="s">
        <v>196</v>
      </c>
      <c r="C153" s="89" t="s">
        <v>213</v>
      </c>
      <c r="D153" s="38"/>
      <c r="E153" s="90"/>
      <c r="F153" s="38" t="s">
        <v>335</v>
      </c>
      <c r="G153" s="57"/>
      <c r="H153" s="57"/>
      <c r="I153" s="38">
        <v>144</v>
      </c>
      <c r="J153" s="151" t="s">
        <v>761</v>
      </c>
      <c r="K153" s="96" t="s">
        <v>146</v>
      </c>
      <c r="L153" s="38" t="s">
        <v>215</v>
      </c>
      <c r="M153" s="38" t="s">
        <v>179</v>
      </c>
      <c r="N153" s="38">
        <v>6274001903</v>
      </c>
      <c r="O153" s="38"/>
      <c r="P153" s="92">
        <v>284000</v>
      </c>
      <c r="Q153" s="58" t="s">
        <v>322</v>
      </c>
      <c r="R153" s="92">
        <v>7095832589</v>
      </c>
      <c r="S153" s="93">
        <v>49276615</v>
      </c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  <c r="BN153" s="94"/>
      <c r="BO153" s="94"/>
      <c r="BP153" s="94"/>
      <c r="BQ153" s="94"/>
      <c r="BR153" s="94"/>
      <c r="BS153" s="94"/>
      <c r="BT153" s="94"/>
      <c r="BU153" s="94"/>
      <c r="BV153" s="94"/>
      <c r="BW153" s="94"/>
      <c r="BX153" s="94">
        <f t="shared" si="182"/>
        <v>49276615</v>
      </c>
      <c r="BY153" s="94">
        <f t="shared" si="182"/>
        <v>49276615</v>
      </c>
      <c r="BZ153" s="94">
        <f t="shared" si="182"/>
        <v>49276615</v>
      </c>
      <c r="CA153" s="94">
        <f t="shared" si="182"/>
        <v>49276615</v>
      </c>
      <c r="CB153" s="94">
        <f t="shared" si="182"/>
        <v>49276615</v>
      </c>
      <c r="CC153" s="94">
        <f t="shared" si="182"/>
        <v>49276615</v>
      </c>
      <c r="CD153" s="94">
        <f t="shared" si="182"/>
        <v>49276615</v>
      </c>
      <c r="CE153" s="94">
        <f t="shared" si="182"/>
        <v>49276615</v>
      </c>
      <c r="CF153" s="94">
        <f t="shared" si="182"/>
        <v>49276615</v>
      </c>
      <c r="CG153" s="94">
        <f t="shared" si="182"/>
        <v>49276615</v>
      </c>
      <c r="CH153" s="94">
        <f t="shared" si="182"/>
        <v>49276615</v>
      </c>
      <c r="CI153" s="94">
        <f t="shared" si="182"/>
        <v>49276615</v>
      </c>
      <c r="CJ153" s="95">
        <f t="shared" si="177"/>
        <v>591319380</v>
      </c>
      <c r="CK153" s="94"/>
      <c r="CL153" s="94">
        <f t="shared" si="183"/>
        <v>49276615</v>
      </c>
      <c r="CM153" s="94">
        <f t="shared" si="183"/>
        <v>49276615</v>
      </c>
      <c r="CN153" s="94">
        <f t="shared" si="183"/>
        <v>49276615</v>
      </c>
      <c r="CO153" s="94">
        <f t="shared" si="183"/>
        <v>49276615</v>
      </c>
      <c r="CP153" s="94">
        <f t="shared" si="183"/>
        <v>49276615</v>
      </c>
      <c r="CQ153" s="94">
        <f t="shared" si="183"/>
        <v>49276615</v>
      </c>
      <c r="CR153" s="94">
        <f t="shared" si="183"/>
        <v>49276615</v>
      </c>
      <c r="CS153" s="94">
        <f t="shared" si="183"/>
        <v>49276615</v>
      </c>
      <c r="CT153" s="94">
        <f t="shared" si="183"/>
        <v>49276615</v>
      </c>
      <c r="CU153" s="94">
        <f t="shared" si="183"/>
        <v>49276615</v>
      </c>
      <c r="CV153" s="94">
        <f t="shared" si="183"/>
        <v>49276615</v>
      </c>
      <c r="CW153" s="94">
        <f t="shared" si="183"/>
        <v>49276615</v>
      </c>
      <c r="CX153" s="41">
        <f t="shared" si="179"/>
        <v>591319380</v>
      </c>
      <c r="CY153" s="94"/>
    </row>
    <row r="154" spans="1:103" s="42" customFormat="1" ht="13" outlineLevel="1" x14ac:dyDescent="0.25">
      <c r="A154" s="71" t="s">
        <v>195</v>
      </c>
      <c r="B154" s="38" t="s">
        <v>196</v>
      </c>
      <c r="C154" s="89" t="s">
        <v>197</v>
      </c>
      <c r="D154" s="38"/>
      <c r="E154" s="90"/>
      <c r="F154" s="38" t="s">
        <v>336</v>
      </c>
      <c r="G154" s="57"/>
      <c r="H154" s="57"/>
      <c r="I154" s="38">
        <v>144</v>
      </c>
      <c r="J154" s="151" t="s">
        <v>752</v>
      </c>
      <c r="K154" s="96" t="s">
        <v>337</v>
      </c>
      <c r="L154" s="38" t="s">
        <v>338</v>
      </c>
      <c r="M154" s="38" t="s">
        <v>179</v>
      </c>
      <c r="N154" s="38">
        <v>6274001903</v>
      </c>
      <c r="O154" s="38"/>
      <c r="P154" s="92">
        <v>6239000</v>
      </c>
      <c r="Q154" s="58" t="s">
        <v>322</v>
      </c>
      <c r="R154" s="92">
        <v>162037228333.33334</v>
      </c>
      <c r="S154" s="93">
        <v>1125258530</v>
      </c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4"/>
      <c r="BI154" s="94"/>
      <c r="BJ154" s="94"/>
      <c r="BK154" s="94"/>
      <c r="BL154" s="94"/>
      <c r="BM154" s="94"/>
      <c r="BN154" s="94"/>
      <c r="BO154" s="94"/>
      <c r="BP154" s="94"/>
      <c r="BQ154" s="94"/>
      <c r="BR154" s="94"/>
      <c r="BS154" s="94"/>
      <c r="BT154" s="94"/>
      <c r="BU154" s="94"/>
      <c r="BV154" s="94"/>
      <c r="BW154" s="94"/>
      <c r="BX154" s="94">
        <f t="shared" si="182"/>
        <v>1125258530</v>
      </c>
      <c r="BY154" s="94">
        <f t="shared" si="182"/>
        <v>1125258530</v>
      </c>
      <c r="BZ154" s="94">
        <f t="shared" si="182"/>
        <v>1125258530</v>
      </c>
      <c r="CA154" s="94">
        <f t="shared" si="182"/>
        <v>1125258530</v>
      </c>
      <c r="CB154" s="94">
        <f t="shared" si="182"/>
        <v>1125258530</v>
      </c>
      <c r="CC154" s="94">
        <f t="shared" si="182"/>
        <v>1125258530</v>
      </c>
      <c r="CD154" s="94">
        <f t="shared" si="182"/>
        <v>1125258530</v>
      </c>
      <c r="CE154" s="94">
        <f t="shared" si="182"/>
        <v>1125258530</v>
      </c>
      <c r="CF154" s="94">
        <f t="shared" si="182"/>
        <v>1125258530</v>
      </c>
      <c r="CG154" s="94">
        <f t="shared" si="182"/>
        <v>1125258530</v>
      </c>
      <c r="CH154" s="94">
        <f t="shared" si="182"/>
        <v>1125258530</v>
      </c>
      <c r="CI154" s="94">
        <f t="shared" si="182"/>
        <v>1125258530</v>
      </c>
      <c r="CJ154" s="95">
        <f t="shared" si="177"/>
        <v>13503102360</v>
      </c>
      <c r="CK154" s="94"/>
      <c r="CL154" s="94">
        <f t="shared" si="183"/>
        <v>1125258530</v>
      </c>
      <c r="CM154" s="94">
        <f t="shared" si="183"/>
        <v>1125258530</v>
      </c>
      <c r="CN154" s="94">
        <f t="shared" si="183"/>
        <v>1125258530</v>
      </c>
      <c r="CO154" s="94">
        <f t="shared" si="183"/>
        <v>1125258530</v>
      </c>
      <c r="CP154" s="94">
        <f t="shared" si="183"/>
        <v>1125258530</v>
      </c>
      <c r="CQ154" s="94">
        <f t="shared" si="183"/>
        <v>1125258530</v>
      </c>
      <c r="CR154" s="94">
        <f t="shared" si="183"/>
        <v>1125258530</v>
      </c>
      <c r="CS154" s="94">
        <f t="shared" si="183"/>
        <v>1125258530</v>
      </c>
      <c r="CT154" s="94">
        <f t="shared" si="183"/>
        <v>1125258530</v>
      </c>
      <c r="CU154" s="94">
        <f t="shared" si="183"/>
        <v>1125258530</v>
      </c>
      <c r="CV154" s="94">
        <f t="shared" si="183"/>
        <v>1125258530</v>
      </c>
      <c r="CW154" s="94">
        <f t="shared" si="183"/>
        <v>1125258530</v>
      </c>
      <c r="CX154" s="41">
        <f t="shared" si="179"/>
        <v>13503102360</v>
      </c>
      <c r="CY154" s="94"/>
    </row>
    <row r="155" spans="1:103" s="42" customFormat="1" ht="13" outlineLevel="1" x14ac:dyDescent="0.25">
      <c r="A155" s="71" t="s">
        <v>195</v>
      </c>
      <c r="B155" s="38" t="s">
        <v>196</v>
      </c>
      <c r="C155" s="89" t="s">
        <v>197</v>
      </c>
      <c r="D155" s="38"/>
      <c r="E155" s="90"/>
      <c r="F155" s="38" t="s">
        <v>339</v>
      </c>
      <c r="G155" s="57"/>
      <c r="H155" s="57"/>
      <c r="I155" s="38">
        <v>144</v>
      </c>
      <c r="J155" s="151" t="s">
        <v>754</v>
      </c>
      <c r="K155" s="96" t="s">
        <v>217</v>
      </c>
      <c r="L155" s="38" t="s">
        <v>218</v>
      </c>
      <c r="M155" s="38" t="s">
        <v>179</v>
      </c>
      <c r="N155" s="38">
        <v>6274001903</v>
      </c>
      <c r="O155" s="38"/>
      <c r="P155" s="92">
        <v>60200</v>
      </c>
      <c r="Q155" s="58" t="s">
        <v>322</v>
      </c>
      <c r="R155" s="92">
        <v>1664725199</v>
      </c>
      <c r="S155" s="93">
        <v>11560592</v>
      </c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  <c r="BM155" s="94"/>
      <c r="BN155" s="94"/>
      <c r="BO155" s="94"/>
      <c r="BP155" s="94"/>
      <c r="BQ155" s="94"/>
      <c r="BR155" s="94"/>
      <c r="BS155" s="94"/>
      <c r="BT155" s="94"/>
      <c r="BU155" s="94"/>
      <c r="BV155" s="94"/>
      <c r="BW155" s="94"/>
      <c r="BX155" s="94">
        <f t="shared" si="182"/>
        <v>11560592</v>
      </c>
      <c r="BY155" s="94">
        <f t="shared" si="182"/>
        <v>11560592</v>
      </c>
      <c r="BZ155" s="94">
        <f t="shared" si="182"/>
        <v>11560592</v>
      </c>
      <c r="CA155" s="94">
        <f t="shared" si="182"/>
        <v>11560592</v>
      </c>
      <c r="CB155" s="94">
        <f t="shared" si="182"/>
        <v>11560592</v>
      </c>
      <c r="CC155" s="94">
        <f t="shared" si="182"/>
        <v>11560592</v>
      </c>
      <c r="CD155" s="94">
        <f t="shared" si="182"/>
        <v>11560592</v>
      </c>
      <c r="CE155" s="94">
        <f t="shared" si="182"/>
        <v>11560592</v>
      </c>
      <c r="CF155" s="94">
        <f t="shared" si="182"/>
        <v>11560592</v>
      </c>
      <c r="CG155" s="94">
        <f t="shared" si="182"/>
        <v>11560592</v>
      </c>
      <c r="CH155" s="94">
        <f t="shared" si="182"/>
        <v>11560592</v>
      </c>
      <c r="CI155" s="94">
        <f t="shared" si="182"/>
        <v>11560592</v>
      </c>
      <c r="CJ155" s="95">
        <f t="shared" si="177"/>
        <v>138727104</v>
      </c>
      <c r="CK155" s="94"/>
      <c r="CL155" s="94">
        <f t="shared" si="183"/>
        <v>11560592</v>
      </c>
      <c r="CM155" s="94">
        <f t="shared" si="183"/>
        <v>11560592</v>
      </c>
      <c r="CN155" s="94">
        <f t="shared" si="183"/>
        <v>11560592</v>
      </c>
      <c r="CO155" s="94">
        <f t="shared" si="183"/>
        <v>11560592</v>
      </c>
      <c r="CP155" s="94">
        <f t="shared" si="183"/>
        <v>11560592</v>
      </c>
      <c r="CQ155" s="94">
        <f t="shared" si="183"/>
        <v>11560592</v>
      </c>
      <c r="CR155" s="94">
        <f t="shared" si="183"/>
        <v>11560592</v>
      </c>
      <c r="CS155" s="94">
        <f t="shared" si="183"/>
        <v>11560592</v>
      </c>
      <c r="CT155" s="94">
        <f t="shared" si="183"/>
        <v>11560592</v>
      </c>
      <c r="CU155" s="94">
        <f t="shared" si="183"/>
        <v>11560592</v>
      </c>
      <c r="CV155" s="94">
        <f t="shared" si="183"/>
        <v>11560592</v>
      </c>
      <c r="CW155" s="94">
        <f t="shared" si="183"/>
        <v>11560592</v>
      </c>
      <c r="CX155" s="41">
        <f t="shared" si="179"/>
        <v>138727104</v>
      </c>
      <c r="CY155" s="94"/>
    </row>
    <row r="156" spans="1:103" s="42" customFormat="1" ht="13" outlineLevel="1" x14ac:dyDescent="0.25">
      <c r="A156" s="71" t="s">
        <v>195</v>
      </c>
      <c r="B156" s="38" t="s">
        <v>196</v>
      </c>
      <c r="C156" s="89" t="s">
        <v>197</v>
      </c>
      <c r="D156" s="38"/>
      <c r="E156" s="90"/>
      <c r="F156" s="38" t="s">
        <v>340</v>
      </c>
      <c r="G156" s="57"/>
      <c r="H156" s="57"/>
      <c r="I156" s="38">
        <v>144</v>
      </c>
      <c r="J156" s="151" t="s">
        <v>754</v>
      </c>
      <c r="K156" s="96" t="s">
        <v>217</v>
      </c>
      <c r="L156" s="38" t="s">
        <v>218</v>
      </c>
      <c r="M156" s="38" t="s">
        <v>179</v>
      </c>
      <c r="N156" s="38">
        <v>6274001903</v>
      </c>
      <c r="O156" s="38"/>
      <c r="P156" s="92">
        <v>1685000</v>
      </c>
      <c r="Q156" s="58" t="s">
        <v>322</v>
      </c>
      <c r="R156" s="92">
        <v>45325174587</v>
      </c>
      <c r="S156" s="93">
        <v>314758157</v>
      </c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  <c r="BM156" s="94"/>
      <c r="BN156" s="94"/>
      <c r="BO156" s="94"/>
      <c r="BP156" s="94"/>
      <c r="BQ156" s="94"/>
      <c r="BR156" s="94"/>
      <c r="BS156" s="94"/>
      <c r="BT156" s="94"/>
      <c r="BU156" s="94"/>
      <c r="BV156" s="94"/>
      <c r="BW156" s="94"/>
      <c r="BX156" s="94">
        <f t="shared" si="182"/>
        <v>314758157</v>
      </c>
      <c r="BY156" s="94">
        <f t="shared" si="182"/>
        <v>314758157</v>
      </c>
      <c r="BZ156" s="94">
        <f t="shared" si="182"/>
        <v>314758157</v>
      </c>
      <c r="CA156" s="94">
        <f t="shared" si="182"/>
        <v>314758157</v>
      </c>
      <c r="CB156" s="94">
        <f t="shared" si="182"/>
        <v>314758157</v>
      </c>
      <c r="CC156" s="94">
        <f t="shared" si="182"/>
        <v>314758157</v>
      </c>
      <c r="CD156" s="94">
        <f t="shared" si="182"/>
        <v>314758157</v>
      </c>
      <c r="CE156" s="94">
        <f t="shared" si="182"/>
        <v>314758157</v>
      </c>
      <c r="CF156" s="94">
        <f t="shared" si="182"/>
        <v>314758157</v>
      </c>
      <c r="CG156" s="94">
        <f t="shared" si="182"/>
        <v>314758157</v>
      </c>
      <c r="CH156" s="94">
        <f t="shared" si="182"/>
        <v>314758157</v>
      </c>
      <c r="CI156" s="94">
        <f t="shared" si="182"/>
        <v>314758157</v>
      </c>
      <c r="CJ156" s="95">
        <f t="shared" si="177"/>
        <v>3777097884</v>
      </c>
      <c r="CK156" s="94"/>
      <c r="CL156" s="94">
        <f t="shared" si="183"/>
        <v>314758157</v>
      </c>
      <c r="CM156" s="94">
        <f t="shared" si="183"/>
        <v>314758157</v>
      </c>
      <c r="CN156" s="94">
        <f t="shared" si="183"/>
        <v>314758157</v>
      </c>
      <c r="CO156" s="94">
        <f t="shared" si="183"/>
        <v>314758157</v>
      </c>
      <c r="CP156" s="94">
        <f t="shared" si="183"/>
        <v>314758157</v>
      </c>
      <c r="CQ156" s="94">
        <f t="shared" si="183"/>
        <v>314758157</v>
      </c>
      <c r="CR156" s="94">
        <f t="shared" si="183"/>
        <v>314758157</v>
      </c>
      <c r="CS156" s="94">
        <f t="shared" si="183"/>
        <v>314758157</v>
      </c>
      <c r="CT156" s="94">
        <f t="shared" si="183"/>
        <v>314758157</v>
      </c>
      <c r="CU156" s="94">
        <f t="shared" si="183"/>
        <v>314758157</v>
      </c>
      <c r="CV156" s="94">
        <f t="shared" si="183"/>
        <v>314758157</v>
      </c>
      <c r="CW156" s="94">
        <f t="shared" si="183"/>
        <v>314758157</v>
      </c>
      <c r="CX156" s="41">
        <f t="shared" si="179"/>
        <v>3777097884</v>
      </c>
      <c r="CY156" s="94"/>
    </row>
    <row r="157" spans="1:103" s="42" customFormat="1" ht="13" outlineLevel="1" x14ac:dyDescent="0.25">
      <c r="A157" s="71" t="s">
        <v>195</v>
      </c>
      <c r="B157" s="38" t="s">
        <v>196</v>
      </c>
      <c r="C157" s="89" t="s">
        <v>213</v>
      </c>
      <c r="D157" s="38"/>
      <c r="E157" s="90"/>
      <c r="F157" s="38" t="s">
        <v>341</v>
      </c>
      <c r="G157" s="57"/>
      <c r="H157" s="57"/>
      <c r="I157" s="38">
        <v>144</v>
      </c>
      <c r="J157" s="151" t="s">
        <v>761</v>
      </c>
      <c r="K157" s="96" t="s">
        <v>146</v>
      </c>
      <c r="L157" s="38" t="s">
        <v>215</v>
      </c>
      <c r="M157" s="38" t="s">
        <v>179</v>
      </c>
      <c r="N157" s="38">
        <v>6274001903</v>
      </c>
      <c r="O157" s="38"/>
      <c r="P157" s="92">
        <v>67860</v>
      </c>
      <c r="Q157" s="58" t="s">
        <v>307</v>
      </c>
      <c r="R157" s="92">
        <v>1583235968</v>
      </c>
      <c r="S157" s="93">
        <v>10994694</v>
      </c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  <c r="BM157" s="94"/>
      <c r="BN157" s="94"/>
      <c r="BO157" s="94"/>
      <c r="BP157" s="94"/>
      <c r="BQ157" s="94"/>
      <c r="BR157" s="94"/>
      <c r="BS157" s="94"/>
      <c r="BT157" s="94"/>
      <c r="BU157" s="94"/>
      <c r="BV157" s="94"/>
      <c r="BW157" s="94"/>
      <c r="BX157" s="94">
        <f t="shared" si="182"/>
        <v>10994694</v>
      </c>
      <c r="BY157" s="94">
        <f t="shared" si="182"/>
        <v>10994694</v>
      </c>
      <c r="BZ157" s="94">
        <f t="shared" si="182"/>
        <v>10994694</v>
      </c>
      <c r="CA157" s="94">
        <f t="shared" si="182"/>
        <v>10994694</v>
      </c>
      <c r="CB157" s="94">
        <f t="shared" si="182"/>
        <v>10994694</v>
      </c>
      <c r="CC157" s="94">
        <f t="shared" si="182"/>
        <v>10994694</v>
      </c>
      <c r="CD157" s="94">
        <f t="shared" si="182"/>
        <v>10994694</v>
      </c>
      <c r="CE157" s="94">
        <f t="shared" si="182"/>
        <v>10994694</v>
      </c>
      <c r="CF157" s="94">
        <f t="shared" si="182"/>
        <v>10994694</v>
      </c>
      <c r="CG157" s="94">
        <f t="shared" si="182"/>
        <v>10994694</v>
      </c>
      <c r="CH157" s="94">
        <f t="shared" si="182"/>
        <v>10994694</v>
      </c>
      <c r="CI157" s="94">
        <f t="shared" si="182"/>
        <v>10994694</v>
      </c>
      <c r="CJ157" s="95">
        <f t="shared" si="177"/>
        <v>131936328</v>
      </c>
      <c r="CK157" s="94"/>
      <c r="CL157" s="94">
        <f t="shared" si="183"/>
        <v>10994694</v>
      </c>
      <c r="CM157" s="94">
        <f t="shared" si="183"/>
        <v>10994694</v>
      </c>
      <c r="CN157" s="94">
        <f t="shared" si="183"/>
        <v>10994694</v>
      </c>
      <c r="CO157" s="94">
        <f t="shared" si="183"/>
        <v>10994694</v>
      </c>
      <c r="CP157" s="94">
        <f t="shared" si="183"/>
        <v>10994694</v>
      </c>
      <c r="CQ157" s="94">
        <f t="shared" si="183"/>
        <v>10994694</v>
      </c>
      <c r="CR157" s="94">
        <f t="shared" si="183"/>
        <v>10994694</v>
      </c>
      <c r="CS157" s="94">
        <f t="shared" si="183"/>
        <v>10994694</v>
      </c>
      <c r="CT157" s="94">
        <f t="shared" si="183"/>
        <v>10994694</v>
      </c>
      <c r="CU157" s="94">
        <f t="shared" si="183"/>
        <v>10994694</v>
      </c>
      <c r="CV157" s="94">
        <f t="shared" si="183"/>
        <v>10994694</v>
      </c>
      <c r="CW157" s="94">
        <f t="shared" si="183"/>
        <v>10994694</v>
      </c>
      <c r="CX157" s="41">
        <f t="shared" si="179"/>
        <v>131936328</v>
      </c>
      <c r="CY157" s="94"/>
    </row>
    <row r="158" spans="1:103" s="42" customFormat="1" ht="13" outlineLevel="1" x14ac:dyDescent="0.25">
      <c r="A158" s="71" t="s">
        <v>195</v>
      </c>
      <c r="B158" s="38" t="s">
        <v>39</v>
      </c>
      <c r="C158" s="89"/>
      <c r="D158" s="38"/>
      <c r="E158" s="90"/>
      <c r="F158" s="38" t="s">
        <v>342</v>
      </c>
      <c r="G158" s="57"/>
      <c r="H158" s="57"/>
      <c r="I158" s="38">
        <v>144</v>
      </c>
      <c r="J158" s="151" t="s">
        <v>94</v>
      </c>
      <c r="K158" s="96" t="s">
        <v>66</v>
      </c>
      <c r="L158" s="38"/>
      <c r="M158" s="38" t="s">
        <v>179</v>
      </c>
      <c r="N158" s="38">
        <v>6274001903</v>
      </c>
      <c r="O158" s="38"/>
      <c r="P158" s="92"/>
      <c r="Q158" s="58" t="s">
        <v>302</v>
      </c>
      <c r="R158" s="92">
        <v>533720000.00000006</v>
      </c>
      <c r="S158" s="93">
        <v>3706389</v>
      </c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  <c r="BM158" s="94"/>
      <c r="BN158" s="94"/>
      <c r="BO158" s="94"/>
      <c r="BP158" s="94"/>
      <c r="BQ158" s="94"/>
      <c r="BR158" s="94"/>
      <c r="BS158" s="94"/>
      <c r="BT158" s="94"/>
      <c r="BU158" s="94"/>
      <c r="BV158" s="94"/>
      <c r="BW158" s="94"/>
      <c r="BX158" s="94">
        <f t="shared" si="182"/>
        <v>3706389</v>
      </c>
      <c r="BY158" s="94">
        <f t="shared" si="182"/>
        <v>3706389</v>
      </c>
      <c r="BZ158" s="94">
        <f t="shared" si="182"/>
        <v>3706389</v>
      </c>
      <c r="CA158" s="94">
        <f t="shared" si="182"/>
        <v>3706389</v>
      </c>
      <c r="CB158" s="94">
        <f t="shared" si="182"/>
        <v>3706389</v>
      </c>
      <c r="CC158" s="94">
        <f t="shared" si="182"/>
        <v>3706389</v>
      </c>
      <c r="CD158" s="94">
        <f t="shared" si="182"/>
        <v>3706389</v>
      </c>
      <c r="CE158" s="94">
        <f t="shared" si="182"/>
        <v>3706389</v>
      </c>
      <c r="CF158" s="94">
        <f t="shared" si="182"/>
        <v>3706389</v>
      </c>
      <c r="CG158" s="94">
        <f t="shared" si="182"/>
        <v>3706389</v>
      </c>
      <c r="CH158" s="94">
        <f t="shared" si="182"/>
        <v>3706389</v>
      </c>
      <c r="CI158" s="94">
        <f t="shared" si="182"/>
        <v>3706389</v>
      </c>
      <c r="CJ158" s="95">
        <f t="shared" si="177"/>
        <v>44476668</v>
      </c>
      <c r="CK158" s="94"/>
      <c r="CL158" s="94">
        <f t="shared" si="183"/>
        <v>3706389</v>
      </c>
      <c r="CM158" s="94">
        <f t="shared" si="183"/>
        <v>3706389</v>
      </c>
      <c r="CN158" s="94">
        <f t="shared" si="183"/>
        <v>3706389</v>
      </c>
      <c r="CO158" s="94">
        <f t="shared" si="183"/>
        <v>3706389</v>
      </c>
      <c r="CP158" s="94">
        <f t="shared" si="183"/>
        <v>3706389</v>
      </c>
      <c r="CQ158" s="94">
        <f t="shared" si="183"/>
        <v>3706389</v>
      </c>
      <c r="CR158" s="94">
        <f t="shared" si="183"/>
        <v>3706389</v>
      </c>
      <c r="CS158" s="94">
        <f t="shared" si="183"/>
        <v>3706389</v>
      </c>
      <c r="CT158" s="94">
        <f t="shared" si="183"/>
        <v>3706389</v>
      </c>
      <c r="CU158" s="94">
        <f t="shared" si="183"/>
        <v>3706389</v>
      </c>
      <c r="CV158" s="94">
        <f t="shared" si="183"/>
        <v>3706389</v>
      </c>
      <c r="CW158" s="94">
        <f t="shared" si="183"/>
        <v>3706389</v>
      </c>
      <c r="CX158" s="41">
        <f t="shared" si="179"/>
        <v>44476668</v>
      </c>
      <c r="CY158" s="94"/>
    </row>
    <row r="159" spans="1:103" s="24" customFormat="1" ht="20.399999999999999" customHeight="1" x14ac:dyDescent="0.25">
      <c r="A159" s="21"/>
      <c r="B159" s="21"/>
      <c r="C159" s="21"/>
      <c r="D159" s="21"/>
      <c r="E159" s="21">
        <v>3</v>
      </c>
      <c r="F159" s="22" t="s">
        <v>343</v>
      </c>
      <c r="G159" s="21"/>
      <c r="H159" s="21"/>
      <c r="I159" s="21"/>
      <c r="J159" s="144" t="s">
        <v>756</v>
      </c>
      <c r="K159" s="21"/>
      <c r="L159" s="21"/>
      <c r="M159" s="21"/>
      <c r="N159" s="21"/>
      <c r="O159" s="21"/>
      <c r="P159" s="21"/>
      <c r="Q159" s="21"/>
      <c r="R159" s="21"/>
      <c r="S159" s="23">
        <f t="shared" ref="S159:AX159" si="184">+SUM(S160:S279)</f>
        <v>1329296646.3894641</v>
      </c>
      <c r="T159" s="23">
        <f t="shared" si="184"/>
        <v>0</v>
      </c>
      <c r="U159" s="23">
        <f t="shared" si="184"/>
        <v>0</v>
      </c>
      <c r="V159" s="23">
        <f t="shared" si="184"/>
        <v>0</v>
      </c>
      <c r="W159" s="23">
        <f t="shared" si="184"/>
        <v>0</v>
      </c>
      <c r="X159" s="23">
        <f t="shared" si="184"/>
        <v>0</v>
      </c>
      <c r="Y159" s="23">
        <f t="shared" si="184"/>
        <v>0</v>
      </c>
      <c r="Z159" s="23">
        <f t="shared" si="184"/>
        <v>0</v>
      </c>
      <c r="AA159" s="23">
        <f t="shared" si="184"/>
        <v>0</v>
      </c>
      <c r="AB159" s="23">
        <f t="shared" si="184"/>
        <v>0</v>
      </c>
      <c r="AC159" s="23">
        <f t="shared" si="184"/>
        <v>8043267</v>
      </c>
      <c r="AD159" s="23">
        <f t="shared" si="184"/>
        <v>8043267</v>
      </c>
      <c r="AE159" s="23">
        <f t="shared" si="184"/>
        <v>16216591</v>
      </c>
      <c r="AF159" s="23">
        <f t="shared" si="184"/>
        <v>32303125</v>
      </c>
      <c r="AG159" s="23">
        <f t="shared" si="184"/>
        <v>1244527675</v>
      </c>
      <c r="AH159" s="23">
        <f t="shared" si="184"/>
        <v>20478880</v>
      </c>
      <c r="AI159" s="23">
        <f t="shared" si="184"/>
        <v>22913880</v>
      </c>
      <c r="AJ159" s="23">
        <f t="shared" si="184"/>
        <v>30855346</v>
      </c>
      <c r="AK159" s="23">
        <f t="shared" si="184"/>
        <v>30855346</v>
      </c>
      <c r="AL159" s="23">
        <f t="shared" si="184"/>
        <v>32522013</v>
      </c>
      <c r="AM159" s="23">
        <f t="shared" si="184"/>
        <v>32522013</v>
      </c>
      <c r="AN159" s="23">
        <f t="shared" si="184"/>
        <v>32522013</v>
      </c>
      <c r="AO159" s="23">
        <f t="shared" si="184"/>
        <v>123185327</v>
      </c>
      <c r="AP159" s="23">
        <f t="shared" si="184"/>
        <v>125299771</v>
      </c>
      <c r="AQ159" s="23">
        <f t="shared" si="184"/>
        <v>125299771</v>
      </c>
      <c r="AR159" s="23">
        <f t="shared" si="184"/>
        <v>128813659</v>
      </c>
      <c r="AS159" s="23">
        <f t="shared" si="184"/>
        <v>128813659</v>
      </c>
      <c r="AT159" s="23">
        <f t="shared" si="184"/>
        <v>834081678</v>
      </c>
      <c r="AU159" s="23">
        <f t="shared" si="184"/>
        <v>12451707991</v>
      </c>
      <c r="AV159" s="23">
        <f t="shared" si="184"/>
        <v>128813659</v>
      </c>
      <c r="AW159" s="23">
        <f t="shared" si="184"/>
        <v>135821991.66666669</v>
      </c>
      <c r="AX159" s="23">
        <f t="shared" si="184"/>
        <v>139502546.66666669</v>
      </c>
      <c r="AY159" s="23">
        <f t="shared" ref="AY159:CD159" si="185">+SUM(AY160:AY279)</f>
        <v>150085880.66666669</v>
      </c>
      <c r="AZ159" s="23">
        <f t="shared" si="185"/>
        <v>150085880.66666669</v>
      </c>
      <c r="BA159" s="23">
        <f t="shared" si="185"/>
        <v>160952546.66666669</v>
      </c>
      <c r="BB159" s="23">
        <f t="shared" si="185"/>
        <v>160952546.66666669</v>
      </c>
      <c r="BC159" s="23">
        <f t="shared" si="185"/>
        <v>160952546.66666669</v>
      </c>
      <c r="BD159" s="23">
        <f t="shared" si="185"/>
        <v>160952546.66666669</v>
      </c>
      <c r="BE159" s="23">
        <f t="shared" si="185"/>
        <v>160952546.66666669</v>
      </c>
      <c r="BF159" s="23">
        <f t="shared" si="185"/>
        <v>176638802.66666669</v>
      </c>
      <c r="BG159" s="23">
        <f t="shared" si="185"/>
        <v>203700320.66666669</v>
      </c>
      <c r="BH159" s="23">
        <f t="shared" si="185"/>
        <v>1889411815.3333333</v>
      </c>
      <c r="BI159" s="23">
        <f t="shared" si="185"/>
        <v>15185262684.666666</v>
      </c>
      <c r="BJ159" s="23">
        <f t="shared" si="185"/>
        <v>212425682.66666669</v>
      </c>
      <c r="BK159" s="23">
        <f t="shared" si="185"/>
        <v>341678043.66666669</v>
      </c>
      <c r="BL159" s="23">
        <f t="shared" si="185"/>
        <v>341678043.66666669</v>
      </c>
      <c r="BM159" s="23">
        <f t="shared" si="185"/>
        <v>343341331.66666669</v>
      </c>
      <c r="BN159" s="23">
        <f t="shared" si="185"/>
        <v>345674665.66666669</v>
      </c>
      <c r="BO159" s="23">
        <f t="shared" si="185"/>
        <v>356245278.66666669</v>
      </c>
      <c r="BP159" s="23">
        <f t="shared" si="185"/>
        <v>371283213.66666669</v>
      </c>
      <c r="BQ159" s="23">
        <f t="shared" si="185"/>
        <v>393306968.66666669</v>
      </c>
      <c r="BR159" s="23">
        <f t="shared" si="185"/>
        <v>457613387.66666669</v>
      </c>
      <c r="BS159" s="23">
        <f t="shared" si="185"/>
        <v>457613387.66666669</v>
      </c>
      <c r="BT159" s="23">
        <f t="shared" si="185"/>
        <v>474568747.66666669</v>
      </c>
      <c r="BU159" s="23">
        <f t="shared" si="185"/>
        <v>486437346.66666669</v>
      </c>
      <c r="BV159" s="23">
        <f t="shared" si="185"/>
        <v>4581866098</v>
      </c>
      <c r="BW159" s="23">
        <f t="shared" si="185"/>
        <v>26555463257.666664</v>
      </c>
      <c r="BX159" s="23">
        <f t="shared" si="185"/>
        <v>498962351.70000005</v>
      </c>
      <c r="BY159" s="23">
        <f t="shared" si="185"/>
        <v>498962351.70000005</v>
      </c>
      <c r="BZ159" s="23">
        <f t="shared" si="185"/>
        <v>498962351.70000005</v>
      </c>
      <c r="CA159" s="23">
        <f t="shared" si="185"/>
        <v>523971621.13333338</v>
      </c>
      <c r="CB159" s="23">
        <f t="shared" si="185"/>
        <v>546818347.28333342</v>
      </c>
      <c r="CC159" s="23">
        <f t="shared" si="185"/>
        <v>546818347.28333342</v>
      </c>
      <c r="CD159" s="23">
        <f t="shared" si="185"/>
        <v>546818347.28333342</v>
      </c>
      <c r="CE159" s="23">
        <f t="shared" ref="CE159:CY159" si="186">+SUM(CE160:CE279)</f>
        <v>546818363.28333342</v>
      </c>
      <c r="CF159" s="23">
        <f t="shared" si="186"/>
        <v>621561403.78333342</v>
      </c>
      <c r="CG159" s="23">
        <f t="shared" si="186"/>
        <v>621561403.78333342</v>
      </c>
      <c r="CH159" s="23">
        <f t="shared" si="186"/>
        <v>633134759.28333342</v>
      </c>
      <c r="CI159" s="23">
        <f t="shared" si="186"/>
        <v>814115010.11666667</v>
      </c>
      <c r="CJ159" s="23">
        <f t="shared" si="186"/>
        <v>6898504658.333333</v>
      </c>
      <c r="CK159" s="23">
        <f t="shared" si="186"/>
        <v>48725262859.333336</v>
      </c>
      <c r="CL159" s="23">
        <f t="shared" si="186"/>
        <v>821616351.45000017</v>
      </c>
      <c r="CM159" s="23">
        <f t="shared" si="186"/>
        <v>832213086.96724153</v>
      </c>
      <c r="CN159" s="23">
        <f t="shared" si="186"/>
        <v>945743808.82835281</v>
      </c>
      <c r="CO159" s="23">
        <f t="shared" si="186"/>
        <v>982263873.91168618</v>
      </c>
      <c r="CP159" s="23">
        <f t="shared" si="186"/>
        <v>1003821209.0783528</v>
      </c>
      <c r="CQ159" s="23">
        <f t="shared" si="186"/>
        <v>1001821209.0783528</v>
      </c>
      <c r="CR159" s="23">
        <f t="shared" si="186"/>
        <v>1006315946.7116861</v>
      </c>
      <c r="CS159" s="23">
        <f t="shared" si="186"/>
        <v>1013138796.2450194</v>
      </c>
      <c r="CT159" s="23">
        <f t="shared" si="186"/>
        <v>1265148315.6950195</v>
      </c>
      <c r="CU159" s="23">
        <f t="shared" si="186"/>
        <v>1268058315.6950195</v>
      </c>
      <c r="CV159" s="23">
        <f t="shared" si="186"/>
        <v>1269908331.6950195</v>
      </c>
      <c r="CW159" s="23">
        <f t="shared" si="186"/>
        <v>1312804865.6811306</v>
      </c>
      <c r="CX159" s="23">
        <f t="shared" si="186"/>
        <v>12722854111.036877</v>
      </c>
      <c r="CY159" s="23">
        <f t="shared" si="186"/>
        <v>74083467012.296432</v>
      </c>
    </row>
    <row r="160" spans="1:103" ht="13" outlineLevel="1" x14ac:dyDescent="0.25">
      <c r="A160" s="80" t="s">
        <v>344</v>
      </c>
      <c r="B160" s="71" t="s">
        <v>196</v>
      </c>
      <c r="C160" s="72" t="s">
        <v>197</v>
      </c>
      <c r="D160" s="71" t="s">
        <v>147</v>
      </c>
      <c r="E160" s="74">
        <v>104600000</v>
      </c>
      <c r="F160" s="71" t="s">
        <v>365</v>
      </c>
      <c r="G160" s="73">
        <v>44110</v>
      </c>
      <c r="H160" s="73">
        <v>44110</v>
      </c>
      <c r="I160" s="71">
        <v>90</v>
      </c>
      <c r="J160" s="142" t="s">
        <v>762</v>
      </c>
      <c r="K160" s="75" t="s">
        <v>199</v>
      </c>
      <c r="L160" s="71" t="s">
        <v>200</v>
      </c>
      <c r="M160" s="38" t="str">
        <f t="shared" ref="M160:M191" si="187">+LEFT(N160,4)</f>
        <v>6274</v>
      </c>
      <c r="N160" s="71">
        <v>6274001906</v>
      </c>
      <c r="O160" s="71" t="s">
        <v>346</v>
      </c>
      <c r="P160" s="76"/>
      <c r="Q160" s="77"/>
      <c r="R160" s="76">
        <v>114480000</v>
      </c>
      <c r="S160" s="170">
        <v>1272000</v>
      </c>
      <c r="T160" s="155">
        <f t="shared" ref="T160:AE169" si="188">+IF(YEAR($H160)&lt;$T$5,$S160,IF(AND(YEAR($H160)=$T$5,MONTH($H160)&lt;=T$6),$S160,0))</f>
        <v>0</v>
      </c>
      <c r="U160" s="155">
        <f t="shared" si="188"/>
        <v>0</v>
      </c>
      <c r="V160" s="155">
        <f t="shared" si="188"/>
        <v>0</v>
      </c>
      <c r="W160" s="155">
        <f t="shared" si="188"/>
        <v>0</v>
      </c>
      <c r="X160" s="155">
        <f t="shared" si="188"/>
        <v>0</v>
      </c>
      <c r="Y160" s="155">
        <f t="shared" si="188"/>
        <v>0</v>
      </c>
      <c r="Z160" s="155">
        <f t="shared" si="188"/>
        <v>0</v>
      </c>
      <c r="AA160" s="155">
        <f t="shared" si="188"/>
        <v>0</v>
      </c>
      <c r="AB160" s="155">
        <f t="shared" si="188"/>
        <v>0</v>
      </c>
      <c r="AC160" s="155">
        <f t="shared" si="188"/>
        <v>1272000</v>
      </c>
      <c r="AD160" s="155">
        <f t="shared" si="188"/>
        <v>1272000</v>
      </c>
      <c r="AE160" s="155">
        <f t="shared" si="188"/>
        <v>1272000</v>
      </c>
      <c r="AF160" s="155">
        <f t="shared" ref="AF160:AF191" si="189">+SUM(T160:AE160)</f>
        <v>3816000</v>
      </c>
      <c r="AG160" s="156">
        <f>+R160-AF160</f>
        <v>110664000</v>
      </c>
      <c r="AH160" s="155">
        <f t="shared" ref="AH160:AS169" si="190">+IF(YEAR($H160)&lt;$AH$5,$S160,IF(AND(YEAR($H160)=$AH$5,MONTH($H160)&lt;=AH$6),$S160,0))</f>
        <v>1272000</v>
      </c>
      <c r="AI160" s="155">
        <f t="shared" si="190"/>
        <v>1272000</v>
      </c>
      <c r="AJ160" s="155">
        <f t="shared" si="190"/>
        <v>1272000</v>
      </c>
      <c r="AK160" s="155">
        <f t="shared" si="190"/>
        <v>1272000</v>
      </c>
      <c r="AL160" s="155">
        <f t="shared" si="190"/>
        <v>1272000</v>
      </c>
      <c r="AM160" s="155">
        <f t="shared" si="190"/>
        <v>1272000</v>
      </c>
      <c r="AN160" s="155">
        <f t="shared" si="190"/>
        <v>1272000</v>
      </c>
      <c r="AO160" s="155">
        <f t="shared" si="190"/>
        <v>1272000</v>
      </c>
      <c r="AP160" s="155">
        <f t="shared" si="190"/>
        <v>1272000</v>
      </c>
      <c r="AQ160" s="155">
        <f t="shared" si="190"/>
        <v>1272000</v>
      </c>
      <c r="AR160" s="155">
        <f t="shared" si="190"/>
        <v>1272000</v>
      </c>
      <c r="AS160" s="155">
        <f t="shared" si="190"/>
        <v>1272000</v>
      </c>
      <c r="AT160" s="155">
        <f t="shared" ref="AT160:AT191" si="191">+SUM(AH160:AS160)</f>
        <v>15264000</v>
      </c>
      <c r="AU160" s="156">
        <f>+AG160-AT160</f>
        <v>95400000</v>
      </c>
      <c r="AV160" s="155">
        <f t="shared" ref="AV160:BG169" si="192">+IF(YEAR($H160)&lt;$AV$5,$S160,IF(AND(YEAR($H160)=$AV$5,MONTH($H160)&lt;=AV$6),$S160,0))</f>
        <v>1272000</v>
      </c>
      <c r="AW160" s="155">
        <f t="shared" si="192"/>
        <v>1272000</v>
      </c>
      <c r="AX160" s="155">
        <f t="shared" si="192"/>
        <v>1272000</v>
      </c>
      <c r="AY160" s="155">
        <f t="shared" si="192"/>
        <v>1272000</v>
      </c>
      <c r="AZ160" s="155">
        <f t="shared" si="192"/>
        <v>1272000</v>
      </c>
      <c r="BA160" s="155">
        <f t="shared" si="192"/>
        <v>1272000</v>
      </c>
      <c r="BB160" s="155">
        <f t="shared" si="192"/>
        <v>1272000</v>
      </c>
      <c r="BC160" s="155">
        <f t="shared" si="192"/>
        <v>1272000</v>
      </c>
      <c r="BD160" s="155">
        <f t="shared" si="192"/>
        <v>1272000</v>
      </c>
      <c r="BE160" s="155">
        <f t="shared" si="192"/>
        <v>1272000</v>
      </c>
      <c r="BF160" s="155">
        <f t="shared" si="192"/>
        <v>1272000</v>
      </c>
      <c r="BG160" s="155">
        <f t="shared" si="192"/>
        <v>1272000</v>
      </c>
      <c r="BH160" s="155">
        <f t="shared" ref="BH160:BH191" si="193">+SUM(AV160:BG160)</f>
        <v>15264000</v>
      </c>
      <c r="BI160" s="156">
        <f t="shared" ref="BI160:BI177" si="194">+AU160-BH160</f>
        <v>80136000</v>
      </c>
      <c r="BJ160" s="155">
        <f t="shared" ref="BJ160:BU169" si="195">+IF(YEAR($H160)&lt;$BJ$5,$S160,IF(AND(YEAR($H160)=$BJ$5,MONTH($H160)&lt;=BJ$6),$S160,0))</f>
        <v>1272000</v>
      </c>
      <c r="BK160" s="155">
        <f t="shared" si="195"/>
        <v>1272000</v>
      </c>
      <c r="BL160" s="155">
        <f t="shared" si="195"/>
        <v>1272000</v>
      </c>
      <c r="BM160" s="155">
        <f t="shared" si="195"/>
        <v>1272000</v>
      </c>
      <c r="BN160" s="155">
        <f t="shared" si="195"/>
        <v>1272000</v>
      </c>
      <c r="BO160" s="155">
        <f t="shared" si="195"/>
        <v>1272000</v>
      </c>
      <c r="BP160" s="155">
        <f t="shared" si="195"/>
        <v>1272000</v>
      </c>
      <c r="BQ160" s="155">
        <f t="shared" si="195"/>
        <v>1272000</v>
      </c>
      <c r="BR160" s="155">
        <f t="shared" si="195"/>
        <v>1272000</v>
      </c>
      <c r="BS160" s="155">
        <f t="shared" si="195"/>
        <v>1272000</v>
      </c>
      <c r="BT160" s="155">
        <f t="shared" si="195"/>
        <v>1272000</v>
      </c>
      <c r="BU160" s="155">
        <f t="shared" si="195"/>
        <v>1272000</v>
      </c>
      <c r="BV160" s="155">
        <f t="shared" ref="BV160:BV191" si="196">+SUM(BJ160:BU160)</f>
        <v>15264000</v>
      </c>
      <c r="BW160" s="156">
        <f t="shared" ref="BW160:BW192" si="197">+BI160-BV160</f>
        <v>64872000</v>
      </c>
      <c r="BX160" s="157">
        <f t="shared" ref="BX160:CI168" si="198">+$S160</f>
        <v>1272000</v>
      </c>
      <c r="BY160" s="157">
        <f t="shared" si="198"/>
        <v>1272000</v>
      </c>
      <c r="BZ160" s="157">
        <f t="shared" si="198"/>
        <v>1272000</v>
      </c>
      <c r="CA160" s="157">
        <f t="shared" si="198"/>
        <v>1272000</v>
      </c>
      <c r="CB160" s="157">
        <f t="shared" si="198"/>
        <v>1272000</v>
      </c>
      <c r="CC160" s="157">
        <f t="shared" si="198"/>
        <v>1272000</v>
      </c>
      <c r="CD160" s="157">
        <f t="shared" si="198"/>
        <v>1272000</v>
      </c>
      <c r="CE160" s="157">
        <f t="shared" si="198"/>
        <v>1272000</v>
      </c>
      <c r="CF160" s="157">
        <f t="shared" si="198"/>
        <v>1272000</v>
      </c>
      <c r="CG160" s="157">
        <f t="shared" si="198"/>
        <v>1272000</v>
      </c>
      <c r="CH160" s="157">
        <f t="shared" si="198"/>
        <v>1272000</v>
      </c>
      <c r="CI160" s="157">
        <f t="shared" si="198"/>
        <v>1272000</v>
      </c>
      <c r="CJ160" s="155">
        <f t="shared" ref="CJ160:CJ191" si="199">+SUM(BX160:CI160)</f>
        <v>15264000</v>
      </c>
      <c r="CK160" s="156">
        <f t="shared" ref="CK160:CK191" si="200">+BW160-CJ160</f>
        <v>49608000</v>
      </c>
      <c r="CL160" s="155">
        <f t="shared" ref="CL160:CW163" si="201">+IF(YEAR($H160)&lt;$CL$4,$S160,IF(AND(YEAR($H160)=$CL$4,MONTH($H160)&lt;=CL$6),$S160,0))</f>
        <v>1272000</v>
      </c>
      <c r="CM160" s="155">
        <f t="shared" si="201"/>
        <v>1272000</v>
      </c>
      <c r="CN160" s="155">
        <f t="shared" si="201"/>
        <v>1272000</v>
      </c>
      <c r="CO160" s="155">
        <f t="shared" si="201"/>
        <v>1272000</v>
      </c>
      <c r="CP160" s="155">
        <f t="shared" si="201"/>
        <v>1272000</v>
      </c>
      <c r="CQ160" s="155">
        <f t="shared" si="201"/>
        <v>1272000</v>
      </c>
      <c r="CR160" s="155">
        <f t="shared" si="201"/>
        <v>1272000</v>
      </c>
      <c r="CS160" s="155">
        <f t="shared" si="201"/>
        <v>1272000</v>
      </c>
      <c r="CT160" s="155">
        <f t="shared" si="201"/>
        <v>1272000</v>
      </c>
      <c r="CU160" s="155">
        <f t="shared" si="201"/>
        <v>1272000</v>
      </c>
      <c r="CV160" s="155">
        <f t="shared" si="201"/>
        <v>1272000</v>
      </c>
      <c r="CW160" s="155">
        <f t="shared" si="201"/>
        <v>1272000</v>
      </c>
      <c r="CX160" s="155">
        <f t="shared" ref="CX160:CX168" si="202">+SUM(CL160:CW160)</f>
        <v>15264000</v>
      </c>
      <c r="CY160" s="155">
        <f t="shared" ref="CY160:CY168" si="203">+CK160-CX160</f>
        <v>34344000</v>
      </c>
    </row>
    <row r="161" spans="1:103" ht="13" outlineLevel="1" x14ac:dyDescent="0.25">
      <c r="A161" s="80" t="s">
        <v>344</v>
      </c>
      <c r="B161" s="71" t="s">
        <v>196</v>
      </c>
      <c r="C161" s="72" t="s">
        <v>197</v>
      </c>
      <c r="D161" s="71" t="s">
        <v>147</v>
      </c>
      <c r="E161" s="74">
        <v>104600001</v>
      </c>
      <c r="F161" s="71" t="s">
        <v>366</v>
      </c>
      <c r="G161" s="73">
        <v>44110</v>
      </c>
      <c r="H161" s="73">
        <v>44110</v>
      </c>
      <c r="I161" s="71">
        <v>90</v>
      </c>
      <c r="J161" s="142" t="s">
        <v>762</v>
      </c>
      <c r="K161" s="75" t="s">
        <v>199</v>
      </c>
      <c r="L161" s="71" t="s">
        <v>200</v>
      </c>
      <c r="M161" s="38" t="str">
        <f t="shared" si="187"/>
        <v>6274</v>
      </c>
      <c r="N161" s="71">
        <v>6274001906</v>
      </c>
      <c r="O161" s="71" t="s">
        <v>346</v>
      </c>
      <c r="P161" s="76"/>
      <c r="Q161" s="77"/>
      <c r="R161" s="76">
        <v>144274000</v>
      </c>
      <c r="S161" s="170">
        <v>1603045</v>
      </c>
      <c r="T161" s="155">
        <f t="shared" si="188"/>
        <v>0</v>
      </c>
      <c r="U161" s="155">
        <f t="shared" si="188"/>
        <v>0</v>
      </c>
      <c r="V161" s="155">
        <f t="shared" si="188"/>
        <v>0</v>
      </c>
      <c r="W161" s="155">
        <f t="shared" si="188"/>
        <v>0</v>
      </c>
      <c r="X161" s="155">
        <f t="shared" si="188"/>
        <v>0</v>
      </c>
      <c r="Y161" s="155">
        <f t="shared" si="188"/>
        <v>0</v>
      </c>
      <c r="Z161" s="155">
        <f t="shared" si="188"/>
        <v>0</v>
      </c>
      <c r="AA161" s="155">
        <f t="shared" si="188"/>
        <v>0</v>
      </c>
      <c r="AB161" s="155">
        <f t="shared" si="188"/>
        <v>0</v>
      </c>
      <c r="AC161" s="155">
        <f t="shared" si="188"/>
        <v>1603045</v>
      </c>
      <c r="AD161" s="155">
        <f t="shared" si="188"/>
        <v>1603045</v>
      </c>
      <c r="AE161" s="155">
        <f t="shared" si="188"/>
        <v>1603045</v>
      </c>
      <c r="AF161" s="155">
        <f t="shared" si="189"/>
        <v>4809135</v>
      </c>
      <c r="AG161" s="156">
        <f>+R161-AF161</f>
        <v>139464865</v>
      </c>
      <c r="AH161" s="155">
        <f t="shared" si="190"/>
        <v>1603045</v>
      </c>
      <c r="AI161" s="155">
        <f t="shared" si="190"/>
        <v>1603045</v>
      </c>
      <c r="AJ161" s="155">
        <f t="shared" si="190"/>
        <v>1603045</v>
      </c>
      <c r="AK161" s="155">
        <f t="shared" si="190"/>
        <v>1603045</v>
      </c>
      <c r="AL161" s="155">
        <f t="shared" si="190"/>
        <v>1603045</v>
      </c>
      <c r="AM161" s="155">
        <f t="shared" si="190"/>
        <v>1603045</v>
      </c>
      <c r="AN161" s="155">
        <f t="shared" si="190"/>
        <v>1603045</v>
      </c>
      <c r="AO161" s="155">
        <f t="shared" si="190"/>
        <v>1603045</v>
      </c>
      <c r="AP161" s="155">
        <f t="shared" si="190"/>
        <v>1603045</v>
      </c>
      <c r="AQ161" s="155">
        <f t="shared" si="190"/>
        <v>1603045</v>
      </c>
      <c r="AR161" s="155">
        <f t="shared" si="190"/>
        <v>1603045</v>
      </c>
      <c r="AS161" s="155">
        <f t="shared" si="190"/>
        <v>1603045</v>
      </c>
      <c r="AT161" s="155">
        <f t="shared" si="191"/>
        <v>19236540</v>
      </c>
      <c r="AU161" s="156">
        <f>+AG161-AT161</f>
        <v>120228325</v>
      </c>
      <c r="AV161" s="155">
        <f t="shared" si="192"/>
        <v>1603045</v>
      </c>
      <c r="AW161" s="155">
        <f t="shared" si="192"/>
        <v>1603045</v>
      </c>
      <c r="AX161" s="155">
        <f t="shared" si="192"/>
        <v>1603045</v>
      </c>
      <c r="AY161" s="155">
        <f t="shared" si="192"/>
        <v>1603045</v>
      </c>
      <c r="AZ161" s="155">
        <f t="shared" si="192"/>
        <v>1603045</v>
      </c>
      <c r="BA161" s="155">
        <f t="shared" si="192"/>
        <v>1603045</v>
      </c>
      <c r="BB161" s="155">
        <f t="shared" si="192"/>
        <v>1603045</v>
      </c>
      <c r="BC161" s="155">
        <f t="shared" si="192"/>
        <v>1603045</v>
      </c>
      <c r="BD161" s="155">
        <f t="shared" si="192"/>
        <v>1603045</v>
      </c>
      <c r="BE161" s="155">
        <f t="shared" si="192"/>
        <v>1603045</v>
      </c>
      <c r="BF161" s="155">
        <f t="shared" si="192"/>
        <v>1603045</v>
      </c>
      <c r="BG161" s="155">
        <f t="shared" si="192"/>
        <v>1603045</v>
      </c>
      <c r="BH161" s="155">
        <f t="shared" si="193"/>
        <v>19236540</v>
      </c>
      <c r="BI161" s="156">
        <f t="shared" si="194"/>
        <v>100991785</v>
      </c>
      <c r="BJ161" s="155">
        <f t="shared" si="195"/>
        <v>1603045</v>
      </c>
      <c r="BK161" s="155">
        <f t="shared" si="195"/>
        <v>1603045</v>
      </c>
      <c r="BL161" s="155">
        <f t="shared" si="195"/>
        <v>1603045</v>
      </c>
      <c r="BM161" s="155">
        <f t="shared" si="195"/>
        <v>1603045</v>
      </c>
      <c r="BN161" s="155">
        <f t="shared" si="195"/>
        <v>1603045</v>
      </c>
      <c r="BO161" s="155">
        <f t="shared" si="195"/>
        <v>1603045</v>
      </c>
      <c r="BP161" s="155">
        <f t="shared" si="195"/>
        <v>1603045</v>
      </c>
      <c r="BQ161" s="155">
        <f t="shared" si="195"/>
        <v>1603045</v>
      </c>
      <c r="BR161" s="155">
        <f t="shared" si="195"/>
        <v>1603045</v>
      </c>
      <c r="BS161" s="155">
        <f t="shared" si="195"/>
        <v>1603045</v>
      </c>
      <c r="BT161" s="155">
        <f t="shared" si="195"/>
        <v>1603045</v>
      </c>
      <c r="BU161" s="155">
        <f t="shared" si="195"/>
        <v>1603045</v>
      </c>
      <c r="BV161" s="155">
        <f t="shared" si="196"/>
        <v>19236540</v>
      </c>
      <c r="BW161" s="156">
        <f t="shared" si="197"/>
        <v>81755245</v>
      </c>
      <c r="BX161" s="157">
        <f t="shared" si="198"/>
        <v>1603045</v>
      </c>
      <c r="BY161" s="157">
        <f t="shared" si="198"/>
        <v>1603045</v>
      </c>
      <c r="BZ161" s="157">
        <f t="shared" si="198"/>
        <v>1603045</v>
      </c>
      <c r="CA161" s="157">
        <f t="shared" si="198"/>
        <v>1603045</v>
      </c>
      <c r="CB161" s="157">
        <f t="shared" si="198"/>
        <v>1603045</v>
      </c>
      <c r="CC161" s="157">
        <f t="shared" si="198"/>
        <v>1603045</v>
      </c>
      <c r="CD161" s="157">
        <f t="shared" si="198"/>
        <v>1603045</v>
      </c>
      <c r="CE161" s="157">
        <f t="shared" si="198"/>
        <v>1603045</v>
      </c>
      <c r="CF161" s="157">
        <f t="shared" si="198"/>
        <v>1603045</v>
      </c>
      <c r="CG161" s="157">
        <f t="shared" si="198"/>
        <v>1603045</v>
      </c>
      <c r="CH161" s="157">
        <f t="shared" si="198"/>
        <v>1603045</v>
      </c>
      <c r="CI161" s="157">
        <f t="shared" si="198"/>
        <v>1603045</v>
      </c>
      <c r="CJ161" s="155">
        <f t="shared" si="199"/>
        <v>19236540</v>
      </c>
      <c r="CK161" s="156">
        <f t="shared" si="200"/>
        <v>62518705</v>
      </c>
      <c r="CL161" s="155">
        <f t="shared" si="201"/>
        <v>1603045</v>
      </c>
      <c r="CM161" s="155">
        <f t="shared" si="201"/>
        <v>1603045</v>
      </c>
      <c r="CN161" s="155">
        <f t="shared" si="201"/>
        <v>1603045</v>
      </c>
      <c r="CO161" s="155">
        <f t="shared" si="201"/>
        <v>1603045</v>
      </c>
      <c r="CP161" s="155">
        <f t="shared" si="201"/>
        <v>1603045</v>
      </c>
      <c r="CQ161" s="155">
        <f t="shared" si="201"/>
        <v>1603045</v>
      </c>
      <c r="CR161" s="155">
        <f t="shared" si="201"/>
        <v>1603045</v>
      </c>
      <c r="CS161" s="155">
        <f t="shared" si="201"/>
        <v>1603045</v>
      </c>
      <c r="CT161" s="155">
        <f t="shared" si="201"/>
        <v>1603045</v>
      </c>
      <c r="CU161" s="155">
        <f t="shared" si="201"/>
        <v>1603045</v>
      </c>
      <c r="CV161" s="155">
        <f t="shared" si="201"/>
        <v>1603045</v>
      </c>
      <c r="CW161" s="155">
        <f t="shared" si="201"/>
        <v>1603045</v>
      </c>
      <c r="CX161" s="155">
        <f t="shared" si="202"/>
        <v>19236540</v>
      </c>
      <c r="CY161" s="155">
        <f t="shared" si="203"/>
        <v>43282165</v>
      </c>
    </row>
    <row r="162" spans="1:103" ht="13" outlineLevel="1" x14ac:dyDescent="0.25">
      <c r="A162" s="80" t="s">
        <v>344</v>
      </c>
      <c r="B162" s="71" t="s">
        <v>196</v>
      </c>
      <c r="C162" s="72" t="s">
        <v>197</v>
      </c>
      <c r="D162" s="71" t="s">
        <v>82</v>
      </c>
      <c r="E162" s="74">
        <v>104000063</v>
      </c>
      <c r="F162" s="71" t="s">
        <v>347</v>
      </c>
      <c r="G162" s="73">
        <v>44111</v>
      </c>
      <c r="H162" s="73">
        <v>44114</v>
      </c>
      <c r="I162" s="71">
        <v>90</v>
      </c>
      <c r="J162" s="142" t="s">
        <v>762</v>
      </c>
      <c r="K162" s="75" t="s">
        <v>199</v>
      </c>
      <c r="L162" s="71" t="s">
        <v>200</v>
      </c>
      <c r="M162" s="38" t="str">
        <f t="shared" si="187"/>
        <v>6274</v>
      </c>
      <c r="N162" s="71">
        <v>6274001903</v>
      </c>
      <c r="O162" s="71" t="s">
        <v>346</v>
      </c>
      <c r="P162" s="76"/>
      <c r="Q162" s="77"/>
      <c r="R162" s="76">
        <v>465140000</v>
      </c>
      <c r="S162" s="170">
        <v>5168222</v>
      </c>
      <c r="T162" s="155">
        <f t="shared" si="188"/>
        <v>0</v>
      </c>
      <c r="U162" s="155">
        <f t="shared" si="188"/>
        <v>0</v>
      </c>
      <c r="V162" s="155">
        <f t="shared" si="188"/>
        <v>0</v>
      </c>
      <c r="W162" s="155">
        <f t="shared" si="188"/>
        <v>0</v>
      </c>
      <c r="X162" s="155">
        <f t="shared" si="188"/>
        <v>0</v>
      </c>
      <c r="Y162" s="155">
        <f t="shared" si="188"/>
        <v>0</v>
      </c>
      <c r="Z162" s="155">
        <f t="shared" si="188"/>
        <v>0</v>
      </c>
      <c r="AA162" s="155">
        <f t="shared" si="188"/>
        <v>0</v>
      </c>
      <c r="AB162" s="155">
        <f t="shared" si="188"/>
        <v>0</v>
      </c>
      <c r="AC162" s="155">
        <f t="shared" si="188"/>
        <v>5168222</v>
      </c>
      <c r="AD162" s="155">
        <f t="shared" si="188"/>
        <v>5168222</v>
      </c>
      <c r="AE162" s="155">
        <f t="shared" si="188"/>
        <v>5168222</v>
      </c>
      <c r="AF162" s="155">
        <f t="shared" si="189"/>
        <v>15504666</v>
      </c>
      <c r="AG162" s="156">
        <f>+R162-AF162</f>
        <v>449635334</v>
      </c>
      <c r="AH162" s="155">
        <f t="shared" si="190"/>
        <v>5168222</v>
      </c>
      <c r="AI162" s="155">
        <f t="shared" si="190"/>
        <v>5168222</v>
      </c>
      <c r="AJ162" s="155">
        <f t="shared" si="190"/>
        <v>5168222</v>
      </c>
      <c r="AK162" s="155">
        <f t="shared" si="190"/>
        <v>5168222</v>
      </c>
      <c r="AL162" s="155">
        <f t="shared" si="190"/>
        <v>5168222</v>
      </c>
      <c r="AM162" s="155">
        <f t="shared" si="190"/>
        <v>5168222</v>
      </c>
      <c r="AN162" s="155">
        <f t="shared" si="190"/>
        <v>5168222</v>
      </c>
      <c r="AO162" s="155">
        <f t="shared" si="190"/>
        <v>5168222</v>
      </c>
      <c r="AP162" s="155">
        <f t="shared" si="190"/>
        <v>5168222</v>
      </c>
      <c r="AQ162" s="155">
        <f t="shared" si="190"/>
        <v>5168222</v>
      </c>
      <c r="AR162" s="155">
        <f t="shared" si="190"/>
        <v>5168222</v>
      </c>
      <c r="AS162" s="155">
        <f t="shared" si="190"/>
        <v>5168222</v>
      </c>
      <c r="AT162" s="155">
        <f t="shared" si="191"/>
        <v>62018664</v>
      </c>
      <c r="AU162" s="156">
        <f>+AG162-AT162</f>
        <v>387616670</v>
      </c>
      <c r="AV162" s="155">
        <f t="shared" si="192"/>
        <v>5168222</v>
      </c>
      <c r="AW162" s="155">
        <f t="shared" si="192"/>
        <v>5168222</v>
      </c>
      <c r="AX162" s="155">
        <f t="shared" si="192"/>
        <v>5168222</v>
      </c>
      <c r="AY162" s="155">
        <f t="shared" si="192"/>
        <v>5168222</v>
      </c>
      <c r="AZ162" s="155">
        <f t="shared" si="192"/>
        <v>5168222</v>
      </c>
      <c r="BA162" s="155">
        <f t="shared" si="192"/>
        <v>5168222</v>
      </c>
      <c r="BB162" s="155">
        <f t="shared" si="192"/>
        <v>5168222</v>
      </c>
      <c r="BC162" s="155">
        <f t="shared" si="192"/>
        <v>5168222</v>
      </c>
      <c r="BD162" s="155">
        <f t="shared" si="192"/>
        <v>5168222</v>
      </c>
      <c r="BE162" s="155">
        <f t="shared" si="192"/>
        <v>5168222</v>
      </c>
      <c r="BF162" s="155">
        <f t="shared" si="192"/>
        <v>5168222</v>
      </c>
      <c r="BG162" s="155">
        <f t="shared" si="192"/>
        <v>5168222</v>
      </c>
      <c r="BH162" s="155">
        <f t="shared" si="193"/>
        <v>62018664</v>
      </c>
      <c r="BI162" s="156">
        <f t="shared" si="194"/>
        <v>325598006</v>
      </c>
      <c r="BJ162" s="155">
        <f t="shared" si="195"/>
        <v>5168222</v>
      </c>
      <c r="BK162" s="155">
        <f t="shared" si="195"/>
        <v>5168222</v>
      </c>
      <c r="BL162" s="155">
        <f t="shared" si="195"/>
        <v>5168222</v>
      </c>
      <c r="BM162" s="155">
        <f t="shared" si="195"/>
        <v>5168222</v>
      </c>
      <c r="BN162" s="155">
        <f t="shared" si="195"/>
        <v>5168222</v>
      </c>
      <c r="BO162" s="155">
        <f t="shared" si="195"/>
        <v>5168222</v>
      </c>
      <c r="BP162" s="155">
        <f t="shared" si="195"/>
        <v>5168222</v>
      </c>
      <c r="BQ162" s="155">
        <f t="shared" si="195"/>
        <v>5168222</v>
      </c>
      <c r="BR162" s="155">
        <f t="shared" si="195"/>
        <v>5168222</v>
      </c>
      <c r="BS162" s="155">
        <f t="shared" si="195"/>
        <v>5168222</v>
      </c>
      <c r="BT162" s="155">
        <f t="shared" si="195"/>
        <v>5168222</v>
      </c>
      <c r="BU162" s="155">
        <f t="shared" si="195"/>
        <v>5168222</v>
      </c>
      <c r="BV162" s="155">
        <f t="shared" si="196"/>
        <v>62018664</v>
      </c>
      <c r="BW162" s="156">
        <f t="shared" si="197"/>
        <v>263579342</v>
      </c>
      <c r="BX162" s="157">
        <f t="shared" si="198"/>
        <v>5168222</v>
      </c>
      <c r="BY162" s="157">
        <f t="shared" si="198"/>
        <v>5168222</v>
      </c>
      <c r="BZ162" s="157">
        <f t="shared" si="198"/>
        <v>5168222</v>
      </c>
      <c r="CA162" s="157">
        <f t="shared" si="198"/>
        <v>5168222</v>
      </c>
      <c r="CB162" s="157">
        <f t="shared" si="198"/>
        <v>5168222</v>
      </c>
      <c r="CC162" s="157">
        <f t="shared" si="198"/>
        <v>5168222</v>
      </c>
      <c r="CD162" s="157">
        <f t="shared" si="198"/>
        <v>5168222</v>
      </c>
      <c r="CE162" s="157">
        <f t="shared" si="198"/>
        <v>5168222</v>
      </c>
      <c r="CF162" s="157">
        <f t="shared" si="198"/>
        <v>5168222</v>
      </c>
      <c r="CG162" s="157">
        <f t="shared" si="198"/>
        <v>5168222</v>
      </c>
      <c r="CH162" s="157">
        <f t="shared" si="198"/>
        <v>5168222</v>
      </c>
      <c r="CI162" s="157">
        <f t="shared" si="198"/>
        <v>5168222</v>
      </c>
      <c r="CJ162" s="155">
        <f t="shared" si="199"/>
        <v>62018664</v>
      </c>
      <c r="CK162" s="156">
        <f t="shared" si="200"/>
        <v>201560678</v>
      </c>
      <c r="CL162" s="155">
        <f t="shared" si="201"/>
        <v>5168222</v>
      </c>
      <c r="CM162" s="155">
        <f t="shared" si="201"/>
        <v>5168222</v>
      </c>
      <c r="CN162" s="155">
        <f t="shared" si="201"/>
        <v>5168222</v>
      </c>
      <c r="CO162" s="155">
        <f t="shared" si="201"/>
        <v>5168222</v>
      </c>
      <c r="CP162" s="155">
        <f t="shared" si="201"/>
        <v>5168222</v>
      </c>
      <c r="CQ162" s="155">
        <f t="shared" si="201"/>
        <v>5168222</v>
      </c>
      <c r="CR162" s="155">
        <f t="shared" si="201"/>
        <v>5168222</v>
      </c>
      <c r="CS162" s="155">
        <f t="shared" si="201"/>
        <v>5168222</v>
      </c>
      <c r="CT162" s="155">
        <f t="shared" si="201"/>
        <v>5168222</v>
      </c>
      <c r="CU162" s="155">
        <f t="shared" si="201"/>
        <v>5168222</v>
      </c>
      <c r="CV162" s="155">
        <f t="shared" si="201"/>
        <v>5168222</v>
      </c>
      <c r="CW162" s="155">
        <f t="shared" si="201"/>
        <v>5168222</v>
      </c>
      <c r="CX162" s="155">
        <f t="shared" si="202"/>
        <v>62018664</v>
      </c>
      <c r="CY162" s="155">
        <f t="shared" si="203"/>
        <v>139542014</v>
      </c>
    </row>
    <row r="163" spans="1:103" ht="13" outlineLevel="1" x14ac:dyDescent="0.25">
      <c r="A163" s="80" t="s">
        <v>344</v>
      </c>
      <c r="B163" s="71" t="s">
        <v>196</v>
      </c>
      <c r="C163" s="72" t="s">
        <v>213</v>
      </c>
      <c r="D163" s="71" t="s">
        <v>147</v>
      </c>
      <c r="E163" s="74">
        <v>104600002</v>
      </c>
      <c r="F163" s="71" t="s">
        <v>367</v>
      </c>
      <c r="G163" s="73">
        <v>44166</v>
      </c>
      <c r="H163" s="73">
        <v>44166</v>
      </c>
      <c r="I163" s="71">
        <v>90</v>
      </c>
      <c r="J163" s="142" t="s">
        <v>94</v>
      </c>
      <c r="K163" s="75" t="s">
        <v>66</v>
      </c>
      <c r="L163" s="71" t="s">
        <v>215</v>
      </c>
      <c r="M163" s="38" t="str">
        <f t="shared" si="187"/>
        <v>6274</v>
      </c>
      <c r="N163" s="71">
        <v>6274001906</v>
      </c>
      <c r="O163" s="71" t="s">
        <v>346</v>
      </c>
      <c r="P163" s="76"/>
      <c r="Q163" s="77"/>
      <c r="R163" s="76">
        <v>187612000</v>
      </c>
      <c r="S163" s="170">
        <v>2084578</v>
      </c>
      <c r="T163" s="155">
        <f t="shared" si="188"/>
        <v>0</v>
      </c>
      <c r="U163" s="155">
        <f t="shared" si="188"/>
        <v>0</v>
      </c>
      <c r="V163" s="155">
        <f t="shared" si="188"/>
        <v>0</v>
      </c>
      <c r="W163" s="155">
        <f t="shared" si="188"/>
        <v>0</v>
      </c>
      <c r="X163" s="155">
        <f t="shared" si="188"/>
        <v>0</v>
      </c>
      <c r="Y163" s="155">
        <f t="shared" si="188"/>
        <v>0</v>
      </c>
      <c r="Z163" s="155">
        <f t="shared" si="188"/>
        <v>0</v>
      </c>
      <c r="AA163" s="155">
        <f t="shared" si="188"/>
        <v>0</v>
      </c>
      <c r="AB163" s="155">
        <f t="shared" si="188"/>
        <v>0</v>
      </c>
      <c r="AC163" s="155">
        <f t="shared" si="188"/>
        <v>0</v>
      </c>
      <c r="AD163" s="155">
        <f t="shared" si="188"/>
        <v>0</v>
      </c>
      <c r="AE163" s="155">
        <f t="shared" si="188"/>
        <v>2084578</v>
      </c>
      <c r="AF163" s="155">
        <f t="shared" si="189"/>
        <v>2084578</v>
      </c>
      <c r="AG163" s="156">
        <f>+R163-AF163</f>
        <v>185527422</v>
      </c>
      <c r="AH163" s="155">
        <f t="shared" si="190"/>
        <v>2084578</v>
      </c>
      <c r="AI163" s="155">
        <f t="shared" si="190"/>
        <v>2084578</v>
      </c>
      <c r="AJ163" s="155">
        <f t="shared" si="190"/>
        <v>2084578</v>
      </c>
      <c r="AK163" s="155">
        <f t="shared" si="190"/>
        <v>2084578</v>
      </c>
      <c r="AL163" s="155">
        <f t="shared" si="190"/>
        <v>2084578</v>
      </c>
      <c r="AM163" s="155">
        <f t="shared" si="190"/>
        <v>2084578</v>
      </c>
      <c r="AN163" s="155">
        <f t="shared" si="190"/>
        <v>2084578</v>
      </c>
      <c r="AO163" s="155">
        <f t="shared" si="190"/>
        <v>2084578</v>
      </c>
      <c r="AP163" s="155">
        <f t="shared" si="190"/>
        <v>2084578</v>
      </c>
      <c r="AQ163" s="155">
        <f t="shared" si="190"/>
        <v>2084578</v>
      </c>
      <c r="AR163" s="155">
        <f t="shared" si="190"/>
        <v>2084578</v>
      </c>
      <c r="AS163" s="155">
        <f t="shared" si="190"/>
        <v>2084578</v>
      </c>
      <c r="AT163" s="155">
        <f t="shared" si="191"/>
        <v>25014936</v>
      </c>
      <c r="AU163" s="156">
        <f>+AG163-AT163</f>
        <v>160512486</v>
      </c>
      <c r="AV163" s="155">
        <f t="shared" si="192"/>
        <v>2084578</v>
      </c>
      <c r="AW163" s="155">
        <f t="shared" si="192"/>
        <v>2084578</v>
      </c>
      <c r="AX163" s="155">
        <f t="shared" si="192"/>
        <v>2084578</v>
      </c>
      <c r="AY163" s="155">
        <f t="shared" si="192"/>
        <v>2084578</v>
      </c>
      <c r="AZ163" s="155">
        <f t="shared" si="192"/>
        <v>2084578</v>
      </c>
      <c r="BA163" s="155">
        <f t="shared" si="192"/>
        <v>2084578</v>
      </c>
      <c r="BB163" s="155">
        <f t="shared" si="192"/>
        <v>2084578</v>
      </c>
      <c r="BC163" s="155">
        <f t="shared" si="192"/>
        <v>2084578</v>
      </c>
      <c r="BD163" s="155">
        <f t="shared" si="192"/>
        <v>2084578</v>
      </c>
      <c r="BE163" s="155">
        <f t="shared" si="192"/>
        <v>2084578</v>
      </c>
      <c r="BF163" s="155">
        <f t="shared" si="192"/>
        <v>2084578</v>
      </c>
      <c r="BG163" s="155">
        <f t="shared" si="192"/>
        <v>2084578</v>
      </c>
      <c r="BH163" s="155">
        <f t="shared" si="193"/>
        <v>25014936</v>
      </c>
      <c r="BI163" s="156">
        <f t="shared" si="194"/>
        <v>135497550</v>
      </c>
      <c r="BJ163" s="155">
        <f t="shared" si="195"/>
        <v>2084578</v>
      </c>
      <c r="BK163" s="155">
        <f t="shared" si="195"/>
        <v>2084578</v>
      </c>
      <c r="BL163" s="155">
        <f t="shared" si="195"/>
        <v>2084578</v>
      </c>
      <c r="BM163" s="155">
        <f t="shared" si="195"/>
        <v>2084578</v>
      </c>
      <c r="BN163" s="155">
        <f t="shared" si="195"/>
        <v>2084578</v>
      </c>
      <c r="BO163" s="155">
        <f t="shared" si="195"/>
        <v>2084578</v>
      </c>
      <c r="BP163" s="155">
        <f t="shared" si="195"/>
        <v>2084578</v>
      </c>
      <c r="BQ163" s="155">
        <f t="shared" si="195"/>
        <v>2084578</v>
      </c>
      <c r="BR163" s="155">
        <f t="shared" si="195"/>
        <v>2084578</v>
      </c>
      <c r="BS163" s="155">
        <f t="shared" si="195"/>
        <v>2084578</v>
      </c>
      <c r="BT163" s="155">
        <f t="shared" si="195"/>
        <v>2084578</v>
      </c>
      <c r="BU163" s="155">
        <f t="shared" si="195"/>
        <v>2084578</v>
      </c>
      <c r="BV163" s="155">
        <f t="shared" si="196"/>
        <v>25014936</v>
      </c>
      <c r="BW163" s="156">
        <f t="shared" si="197"/>
        <v>110482614</v>
      </c>
      <c r="BX163" s="157">
        <f t="shared" si="198"/>
        <v>2084578</v>
      </c>
      <c r="BY163" s="157">
        <f t="shared" si="198"/>
        <v>2084578</v>
      </c>
      <c r="BZ163" s="157">
        <f t="shared" si="198"/>
        <v>2084578</v>
      </c>
      <c r="CA163" s="157">
        <f t="shared" si="198"/>
        <v>2084578</v>
      </c>
      <c r="CB163" s="157">
        <f t="shared" si="198"/>
        <v>2084578</v>
      </c>
      <c r="CC163" s="157">
        <f t="shared" si="198"/>
        <v>2084578</v>
      </c>
      <c r="CD163" s="157">
        <f t="shared" si="198"/>
        <v>2084578</v>
      </c>
      <c r="CE163" s="157">
        <f t="shared" si="198"/>
        <v>2084578</v>
      </c>
      <c r="CF163" s="157">
        <f t="shared" si="198"/>
        <v>2084578</v>
      </c>
      <c r="CG163" s="157">
        <f t="shared" si="198"/>
        <v>2084578</v>
      </c>
      <c r="CH163" s="157">
        <f t="shared" si="198"/>
        <v>2084578</v>
      </c>
      <c r="CI163" s="157">
        <f t="shared" si="198"/>
        <v>2084578</v>
      </c>
      <c r="CJ163" s="155">
        <f t="shared" si="199"/>
        <v>25014936</v>
      </c>
      <c r="CK163" s="156">
        <f t="shared" si="200"/>
        <v>85467678</v>
      </c>
      <c r="CL163" s="155">
        <f t="shared" si="201"/>
        <v>2084578</v>
      </c>
      <c r="CM163" s="155">
        <f t="shared" si="201"/>
        <v>2084578</v>
      </c>
      <c r="CN163" s="155">
        <f t="shared" si="201"/>
        <v>2084578</v>
      </c>
      <c r="CO163" s="155">
        <f t="shared" si="201"/>
        <v>2084578</v>
      </c>
      <c r="CP163" s="155">
        <f t="shared" si="201"/>
        <v>2084578</v>
      </c>
      <c r="CQ163" s="155">
        <f t="shared" si="201"/>
        <v>2084578</v>
      </c>
      <c r="CR163" s="155">
        <f t="shared" si="201"/>
        <v>2084578</v>
      </c>
      <c r="CS163" s="155">
        <f t="shared" si="201"/>
        <v>2084578</v>
      </c>
      <c r="CT163" s="155">
        <f t="shared" si="201"/>
        <v>2084578</v>
      </c>
      <c r="CU163" s="155">
        <f t="shared" si="201"/>
        <v>2084578</v>
      </c>
      <c r="CV163" s="155">
        <f t="shared" si="201"/>
        <v>2084578</v>
      </c>
      <c r="CW163" s="155">
        <f t="shared" si="201"/>
        <v>2084578</v>
      </c>
      <c r="CX163" s="155">
        <f t="shared" si="202"/>
        <v>25014936</v>
      </c>
      <c r="CY163" s="155">
        <f t="shared" si="203"/>
        <v>60452742</v>
      </c>
    </row>
    <row r="164" spans="1:103" ht="13" outlineLevel="1" x14ac:dyDescent="0.25">
      <c r="A164" s="80" t="s">
        <v>344</v>
      </c>
      <c r="B164" s="71" t="s">
        <v>196</v>
      </c>
      <c r="C164" s="72" t="s">
        <v>197</v>
      </c>
      <c r="D164" s="71" t="s">
        <v>147</v>
      </c>
      <c r="E164" s="74">
        <v>104600008</v>
      </c>
      <c r="F164" s="71" t="s">
        <v>368</v>
      </c>
      <c r="G164" s="73">
        <v>44189</v>
      </c>
      <c r="H164" s="73">
        <v>44189</v>
      </c>
      <c r="I164" s="71">
        <v>60</v>
      </c>
      <c r="J164" s="142" t="s">
        <v>762</v>
      </c>
      <c r="K164" s="75" t="s">
        <v>199</v>
      </c>
      <c r="L164" s="71" t="s">
        <v>200</v>
      </c>
      <c r="M164" s="38" t="str">
        <f t="shared" si="187"/>
        <v>6274</v>
      </c>
      <c r="N164" s="71">
        <v>6274001906</v>
      </c>
      <c r="O164" s="71" t="s">
        <v>346</v>
      </c>
      <c r="P164" s="76"/>
      <c r="Q164" s="77"/>
      <c r="R164" s="76">
        <v>365324800</v>
      </c>
      <c r="S164" s="170">
        <v>6088746</v>
      </c>
      <c r="T164" s="155">
        <f t="shared" si="188"/>
        <v>0</v>
      </c>
      <c r="U164" s="155">
        <f t="shared" si="188"/>
        <v>0</v>
      </c>
      <c r="V164" s="155">
        <f t="shared" si="188"/>
        <v>0</v>
      </c>
      <c r="W164" s="155">
        <f t="shared" si="188"/>
        <v>0</v>
      </c>
      <c r="X164" s="155">
        <f t="shared" si="188"/>
        <v>0</v>
      </c>
      <c r="Y164" s="155">
        <f t="shared" si="188"/>
        <v>0</v>
      </c>
      <c r="Z164" s="155">
        <f t="shared" si="188"/>
        <v>0</v>
      </c>
      <c r="AA164" s="155">
        <f t="shared" si="188"/>
        <v>0</v>
      </c>
      <c r="AB164" s="155">
        <f t="shared" si="188"/>
        <v>0</v>
      </c>
      <c r="AC164" s="155">
        <f t="shared" si="188"/>
        <v>0</v>
      </c>
      <c r="AD164" s="155">
        <f t="shared" si="188"/>
        <v>0</v>
      </c>
      <c r="AE164" s="155">
        <f t="shared" si="188"/>
        <v>6088746</v>
      </c>
      <c r="AF164" s="155">
        <f t="shared" si="189"/>
        <v>6088746</v>
      </c>
      <c r="AG164" s="156">
        <f>+R164-AF164</f>
        <v>359236054</v>
      </c>
      <c r="AH164" s="155">
        <f t="shared" si="190"/>
        <v>6088746</v>
      </c>
      <c r="AI164" s="155">
        <f t="shared" si="190"/>
        <v>6088746</v>
      </c>
      <c r="AJ164" s="155">
        <f t="shared" si="190"/>
        <v>6088746</v>
      </c>
      <c r="AK164" s="155">
        <f t="shared" si="190"/>
        <v>6088746</v>
      </c>
      <c r="AL164" s="155">
        <f t="shared" si="190"/>
        <v>6088746</v>
      </c>
      <c r="AM164" s="155">
        <f t="shared" si="190"/>
        <v>6088746</v>
      </c>
      <c r="AN164" s="155">
        <f t="shared" si="190"/>
        <v>6088746</v>
      </c>
      <c r="AO164" s="155">
        <f t="shared" si="190"/>
        <v>6088746</v>
      </c>
      <c r="AP164" s="155">
        <f t="shared" si="190"/>
        <v>6088746</v>
      </c>
      <c r="AQ164" s="155">
        <f t="shared" si="190"/>
        <v>6088746</v>
      </c>
      <c r="AR164" s="155">
        <f t="shared" si="190"/>
        <v>6088746</v>
      </c>
      <c r="AS164" s="155">
        <f t="shared" si="190"/>
        <v>6088746</v>
      </c>
      <c r="AT164" s="155">
        <f t="shared" si="191"/>
        <v>73064952</v>
      </c>
      <c r="AU164" s="156">
        <f>+AG164-AT164</f>
        <v>286171102</v>
      </c>
      <c r="AV164" s="155">
        <f t="shared" si="192"/>
        <v>6088746</v>
      </c>
      <c r="AW164" s="155">
        <f t="shared" si="192"/>
        <v>6088746</v>
      </c>
      <c r="AX164" s="155">
        <f t="shared" si="192"/>
        <v>6088746</v>
      </c>
      <c r="AY164" s="155">
        <f t="shared" si="192"/>
        <v>6088746</v>
      </c>
      <c r="AZ164" s="155">
        <f t="shared" si="192"/>
        <v>6088746</v>
      </c>
      <c r="BA164" s="155">
        <f t="shared" si="192"/>
        <v>6088746</v>
      </c>
      <c r="BB164" s="155">
        <f t="shared" si="192"/>
        <v>6088746</v>
      </c>
      <c r="BC164" s="155">
        <f t="shared" si="192"/>
        <v>6088746</v>
      </c>
      <c r="BD164" s="155">
        <f t="shared" si="192"/>
        <v>6088746</v>
      </c>
      <c r="BE164" s="155">
        <f t="shared" si="192"/>
        <v>6088746</v>
      </c>
      <c r="BF164" s="155">
        <f t="shared" si="192"/>
        <v>6088746</v>
      </c>
      <c r="BG164" s="155">
        <f t="shared" si="192"/>
        <v>6088746</v>
      </c>
      <c r="BH164" s="155">
        <f t="shared" si="193"/>
        <v>73064952</v>
      </c>
      <c r="BI164" s="156">
        <f t="shared" si="194"/>
        <v>213106150</v>
      </c>
      <c r="BJ164" s="155">
        <f t="shared" si="195"/>
        <v>6088746</v>
      </c>
      <c r="BK164" s="155">
        <f t="shared" si="195"/>
        <v>6088746</v>
      </c>
      <c r="BL164" s="155">
        <f t="shared" si="195"/>
        <v>6088746</v>
      </c>
      <c r="BM164" s="155">
        <f t="shared" si="195"/>
        <v>6088746</v>
      </c>
      <c r="BN164" s="155">
        <f t="shared" si="195"/>
        <v>6088746</v>
      </c>
      <c r="BO164" s="155">
        <f t="shared" si="195"/>
        <v>6088746</v>
      </c>
      <c r="BP164" s="155">
        <f t="shared" si="195"/>
        <v>6088746</v>
      </c>
      <c r="BQ164" s="155">
        <f t="shared" si="195"/>
        <v>6088746</v>
      </c>
      <c r="BR164" s="155">
        <f t="shared" si="195"/>
        <v>6088746</v>
      </c>
      <c r="BS164" s="155">
        <f t="shared" si="195"/>
        <v>6088746</v>
      </c>
      <c r="BT164" s="155">
        <f t="shared" si="195"/>
        <v>6088746</v>
      </c>
      <c r="BU164" s="155">
        <f t="shared" si="195"/>
        <v>6088746</v>
      </c>
      <c r="BV164" s="155">
        <f t="shared" si="196"/>
        <v>73064952</v>
      </c>
      <c r="BW164" s="156">
        <f t="shared" si="197"/>
        <v>140041198</v>
      </c>
      <c r="BX164" s="157">
        <f t="shared" si="198"/>
        <v>6088746</v>
      </c>
      <c r="BY164" s="157">
        <f t="shared" si="198"/>
        <v>6088746</v>
      </c>
      <c r="BZ164" s="157">
        <f t="shared" si="198"/>
        <v>6088746</v>
      </c>
      <c r="CA164" s="157">
        <f t="shared" si="198"/>
        <v>6088746</v>
      </c>
      <c r="CB164" s="157">
        <f t="shared" si="198"/>
        <v>6088746</v>
      </c>
      <c r="CC164" s="157">
        <f t="shared" si="198"/>
        <v>6088746</v>
      </c>
      <c r="CD164" s="157">
        <f t="shared" si="198"/>
        <v>6088746</v>
      </c>
      <c r="CE164" s="157">
        <f t="shared" si="198"/>
        <v>6088746</v>
      </c>
      <c r="CF164" s="157">
        <f t="shared" si="198"/>
        <v>6088746</v>
      </c>
      <c r="CG164" s="157">
        <f t="shared" si="198"/>
        <v>6088746</v>
      </c>
      <c r="CH164" s="157">
        <f t="shared" si="198"/>
        <v>6088746</v>
      </c>
      <c r="CI164" s="157">
        <f t="shared" si="198"/>
        <v>6088746</v>
      </c>
      <c r="CJ164" s="155">
        <f t="shared" si="199"/>
        <v>73064952</v>
      </c>
      <c r="CK164" s="156">
        <f t="shared" si="200"/>
        <v>66976246</v>
      </c>
      <c r="CL164" s="155">
        <f t="shared" ref="CL164:CU168" si="204">+IF(YEAR($H164)&lt;$CL$4,$S164,IF(AND(YEAR($H164)=$CL$4,MONTH($H164)&lt;=CL$6),$S164,0))</f>
        <v>6088746</v>
      </c>
      <c r="CM164" s="155">
        <f t="shared" si="204"/>
        <v>6088746</v>
      </c>
      <c r="CN164" s="155">
        <f t="shared" si="204"/>
        <v>6088746</v>
      </c>
      <c r="CO164" s="155">
        <f t="shared" si="204"/>
        <v>6088746</v>
      </c>
      <c r="CP164" s="155">
        <f t="shared" si="204"/>
        <v>6088746</v>
      </c>
      <c r="CQ164" s="155">
        <f t="shared" si="204"/>
        <v>6088746</v>
      </c>
      <c r="CR164" s="155">
        <f t="shared" si="204"/>
        <v>6088746</v>
      </c>
      <c r="CS164" s="155">
        <f t="shared" si="204"/>
        <v>6088746</v>
      </c>
      <c r="CT164" s="155">
        <f t="shared" si="204"/>
        <v>6088746</v>
      </c>
      <c r="CU164" s="155">
        <f t="shared" si="204"/>
        <v>6088746</v>
      </c>
      <c r="CV164" s="155">
        <f>+IF(YEAR($H164)&lt;$CL$4,$S164,IF(AND(YEAR($H164)=$CL$4,MONTH($H164)&lt;=CV$6),$S164,0))+40</f>
        <v>6088786</v>
      </c>
      <c r="CW164" s="155">
        <v>0</v>
      </c>
      <c r="CX164" s="155">
        <f t="shared" si="202"/>
        <v>66976246</v>
      </c>
      <c r="CY164" s="155">
        <f t="shared" si="203"/>
        <v>0</v>
      </c>
    </row>
    <row r="165" spans="1:103" ht="13" outlineLevel="1" x14ac:dyDescent="0.25">
      <c r="A165" s="80" t="s">
        <v>344</v>
      </c>
      <c r="B165" s="71" t="s">
        <v>196</v>
      </c>
      <c r="C165" s="72" t="s">
        <v>197</v>
      </c>
      <c r="D165" s="71" t="s">
        <v>147</v>
      </c>
      <c r="E165" s="74">
        <v>104600009</v>
      </c>
      <c r="F165" s="71" t="s">
        <v>369</v>
      </c>
      <c r="G165" s="73">
        <v>44198</v>
      </c>
      <c r="H165" s="73">
        <v>44198</v>
      </c>
      <c r="I165" s="71">
        <v>60</v>
      </c>
      <c r="J165" s="142" t="s">
        <v>762</v>
      </c>
      <c r="K165" s="75" t="s">
        <v>199</v>
      </c>
      <c r="L165" s="71" t="s">
        <v>200</v>
      </c>
      <c r="M165" s="38" t="str">
        <f t="shared" si="187"/>
        <v>6274</v>
      </c>
      <c r="N165" s="71">
        <v>6274001906</v>
      </c>
      <c r="O165" s="71" t="s">
        <v>346</v>
      </c>
      <c r="P165" s="76"/>
      <c r="Q165" s="77"/>
      <c r="R165" s="76">
        <v>125658000</v>
      </c>
      <c r="S165" s="170">
        <v>2094300</v>
      </c>
      <c r="T165" s="155">
        <f t="shared" si="188"/>
        <v>0</v>
      </c>
      <c r="U165" s="155">
        <f t="shared" si="188"/>
        <v>0</v>
      </c>
      <c r="V165" s="155">
        <f t="shared" si="188"/>
        <v>0</v>
      </c>
      <c r="W165" s="155">
        <f t="shared" si="188"/>
        <v>0</v>
      </c>
      <c r="X165" s="155">
        <f t="shared" si="188"/>
        <v>0</v>
      </c>
      <c r="Y165" s="155">
        <f t="shared" si="188"/>
        <v>0</v>
      </c>
      <c r="Z165" s="155">
        <f t="shared" si="188"/>
        <v>0</v>
      </c>
      <c r="AA165" s="155">
        <f t="shared" si="188"/>
        <v>0</v>
      </c>
      <c r="AB165" s="155">
        <f t="shared" si="188"/>
        <v>0</v>
      </c>
      <c r="AC165" s="155">
        <f t="shared" si="188"/>
        <v>0</v>
      </c>
      <c r="AD165" s="155">
        <f t="shared" si="188"/>
        <v>0</v>
      </c>
      <c r="AE165" s="155">
        <f t="shared" si="188"/>
        <v>0</v>
      </c>
      <c r="AF165" s="155">
        <f t="shared" si="189"/>
        <v>0</v>
      </c>
      <c r="AG165" s="156">
        <v>0</v>
      </c>
      <c r="AH165" s="155">
        <f t="shared" si="190"/>
        <v>2094300</v>
      </c>
      <c r="AI165" s="155">
        <f t="shared" si="190"/>
        <v>2094300</v>
      </c>
      <c r="AJ165" s="155">
        <f t="shared" si="190"/>
        <v>2094300</v>
      </c>
      <c r="AK165" s="155">
        <f t="shared" si="190"/>
        <v>2094300</v>
      </c>
      <c r="AL165" s="155">
        <f t="shared" si="190"/>
        <v>2094300</v>
      </c>
      <c r="AM165" s="155">
        <f t="shared" si="190"/>
        <v>2094300</v>
      </c>
      <c r="AN165" s="155">
        <f t="shared" si="190"/>
        <v>2094300</v>
      </c>
      <c r="AO165" s="155">
        <f t="shared" si="190"/>
        <v>2094300</v>
      </c>
      <c r="AP165" s="155">
        <f t="shared" si="190"/>
        <v>2094300</v>
      </c>
      <c r="AQ165" s="155">
        <f t="shared" si="190"/>
        <v>2094300</v>
      </c>
      <c r="AR165" s="155">
        <f t="shared" si="190"/>
        <v>2094300</v>
      </c>
      <c r="AS165" s="155">
        <f t="shared" si="190"/>
        <v>2094300</v>
      </c>
      <c r="AT165" s="155">
        <f t="shared" si="191"/>
        <v>25131600</v>
      </c>
      <c r="AU165" s="156">
        <f t="shared" ref="AU165:AU177" si="205">+R165-AT165</f>
        <v>100526400</v>
      </c>
      <c r="AV165" s="155">
        <f t="shared" si="192"/>
        <v>2094300</v>
      </c>
      <c r="AW165" s="155">
        <f t="shared" si="192"/>
        <v>2094300</v>
      </c>
      <c r="AX165" s="155">
        <f t="shared" si="192"/>
        <v>2094300</v>
      </c>
      <c r="AY165" s="155">
        <f t="shared" si="192"/>
        <v>2094300</v>
      </c>
      <c r="AZ165" s="155">
        <f t="shared" si="192"/>
        <v>2094300</v>
      </c>
      <c r="BA165" s="155">
        <f t="shared" si="192"/>
        <v>2094300</v>
      </c>
      <c r="BB165" s="155">
        <f t="shared" si="192"/>
        <v>2094300</v>
      </c>
      <c r="BC165" s="155">
        <f t="shared" si="192"/>
        <v>2094300</v>
      </c>
      <c r="BD165" s="155">
        <f t="shared" si="192"/>
        <v>2094300</v>
      </c>
      <c r="BE165" s="155">
        <f t="shared" si="192"/>
        <v>2094300</v>
      </c>
      <c r="BF165" s="155">
        <f t="shared" si="192"/>
        <v>2094300</v>
      </c>
      <c r="BG165" s="155">
        <f t="shared" si="192"/>
        <v>2094300</v>
      </c>
      <c r="BH165" s="155">
        <f t="shared" si="193"/>
        <v>25131600</v>
      </c>
      <c r="BI165" s="156">
        <f t="shared" si="194"/>
        <v>75394800</v>
      </c>
      <c r="BJ165" s="155">
        <f t="shared" si="195"/>
        <v>2094300</v>
      </c>
      <c r="BK165" s="155">
        <f t="shared" si="195"/>
        <v>2094300</v>
      </c>
      <c r="BL165" s="155">
        <f t="shared" si="195"/>
        <v>2094300</v>
      </c>
      <c r="BM165" s="155">
        <f t="shared" si="195"/>
        <v>2094300</v>
      </c>
      <c r="BN165" s="155">
        <f t="shared" si="195"/>
        <v>2094300</v>
      </c>
      <c r="BO165" s="155">
        <f t="shared" si="195"/>
        <v>2094300</v>
      </c>
      <c r="BP165" s="155">
        <f t="shared" si="195"/>
        <v>2094300</v>
      </c>
      <c r="BQ165" s="155">
        <f t="shared" si="195"/>
        <v>2094300</v>
      </c>
      <c r="BR165" s="155">
        <f t="shared" si="195"/>
        <v>2094300</v>
      </c>
      <c r="BS165" s="155">
        <f t="shared" si="195"/>
        <v>2094300</v>
      </c>
      <c r="BT165" s="155">
        <f t="shared" si="195"/>
        <v>2094300</v>
      </c>
      <c r="BU165" s="155">
        <f t="shared" si="195"/>
        <v>2094300</v>
      </c>
      <c r="BV165" s="155">
        <f t="shared" si="196"/>
        <v>25131600</v>
      </c>
      <c r="BW165" s="156">
        <f t="shared" si="197"/>
        <v>50263200</v>
      </c>
      <c r="BX165" s="157">
        <f t="shared" si="198"/>
        <v>2094300</v>
      </c>
      <c r="BY165" s="157">
        <f t="shared" si="198"/>
        <v>2094300</v>
      </c>
      <c r="BZ165" s="157">
        <f t="shared" si="198"/>
        <v>2094300</v>
      </c>
      <c r="CA165" s="157">
        <f t="shared" si="198"/>
        <v>2094300</v>
      </c>
      <c r="CB165" s="157">
        <f t="shared" si="198"/>
        <v>2094300</v>
      </c>
      <c r="CC165" s="157">
        <f t="shared" si="198"/>
        <v>2094300</v>
      </c>
      <c r="CD165" s="157">
        <f t="shared" si="198"/>
        <v>2094300</v>
      </c>
      <c r="CE165" s="157">
        <f t="shared" si="198"/>
        <v>2094300</v>
      </c>
      <c r="CF165" s="157">
        <f t="shared" si="198"/>
        <v>2094300</v>
      </c>
      <c r="CG165" s="157">
        <f t="shared" si="198"/>
        <v>2094300</v>
      </c>
      <c r="CH165" s="157">
        <f t="shared" si="198"/>
        <v>2094300</v>
      </c>
      <c r="CI165" s="157">
        <f t="shared" si="198"/>
        <v>2094300</v>
      </c>
      <c r="CJ165" s="155">
        <f t="shared" si="199"/>
        <v>25131600</v>
      </c>
      <c r="CK165" s="156">
        <f t="shared" si="200"/>
        <v>25131600</v>
      </c>
      <c r="CL165" s="155">
        <f t="shared" si="204"/>
        <v>2094300</v>
      </c>
      <c r="CM165" s="155">
        <f t="shared" si="204"/>
        <v>2094300</v>
      </c>
      <c r="CN165" s="155">
        <f t="shared" si="204"/>
        <v>2094300</v>
      </c>
      <c r="CO165" s="155">
        <f t="shared" si="204"/>
        <v>2094300</v>
      </c>
      <c r="CP165" s="155">
        <f t="shared" si="204"/>
        <v>2094300</v>
      </c>
      <c r="CQ165" s="155">
        <f t="shared" si="204"/>
        <v>2094300</v>
      </c>
      <c r="CR165" s="155">
        <f t="shared" si="204"/>
        <v>2094300</v>
      </c>
      <c r="CS165" s="155">
        <f t="shared" si="204"/>
        <v>2094300</v>
      </c>
      <c r="CT165" s="155">
        <f t="shared" si="204"/>
        <v>2094300</v>
      </c>
      <c r="CU165" s="155">
        <f t="shared" si="204"/>
        <v>2094300</v>
      </c>
      <c r="CV165" s="155">
        <f>+IF(YEAR($H165)&lt;$CL$4,$S165,IF(AND(YEAR($H165)=$CL$4,MONTH($H165)&lt;=CV$6),$S165,0))</f>
        <v>2094300</v>
      </c>
      <c r="CW165" s="155">
        <f>+IF(YEAR($H165)&lt;$CL$4,$S165,IF(AND(YEAR($H165)=$CL$4,MONTH($H165)&lt;=CW$6),$S165,0))</f>
        <v>2094300</v>
      </c>
      <c r="CX165" s="155">
        <f t="shared" si="202"/>
        <v>25131600</v>
      </c>
      <c r="CY165" s="155">
        <f t="shared" si="203"/>
        <v>0</v>
      </c>
    </row>
    <row r="166" spans="1:103" ht="13" outlineLevel="1" x14ac:dyDescent="0.25">
      <c r="A166" s="80" t="s">
        <v>344</v>
      </c>
      <c r="B166" s="71" t="s">
        <v>196</v>
      </c>
      <c r="C166" s="72" t="s">
        <v>197</v>
      </c>
      <c r="D166" s="71" t="s">
        <v>147</v>
      </c>
      <c r="E166" s="74">
        <v>104600010</v>
      </c>
      <c r="F166" s="71" t="s">
        <v>370</v>
      </c>
      <c r="G166" s="73">
        <v>44198</v>
      </c>
      <c r="H166" s="73">
        <v>44198</v>
      </c>
      <c r="I166" s="71">
        <v>60</v>
      </c>
      <c r="J166" s="142" t="s">
        <v>762</v>
      </c>
      <c r="K166" s="75" t="s">
        <v>199</v>
      </c>
      <c r="L166" s="71" t="s">
        <v>200</v>
      </c>
      <c r="M166" s="38" t="str">
        <f t="shared" si="187"/>
        <v>6274</v>
      </c>
      <c r="N166" s="71">
        <v>6274001906</v>
      </c>
      <c r="O166" s="71" t="s">
        <v>346</v>
      </c>
      <c r="P166" s="76"/>
      <c r="Q166" s="77"/>
      <c r="R166" s="76">
        <v>130079300</v>
      </c>
      <c r="S166" s="170">
        <v>2167989</v>
      </c>
      <c r="T166" s="155">
        <f t="shared" si="188"/>
        <v>0</v>
      </c>
      <c r="U166" s="155">
        <f t="shared" si="188"/>
        <v>0</v>
      </c>
      <c r="V166" s="155">
        <f t="shared" si="188"/>
        <v>0</v>
      </c>
      <c r="W166" s="155">
        <f t="shared" si="188"/>
        <v>0</v>
      </c>
      <c r="X166" s="155">
        <f t="shared" si="188"/>
        <v>0</v>
      </c>
      <c r="Y166" s="155">
        <f t="shared" si="188"/>
        <v>0</v>
      </c>
      <c r="Z166" s="155">
        <f t="shared" si="188"/>
        <v>0</v>
      </c>
      <c r="AA166" s="155">
        <f t="shared" si="188"/>
        <v>0</v>
      </c>
      <c r="AB166" s="155">
        <f t="shared" si="188"/>
        <v>0</v>
      </c>
      <c r="AC166" s="155">
        <f t="shared" si="188"/>
        <v>0</v>
      </c>
      <c r="AD166" s="155">
        <f t="shared" si="188"/>
        <v>0</v>
      </c>
      <c r="AE166" s="155">
        <f t="shared" si="188"/>
        <v>0</v>
      </c>
      <c r="AF166" s="155">
        <f t="shared" si="189"/>
        <v>0</v>
      </c>
      <c r="AG166" s="158">
        <v>0</v>
      </c>
      <c r="AH166" s="155">
        <f t="shared" si="190"/>
        <v>2167989</v>
      </c>
      <c r="AI166" s="155">
        <f t="shared" si="190"/>
        <v>2167989</v>
      </c>
      <c r="AJ166" s="155">
        <f t="shared" si="190"/>
        <v>2167989</v>
      </c>
      <c r="AK166" s="155">
        <f t="shared" si="190"/>
        <v>2167989</v>
      </c>
      <c r="AL166" s="155">
        <f t="shared" si="190"/>
        <v>2167989</v>
      </c>
      <c r="AM166" s="155">
        <f t="shared" si="190"/>
        <v>2167989</v>
      </c>
      <c r="AN166" s="155">
        <f t="shared" si="190"/>
        <v>2167989</v>
      </c>
      <c r="AO166" s="155">
        <f t="shared" si="190"/>
        <v>2167989</v>
      </c>
      <c r="AP166" s="155">
        <f t="shared" si="190"/>
        <v>2167989</v>
      </c>
      <c r="AQ166" s="155">
        <f t="shared" si="190"/>
        <v>2167989</v>
      </c>
      <c r="AR166" s="155">
        <f t="shared" si="190"/>
        <v>2167989</v>
      </c>
      <c r="AS166" s="155">
        <f t="shared" si="190"/>
        <v>2167989</v>
      </c>
      <c r="AT166" s="155">
        <f t="shared" si="191"/>
        <v>26015868</v>
      </c>
      <c r="AU166" s="158">
        <f t="shared" si="205"/>
        <v>104063432</v>
      </c>
      <c r="AV166" s="155">
        <f t="shared" si="192"/>
        <v>2167989</v>
      </c>
      <c r="AW166" s="155">
        <f t="shared" si="192"/>
        <v>2167989</v>
      </c>
      <c r="AX166" s="155">
        <f t="shared" si="192"/>
        <v>2167989</v>
      </c>
      <c r="AY166" s="155">
        <f t="shared" si="192"/>
        <v>2167989</v>
      </c>
      <c r="AZ166" s="155">
        <f t="shared" si="192"/>
        <v>2167989</v>
      </c>
      <c r="BA166" s="155">
        <f t="shared" si="192"/>
        <v>2167989</v>
      </c>
      <c r="BB166" s="155">
        <f t="shared" si="192"/>
        <v>2167989</v>
      </c>
      <c r="BC166" s="155">
        <f t="shared" si="192"/>
        <v>2167989</v>
      </c>
      <c r="BD166" s="155">
        <f t="shared" si="192"/>
        <v>2167989</v>
      </c>
      <c r="BE166" s="155">
        <f t="shared" si="192"/>
        <v>2167989</v>
      </c>
      <c r="BF166" s="155">
        <f t="shared" si="192"/>
        <v>2167989</v>
      </c>
      <c r="BG166" s="155">
        <f t="shared" si="192"/>
        <v>2167989</v>
      </c>
      <c r="BH166" s="155">
        <f t="shared" si="193"/>
        <v>26015868</v>
      </c>
      <c r="BI166" s="158">
        <f t="shared" si="194"/>
        <v>78047564</v>
      </c>
      <c r="BJ166" s="155">
        <f t="shared" si="195"/>
        <v>2167989</v>
      </c>
      <c r="BK166" s="155">
        <f t="shared" si="195"/>
        <v>2167989</v>
      </c>
      <c r="BL166" s="155">
        <f t="shared" si="195"/>
        <v>2167989</v>
      </c>
      <c r="BM166" s="155">
        <f t="shared" si="195"/>
        <v>2167989</v>
      </c>
      <c r="BN166" s="155">
        <f t="shared" si="195"/>
        <v>2167989</v>
      </c>
      <c r="BO166" s="155">
        <f t="shared" si="195"/>
        <v>2167989</v>
      </c>
      <c r="BP166" s="155">
        <f t="shared" si="195"/>
        <v>2167989</v>
      </c>
      <c r="BQ166" s="155">
        <f t="shared" si="195"/>
        <v>2167989</v>
      </c>
      <c r="BR166" s="155">
        <f t="shared" si="195"/>
        <v>2167989</v>
      </c>
      <c r="BS166" s="155">
        <f t="shared" si="195"/>
        <v>2167989</v>
      </c>
      <c r="BT166" s="155">
        <f t="shared" si="195"/>
        <v>2167989</v>
      </c>
      <c r="BU166" s="155">
        <f t="shared" si="195"/>
        <v>2167989</v>
      </c>
      <c r="BV166" s="155">
        <f t="shared" si="196"/>
        <v>26015868</v>
      </c>
      <c r="BW166" s="156">
        <f t="shared" si="197"/>
        <v>52031696</v>
      </c>
      <c r="BX166" s="157">
        <f t="shared" si="198"/>
        <v>2167989</v>
      </c>
      <c r="BY166" s="157">
        <f t="shared" si="198"/>
        <v>2167989</v>
      </c>
      <c r="BZ166" s="157">
        <f t="shared" si="198"/>
        <v>2167989</v>
      </c>
      <c r="CA166" s="157">
        <f t="shared" si="198"/>
        <v>2167989</v>
      </c>
      <c r="CB166" s="157">
        <f t="shared" si="198"/>
        <v>2167989</v>
      </c>
      <c r="CC166" s="157">
        <f t="shared" si="198"/>
        <v>2167989</v>
      </c>
      <c r="CD166" s="157">
        <f t="shared" si="198"/>
        <v>2167989</v>
      </c>
      <c r="CE166" s="157">
        <f t="shared" si="198"/>
        <v>2167989</v>
      </c>
      <c r="CF166" s="157">
        <f t="shared" si="198"/>
        <v>2167989</v>
      </c>
      <c r="CG166" s="157">
        <f t="shared" si="198"/>
        <v>2167989</v>
      </c>
      <c r="CH166" s="157">
        <f t="shared" si="198"/>
        <v>2167989</v>
      </c>
      <c r="CI166" s="157">
        <f t="shared" si="198"/>
        <v>2167989</v>
      </c>
      <c r="CJ166" s="155">
        <f t="shared" si="199"/>
        <v>26015868</v>
      </c>
      <c r="CK166" s="156">
        <f t="shared" si="200"/>
        <v>26015828</v>
      </c>
      <c r="CL166" s="155">
        <f t="shared" si="204"/>
        <v>2167989</v>
      </c>
      <c r="CM166" s="155">
        <f t="shared" si="204"/>
        <v>2167989</v>
      </c>
      <c r="CN166" s="155">
        <f t="shared" si="204"/>
        <v>2167989</v>
      </c>
      <c r="CO166" s="155">
        <f t="shared" si="204"/>
        <v>2167989</v>
      </c>
      <c r="CP166" s="155">
        <f t="shared" si="204"/>
        <v>2167989</v>
      </c>
      <c r="CQ166" s="155">
        <f t="shared" si="204"/>
        <v>2167989</v>
      </c>
      <c r="CR166" s="155">
        <f t="shared" si="204"/>
        <v>2167989</v>
      </c>
      <c r="CS166" s="155">
        <f t="shared" si="204"/>
        <v>2167989</v>
      </c>
      <c r="CT166" s="155">
        <f t="shared" si="204"/>
        <v>2167989</v>
      </c>
      <c r="CU166" s="155">
        <f t="shared" si="204"/>
        <v>2167989</v>
      </c>
      <c r="CV166" s="155">
        <f>+IF(YEAR($H166)&lt;$CL$4,$S166,IF(AND(YEAR($H166)=$CL$4,MONTH($H166)&lt;=CV$6),$S166,0))</f>
        <v>2167989</v>
      </c>
      <c r="CW166" s="155">
        <f>+IF(YEAR($H166)&lt;$CL$4,$S166,IF(AND(YEAR($H166)=$CL$4,MONTH($H166)&lt;=CW$6),$S166,0))-40</f>
        <v>2167949</v>
      </c>
      <c r="CX166" s="155">
        <f t="shared" si="202"/>
        <v>26015828</v>
      </c>
      <c r="CY166" s="155">
        <f t="shared" si="203"/>
        <v>0</v>
      </c>
    </row>
    <row r="167" spans="1:103" ht="13" outlineLevel="1" x14ac:dyDescent="0.25">
      <c r="A167" s="80" t="s">
        <v>344</v>
      </c>
      <c r="B167" s="80" t="s">
        <v>196</v>
      </c>
      <c r="C167" s="72" t="s">
        <v>197</v>
      </c>
      <c r="D167" s="71" t="s">
        <v>147</v>
      </c>
      <c r="E167" s="74">
        <v>104600011</v>
      </c>
      <c r="F167" s="71" t="s">
        <v>371</v>
      </c>
      <c r="G167" s="73">
        <v>44228</v>
      </c>
      <c r="H167" s="73">
        <v>44228</v>
      </c>
      <c r="I167" s="71">
        <v>60</v>
      </c>
      <c r="J167" s="142" t="s">
        <v>762</v>
      </c>
      <c r="K167" s="75" t="s">
        <v>199</v>
      </c>
      <c r="L167" s="71" t="s">
        <v>338</v>
      </c>
      <c r="M167" s="38" t="str">
        <f t="shared" si="187"/>
        <v>6274</v>
      </c>
      <c r="N167" s="71">
        <v>6274001906</v>
      </c>
      <c r="O167" s="71" t="s">
        <v>346</v>
      </c>
      <c r="P167" s="76"/>
      <c r="Q167" s="77"/>
      <c r="R167" s="76">
        <v>146100000</v>
      </c>
      <c r="S167" s="170">
        <v>2435000</v>
      </c>
      <c r="T167" s="155">
        <f t="shared" si="188"/>
        <v>0</v>
      </c>
      <c r="U167" s="155">
        <f t="shared" si="188"/>
        <v>0</v>
      </c>
      <c r="V167" s="155">
        <f t="shared" si="188"/>
        <v>0</v>
      </c>
      <c r="W167" s="155">
        <f t="shared" si="188"/>
        <v>0</v>
      </c>
      <c r="X167" s="155">
        <f t="shared" si="188"/>
        <v>0</v>
      </c>
      <c r="Y167" s="155">
        <f t="shared" si="188"/>
        <v>0</v>
      </c>
      <c r="Z167" s="155">
        <f t="shared" si="188"/>
        <v>0</v>
      </c>
      <c r="AA167" s="155">
        <f t="shared" si="188"/>
        <v>0</v>
      </c>
      <c r="AB167" s="155">
        <f t="shared" si="188"/>
        <v>0</v>
      </c>
      <c r="AC167" s="155">
        <f t="shared" si="188"/>
        <v>0</v>
      </c>
      <c r="AD167" s="155">
        <f t="shared" si="188"/>
        <v>0</v>
      </c>
      <c r="AE167" s="155">
        <f t="shared" si="188"/>
        <v>0</v>
      </c>
      <c r="AF167" s="155">
        <f t="shared" si="189"/>
        <v>0</v>
      </c>
      <c r="AG167" s="156">
        <v>0</v>
      </c>
      <c r="AH167" s="155">
        <f t="shared" si="190"/>
        <v>0</v>
      </c>
      <c r="AI167" s="155">
        <f t="shared" si="190"/>
        <v>2435000</v>
      </c>
      <c r="AJ167" s="155">
        <f t="shared" si="190"/>
        <v>2435000</v>
      </c>
      <c r="AK167" s="155">
        <f t="shared" si="190"/>
        <v>2435000</v>
      </c>
      <c r="AL167" s="155">
        <f t="shared" si="190"/>
        <v>2435000</v>
      </c>
      <c r="AM167" s="155">
        <f t="shared" si="190"/>
        <v>2435000</v>
      </c>
      <c r="AN167" s="155">
        <f t="shared" si="190"/>
        <v>2435000</v>
      </c>
      <c r="AO167" s="155">
        <f t="shared" si="190"/>
        <v>2435000</v>
      </c>
      <c r="AP167" s="155">
        <f t="shared" si="190"/>
        <v>2435000</v>
      </c>
      <c r="AQ167" s="155">
        <f t="shared" si="190"/>
        <v>2435000</v>
      </c>
      <c r="AR167" s="155">
        <f t="shared" si="190"/>
        <v>2435000</v>
      </c>
      <c r="AS167" s="155">
        <f t="shared" si="190"/>
        <v>2435000</v>
      </c>
      <c r="AT167" s="155">
        <f t="shared" si="191"/>
        <v>26785000</v>
      </c>
      <c r="AU167" s="156">
        <f t="shared" si="205"/>
        <v>119315000</v>
      </c>
      <c r="AV167" s="155">
        <f t="shared" si="192"/>
        <v>2435000</v>
      </c>
      <c r="AW167" s="155">
        <f t="shared" si="192"/>
        <v>2435000</v>
      </c>
      <c r="AX167" s="155">
        <f t="shared" si="192"/>
        <v>2435000</v>
      </c>
      <c r="AY167" s="155">
        <f t="shared" si="192"/>
        <v>2435000</v>
      </c>
      <c r="AZ167" s="155">
        <f t="shared" si="192"/>
        <v>2435000</v>
      </c>
      <c r="BA167" s="155">
        <f t="shared" si="192"/>
        <v>2435000</v>
      </c>
      <c r="BB167" s="155">
        <f t="shared" si="192"/>
        <v>2435000</v>
      </c>
      <c r="BC167" s="155">
        <f t="shared" si="192"/>
        <v>2435000</v>
      </c>
      <c r="BD167" s="155">
        <f t="shared" si="192"/>
        <v>2435000</v>
      </c>
      <c r="BE167" s="155">
        <f t="shared" si="192"/>
        <v>2435000</v>
      </c>
      <c r="BF167" s="155">
        <f t="shared" si="192"/>
        <v>2435000</v>
      </c>
      <c r="BG167" s="155">
        <f t="shared" si="192"/>
        <v>2435000</v>
      </c>
      <c r="BH167" s="155">
        <f t="shared" si="193"/>
        <v>29220000</v>
      </c>
      <c r="BI167" s="156">
        <f t="shared" si="194"/>
        <v>90095000</v>
      </c>
      <c r="BJ167" s="155">
        <f t="shared" si="195"/>
        <v>2435000</v>
      </c>
      <c r="BK167" s="155">
        <f t="shared" si="195"/>
        <v>2435000</v>
      </c>
      <c r="BL167" s="155">
        <f t="shared" si="195"/>
        <v>2435000</v>
      </c>
      <c r="BM167" s="155">
        <f t="shared" si="195"/>
        <v>2435000</v>
      </c>
      <c r="BN167" s="155">
        <f t="shared" si="195"/>
        <v>2435000</v>
      </c>
      <c r="BO167" s="155">
        <f t="shared" si="195"/>
        <v>2435000</v>
      </c>
      <c r="BP167" s="155">
        <f t="shared" si="195"/>
        <v>2435000</v>
      </c>
      <c r="BQ167" s="155">
        <f t="shared" si="195"/>
        <v>2435000</v>
      </c>
      <c r="BR167" s="155">
        <f t="shared" si="195"/>
        <v>2435000</v>
      </c>
      <c r="BS167" s="155">
        <f t="shared" si="195"/>
        <v>2435000</v>
      </c>
      <c r="BT167" s="155">
        <f t="shared" si="195"/>
        <v>2435000</v>
      </c>
      <c r="BU167" s="155">
        <f t="shared" si="195"/>
        <v>2435000</v>
      </c>
      <c r="BV167" s="155">
        <f t="shared" si="196"/>
        <v>29220000</v>
      </c>
      <c r="BW167" s="156">
        <f t="shared" si="197"/>
        <v>60875000</v>
      </c>
      <c r="BX167" s="157">
        <f t="shared" si="198"/>
        <v>2435000</v>
      </c>
      <c r="BY167" s="157">
        <f t="shared" si="198"/>
        <v>2435000</v>
      </c>
      <c r="BZ167" s="157">
        <f t="shared" si="198"/>
        <v>2435000</v>
      </c>
      <c r="CA167" s="157">
        <f t="shared" si="198"/>
        <v>2435000</v>
      </c>
      <c r="CB167" s="157">
        <f t="shared" si="198"/>
        <v>2435000</v>
      </c>
      <c r="CC167" s="157">
        <f t="shared" si="198"/>
        <v>2435000</v>
      </c>
      <c r="CD167" s="157">
        <f t="shared" si="198"/>
        <v>2435000</v>
      </c>
      <c r="CE167" s="157">
        <f t="shared" si="198"/>
        <v>2435000</v>
      </c>
      <c r="CF167" s="157">
        <f t="shared" si="198"/>
        <v>2435000</v>
      </c>
      <c r="CG167" s="157">
        <f t="shared" si="198"/>
        <v>2435000</v>
      </c>
      <c r="CH167" s="157">
        <f t="shared" si="198"/>
        <v>2435000</v>
      </c>
      <c r="CI167" s="157">
        <f t="shared" si="198"/>
        <v>2435000</v>
      </c>
      <c r="CJ167" s="155">
        <f t="shared" si="199"/>
        <v>29220000</v>
      </c>
      <c r="CK167" s="156">
        <f t="shared" si="200"/>
        <v>31655000</v>
      </c>
      <c r="CL167" s="155">
        <f t="shared" si="204"/>
        <v>2435000</v>
      </c>
      <c r="CM167" s="155">
        <f t="shared" si="204"/>
        <v>2435000</v>
      </c>
      <c r="CN167" s="155">
        <f t="shared" si="204"/>
        <v>2435000</v>
      </c>
      <c r="CO167" s="155">
        <f t="shared" si="204"/>
        <v>2435000</v>
      </c>
      <c r="CP167" s="155">
        <f t="shared" si="204"/>
        <v>2435000</v>
      </c>
      <c r="CQ167" s="155">
        <f t="shared" si="204"/>
        <v>2435000</v>
      </c>
      <c r="CR167" s="155">
        <f t="shared" si="204"/>
        <v>2435000</v>
      </c>
      <c r="CS167" s="155">
        <f t="shared" si="204"/>
        <v>2435000</v>
      </c>
      <c r="CT167" s="155">
        <f t="shared" si="204"/>
        <v>2435000</v>
      </c>
      <c r="CU167" s="155">
        <f t="shared" si="204"/>
        <v>2435000</v>
      </c>
      <c r="CV167" s="155">
        <f>+IF(YEAR($H167)&lt;$CL$4,$S167,IF(AND(YEAR($H167)=$CL$4,MONTH($H167)&lt;=CV$6),$S167,0))</f>
        <v>2435000</v>
      </c>
      <c r="CW167" s="155">
        <f>+IF(YEAR($H167)&lt;$CL$4,$S167,IF(AND(YEAR($H167)=$CL$4,MONTH($H167)&lt;=CW$6),$S167,0))</f>
        <v>2435000</v>
      </c>
      <c r="CX167" s="155">
        <f t="shared" si="202"/>
        <v>29220000</v>
      </c>
      <c r="CY167" s="155">
        <f t="shared" si="203"/>
        <v>2435000</v>
      </c>
    </row>
    <row r="168" spans="1:103" ht="13" outlineLevel="1" x14ac:dyDescent="0.25">
      <c r="A168" s="80" t="s">
        <v>344</v>
      </c>
      <c r="B168" s="71" t="s">
        <v>196</v>
      </c>
      <c r="C168" s="72" t="s">
        <v>213</v>
      </c>
      <c r="D168" s="71" t="s">
        <v>147</v>
      </c>
      <c r="E168" s="74">
        <v>104600012</v>
      </c>
      <c r="F168" s="71" t="s">
        <v>372</v>
      </c>
      <c r="G168" s="73">
        <v>44263</v>
      </c>
      <c r="H168" s="73">
        <v>44263</v>
      </c>
      <c r="I168" s="71">
        <v>90</v>
      </c>
      <c r="J168" s="142" t="s">
        <v>761</v>
      </c>
      <c r="K168" s="75" t="s">
        <v>146</v>
      </c>
      <c r="L168" s="71" t="s">
        <v>215</v>
      </c>
      <c r="M168" s="38" t="str">
        <f t="shared" si="187"/>
        <v>6274</v>
      </c>
      <c r="N168" s="71">
        <v>6274001906</v>
      </c>
      <c r="O168" s="71" t="s">
        <v>346</v>
      </c>
      <c r="P168" s="76"/>
      <c r="Q168" s="77"/>
      <c r="R168" s="76">
        <v>701655000</v>
      </c>
      <c r="S168" s="170">
        <v>7941466</v>
      </c>
      <c r="T168" s="155">
        <f t="shared" si="188"/>
        <v>0</v>
      </c>
      <c r="U168" s="155">
        <f t="shared" si="188"/>
        <v>0</v>
      </c>
      <c r="V168" s="155">
        <f t="shared" si="188"/>
        <v>0</v>
      </c>
      <c r="W168" s="155">
        <f t="shared" si="188"/>
        <v>0</v>
      </c>
      <c r="X168" s="155">
        <f t="shared" si="188"/>
        <v>0</v>
      </c>
      <c r="Y168" s="155">
        <f t="shared" si="188"/>
        <v>0</v>
      </c>
      <c r="Z168" s="155">
        <f t="shared" si="188"/>
        <v>0</v>
      </c>
      <c r="AA168" s="155">
        <f t="shared" si="188"/>
        <v>0</v>
      </c>
      <c r="AB168" s="155">
        <f t="shared" si="188"/>
        <v>0</v>
      </c>
      <c r="AC168" s="155">
        <f t="shared" si="188"/>
        <v>0</v>
      </c>
      <c r="AD168" s="155">
        <f t="shared" si="188"/>
        <v>0</v>
      </c>
      <c r="AE168" s="155">
        <f t="shared" si="188"/>
        <v>0</v>
      </c>
      <c r="AF168" s="155">
        <f t="shared" si="189"/>
        <v>0</v>
      </c>
      <c r="AG168" s="156">
        <v>0</v>
      </c>
      <c r="AH168" s="155">
        <f t="shared" si="190"/>
        <v>0</v>
      </c>
      <c r="AI168" s="155">
        <f t="shared" si="190"/>
        <v>0</v>
      </c>
      <c r="AJ168" s="155">
        <f t="shared" si="190"/>
        <v>7941466</v>
      </c>
      <c r="AK168" s="155">
        <f t="shared" si="190"/>
        <v>7941466</v>
      </c>
      <c r="AL168" s="155">
        <f t="shared" si="190"/>
        <v>7941466</v>
      </c>
      <c r="AM168" s="155">
        <f t="shared" si="190"/>
        <v>7941466</v>
      </c>
      <c r="AN168" s="155">
        <f t="shared" si="190"/>
        <v>7941466</v>
      </c>
      <c r="AO168" s="155">
        <f t="shared" si="190"/>
        <v>7941466</v>
      </c>
      <c r="AP168" s="155">
        <f t="shared" si="190"/>
        <v>7941466</v>
      </c>
      <c r="AQ168" s="155">
        <f t="shared" si="190"/>
        <v>7941466</v>
      </c>
      <c r="AR168" s="155">
        <f t="shared" si="190"/>
        <v>7941466</v>
      </c>
      <c r="AS168" s="155">
        <f t="shared" si="190"/>
        <v>7941466</v>
      </c>
      <c r="AT168" s="155">
        <f t="shared" si="191"/>
        <v>79414660</v>
      </c>
      <c r="AU168" s="156">
        <f t="shared" si="205"/>
        <v>622240340</v>
      </c>
      <c r="AV168" s="155">
        <f t="shared" si="192"/>
        <v>7941466</v>
      </c>
      <c r="AW168" s="155">
        <f t="shared" si="192"/>
        <v>7941466</v>
      </c>
      <c r="AX168" s="155">
        <f t="shared" si="192"/>
        <v>7941466</v>
      </c>
      <c r="AY168" s="155">
        <f t="shared" si="192"/>
        <v>7941466</v>
      </c>
      <c r="AZ168" s="155">
        <f t="shared" si="192"/>
        <v>7941466</v>
      </c>
      <c r="BA168" s="155">
        <f t="shared" si="192"/>
        <v>7941466</v>
      </c>
      <c r="BB168" s="155">
        <f t="shared" si="192"/>
        <v>7941466</v>
      </c>
      <c r="BC168" s="155">
        <f t="shared" si="192"/>
        <v>7941466</v>
      </c>
      <c r="BD168" s="155">
        <f t="shared" si="192"/>
        <v>7941466</v>
      </c>
      <c r="BE168" s="155">
        <f t="shared" si="192"/>
        <v>7941466</v>
      </c>
      <c r="BF168" s="155">
        <f t="shared" si="192"/>
        <v>7941466</v>
      </c>
      <c r="BG168" s="155">
        <f t="shared" si="192"/>
        <v>7941466</v>
      </c>
      <c r="BH168" s="155">
        <f t="shared" si="193"/>
        <v>95297592</v>
      </c>
      <c r="BI168" s="156">
        <f t="shared" si="194"/>
        <v>526942748</v>
      </c>
      <c r="BJ168" s="155">
        <f t="shared" si="195"/>
        <v>7941466</v>
      </c>
      <c r="BK168" s="155">
        <f t="shared" si="195"/>
        <v>7941466</v>
      </c>
      <c r="BL168" s="155">
        <f t="shared" si="195"/>
        <v>7941466</v>
      </c>
      <c r="BM168" s="155">
        <f t="shared" si="195"/>
        <v>7941466</v>
      </c>
      <c r="BN168" s="155">
        <f t="shared" si="195"/>
        <v>7941466</v>
      </c>
      <c r="BO168" s="155">
        <f t="shared" si="195"/>
        <v>7941466</v>
      </c>
      <c r="BP168" s="155">
        <f t="shared" si="195"/>
        <v>7941466</v>
      </c>
      <c r="BQ168" s="155">
        <f t="shared" si="195"/>
        <v>7941466</v>
      </c>
      <c r="BR168" s="155">
        <f t="shared" si="195"/>
        <v>7941466</v>
      </c>
      <c r="BS168" s="155">
        <f t="shared" si="195"/>
        <v>7941466</v>
      </c>
      <c r="BT168" s="155">
        <f t="shared" si="195"/>
        <v>7941466</v>
      </c>
      <c r="BU168" s="155">
        <f t="shared" si="195"/>
        <v>7941466</v>
      </c>
      <c r="BV168" s="155">
        <f t="shared" si="196"/>
        <v>95297592</v>
      </c>
      <c r="BW168" s="156">
        <f t="shared" si="197"/>
        <v>431645156</v>
      </c>
      <c r="BX168" s="157">
        <f t="shared" si="198"/>
        <v>7941466</v>
      </c>
      <c r="BY168" s="157">
        <f t="shared" si="198"/>
        <v>7941466</v>
      </c>
      <c r="BZ168" s="157">
        <f t="shared" si="198"/>
        <v>7941466</v>
      </c>
      <c r="CA168" s="157">
        <f t="shared" si="198"/>
        <v>7941466</v>
      </c>
      <c r="CB168" s="157">
        <f t="shared" si="198"/>
        <v>7941466</v>
      </c>
      <c r="CC168" s="157">
        <f t="shared" si="198"/>
        <v>7941466</v>
      </c>
      <c r="CD168" s="157">
        <f t="shared" si="198"/>
        <v>7941466</v>
      </c>
      <c r="CE168" s="157">
        <f t="shared" si="198"/>
        <v>7941466</v>
      </c>
      <c r="CF168" s="157">
        <f t="shared" si="198"/>
        <v>7941466</v>
      </c>
      <c r="CG168" s="157">
        <f t="shared" si="198"/>
        <v>7941466</v>
      </c>
      <c r="CH168" s="157">
        <f t="shared" si="198"/>
        <v>7941466</v>
      </c>
      <c r="CI168" s="157">
        <f t="shared" si="198"/>
        <v>7941466</v>
      </c>
      <c r="CJ168" s="155">
        <f t="shared" si="199"/>
        <v>95297592</v>
      </c>
      <c r="CK168" s="156">
        <f t="shared" si="200"/>
        <v>336347564</v>
      </c>
      <c r="CL168" s="155">
        <f t="shared" si="204"/>
        <v>7941466</v>
      </c>
      <c r="CM168" s="155">
        <f t="shared" si="204"/>
        <v>7941466</v>
      </c>
      <c r="CN168" s="155">
        <f t="shared" si="204"/>
        <v>7941466</v>
      </c>
      <c r="CO168" s="155">
        <f t="shared" si="204"/>
        <v>7941466</v>
      </c>
      <c r="CP168" s="155">
        <f t="shared" si="204"/>
        <v>7941466</v>
      </c>
      <c r="CQ168" s="155">
        <f t="shared" si="204"/>
        <v>7941466</v>
      </c>
      <c r="CR168" s="155">
        <f t="shared" si="204"/>
        <v>7941466</v>
      </c>
      <c r="CS168" s="155">
        <f t="shared" si="204"/>
        <v>7941466</v>
      </c>
      <c r="CT168" s="155">
        <f t="shared" si="204"/>
        <v>7941466</v>
      </c>
      <c r="CU168" s="155">
        <f t="shared" si="204"/>
        <v>7941466</v>
      </c>
      <c r="CV168" s="155">
        <f>+IF(YEAR($H168)&lt;$CL$4,$S168,IF(AND(YEAR($H168)=$CL$4,MONTH($H168)&lt;=CV$6),$S168,0))</f>
        <v>7941466</v>
      </c>
      <c r="CW168" s="155">
        <f>+IF(YEAR($H168)&lt;$CL$4,$S168,IF(AND(YEAR($H168)=$CL$4,MONTH($H168)&lt;=CW$6),$S168,0))</f>
        <v>7941466</v>
      </c>
      <c r="CX168" s="155">
        <f t="shared" si="202"/>
        <v>95297592</v>
      </c>
      <c r="CY168" s="155">
        <f t="shared" si="203"/>
        <v>241049972</v>
      </c>
    </row>
    <row r="169" spans="1:103" ht="13" outlineLevel="1" x14ac:dyDescent="0.25">
      <c r="A169" s="80" t="s">
        <v>344</v>
      </c>
      <c r="B169" s="71" t="s">
        <v>196</v>
      </c>
      <c r="C169" s="72" t="s">
        <v>213</v>
      </c>
      <c r="D169" s="71" t="s">
        <v>147</v>
      </c>
      <c r="E169" s="74">
        <v>104600014</v>
      </c>
      <c r="F169" s="71" t="s">
        <v>373</v>
      </c>
      <c r="G169" s="73">
        <v>44322</v>
      </c>
      <c r="H169" s="73">
        <v>44322</v>
      </c>
      <c r="I169" s="71">
        <v>36</v>
      </c>
      <c r="J169" s="142" t="s">
        <v>761</v>
      </c>
      <c r="K169" s="75" t="s">
        <v>146</v>
      </c>
      <c r="L169" s="71" t="s">
        <v>215</v>
      </c>
      <c r="M169" s="38" t="str">
        <f t="shared" si="187"/>
        <v>6274</v>
      </c>
      <c r="N169" s="71">
        <v>6274001906</v>
      </c>
      <c r="O169" s="71" t="s">
        <v>346</v>
      </c>
      <c r="P169" s="76"/>
      <c r="Q169" s="77"/>
      <c r="R169" s="76">
        <v>60000000</v>
      </c>
      <c r="S169" s="170">
        <v>1666667</v>
      </c>
      <c r="T169" s="155">
        <f t="shared" si="188"/>
        <v>0</v>
      </c>
      <c r="U169" s="155">
        <f t="shared" si="188"/>
        <v>0</v>
      </c>
      <c r="V169" s="155">
        <f t="shared" si="188"/>
        <v>0</v>
      </c>
      <c r="W169" s="155">
        <f t="shared" si="188"/>
        <v>0</v>
      </c>
      <c r="X169" s="155">
        <f t="shared" si="188"/>
        <v>0</v>
      </c>
      <c r="Y169" s="155">
        <f t="shared" si="188"/>
        <v>0</v>
      </c>
      <c r="Z169" s="155">
        <f t="shared" si="188"/>
        <v>0</v>
      </c>
      <c r="AA169" s="155">
        <f t="shared" si="188"/>
        <v>0</v>
      </c>
      <c r="AB169" s="155">
        <f t="shared" si="188"/>
        <v>0</v>
      </c>
      <c r="AC169" s="155">
        <f t="shared" si="188"/>
        <v>0</v>
      </c>
      <c r="AD169" s="155">
        <f t="shared" si="188"/>
        <v>0</v>
      </c>
      <c r="AE169" s="155">
        <f t="shared" si="188"/>
        <v>0</v>
      </c>
      <c r="AF169" s="155">
        <f t="shared" si="189"/>
        <v>0</v>
      </c>
      <c r="AG169" s="156">
        <v>0</v>
      </c>
      <c r="AH169" s="155">
        <f t="shared" si="190"/>
        <v>0</v>
      </c>
      <c r="AI169" s="155">
        <f t="shared" si="190"/>
        <v>0</v>
      </c>
      <c r="AJ169" s="155">
        <f t="shared" si="190"/>
        <v>0</v>
      </c>
      <c r="AK169" s="155">
        <f t="shared" si="190"/>
        <v>0</v>
      </c>
      <c r="AL169" s="155">
        <f t="shared" si="190"/>
        <v>1666667</v>
      </c>
      <c r="AM169" s="155">
        <f t="shared" si="190"/>
        <v>1666667</v>
      </c>
      <c r="AN169" s="155">
        <f t="shared" si="190"/>
        <v>1666667</v>
      </c>
      <c r="AO169" s="155">
        <f t="shared" si="190"/>
        <v>1666667</v>
      </c>
      <c r="AP169" s="155">
        <f t="shared" si="190"/>
        <v>1666667</v>
      </c>
      <c r="AQ169" s="155">
        <f t="shared" si="190"/>
        <v>1666667</v>
      </c>
      <c r="AR169" s="155">
        <f t="shared" si="190"/>
        <v>1666667</v>
      </c>
      <c r="AS169" s="155">
        <f t="shared" si="190"/>
        <v>1666667</v>
      </c>
      <c r="AT169" s="155">
        <f t="shared" si="191"/>
        <v>13333336</v>
      </c>
      <c r="AU169" s="156">
        <f t="shared" si="205"/>
        <v>46666664</v>
      </c>
      <c r="AV169" s="155">
        <f t="shared" si="192"/>
        <v>1666667</v>
      </c>
      <c r="AW169" s="155">
        <f t="shared" si="192"/>
        <v>1666667</v>
      </c>
      <c r="AX169" s="155">
        <f t="shared" si="192"/>
        <v>1666667</v>
      </c>
      <c r="AY169" s="155">
        <f t="shared" si="192"/>
        <v>1666667</v>
      </c>
      <c r="AZ169" s="155">
        <f t="shared" si="192"/>
        <v>1666667</v>
      </c>
      <c r="BA169" s="155">
        <f t="shared" si="192"/>
        <v>1666667</v>
      </c>
      <c r="BB169" s="155">
        <f t="shared" si="192"/>
        <v>1666667</v>
      </c>
      <c r="BC169" s="155">
        <f t="shared" si="192"/>
        <v>1666667</v>
      </c>
      <c r="BD169" s="155">
        <f t="shared" si="192"/>
        <v>1666667</v>
      </c>
      <c r="BE169" s="155">
        <f t="shared" si="192"/>
        <v>1666667</v>
      </c>
      <c r="BF169" s="155">
        <f t="shared" si="192"/>
        <v>1666667</v>
      </c>
      <c r="BG169" s="155">
        <f t="shared" si="192"/>
        <v>1666667</v>
      </c>
      <c r="BH169" s="155">
        <f t="shared" si="193"/>
        <v>20000004</v>
      </c>
      <c r="BI169" s="156">
        <f t="shared" si="194"/>
        <v>26666660</v>
      </c>
      <c r="BJ169" s="155">
        <f t="shared" si="195"/>
        <v>1666667</v>
      </c>
      <c r="BK169" s="155">
        <f t="shared" si="195"/>
        <v>1666667</v>
      </c>
      <c r="BL169" s="155">
        <f t="shared" si="195"/>
        <v>1666667</v>
      </c>
      <c r="BM169" s="155">
        <f t="shared" si="195"/>
        <v>1666667</v>
      </c>
      <c r="BN169" s="155">
        <f t="shared" si="195"/>
        <v>1666667</v>
      </c>
      <c r="BO169" s="155">
        <f t="shared" si="195"/>
        <v>1666667</v>
      </c>
      <c r="BP169" s="155">
        <f t="shared" si="195"/>
        <v>1666667</v>
      </c>
      <c r="BQ169" s="155">
        <f t="shared" si="195"/>
        <v>1666667</v>
      </c>
      <c r="BR169" s="155">
        <f t="shared" si="195"/>
        <v>1666667</v>
      </c>
      <c r="BS169" s="155">
        <f t="shared" si="195"/>
        <v>1666667</v>
      </c>
      <c r="BT169" s="155">
        <f t="shared" si="195"/>
        <v>1666667</v>
      </c>
      <c r="BU169" s="155">
        <f t="shared" si="195"/>
        <v>1666667</v>
      </c>
      <c r="BV169" s="155">
        <f t="shared" si="196"/>
        <v>20000004</v>
      </c>
      <c r="BW169" s="156">
        <f t="shared" si="197"/>
        <v>6666656</v>
      </c>
      <c r="BX169" s="157">
        <f t="shared" ref="BX169:BZ188" si="206">+$S169</f>
        <v>1666667</v>
      </c>
      <c r="BY169" s="157">
        <f t="shared" si="206"/>
        <v>1666667</v>
      </c>
      <c r="BZ169" s="157">
        <f t="shared" si="206"/>
        <v>1666667</v>
      </c>
      <c r="CA169" s="157">
        <f>+$S169-12</f>
        <v>1666655</v>
      </c>
      <c r="CB169" s="157"/>
      <c r="CC169" s="157"/>
      <c r="CD169" s="157"/>
      <c r="CE169" s="157"/>
      <c r="CF169" s="157"/>
      <c r="CG169" s="157"/>
      <c r="CH169" s="157"/>
      <c r="CI169" s="157"/>
      <c r="CJ169" s="155">
        <f t="shared" si="199"/>
        <v>6666656</v>
      </c>
      <c r="CK169" s="156">
        <f t="shared" si="200"/>
        <v>0</v>
      </c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159"/>
      <c r="CV169" s="159"/>
      <c r="CW169" s="159"/>
      <c r="CX169" s="159"/>
      <c r="CY169" s="159"/>
    </row>
    <row r="170" spans="1:103" ht="13" outlineLevel="1" x14ac:dyDescent="0.25">
      <c r="A170" s="80" t="s">
        <v>344</v>
      </c>
      <c r="B170" s="71" t="s">
        <v>196</v>
      </c>
      <c r="C170" s="72" t="s">
        <v>213</v>
      </c>
      <c r="D170" s="71" t="s">
        <v>147</v>
      </c>
      <c r="E170" s="74">
        <v>104600018</v>
      </c>
      <c r="F170" s="71" t="s">
        <v>374</v>
      </c>
      <c r="G170" s="73">
        <v>44417</v>
      </c>
      <c r="H170" s="73">
        <v>44417</v>
      </c>
      <c r="I170" s="71">
        <v>120</v>
      </c>
      <c r="J170" s="142" t="s">
        <v>761</v>
      </c>
      <c r="K170" s="75" t="s">
        <v>146</v>
      </c>
      <c r="L170" s="71" t="s">
        <v>215</v>
      </c>
      <c r="M170" s="38" t="str">
        <f t="shared" si="187"/>
        <v>6274</v>
      </c>
      <c r="N170" s="71">
        <v>6274001906</v>
      </c>
      <c r="O170" s="71" t="s">
        <v>346</v>
      </c>
      <c r="P170" s="76"/>
      <c r="Q170" s="77"/>
      <c r="R170" s="76">
        <v>350000000</v>
      </c>
      <c r="S170" s="170">
        <v>2916666</v>
      </c>
      <c r="T170" s="155">
        <f t="shared" ref="T170:AE179" si="207">+IF(YEAR($H170)&lt;$T$5,$S170,IF(AND(YEAR($H170)=$T$5,MONTH($H170)&lt;=T$6),$S170,0))</f>
        <v>0</v>
      </c>
      <c r="U170" s="155">
        <f t="shared" si="207"/>
        <v>0</v>
      </c>
      <c r="V170" s="155">
        <f t="shared" si="207"/>
        <v>0</v>
      </c>
      <c r="W170" s="155">
        <f t="shared" si="207"/>
        <v>0</v>
      </c>
      <c r="X170" s="155">
        <f t="shared" si="207"/>
        <v>0</v>
      </c>
      <c r="Y170" s="155">
        <f t="shared" si="207"/>
        <v>0</v>
      </c>
      <c r="Z170" s="155">
        <f t="shared" si="207"/>
        <v>0</v>
      </c>
      <c r="AA170" s="155">
        <f t="shared" si="207"/>
        <v>0</v>
      </c>
      <c r="AB170" s="155">
        <f t="shared" si="207"/>
        <v>0</v>
      </c>
      <c r="AC170" s="155">
        <f t="shared" si="207"/>
        <v>0</v>
      </c>
      <c r="AD170" s="155">
        <f t="shared" si="207"/>
        <v>0</v>
      </c>
      <c r="AE170" s="155">
        <f t="shared" si="207"/>
        <v>0</v>
      </c>
      <c r="AF170" s="155">
        <f t="shared" si="189"/>
        <v>0</v>
      </c>
      <c r="AG170" s="156">
        <v>0</v>
      </c>
      <c r="AH170" s="155">
        <f t="shared" ref="AH170:AS179" si="208">+IF(YEAR($H170)&lt;$AH$5,$S170,IF(AND(YEAR($H170)=$AH$5,MONTH($H170)&lt;=AH$6),$S170,0))</f>
        <v>0</v>
      </c>
      <c r="AI170" s="155">
        <f t="shared" si="208"/>
        <v>0</v>
      </c>
      <c r="AJ170" s="155">
        <f t="shared" si="208"/>
        <v>0</v>
      </c>
      <c r="AK170" s="155">
        <f t="shared" si="208"/>
        <v>0</v>
      </c>
      <c r="AL170" s="155">
        <f t="shared" si="208"/>
        <v>0</v>
      </c>
      <c r="AM170" s="155">
        <f t="shared" si="208"/>
        <v>0</v>
      </c>
      <c r="AN170" s="155">
        <f t="shared" si="208"/>
        <v>0</v>
      </c>
      <c r="AO170" s="155">
        <f t="shared" si="208"/>
        <v>2916666</v>
      </c>
      <c r="AP170" s="155">
        <f t="shared" si="208"/>
        <v>2916666</v>
      </c>
      <c r="AQ170" s="155">
        <f t="shared" si="208"/>
        <v>2916666</v>
      </c>
      <c r="AR170" s="155">
        <f t="shared" si="208"/>
        <v>2916666</v>
      </c>
      <c r="AS170" s="155">
        <f t="shared" si="208"/>
        <v>2916666</v>
      </c>
      <c r="AT170" s="155">
        <f t="shared" si="191"/>
        <v>14583330</v>
      </c>
      <c r="AU170" s="156">
        <f t="shared" si="205"/>
        <v>335416670</v>
      </c>
      <c r="AV170" s="155">
        <f t="shared" ref="AV170:BG179" si="209">+IF(YEAR($H170)&lt;$AV$5,$S170,IF(AND(YEAR($H170)=$AV$5,MONTH($H170)&lt;=AV$6),$S170,0))</f>
        <v>2916666</v>
      </c>
      <c r="AW170" s="155">
        <f t="shared" si="209"/>
        <v>2916666</v>
      </c>
      <c r="AX170" s="155">
        <f t="shared" si="209"/>
        <v>2916666</v>
      </c>
      <c r="AY170" s="155">
        <f t="shared" si="209"/>
        <v>2916666</v>
      </c>
      <c r="AZ170" s="155">
        <f t="shared" si="209"/>
        <v>2916666</v>
      </c>
      <c r="BA170" s="155">
        <f t="shared" si="209"/>
        <v>2916666</v>
      </c>
      <c r="BB170" s="155">
        <f t="shared" si="209"/>
        <v>2916666</v>
      </c>
      <c r="BC170" s="155">
        <f t="shared" si="209"/>
        <v>2916666</v>
      </c>
      <c r="BD170" s="155">
        <f t="shared" si="209"/>
        <v>2916666</v>
      </c>
      <c r="BE170" s="155">
        <f t="shared" si="209"/>
        <v>2916666</v>
      </c>
      <c r="BF170" s="155">
        <f t="shared" si="209"/>
        <v>2916666</v>
      </c>
      <c r="BG170" s="155">
        <f t="shared" si="209"/>
        <v>2916666</v>
      </c>
      <c r="BH170" s="155">
        <f t="shared" si="193"/>
        <v>34999992</v>
      </c>
      <c r="BI170" s="156">
        <f t="shared" si="194"/>
        <v>300416678</v>
      </c>
      <c r="BJ170" s="155">
        <f t="shared" ref="BJ170:BU179" si="210">+IF(YEAR($H170)&lt;$BJ$5,$S170,IF(AND(YEAR($H170)=$BJ$5,MONTH($H170)&lt;=BJ$6),$S170,0))</f>
        <v>2916666</v>
      </c>
      <c r="BK170" s="155">
        <f t="shared" si="210"/>
        <v>2916666</v>
      </c>
      <c r="BL170" s="155">
        <f t="shared" si="210"/>
        <v>2916666</v>
      </c>
      <c r="BM170" s="155">
        <f t="shared" si="210"/>
        <v>2916666</v>
      </c>
      <c r="BN170" s="155">
        <f t="shared" si="210"/>
        <v>2916666</v>
      </c>
      <c r="BO170" s="155">
        <f t="shared" si="210"/>
        <v>2916666</v>
      </c>
      <c r="BP170" s="155">
        <f t="shared" si="210"/>
        <v>2916666</v>
      </c>
      <c r="BQ170" s="155">
        <f t="shared" si="210"/>
        <v>2916666</v>
      </c>
      <c r="BR170" s="155">
        <f t="shared" si="210"/>
        <v>2916666</v>
      </c>
      <c r="BS170" s="155">
        <f t="shared" si="210"/>
        <v>2916666</v>
      </c>
      <c r="BT170" s="155">
        <f t="shared" si="210"/>
        <v>2916666</v>
      </c>
      <c r="BU170" s="155">
        <f t="shared" si="210"/>
        <v>2916666</v>
      </c>
      <c r="BV170" s="155">
        <f t="shared" si="196"/>
        <v>34999992</v>
      </c>
      <c r="BW170" s="156">
        <f t="shared" si="197"/>
        <v>265416686</v>
      </c>
      <c r="BX170" s="157">
        <f t="shared" si="206"/>
        <v>2916666</v>
      </c>
      <c r="BY170" s="157">
        <f t="shared" si="206"/>
        <v>2916666</v>
      </c>
      <c r="BZ170" s="157">
        <f t="shared" si="206"/>
        <v>2916666</v>
      </c>
      <c r="CA170" s="157">
        <f t="shared" ref="CA170:CI174" si="211">+$S170</f>
        <v>2916666</v>
      </c>
      <c r="CB170" s="157">
        <f t="shared" si="211"/>
        <v>2916666</v>
      </c>
      <c r="CC170" s="157">
        <f t="shared" si="211"/>
        <v>2916666</v>
      </c>
      <c r="CD170" s="157">
        <f t="shared" si="211"/>
        <v>2916666</v>
      </c>
      <c r="CE170" s="157">
        <f t="shared" si="211"/>
        <v>2916666</v>
      </c>
      <c r="CF170" s="157">
        <f t="shared" si="211"/>
        <v>2916666</v>
      </c>
      <c r="CG170" s="157">
        <f t="shared" si="211"/>
        <v>2916666</v>
      </c>
      <c r="CH170" s="157">
        <f t="shared" si="211"/>
        <v>2916666</v>
      </c>
      <c r="CI170" s="157">
        <f t="shared" si="211"/>
        <v>2916666</v>
      </c>
      <c r="CJ170" s="155">
        <f t="shared" si="199"/>
        <v>34999992</v>
      </c>
      <c r="CK170" s="156">
        <f t="shared" si="200"/>
        <v>230416694</v>
      </c>
      <c r="CL170" s="155">
        <f t="shared" ref="CL170:CW174" si="212">+IF(YEAR($H170)&lt;$CL$4,$S170,IF(AND(YEAR($H170)=$CL$4,MONTH($H170)&lt;=CL$6),$S170,0))</f>
        <v>2916666</v>
      </c>
      <c r="CM170" s="155">
        <f t="shared" si="212"/>
        <v>2916666</v>
      </c>
      <c r="CN170" s="155">
        <f t="shared" si="212"/>
        <v>2916666</v>
      </c>
      <c r="CO170" s="155">
        <f t="shared" si="212"/>
        <v>2916666</v>
      </c>
      <c r="CP170" s="155">
        <f t="shared" si="212"/>
        <v>2916666</v>
      </c>
      <c r="CQ170" s="155">
        <f t="shared" si="212"/>
        <v>2916666</v>
      </c>
      <c r="CR170" s="155">
        <f t="shared" si="212"/>
        <v>2916666</v>
      </c>
      <c r="CS170" s="155">
        <f t="shared" si="212"/>
        <v>2916666</v>
      </c>
      <c r="CT170" s="155">
        <f t="shared" si="212"/>
        <v>2916666</v>
      </c>
      <c r="CU170" s="155">
        <f t="shared" si="212"/>
        <v>2916666</v>
      </c>
      <c r="CV170" s="155">
        <f t="shared" si="212"/>
        <v>2916666</v>
      </c>
      <c r="CW170" s="155">
        <f t="shared" si="212"/>
        <v>2916666</v>
      </c>
      <c r="CX170" s="155">
        <f>+SUM(CL170:CW170)</f>
        <v>34999992</v>
      </c>
      <c r="CY170" s="155">
        <f>+CK170-CX170</f>
        <v>195416702</v>
      </c>
    </row>
    <row r="171" spans="1:103" ht="13" outlineLevel="1" x14ac:dyDescent="0.25">
      <c r="A171" s="80" t="s">
        <v>344</v>
      </c>
      <c r="B171" s="71" t="s">
        <v>196</v>
      </c>
      <c r="C171" s="72" t="s">
        <v>213</v>
      </c>
      <c r="D171" s="71" t="s">
        <v>147</v>
      </c>
      <c r="E171" s="74">
        <v>104600019</v>
      </c>
      <c r="F171" s="71" t="s">
        <v>375</v>
      </c>
      <c r="G171" s="73">
        <v>44417</v>
      </c>
      <c r="H171" s="73">
        <v>44417</v>
      </c>
      <c r="I171" s="71">
        <v>120</v>
      </c>
      <c r="J171" s="142" t="s">
        <v>761</v>
      </c>
      <c r="K171" s="75" t="s">
        <v>146</v>
      </c>
      <c r="L171" s="71" t="s">
        <v>215</v>
      </c>
      <c r="M171" s="38" t="str">
        <f t="shared" si="187"/>
        <v>6274</v>
      </c>
      <c r="N171" s="71">
        <v>6274001906</v>
      </c>
      <c r="O171" s="71" t="s">
        <v>346</v>
      </c>
      <c r="P171" s="76"/>
      <c r="Q171" s="77"/>
      <c r="R171" s="76">
        <v>7914354019</v>
      </c>
      <c r="S171" s="170">
        <v>66127518</v>
      </c>
      <c r="T171" s="155">
        <f t="shared" si="207"/>
        <v>0</v>
      </c>
      <c r="U171" s="155">
        <f t="shared" si="207"/>
        <v>0</v>
      </c>
      <c r="V171" s="155">
        <f t="shared" si="207"/>
        <v>0</v>
      </c>
      <c r="W171" s="155">
        <f t="shared" si="207"/>
        <v>0</v>
      </c>
      <c r="X171" s="155">
        <f t="shared" si="207"/>
        <v>0</v>
      </c>
      <c r="Y171" s="155">
        <f t="shared" si="207"/>
        <v>0</v>
      </c>
      <c r="Z171" s="155">
        <f t="shared" si="207"/>
        <v>0</v>
      </c>
      <c r="AA171" s="155">
        <f t="shared" si="207"/>
        <v>0</v>
      </c>
      <c r="AB171" s="155">
        <f t="shared" si="207"/>
        <v>0</v>
      </c>
      <c r="AC171" s="155">
        <f t="shared" si="207"/>
        <v>0</v>
      </c>
      <c r="AD171" s="155">
        <f t="shared" si="207"/>
        <v>0</v>
      </c>
      <c r="AE171" s="155">
        <f t="shared" si="207"/>
        <v>0</v>
      </c>
      <c r="AF171" s="155">
        <f t="shared" si="189"/>
        <v>0</v>
      </c>
      <c r="AG171" s="156">
        <v>0</v>
      </c>
      <c r="AH171" s="155">
        <f t="shared" si="208"/>
        <v>0</v>
      </c>
      <c r="AI171" s="155">
        <f t="shared" si="208"/>
        <v>0</v>
      </c>
      <c r="AJ171" s="155">
        <f t="shared" si="208"/>
        <v>0</v>
      </c>
      <c r="AK171" s="155">
        <f t="shared" si="208"/>
        <v>0</v>
      </c>
      <c r="AL171" s="155">
        <f t="shared" si="208"/>
        <v>0</v>
      </c>
      <c r="AM171" s="155">
        <f t="shared" si="208"/>
        <v>0</v>
      </c>
      <c r="AN171" s="155">
        <f t="shared" si="208"/>
        <v>0</v>
      </c>
      <c r="AO171" s="155">
        <f t="shared" si="208"/>
        <v>66127518</v>
      </c>
      <c r="AP171" s="155">
        <f t="shared" si="208"/>
        <v>66127518</v>
      </c>
      <c r="AQ171" s="155">
        <f t="shared" si="208"/>
        <v>66127518</v>
      </c>
      <c r="AR171" s="155">
        <f t="shared" si="208"/>
        <v>66127518</v>
      </c>
      <c r="AS171" s="155">
        <f t="shared" si="208"/>
        <v>66127518</v>
      </c>
      <c r="AT171" s="155">
        <f t="shared" si="191"/>
        <v>330637590</v>
      </c>
      <c r="AU171" s="156">
        <f t="shared" si="205"/>
        <v>7583716429</v>
      </c>
      <c r="AV171" s="155">
        <f t="shared" si="209"/>
        <v>66127518</v>
      </c>
      <c r="AW171" s="155">
        <f t="shared" si="209"/>
        <v>66127518</v>
      </c>
      <c r="AX171" s="155">
        <f t="shared" si="209"/>
        <v>66127518</v>
      </c>
      <c r="AY171" s="155">
        <f t="shared" si="209"/>
        <v>66127518</v>
      </c>
      <c r="AZ171" s="155">
        <f t="shared" si="209"/>
        <v>66127518</v>
      </c>
      <c r="BA171" s="155">
        <f t="shared" si="209"/>
        <v>66127518</v>
      </c>
      <c r="BB171" s="155">
        <f t="shared" si="209"/>
        <v>66127518</v>
      </c>
      <c r="BC171" s="155">
        <f t="shared" si="209"/>
        <v>66127518</v>
      </c>
      <c r="BD171" s="155">
        <f t="shared" si="209"/>
        <v>66127518</v>
      </c>
      <c r="BE171" s="155">
        <f t="shared" si="209"/>
        <v>66127518</v>
      </c>
      <c r="BF171" s="155">
        <f t="shared" si="209"/>
        <v>66127518</v>
      </c>
      <c r="BG171" s="155">
        <f t="shared" si="209"/>
        <v>66127518</v>
      </c>
      <c r="BH171" s="155">
        <f t="shared" si="193"/>
        <v>793530216</v>
      </c>
      <c r="BI171" s="156">
        <f t="shared" si="194"/>
        <v>6790186213</v>
      </c>
      <c r="BJ171" s="155">
        <f t="shared" si="210"/>
        <v>66127518</v>
      </c>
      <c r="BK171" s="155">
        <f t="shared" si="210"/>
        <v>66127518</v>
      </c>
      <c r="BL171" s="155">
        <f t="shared" si="210"/>
        <v>66127518</v>
      </c>
      <c r="BM171" s="155">
        <f t="shared" si="210"/>
        <v>66127518</v>
      </c>
      <c r="BN171" s="155">
        <f t="shared" si="210"/>
        <v>66127518</v>
      </c>
      <c r="BO171" s="155">
        <f t="shared" si="210"/>
        <v>66127518</v>
      </c>
      <c r="BP171" s="155">
        <f t="shared" si="210"/>
        <v>66127518</v>
      </c>
      <c r="BQ171" s="155">
        <f t="shared" si="210"/>
        <v>66127518</v>
      </c>
      <c r="BR171" s="155">
        <f t="shared" si="210"/>
        <v>66127518</v>
      </c>
      <c r="BS171" s="155">
        <f t="shared" si="210"/>
        <v>66127518</v>
      </c>
      <c r="BT171" s="155">
        <f t="shared" si="210"/>
        <v>66127518</v>
      </c>
      <c r="BU171" s="155">
        <f t="shared" si="210"/>
        <v>66127518</v>
      </c>
      <c r="BV171" s="155">
        <f t="shared" si="196"/>
        <v>793530216</v>
      </c>
      <c r="BW171" s="156">
        <f t="shared" si="197"/>
        <v>5996655997</v>
      </c>
      <c r="BX171" s="157">
        <f t="shared" si="206"/>
        <v>66127518</v>
      </c>
      <c r="BY171" s="157">
        <f t="shared" si="206"/>
        <v>66127518</v>
      </c>
      <c r="BZ171" s="157">
        <f t="shared" si="206"/>
        <v>66127518</v>
      </c>
      <c r="CA171" s="157">
        <f t="shared" si="211"/>
        <v>66127518</v>
      </c>
      <c r="CB171" s="157">
        <f t="shared" si="211"/>
        <v>66127518</v>
      </c>
      <c r="CC171" s="157">
        <f t="shared" si="211"/>
        <v>66127518</v>
      </c>
      <c r="CD171" s="157">
        <f t="shared" si="211"/>
        <v>66127518</v>
      </c>
      <c r="CE171" s="157">
        <f t="shared" si="211"/>
        <v>66127518</v>
      </c>
      <c r="CF171" s="157">
        <f t="shared" si="211"/>
        <v>66127518</v>
      </c>
      <c r="CG171" s="157">
        <f t="shared" si="211"/>
        <v>66127518</v>
      </c>
      <c r="CH171" s="157">
        <f t="shared" si="211"/>
        <v>66127518</v>
      </c>
      <c r="CI171" s="157">
        <f t="shared" si="211"/>
        <v>66127518</v>
      </c>
      <c r="CJ171" s="155">
        <f t="shared" si="199"/>
        <v>793530216</v>
      </c>
      <c r="CK171" s="156">
        <f t="shared" si="200"/>
        <v>5203125781</v>
      </c>
      <c r="CL171" s="155">
        <f t="shared" si="212"/>
        <v>66127518</v>
      </c>
      <c r="CM171" s="155">
        <f t="shared" si="212"/>
        <v>66127518</v>
      </c>
      <c r="CN171" s="155">
        <f t="shared" si="212"/>
        <v>66127518</v>
      </c>
      <c r="CO171" s="155">
        <f t="shared" si="212"/>
        <v>66127518</v>
      </c>
      <c r="CP171" s="155">
        <f t="shared" si="212"/>
        <v>66127518</v>
      </c>
      <c r="CQ171" s="155">
        <f t="shared" si="212"/>
        <v>66127518</v>
      </c>
      <c r="CR171" s="155">
        <f t="shared" si="212"/>
        <v>66127518</v>
      </c>
      <c r="CS171" s="155">
        <f t="shared" si="212"/>
        <v>66127518</v>
      </c>
      <c r="CT171" s="155">
        <f t="shared" si="212"/>
        <v>66127518</v>
      </c>
      <c r="CU171" s="155">
        <f t="shared" si="212"/>
        <v>66127518</v>
      </c>
      <c r="CV171" s="155">
        <f t="shared" si="212"/>
        <v>66127518</v>
      </c>
      <c r="CW171" s="155">
        <f t="shared" si="212"/>
        <v>66127518</v>
      </c>
      <c r="CX171" s="155">
        <f>+SUM(CL171:CW171)</f>
        <v>793530216</v>
      </c>
      <c r="CY171" s="155">
        <f>+CK171-CX171</f>
        <v>4409595565</v>
      </c>
    </row>
    <row r="172" spans="1:103" ht="13" outlineLevel="1" x14ac:dyDescent="0.25">
      <c r="A172" s="80" t="s">
        <v>344</v>
      </c>
      <c r="B172" s="71" t="s">
        <v>196</v>
      </c>
      <c r="C172" s="72" t="s">
        <v>229</v>
      </c>
      <c r="D172" s="71" t="s">
        <v>147</v>
      </c>
      <c r="E172" s="74">
        <v>104600027</v>
      </c>
      <c r="F172" s="71" t="s">
        <v>376</v>
      </c>
      <c r="G172" s="73">
        <v>44439</v>
      </c>
      <c r="H172" s="73">
        <v>44438</v>
      </c>
      <c r="I172" s="71">
        <v>60</v>
      </c>
      <c r="J172" s="142" t="s">
        <v>94</v>
      </c>
      <c r="K172" s="75" t="s">
        <v>66</v>
      </c>
      <c r="L172" s="71" t="s">
        <v>232</v>
      </c>
      <c r="M172" s="38" t="str">
        <f t="shared" si="187"/>
        <v>6274</v>
      </c>
      <c r="N172" s="71">
        <v>6274001906</v>
      </c>
      <c r="O172" s="71" t="s">
        <v>346</v>
      </c>
      <c r="P172" s="76"/>
      <c r="Q172" s="77"/>
      <c r="R172" s="76">
        <v>310000000</v>
      </c>
      <c r="S172" s="170">
        <v>5166666</v>
      </c>
      <c r="T172" s="155">
        <f t="shared" si="207"/>
        <v>0</v>
      </c>
      <c r="U172" s="155">
        <f t="shared" si="207"/>
        <v>0</v>
      </c>
      <c r="V172" s="155">
        <f t="shared" si="207"/>
        <v>0</v>
      </c>
      <c r="W172" s="155">
        <f t="shared" si="207"/>
        <v>0</v>
      </c>
      <c r="X172" s="155">
        <f t="shared" si="207"/>
        <v>0</v>
      </c>
      <c r="Y172" s="155">
        <f t="shared" si="207"/>
        <v>0</v>
      </c>
      <c r="Z172" s="155">
        <f t="shared" si="207"/>
        <v>0</v>
      </c>
      <c r="AA172" s="155">
        <f t="shared" si="207"/>
        <v>0</v>
      </c>
      <c r="AB172" s="155">
        <f t="shared" si="207"/>
        <v>0</v>
      </c>
      <c r="AC172" s="155">
        <f t="shared" si="207"/>
        <v>0</v>
      </c>
      <c r="AD172" s="155">
        <f t="shared" si="207"/>
        <v>0</v>
      </c>
      <c r="AE172" s="155">
        <f t="shared" si="207"/>
        <v>0</v>
      </c>
      <c r="AF172" s="155">
        <f t="shared" si="189"/>
        <v>0</v>
      </c>
      <c r="AG172" s="156">
        <v>0</v>
      </c>
      <c r="AH172" s="155">
        <f t="shared" si="208"/>
        <v>0</v>
      </c>
      <c r="AI172" s="155">
        <f t="shared" si="208"/>
        <v>0</v>
      </c>
      <c r="AJ172" s="155">
        <f t="shared" si="208"/>
        <v>0</v>
      </c>
      <c r="AK172" s="155">
        <f t="shared" si="208"/>
        <v>0</v>
      </c>
      <c r="AL172" s="155">
        <f t="shared" si="208"/>
        <v>0</v>
      </c>
      <c r="AM172" s="155">
        <f t="shared" si="208"/>
        <v>0</v>
      </c>
      <c r="AN172" s="155">
        <f t="shared" si="208"/>
        <v>0</v>
      </c>
      <c r="AO172" s="155">
        <f t="shared" si="208"/>
        <v>5166666</v>
      </c>
      <c r="AP172" s="155">
        <f t="shared" si="208"/>
        <v>5166666</v>
      </c>
      <c r="AQ172" s="155">
        <f t="shared" si="208"/>
        <v>5166666</v>
      </c>
      <c r="AR172" s="155">
        <f t="shared" si="208"/>
        <v>5166666</v>
      </c>
      <c r="AS172" s="155">
        <f t="shared" si="208"/>
        <v>5166666</v>
      </c>
      <c r="AT172" s="155">
        <f t="shared" si="191"/>
        <v>25833330</v>
      </c>
      <c r="AU172" s="156">
        <f t="shared" si="205"/>
        <v>284166670</v>
      </c>
      <c r="AV172" s="155">
        <f t="shared" si="209"/>
        <v>5166666</v>
      </c>
      <c r="AW172" s="155">
        <f t="shared" si="209"/>
        <v>5166666</v>
      </c>
      <c r="AX172" s="155">
        <f t="shared" si="209"/>
        <v>5166666</v>
      </c>
      <c r="AY172" s="155">
        <f t="shared" si="209"/>
        <v>5166666</v>
      </c>
      <c r="AZ172" s="155">
        <f t="shared" si="209"/>
        <v>5166666</v>
      </c>
      <c r="BA172" s="155">
        <f t="shared" si="209"/>
        <v>5166666</v>
      </c>
      <c r="BB172" s="155">
        <f t="shared" si="209"/>
        <v>5166666</v>
      </c>
      <c r="BC172" s="155">
        <f t="shared" si="209"/>
        <v>5166666</v>
      </c>
      <c r="BD172" s="155">
        <f t="shared" si="209"/>
        <v>5166666</v>
      </c>
      <c r="BE172" s="155">
        <f t="shared" si="209"/>
        <v>5166666</v>
      </c>
      <c r="BF172" s="155">
        <f t="shared" si="209"/>
        <v>5166666</v>
      </c>
      <c r="BG172" s="155">
        <f t="shared" si="209"/>
        <v>5166666</v>
      </c>
      <c r="BH172" s="155">
        <f t="shared" si="193"/>
        <v>61999992</v>
      </c>
      <c r="BI172" s="156">
        <f t="shared" si="194"/>
        <v>222166678</v>
      </c>
      <c r="BJ172" s="155">
        <f t="shared" si="210"/>
        <v>5166666</v>
      </c>
      <c r="BK172" s="155">
        <f t="shared" si="210"/>
        <v>5166666</v>
      </c>
      <c r="BL172" s="155">
        <f t="shared" si="210"/>
        <v>5166666</v>
      </c>
      <c r="BM172" s="155">
        <f t="shared" si="210"/>
        <v>5166666</v>
      </c>
      <c r="BN172" s="155">
        <f t="shared" si="210"/>
        <v>5166666</v>
      </c>
      <c r="BO172" s="155">
        <f t="shared" si="210"/>
        <v>5166666</v>
      </c>
      <c r="BP172" s="155">
        <f t="shared" si="210"/>
        <v>5166666</v>
      </c>
      <c r="BQ172" s="155">
        <f t="shared" si="210"/>
        <v>5166666</v>
      </c>
      <c r="BR172" s="155">
        <f t="shared" si="210"/>
        <v>5166666</v>
      </c>
      <c r="BS172" s="155">
        <f t="shared" si="210"/>
        <v>5166666</v>
      </c>
      <c r="BT172" s="155">
        <f t="shared" si="210"/>
        <v>5166666</v>
      </c>
      <c r="BU172" s="155">
        <f t="shared" si="210"/>
        <v>5166666</v>
      </c>
      <c r="BV172" s="155">
        <f t="shared" si="196"/>
        <v>61999992</v>
      </c>
      <c r="BW172" s="156">
        <f t="shared" si="197"/>
        <v>160166686</v>
      </c>
      <c r="BX172" s="157">
        <f t="shared" si="206"/>
        <v>5166666</v>
      </c>
      <c r="BY172" s="157">
        <f t="shared" si="206"/>
        <v>5166666</v>
      </c>
      <c r="BZ172" s="157">
        <f t="shared" si="206"/>
        <v>5166666</v>
      </c>
      <c r="CA172" s="157">
        <f t="shared" si="211"/>
        <v>5166666</v>
      </c>
      <c r="CB172" s="157">
        <f t="shared" si="211"/>
        <v>5166666</v>
      </c>
      <c r="CC172" s="157">
        <f t="shared" si="211"/>
        <v>5166666</v>
      </c>
      <c r="CD172" s="157">
        <f t="shared" si="211"/>
        <v>5166666</v>
      </c>
      <c r="CE172" s="157">
        <f t="shared" si="211"/>
        <v>5166666</v>
      </c>
      <c r="CF172" s="157">
        <f t="shared" si="211"/>
        <v>5166666</v>
      </c>
      <c r="CG172" s="157">
        <f t="shared" si="211"/>
        <v>5166666</v>
      </c>
      <c r="CH172" s="157">
        <f t="shared" si="211"/>
        <v>5166666</v>
      </c>
      <c r="CI172" s="157">
        <f t="shared" si="211"/>
        <v>5166666</v>
      </c>
      <c r="CJ172" s="155">
        <f t="shared" si="199"/>
        <v>61999992</v>
      </c>
      <c r="CK172" s="156">
        <f t="shared" si="200"/>
        <v>98166694</v>
      </c>
      <c r="CL172" s="155">
        <f t="shared" si="212"/>
        <v>5166666</v>
      </c>
      <c r="CM172" s="155">
        <f t="shared" si="212"/>
        <v>5166666</v>
      </c>
      <c r="CN172" s="155">
        <f t="shared" si="212"/>
        <v>5166666</v>
      </c>
      <c r="CO172" s="155">
        <f t="shared" si="212"/>
        <v>5166666</v>
      </c>
      <c r="CP172" s="155">
        <f t="shared" si="212"/>
        <v>5166666</v>
      </c>
      <c r="CQ172" s="155">
        <f t="shared" si="212"/>
        <v>5166666</v>
      </c>
      <c r="CR172" s="155">
        <f t="shared" si="212"/>
        <v>5166666</v>
      </c>
      <c r="CS172" s="155">
        <f t="shared" si="212"/>
        <v>5166666</v>
      </c>
      <c r="CT172" s="155">
        <f t="shared" si="212"/>
        <v>5166666</v>
      </c>
      <c r="CU172" s="155">
        <f t="shared" si="212"/>
        <v>5166666</v>
      </c>
      <c r="CV172" s="155">
        <f t="shared" si="212"/>
        <v>5166666</v>
      </c>
      <c r="CW172" s="155">
        <f t="shared" si="212"/>
        <v>5166666</v>
      </c>
      <c r="CX172" s="155">
        <f>+SUM(CL172:CW172)</f>
        <v>61999992</v>
      </c>
      <c r="CY172" s="155">
        <f>+CK172-CX172</f>
        <v>36166702</v>
      </c>
    </row>
    <row r="173" spans="1:103" ht="13" outlineLevel="1" x14ac:dyDescent="0.25">
      <c r="A173" s="80" t="s">
        <v>344</v>
      </c>
      <c r="B173" s="71" t="s">
        <v>196</v>
      </c>
      <c r="C173" s="72" t="s">
        <v>213</v>
      </c>
      <c r="D173" s="71" t="s">
        <v>147</v>
      </c>
      <c r="E173" s="74">
        <v>104600028</v>
      </c>
      <c r="F173" s="71" t="s">
        <v>377</v>
      </c>
      <c r="G173" s="73">
        <v>44439</v>
      </c>
      <c r="H173" s="73">
        <v>44438</v>
      </c>
      <c r="I173" s="71">
        <v>120</v>
      </c>
      <c r="J173" s="142" t="s">
        <v>94</v>
      </c>
      <c r="K173" s="75" t="s">
        <v>66</v>
      </c>
      <c r="L173" s="71" t="s">
        <v>215</v>
      </c>
      <c r="M173" s="38" t="str">
        <f t="shared" si="187"/>
        <v>6274</v>
      </c>
      <c r="N173" s="71">
        <v>6274001906</v>
      </c>
      <c r="O173" s="71" t="s">
        <v>346</v>
      </c>
      <c r="P173" s="76"/>
      <c r="Q173" s="77"/>
      <c r="R173" s="76">
        <v>1577222005</v>
      </c>
      <c r="S173" s="170">
        <v>13143516</v>
      </c>
      <c r="T173" s="155">
        <f t="shared" si="207"/>
        <v>0</v>
      </c>
      <c r="U173" s="155">
        <f t="shared" si="207"/>
        <v>0</v>
      </c>
      <c r="V173" s="155">
        <f t="shared" si="207"/>
        <v>0</v>
      </c>
      <c r="W173" s="155">
        <f t="shared" si="207"/>
        <v>0</v>
      </c>
      <c r="X173" s="155">
        <f t="shared" si="207"/>
        <v>0</v>
      </c>
      <c r="Y173" s="155">
        <f t="shared" si="207"/>
        <v>0</v>
      </c>
      <c r="Z173" s="155">
        <f t="shared" si="207"/>
        <v>0</v>
      </c>
      <c r="AA173" s="155">
        <f t="shared" si="207"/>
        <v>0</v>
      </c>
      <c r="AB173" s="155">
        <f t="shared" si="207"/>
        <v>0</v>
      </c>
      <c r="AC173" s="155">
        <f t="shared" si="207"/>
        <v>0</v>
      </c>
      <c r="AD173" s="155">
        <f t="shared" si="207"/>
        <v>0</v>
      </c>
      <c r="AE173" s="155">
        <f t="shared" si="207"/>
        <v>0</v>
      </c>
      <c r="AF173" s="155">
        <f t="shared" si="189"/>
        <v>0</v>
      </c>
      <c r="AG173" s="156">
        <v>0</v>
      </c>
      <c r="AH173" s="155">
        <f t="shared" si="208"/>
        <v>0</v>
      </c>
      <c r="AI173" s="155">
        <f t="shared" si="208"/>
        <v>0</v>
      </c>
      <c r="AJ173" s="155">
        <f t="shared" si="208"/>
        <v>0</v>
      </c>
      <c r="AK173" s="155">
        <f t="shared" si="208"/>
        <v>0</v>
      </c>
      <c r="AL173" s="155">
        <f t="shared" si="208"/>
        <v>0</v>
      </c>
      <c r="AM173" s="155">
        <f t="shared" si="208"/>
        <v>0</v>
      </c>
      <c r="AN173" s="155">
        <f t="shared" si="208"/>
        <v>0</v>
      </c>
      <c r="AO173" s="155">
        <f t="shared" si="208"/>
        <v>13143516</v>
      </c>
      <c r="AP173" s="155">
        <f t="shared" si="208"/>
        <v>13143516</v>
      </c>
      <c r="AQ173" s="155">
        <f t="shared" si="208"/>
        <v>13143516</v>
      </c>
      <c r="AR173" s="155">
        <f t="shared" si="208"/>
        <v>13143516</v>
      </c>
      <c r="AS173" s="155">
        <f t="shared" si="208"/>
        <v>13143516</v>
      </c>
      <c r="AT173" s="155">
        <f t="shared" si="191"/>
        <v>65717580</v>
      </c>
      <c r="AU173" s="156">
        <f t="shared" si="205"/>
        <v>1511504425</v>
      </c>
      <c r="AV173" s="155">
        <f t="shared" si="209"/>
        <v>13143516</v>
      </c>
      <c r="AW173" s="155">
        <f t="shared" si="209"/>
        <v>13143516</v>
      </c>
      <c r="AX173" s="155">
        <f t="shared" si="209"/>
        <v>13143516</v>
      </c>
      <c r="AY173" s="155">
        <f t="shared" si="209"/>
        <v>13143516</v>
      </c>
      <c r="AZ173" s="155">
        <f t="shared" si="209"/>
        <v>13143516</v>
      </c>
      <c r="BA173" s="155">
        <f t="shared" si="209"/>
        <v>13143516</v>
      </c>
      <c r="BB173" s="155">
        <f t="shared" si="209"/>
        <v>13143516</v>
      </c>
      <c r="BC173" s="155">
        <f t="shared" si="209"/>
        <v>13143516</v>
      </c>
      <c r="BD173" s="155">
        <f t="shared" si="209"/>
        <v>13143516</v>
      </c>
      <c r="BE173" s="155">
        <f t="shared" si="209"/>
        <v>13143516</v>
      </c>
      <c r="BF173" s="155">
        <f t="shared" si="209"/>
        <v>13143516</v>
      </c>
      <c r="BG173" s="155">
        <f t="shared" si="209"/>
        <v>13143516</v>
      </c>
      <c r="BH173" s="155">
        <f t="shared" si="193"/>
        <v>157722192</v>
      </c>
      <c r="BI173" s="156">
        <f t="shared" si="194"/>
        <v>1353782233</v>
      </c>
      <c r="BJ173" s="155">
        <f t="shared" si="210"/>
        <v>13143516</v>
      </c>
      <c r="BK173" s="155">
        <f t="shared" si="210"/>
        <v>13143516</v>
      </c>
      <c r="BL173" s="155">
        <f t="shared" si="210"/>
        <v>13143516</v>
      </c>
      <c r="BM173" s="155">
        <f t="shared" si="210"/>
        <v>13143516</v>
      </c>
      <c r="BN173" s="155">
        <f t="shared" si="210"/>
        <v>13143516</v>
      </c>
      <c r="BO173" s="155">
        <f t="shared" si="210"/>
        <v>13143516</v>
      </c>
      <c r="BP173" s="155">
        <f t="shared" si="210"/>
        <v>13143516</v>
      </c>
      <c r="BQ173" s="155">
        <f t="shared" si="210"/>
        <v>13143516</v>
      </c>
      <c r="BR173" s="155">
        <f t="shared" si="210"/>
        <v>13143516</v>
      </c>
      <c r="BS173" s="155">
        <f t="shared" si="210"/>
        <v>13143516</v>
      </c>
      <c r="BT173" s="155">
        <f t="shared" si="210"/>
        <v>13143516</v>
      </c>
      <c r="BU173" s="155">
        <f t="shared" si="210"/>
        <v>13143516</v>
      </c>
      <c r="BV173" s="155">
        <f t="shared" si="196"/>
        <v>157722192</v>
      </c>
      <c r="BW173" s="156">
        <f t="shared" si="197"/>
        <v>1196060041</v>
      </c>
      <c r="BX173" s="157">
        <f t="shared" si="206"/>
        <v>13143516</v>
      </c>
      <c r="BY173" s="157">
        <f t="shared" si="206"/>
        <v>13143516</v>
      </c>
      <c r="BZ173" s="157">
        <f t="shared" si="206"/>
        <v>13143516</v>
      </c>
      <c r="CA173" s="157">
        <f t="shared" si="211"/>
        <v>13143516</v>
      </c>
      <c r="CB173" s="157">
        <f t="shared" si="211"/>
        <v>13143516</v>
      </c>
      <c r="CC173" s="157">
        <f t="shared" si="211"/>
        <v>13143516</v>
      </c>
      <c r="CD173" s="157">
        <f t="shared" si="211"/>
        <v>13143516</v>
      </c>
      <c r="CE173" s="157">
        <f t="shared" si="211"/>
        <v>13143516</v>
      </c>
      <c r="CF173" s="157">
        <f t="shared" si="211"/>
        <v>13143516</v>
      </c>
      <c r="CG173" s="157">
        <f t="shared" si="211"/>
        <v>13143516</v>
      </c>
      <c r="CH173" s="157">
        <f t="shared" si="211"/>
        <v>13143516</v>
      </c>
      <c r="CI173" s="157">
        <f t="shared" si="211"/>
        <v>13143516</v>
      </c>
      <c r="CJ173" s="155">
        <f t="shared" si="199"/>
        <v>157722192</v>
      </c>
      <c r="CK173" s="156">
        <f t="shared" si="200"/>
        <v>1038337849</v>
      </c>
      <c r="CL173" s="155">
        <f t="shared" si="212"/>
        <v>13143516</v>
      </c>
      <c r="CM173" s="155">
        <f t="shared" si="212"/>
        <v>13143516</v>
      </c>
      <c r="CN173" s="155">
        <f t="shared" si="212"/>
        <v>13143516</v>
      </c>
      <c r="CO173" s="155">
        <f t="shared" si="212"/>
        <v>13143516</v>
      </c>
      <c r="CP173" s="155">
        <f t="shared" si="212"/>
        <v>13143516</v>
      </c>
      <c r="CQ173" s="155">
        <f t="shared" si="212"/>
        <v>13143516</v>
      </c>
      <c r="CR173" s="155">
        <f t="shared" si="212"/>
        <v>13143516</v>
      </c>
      <c r="CS173" s="155">
        <f t="shared" si="212"/>
        <v>13143516</v>
      </c>
      <c r="CT173" s="155">
        <f t="shared" si="212"/>
        <v>13143516</v>
      </c>
      <c r="CU173" s="155">
        <f t="shared" si="212"/>
        <v>13143516</v>
      </c>
      <c r="CV173" s="155">
        <f t="shared" si="212"/>
        <v>13143516</v>
      </c>
      <c r="CW173" s="155">
        <f t="shared" si="212"/>
        <v>13143516</v>
      </c>
      <c r="CX173" s="155">
        <f>+SUM(CL173:CW173)</f>
        <v>157722192</v>
      </c>
      <c r="CY173" s="155">
        <f>+CK173-CX173</f>
        <v>880615657</v>
      </c>
    </row>
    <row r="174" spans="1:103" ht="13" outlineLevel="1" x14ac:dyDescent="0.25">
      <c r="A174" s="80" t="s">
        <v>344</v>
      </c>
      <c r="B174" s="71" t="s">
        <v>196</v>
      </c>
      <c r="C174" s="72" t="s">
        <v>197</v>
      </c>
      <c r="D174" s="71" t="s">
        <v>147</v>
      </c>
      <c r="E174" s="74">
        <v>104600029</v>
      </c>
      <c r="F174" s="71" t="s">
        <v>404</v>
      </c>
      <c r="G174" s="73">
        <v>44439</v>
      </c>
      <c r="H174" s="73">
        <v>44438</v>
      </c>
      <c r="I174" s="71">
        <v>120</v>
      </c>
      <c r="J174" s="142" t="s">
        <v>94</v>
      </c>
      <c r="K174" s="75" t="s">
        <v>66</v>
      </c>
      <c r="L174" s="71" t="s">
        <v>218</v>
      </c>
      <c r="M174" s="38" t="str">
        <f t="shared" si="187"/>
        <v>6274</v>
      </c>
      <c r="N174" s="71">
        <v>6274001906</v>
      </c>
      <c r="O174" s="71" t="s">
        <v>346</v>
      </c>
      <c r="P174" s="76"/>
      <c r="Q174" s="77"/>
      <c r="R174" s="76">
        <v>397073670</v>
      </c>
      <c r="S174" s="170">
        <v>3308948</v>
      </c>
      <c r="T174" s="155">
        <f t="shared" si="207"/>
        <v>0</v>
      </c>
      <c r="U174" s="155">
        <f t="shared" si="207"/>
        <v>0</v>
      </c>
      <c r="V174" s="155">
        <f t="shared" si="207"/>
        <v>0</v>
      </c>
      <c r="W174" s="155">
        <f t="shared" si="207"/>
        <v>0</v>
      </c>
      <c r="X174" s="155">
        <f t="shared" si="207"/>
        <v>0</v>
      </c>
      <c r="Y174" s="155">
        <f t="shared" si="207"/>
        <v>0</v>
      </c>
      <c r="Z174" s="155">
        <f t="shared" si="207"/>
        <v>0</v>
      </c>
      <c r="AA174" s="155">
        <f t="shared" si="207"/>
        <v>0</v>
      </c>
      <c r="AB174" s="155">
        <f t="shared" si="207"/>
        <v>0</v>
      </c>
      <c r="AC174" s="155">
        <f t="shared" si="207"/>
        <v>0</v>
      </c>
      <c r="AD174" s="155">
        <f t="shared" si="207"/>
        <v>0</v>
      </c>
      <c r="AE174" s="155">
        <f t="shared" si="207"/>
        <v>0</v>
      </c>
      <c r="AF174" s="155">
        <f t="shared" si="189"/>
        <v>0</v>
      </c>
      <c r="AG174" s="156">
        <v>0</v>
      </c>
      <c r="AH174" s="155">
        <f t="shared" si="208"/>
        <v>0</v>
      </c>
      <c r="AI174" s="155">
        <f t="shared" si="208"/>
        <v>0</v>
      </c>
      <c r="AJ174" s="155">
        <f t="shared" si="208"/>
        <v>0</v>
      </c>
      <c r="AK174" s="155">
        <f t="shared" si="208"/>
        <v>0</v>
      </c>
      <c r="AL174" s="155">
        <f t="shared" si="208"/>
        <v>0</v>
      </c>
      <c r="AM174" s="155">
        <f t="shared" si="208"/>
        <v>0</v>
      </c>
      <c r="AN174" s="155">
        <f t="shared" si="208"/>
        <v>0</v>
      </c>
      <c r="AO174" s="155">
        <f t="shared" si="208"/>
        <v>3308948</v>
      </c>
      <c r="AP174" s="155">
        <f t="shared" si="208"/>
        <v>3308948</v>
      </c>
      <c r="AQ174" s="155">
        <f t="shared" si="208"/>
        <v>3308948</v>
      </c>
      <c r="AR174" s="155">
        <f t="shared" si="208"/>
        <v>3308948</v>
      </c>
      <c r="AS174" s="155">
        <f t="shared" si="208"/>
        <v>3308948</v>
      </c>
      <c r="AT174" s="155">
        <f t="shared" si="191"/>
        <v>16544740</v>
      </c>
      <c r="AU174" s="156">
        <f t="shared" si="205"/>
        <v>380528930</v>
      </c>
      <c r="AV174" s="155">
        <f t="shared" si="209"/>
        <v>3308948</v>
      </c>
      <c r="AW174" s="155">
        <f t="shared" si="209"/>
        <v>3308948</v>
      </c>
      <c r="AX174" s="155">
        <f t="shared" si="209"/>
        <v>3308948</v>
      </c>
      <c r="AY174" s="155">
        <f t="shared" si="209"/>
        <v>3308948</v>
      </c>
      <c r="AZ174" s="155">
        <f t="shared" si="209"/>
        <v>3308948</v>
      </c>
      <c r="BA174" s="155">
        <f t="shared" si="209"/>
        <v>3308948</v>
      </c>
      <c r="BB174" s="155">
        <f t="shared" si="209"/>
        <v>3308948</v>
      </c>
      <c r="BC174" s="155">
        <f t="shared" si="209"/>
        <v>3308948</v>
      </c>
      <c r="BD174" s="155">
        <f t="shared" si="209"/>
        <v>3308948</v>
      </c>
      <c r="BE174" s="155">
        <f t="shared" si="209"/>
        <v>3308948</v>
      </c>
      <c r="BF174" s="155">
        <f t="shared" si="209"/>
        <v>3308948</v>
      </c>
      <c r="BG174" s="155">
        <f t="shared" si="209"/>
        <v>3308948</v>
      </c>
      <c r="BH174" s="155">
        <f t="shared" si="193"/>
        <v>39707376</v>
      </c>
      <c r="BI174" s="156">
        <f t="shared" si="194"/>
        <v>340821554</v>
      </c>
      <c r="BJ174" s="155">
        <f t="shared" si="210"/>
        <v>3308948</v>
      </c>
      <c r="BK174" s="155">
        <f t="shared" si="210"/>
        <v>3308948</v>
      </c>
      <c r="BL174" s="155">
        <f t="shared" si="210"/>
        <v>3308948</v>
      </c>
      <c r="BM174" s="155">
        <f t="shared" si="210"/>
        <v>3308948</v>
      </c>
      <c r="BN174" s="155">
        <f t="shared" si="210"/>
        <v>3308948</v>
      </c>
      <c r="BO174" s="155">
        <f t="shared" si="210"/>
        <v>3308948</v>
      </c>
      <c r="BP174" s="155">
        <f t="shared" si="210"/>
        <v>3308948</v>
      </c>
      <c r="BQ174" s="155">
        <f t="shared" si="210"/>
        <v>3308948</v>
      </c>
      <c r="BR174" s="155">
        <f t="shared" si="210"/>
        <v>3308948</v>
      </c>
      <c r="BS174" s="155">
        <f t="shared" si="210"/>
        <v>3308948</v>
      </c>
      <c r="BT174" s="155">
        <f t="shared" si="210"/>
        <v>3308948</v>
      </c>
      <c r="BU174" s="155">
        <f t="shared" si="210"/>
        <v>3308948</v>
      </c>
      <c r="BV174" s="155">
        <f t="shared" si="196"/>
        <v>39707376</v>
      </c>
      <c r="BW174" s="156">
        <f t="shared" si="197"/>
        <v>301114178</v>
      </c>
      <c r="BX174" s="157">
        <f t="shared" si="206"/>
        <v>3308948</v>
      </c>
      <c r="BY174" s="157">
        <f t="shared" si="206"/>
        <v>3308948</v>
      </c>
      <c r="BZ174" s="157">
        <f t="shared" si="206"/>
        <v>3308948</v>
      </c>
      <c r="CA174" s="157">
        <f t="shared" si="211"/>
        <v>3308948</v>
      </c>
      <c r="CB174" s="157">
        <f t="shared" si="211"/>
        <v>3308948</v>
      </c>
      <c r="CC174" s="157">
        <f t="shared" si="211"/>
        <v>3308948</v>
      </c>
      <c r="CD174" s="157">
        <f t="shared" si="211"/>
        <v>3308948</v>
      </c>
      <c r="CE174" s="157">
        <f t="shared" si="211"/>
        <v>3308948</v>
      </c>
      <c r="CF174" s="157">
        <f t="shared" si="211"/>
        <v>3308948</v>
      </c>
      <c r="CG174" s="157">
        <f t="shared" si="211"/>
        <v>3308948</v>
      </c>
      <c r="CH174" s="157">
        <f t="shared" si="211"/>
        <v>3308948</v>
      </c>
      <c r="CI174" s="157">
        <f t="shared" si="211"/>
        <v>3308948</v>
      </c>
      <c r="CJ174" s="155">
        <f t="shared" si="199"/>
        <v>39707376</v>
      </c>
      <c r="CK174" s="156">
        <f t="shared" si="200"/>
        <v>261406802</v>
      </c>
      <c r="CL174" s="155">
        <f t="shared" si="212"/>
        <v>3308948</v>
      </c>
      <c r="CM174" s="155">
        <f t="shared" si="212"/>
        <v>3308948</v>
      </c>
      <c r="CN174" s="155">
        <f t="shared" si="212"/>
        <v>3308948</v>
      </c>
      <c r="CO174" s="155">
        <f t="shared" si="212"/>
        <v>3308948</v>
      </c>
      <c r="CP174" s="155">
        <f t="shared" si="212"/>
        <v>3308948</v>
      </c>
      <c r="CQ174" s="155">
        <f t="shared" si="212"/>
        <v>3308948</v>
      </c>
      <c r="CR174" s="155">
        <f t="shared" si="212"/>
        <v>3308948</v>
      </c>
      <c r="CS174" s="155">
        <f t="shared" si="212"/>
        <v>3308948</v>
      </c>
      <c r="CT174" s="155">
        <f t="shared" si="212"/>
        <v>3308948</v>
      </c>
      <c r="CU174" s="155">
        <f t="shared" si="212"/>
        <v>3308948</v>
      </c>
      <c r="CV174" s="155">
        <f t="shared" si="212"/>
        <v>3308948</v>
      </c>
      <c r="CW174" s="155">
        <f t="shared" si="212"/>
        <v>3308948</v>
      </c>
      <c r="CX174" s="155">
        <f>+SUM(CL174:CW174)</f>
        <v>39707376</v>
      </c>
      <c r="CY174" s="155">
        <f>+CK174-CX174</f>
        <v>221699426</v>
      </c>
    </row>
    <row r="175" spans="1:103" ht="13" outlineLevel="1" x14ac:dyDescent="0.25">
      <c r="A175" s="80" t="s">
        <v>344</v>
      </c>
      <c r="B175" s="71" t="s">
        <v>196</v>
      </c>
      <c r="C175" s="72" t="s">
        <v>213</v>
      </c>
      <c r="D175" s="71" t="s">
        <v>147</v>
      </c>
      <c r="E175" s="74">
        <v>104600033</v>
      </c>
      <c r="F175" s="71" t="s">
        <v>378</v>
      </c>
      <c r="G175" s="73">
        <v>44440</v>
      </c>
      <c r="H175" s="73">
        <v>44440</v>
      </c>
      <c r="I175" s="71">
        <v>36</v>
      </c>
      <c r="J175" s="142" t="s">
        <v>761</v>
      </c>
      <c r="K175" s="75" t="s">
        <v>146</v>
      </c>
      <c r="L175" s="71" t="s">
        <v>215</v>
      </c>
      <c r="M175" s="38" t="str">
        <f t="shared" si="187"/>
        <v>6274</v>
      </c>
      <c r="N175" s="71">
        <v>6274001906</v>
      </c>
      <c r="O175" s="71" t="s">
        <v>346</v>
      </c>
      <c r="P175" s="76"/>
      <c r="Q175" s="77"/>
      <c r="R175" s="76">
        <v>76120000</v>
      </c>
      <c r="S175" s="170">
        <v>2114444</v>
      </c>
      <c r="T175" s="155">
        <f t="shared" si="207"/>
        <v>0</v>
      </c>
      <c r="U175" s="155">
        <f t="shared" si="207"/>
        <v>0</v>
      </c>
      <c r="V175" s="155">
        <f t="shared" si="207"/>
        <v>0</v>
      </c>
      <c r="W175" s="155">
        <f t="shared" si="207"/>
        <v>0</v>
      </c>
      <c r="X175" s="155">
        <f t="shared" si="207"/>
        <v>0</v>
      </c>
      <c r="Y175" s="155">
        <f t="shared" si="207"/>
        <v>0</v>
      </c>
      <c r="Z175" s="155">
        <f t="shared" si="207"/>
        <v>0</v>
      </c>
      <c r="AA175" s="155">
        <f t="shared" si="207"/>
        <v>0</v>
      </c>
      <c r="AB175" s="155">
        <f t="shared" si="207"/>
        <v>0</v>
      </c>
      <c r="AC175" s="155">
        <f t="shared" si="207"/>
        <v>0</v>
      </c>
      <c r="AD175" s="155">
        <f t="shared" si="207"/>
        <v>0</v>
      </c>
      <c r="AE175" s="155">
        <f t="shared" si="207"/>
        <v>0</v>
      </c>
      <c r="AF175" s="155">
        <f t="shared" si="189"/>
        <v>0</v>
      </c>
      <c r="AG175" s="156">
        <v>0</v>
      </c>
      <c r="AH175" s="155">
        <f t="shared" si="208"/>
        <v>0</v>
      </c>
      <c r="AI175" s="155">
        <f t="shared" si="208"/>
        <v>0</v>
      </c>
      <c r="AJ175" s="155">
        <f t="shared" si="208"/>
        <v>0</v>
      </c>
      <c r="AK175" s="155">
        <f t="shared" si="208"/>
        <v>0</v>
      </c>
      <c r="AL175" s="155">
        <f t="shared" si="208"/>
        <v>0</v>
      </c>
      <c r="AM175" s="155">
        <f t="shared" si="208"/>
        <v>0</v>
      </c>
      <c r="AN175" s="155">
        <f t="shared" si="208"/>
        <v>0</v>
      </c>
      <c r="AO175" s="155">
        <f t="shared" si="208"/>
        <v>0</v>
      </c>
      <c r="AP175" s="155">
        <f t="shared" si="208"/>
        <v>2114444</v>
      </c>
      <c r="AQ175" s="155">
        <f t="shared" si="208"/>
        <v>2114444</v>
      </c>
      <c r="AR175" s="155">
        <f t="shared" si="208"/>
        <v>2114444</v>
      </c>
      <c r="AS175" s="155">
        <f t="shared" si="208"/>
        <v>2114444</v>
      </c>
      <c r="AT175" s="155">
        <f t="shared" si="191"/>
        <v>8457776</v>
      </c>
      <c r="AU175" s="156">
        <f t="shared" si="205"/>
        <v>67662224</v>
      </c>
      <c r="AV175" s="155">
        <f t="shared" si="209"/>
        <v>2114444</v>
      </c>
      <c r="AW175" s="155">
        <f t="shared" si="209"/>
        <v>2114444</v>
      </c>
      <c r="AX175" s="155">
        <f t="shared" si="209"/>
        <v>2114444</v>
      </c>
      <c r="AY175" s="155">
        <f t="shared" si="209"/>
        <v>2114444</v>
      </c>
      <c r="AZ175" s="155">
        <f t="shared" si="209"/>
        <v>2114444</v>
      </c>
      <c r="BA175" s="155">
        <f t="shared" si="209"/>
        <v>2114444</v>
      </c>
      <c r="BB175" s="155">
        <f t="shared" si="209"/>
        <v>2114444</v>
      </c>
      <c r="BC175" s="155">
        <f t="shared" si="209"/>
        <v>2114444</v>
      </c>
      <c r="BD175" s="155">
        <f t="shared" si="209"/>
        <v>2114444</v>
      </c>
      <c r="BE175" s="155">
        <f t="shared" si="209"/>
        <v>2114444</v>
      </c>
      <c r="BF175" s="155">
        <f t="shared" si="209"/>
        <v>2114444</v>
      </c>
      <c r="BG175" s="155">
        <f t="shared" si="209"/>
        <v>2114444</v>
      </c>
      <c r="BH175" s="155">
        <f t="shared" si="193"/>
        <v>25373328</v>
      </c>
      <c r="BI175" s="156">
        <f t="shared" si="194"/>
        <v>42288896</v>
      </c>
      <c r="BJ175" s="155">
        <f t="shared" si="210"/>
        <v>2114444</v>
      </c>
      <c r="BK175" s="155">
        <f t="shared" si="210"/>
        <v>2114444</v>
      </c>
      <c r="BL175" s="155">
        <f t="shared" si="210"/>
        <v>2114444</v>
      </c>
      <c r="BM175" s="155">
        <f t="shared" si="210"/>
        <v>2114444</v>
      </c>
      <c r="BN175" s="155">
        <f t="shared" si="210"/>
        <v>2114444</v>
      </c>
      <c r="BO175" s="155">
        <f t="shared" si="210"/>
        <v>2114444</v>
      </c>
      <c r="BP175" s="155">
        <f t="shared" si="210"/>
        <v>2114444</v>
      </c>
      <c r="BQ175" s="155">
        <f t="shared" si="210"/>
        <v>2114444</v>
      </c>
      <c r="BR175" s="155">
        <f t="shared" si="210"/>
        <v>2114444</v>
      </c>
      <c r="BS175" s="155">
        <f t="shared" si="210"/>
        <v>2114444</v>
      </c>
      <c r="BT175" s="155">
        <f t="shared" si="210"/>
        <v>2114444</v>
      </c>
      <c r="BU175" s="155">
        <f t="shared" si="210"/>
        <v>2114444</v>
      </c>
      <c r="BV175" s="155">
        <f t="shared" si="196"/>
        <v>25373328</v>
      </c>
      <c r="BW175" s="156">
        <f t="shared" si="197"/>
        <v>16915568</v>
      </c>
      <c r="BX175" s="157">
        <f t="shared" si="206"/>
        <v>2114444</v>
      </c>
      <c r="BY175" s="157">
        <f t="shared" si="206"/>
        <v>2114444</v>
      </c>
      <c r="BZ175" s="157">
        <f t="shared" si="206"/>
        <v>2114444</v>
      </c>
      <c r="CA175" s="157">
        <f t="shared" ref="CA175:CD194" si="213">+$S175</f>
        <v>2114444</v>
      </c>
      <c r="CB175" s="157">
        <f t="shared" si="213"/>
        <v>2114444</v>
      </c>
      <c r="CC175" s="157">
        <f t="shared" si="213"/>
        <v>2114444</v>
      </c>
      <c r="CD175" s="157">
        <f t="shared" si="213"/>
        <v>2114444</v>
      </c>
      <c r="CE175" s="157">
        <f>+$S175+16</f>
        <v>2114460</v>
      </c>
      <c r="CF175" s="157"/>
      <c r="CG175" s="157"/>
      <c r="CH175" s="157"/>
      <c r="CI175" s="157"/>
      <c r="CJ175" s="155">
        <f t="shared" si="199"/>
        <v>16915568</v>
      </c>
      <c r="CK175" s="156">
        <f t="shared" si="200"/>
        <v>0</v>
      </c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159"/>
      <c r="CV175" s="159"/>
      <c r="CW175" s="159"/>
      <c r="CX175" s="159"/>
      <c r="CY175" s="159"/>
    </row>
    <row r="176" spans="1:103" ht="13" outlineLevel="1" x14ac:dyDescent="0.25">
      <c r="A176" s="80" t="s">
        <v>344</v>
      </c>
      <c r="B176" s="71" t="s">
        <v>205</v>
      </c>
      <c r="C176" s="72" t="s">
        <v>197</v>
      </c>
      <c r="D176" s="71" t="s">
        <v>88</v>
      </c>
      <c r="E176" s="74">
        <v>107000007</v>
      </c>
      <c r="F176" s="71" t="s">
        <v>392</v>
      </c>
      <c r="G176" s="73">
        <v>44510</v>
      </c>
      <c r="H176" s="73">
        <v>44510</v>
      </c>
      <c r="I176" s="71">
        <v>72</v>
      </c>
      <c r="J176" s="142" t="s">
        <v>767</v>
      </c>
      <c r="K176" s="75" t="s">
        <v>224</v>
      </c>
      <c r="L176" s="71" t="s">
        <v>225</v>
      </c>
      <c r="M176" s="38" t="str">
        <f t="shared" si="187"/>
        <v>6274</v>
      </c>
      <c r="N176" s="71">
        <v>6274001905</v>
      </c>
      <c r="O176" s="71" t="s">
        <v>346</v>
      </c>
      <c r="P176" s="76"/>
      <c r="Q176" s="77"/>
      <c r="R176" s="76">
        <v>165000000</v>
      </c>
      <c r="S176" s="170">
        <v>2291666</v>
      </c>
      <c r="T176" s="155">
        <f t="shared" si="207"/>
        <v>0</v>
      </c>
      <c r="U176" s="155">
        <f t="shared" si="207"/>
        <v>0</v>
      </c>
      <c r="V176" s="155">
        <f t="shared" si="207"/>
        <v>0</v>
      </c>
      <c r="W176" s="155">
        <f t="shared" si="207"/>
        <v>0</v>
      </c>
      <c r="X176" s="155">
        <f t="shared" si="207"/>
        <v>0</v>
      </c>
      <c r="Y176" s="155">
        <f t="shared" si="207"/>
        <v>0</v>
      </c>
      <c r="Z176" s="155">
        <f t="shared" si="207"/>
        <v>0</v>
      </c>
      <c r="AA176" s="155">
        <f t="shared" si="207"/>
        <v>0</v>
      </c>
      <c r="AB176" s="155">
        <f t="shared" si="207"/>
        <v>0</v>
      </c>
      <c r="AC176" s="155">
        <f t="shared" si="207"/>
        <v>0</v>
      </c>
      <c r="AD176" s="155">
        <f t="shared" si="207"/>
        <v>0</v>
      </c>
      <c r="AE176" s="155">
        <f t="shared" si="207"/>
        <v>0</v>
      </c>
      <c r="AF176" s="155">
        <f t="shared" si="189"/>
        <v>0</v>
      </c>
      <c r="AG176" s="156">
        <v>0</v>
      </c>
      <c r="AH176" s="155">
        <f t="shared" si="208"/>
        <v>0</v>
      </c>
      <c r="AI176" s="155">
        <f t="shared" si="208"/>
        <v>0</v>
      </c>
      <c r="AJ176" s="155">
        <f t="shared" si="208"/>
        <v>0</v>
      </c>
      <c r="AK176" s="155">
        <f t="shared" si="208"/>
        <v>0</v>
      </c>
      <c r="AL176" s="155">
        <f t="shared" si="208"/>
        <v>0</v>
      </c>
      <c r="AM176" s="155">
        <f t="shared" si="208"/>
        <v>0</v>
      </c>
      <c r="AN176" s="155">
        <f t="shared" si="208"/>
        <v>0</v>
      </c>
      <c r="AO176" s="155">
        <f t="shared" si="208"/>
        <v>0</v>
      </c>
      <c r="AP176" s="155">
        <f t="shared" si="208"/>
        <v>0</v>
      </c>
      <c r="AQ176" s="155">
        <f t="shared" si="208"/>
        <v>0</v>
      </c>
      <c r="AR176" s="155">
        <f t="shared" si="208"/>
        <v>2291666</v>
      </c>
      <c r="AS176" s="155">
        <f t="shared" si="208"/>
        <v>2291666</v>
      </c>
      <c r="AT176" s="155">
        <f t="shared" si="191"/>
        <v>4583332</v>
      </c>
      <c r="AU176" s="156">
        <f t="shared" si="205"/>
        <v>160416668</v>
      </c>
      <c r="AV176" s="155">
        <f t="shared" si="209"/>
        <v>2291666</v>
      </c>
      <c r="AW176" s="155">
        <f t="shared" si="209"/>
        <v>2291666</v>
      </c>
      <c r="AX176" s="155">
        <f t="shared" si="209"/>
        <v>2291666</v>
      </c>
      <c r="AY176" s="155">
        <f t="shared" si="209"/>
        <v>2291666</v>
      </c>
      <c r="AZ176" s="155">
        <f t="shared" si="209"/>
        <v>2291666</v>
      </c>
      <c r="BA176" s="155">
        <f t="shared" si="209"/>
        <v>2291666</v>
      </c>
      <c r="BB176" s="155">
        <f t="shared" si="209"/>
        <v>2291666</v>
      </c>
      <c r="BC176" s="155">
        <f t="shared" si="209"/>
        <v>2291666</v>
      </c>
      <c r="BD176" s="155">
        <f t="shared" si="209"/>
        <v>2291666</v>
      </c>
      <c r="BE176" s="155">
        <f t="shared" si="209"/>
        <v>2291666</v>
      </c>
      <c r="BF176" s="155">
        <f t="shared" si="209"/>
        <v>2291666</v>
      </c>
      <c r="BG176" s="155">
        <f t="shared" si="209"/>
        <v>2291666</v>
      </c>
      <c r="BH176" s="155">
        <f t="shared" si="193"/>
        <v>27499992</v>
      </c>
      <c r="BI176" s="156">
        <f t="shared" si="194"/>
        <v>132916676</v>
      </c>
      <c r="BJ176" s="155">
        <f t="shared" si="210"/>
        <v>2291666</v>
      </c>
      <c r="BK176" s="155">
        <f t="shared" si="210"/>
        <v>2291666</v>
      </c>
      <c r="BL176" s="155">
        <f t="shared" si="210"/>
        <v>2291666</v>
      </c>
      <c r="BM176" s="155">
        <f t="shared" si="210"/>
        <v>2291666</v>
      </c>
      <c r="BN176" s="155">
        <f t="shared" si="210"/>
        <v>2291666</v>
      </c>
      <c r="BO176" s="155">
        <f t="shared" si="210"/>
        <v>2291666</v>
      </c>
      <c r="BP176" s="155">
        <f t="shared" si="210"/>
        <v>2291666</v>
      </c>
      <c r="BQ176" s="155">
        <f t="shared" si="210"/>
        <v>2291666</v>
      </c>
      <c r="BR176" s="155">
        <f t="shared" si="210"/>
        <v>2291666</v>
      </c>
      <c r="BS176" s="155">
        <f t="shared" si="210"/>
        <v>2291666</v>
      </c>
      <c r="BT176" s="155">
        <f t="shared" si="210"/>
        <v>2291666</v>
      </c>
      <c r="BU176" s="155">
        <f t="shared" si="210"/>
        <v>2291666</v>
      </c>
      <c r="BV176" s="155">
        <f t="shared" si="196"/>
        <v>27499992</v>
      </c>
      <c r="BW176" s="156">
        <f t="shared" si="197"/>
        <v>105416684</v>
      </c>
      <c r="BX176" s="157">
        <f t="shared" si="206"/>
        <v>2291666</v>
      </c>
      <c r="BY176" s="157">
        <f t="shared" si="206"/>
        <v>2291666</v>
      </c>
      <c r="BZ176" s="157">
        <f t="shared" si="206"/>
        <v>2291666</v>
      </c>
      <c r="CA176" s="157">
        <f t="shared" si="213"/>
        <v>2291666</v>
      </c>
      <c r="CB176" s="157">
        <f t="shared" si="213"/>
        <v>2291666</v>
      </c>
      <c r="CC176" s="157">
        <f t="shared" si="213"/>
        <v>2291666</v>
      </c>
      <c r="CD176" s="157">
        <f t="shared" si="213"/>
        <v>2291666</v>
      </c>
      <c r="CE176" s="157">
        <f t="shared" ref="CE176:CI185" si="214">+$S176</f>
        <v>2291666</v>
      </c>
      <c r="CF176" s="157">
        <f t="shared" si="214"/>
        <v>2291666</v>
      </c>
      <c r="CG176" s="157">
        <f t="shared" si="214"/>
        <v>2291666</v>
      </c>
      <c r="CH176" s="157">
        <f t="shared" si="214"/>
        <v>2291666</v>
      </c>
      <c r="CI176" s="157">
        <f t="shared" si="214"/>
        <v>2291666</v>
      </c>
      <c r="CJ176" s="155">
        <f t="shared" si="199"/>
        <v>27499992</v>
      </c>
      <c r="CK176" s="156">
        <f t="shared" si="200"/>
        <v>77916692</v>
      </c>
      <c r="CL176" s="155">
        <f t="shared" ref="CL176:CW177" si="215">+IF(YEAR($H176)&lt;$CL$4,$S176,IF(AND(YEAR($H176)=$CL$4,MONTH($H176)&lt;=CL$6),$S176,0))</f>
        <v>2291666</v>
      </c>
      <c r="CM176" s="155">
        <f t="shared" si="215"/>
        <v>2291666</v>
      </c>
      <c r="CN176" s="155">
        <f t="shared" si="215"/>
        <v>2291666</v>
      </c>
      <c r="CO176" s="155">
        <f t="shared" si="215"/>
        <v>2291666</v>
      </c>
      <c r="CP176" s="155">
        <f t="shared" si="215"/>
        <v>2291666</v>
      </c>
      <c r="CQ176" s="155">
        <f t="shared" si="215"/>
        <v>2291666</v>
      </c>
      <c r="CR176" s="155">
        <f t="shared" si="215"/>
        <v>2291666</v>
      </c>
      <c r="CS176" s="155">
        <f t="shared" si="215"/>
        <v>2291666</v>
      </c>
      <c r="CT176" s="155">
        <f t="shared" si="215"/>
        <v>2291666</v>
      </c>
      <c r="CU176" s="155">
        <f t="shared" si="215"/>
        <v>2291666</v>
      </c>
      <c r="CV176" s="155">
        <f t="shared" si="215"/>
        <v>2291666</v>
      </c>
      <c r="CW176" s="155">
        <f t="shared" si="215"/>
        <v>2291666</v>
      </c>
      <c r="CX176" s="155">
        <f t="shared" ref="CX176:CX207" si="216">+SUM(CL176:CW176)</f>
        <v>27499992</v>
      </c>
      <c r="CY176" s="155">
        <f t="shared" ref="CY176:CY207" si="217">+CK176-CX176</f>
        <v>50416700</v>
      </c>
    </row>
    <row r="177" spans="1:103" ht="13" outlineLevel="1" x14ac:dyDescent="0.25">
      <c r="A177" s="80" t="s">
        <v>344</v>
      </c>
      <c r="B177" s="80" t="s">
        <v>257</v>
      </c>
      <c r="C177" s="72" t="s">
        <v>197</v>
      </c>
      <c r="D177" s="71" t="s">
        <v>147</v>
      </c>
      <c r="E177" s="74">
        <v>104600034</v>
      </c>
      <c r="F177" s="71" t="s">
        <v>379</v>
      </c>
      <c r="G177" s="73">
        <v>44501</v>
      </c>
      <c r="H177" s="73">
        <v>44519</v>
      </c>
      <c r="I177" s="71">
        <v>72</v>
      </c>
      <c r="J177" s="142" t="s">
        <v>94</v>
      </c>
      <c r="K177" s="75" t="s">
        <v>66</v>
      </c>
      <c r="L177" s="71" t="s">
        <v>274</v>
      </c>
      <c r="M177" s="38" t="str">
        <f t="shared" si="187"/>
        <v>6274</v>
      </c>
      <c r="N177" s="71">
        <v>6274001906</v>
      </c>
      <c r="O177" s="71" t="s">
        <v>346</v>
      </c>
      <c r="P177" s="76"/>
      <c r="Q177" s="77"/>
      <c r="R177" s="76">
        <v>88000000</v>
      </c>
      <c r="S177" s="170">
        <v>1222222</v>
      </c>
      <c r="T177" s="155">
        <f t="shared" si="207"/>
        <v>0</v>
      </c>
      <c r="U177" s="155">
        <f t="shared" si="207"/>
        <v>0</v>
      </c>
      <c r="V177" s="155">
        <f t="shared" si="207"/>
        <v>0</v>
      </c>
      <c r="W177" s="155">
        <f t="shared" si="207"/>
        <v>0</v>
      </c>
      <c r="X177" s="155">
        <f t="shared" si="207"/>
        <v>0</v>
      </c>
      <c r="Y177" s="155">
        <f t="shared" si="207"/>
        <v>0</v>
      </c>
      <c r="Z177" s="155">
        <f t="shared" si="207"/>
        <v>0</v>
      </c>
      <c r="AA177" s="155">
        <f t="shared" si="207"/>
        <v>0</v>
      </c>
      <c r="AB177" s="155">
        <f t="shared" si="207"/>
        <v>0</v>
      </c>
      <c r="AC177" s="155">
        <f t="shared" si="207"/>
        <v>0</v>
      </c>
      <c r="AD177" s="155">
        <f t="shared" si="207"/>
        <v>0</v>
      </c>
      <c r="AE177" s="155">
        <f t="shared" si="207"/>
        <v>0</v>
      </c>
      <c r="AF177" s="155">
        <f t="shared" si="189"/>
        <v>0</v>
      </c>
      <c r="AG177" s="156">
        <v>0</v>
      </c>
      <c r="AH177" s="155">
        <f t="shared" si="208"/>
        <v>0</v>
      </c>
      <c r="AI177" s="155">
        <f t="shared" si="208"/>
        <v>0</v>
      </c>
      <c r="AJ177" s="155">
        <f t="shared" si="208"/>
        <v>0</v>
      </c>
      <c r="AK177" s="155">
        <f t="shared" si="208"/>
        <v>0</v>
      </c>
      <c r="AL177" s="155">
        <f t="shared" si="208"/>
        <v>0</v>
      </c>
      <c r="AM177" s="155">
        <f t="shared" si="208"/>
        <v>0</v>
      </c>
      <c r="AN177" s="155">
        <f t="shared" si="208"/>
        <v>0</v>
      </c>
      <c r="AO177" s="155">
        <f t="shared" si="208"/>
        <v>0</v>
      </c>
      <c r="AP177" s="155">
        <f t="shared" si="208"/>
        <v>0</v>
      </c>
      <c r="AQ177" s="155">
        <f t="shared" si="208"/>
        <v>0</v>
      </c>
      <c r="AR177" s="155">
        <f t="shared" si="208"/>
        <v>1222222</v>
      </c>
      <c r="AS177" s="155">
        <f t="shared" si="208"/>
        <v>1222222</v>
      </c>
      <c r="AT177" s="155">
        <f t="shared" si="191"/>
        <v>2444444</v>
      </c>
      <c r="AU177" s="156">
        <f t="shared" si="205"/>
        <v>85555556</v>
      </c>
      <c r="AV177" s="155">
        <f t="shared" si="209"/>
        <v>1222222</v>
      </c>
      <c r="AW177" s="155">
        <f t="shared" si="209"/>
        <v>1222222</v>
      </c>
      <c r="AX177" s="155">
        <f t="shared" si="209"/>
        <v>1222222</v>
      </c>
      <c r="AY177" s="155">
        <f t="shared" si="209"/>
        <v>1222222</v>
      </c>
      <c r="AZ177" s="155">
        <f t="shared" si="209"/>
        <v>1222222</v>
      </c>
      <c r="BA177" s="155">
        <f t="shared" si="209"/>
        <v>1222222</v>
      </c>
      <c r="BB177" s="155">
        <f t="shared" si="209"/>
        <v>1222222</v>
      </c>
      <c r="BC177" s="155">
        <f t="shared" si="209"/>
        <v>1222222</v>
      </c>
      <c r="BD177" s="155">
        <f t="shared" si="209"/>
        <v>1222222</v>
      </c>
      <c r="BE177" s="155">
        <f t="shared" si="209"/>
        <v>1222222</v>
      </c>
      <c r="BF177" s="155">
        <f t="shared" si="209"/>
        <v>1222222</v>
      </c>
      <c r="BG177" s="155">
        <f t="shared" si="209"/>
        <v>1222222</v>
      </c>
      <c r="BH177" s="155">
        <f t="shared" si="193"/>
        <v>14666664</v>
      </c>
      <c r="BI177" s="156">
        <f t="shared" si="194"/>
        <v>70888892</v>
      </c>
      <c r="BJ177" s="155">
        <f t="shared" si="210"/>
        <v>1222222</v>
      </c>
      <c r="BK177" s="155">
        <f t="shared" si="210"/>
        <v>1222222</v>
      </c>
      <c r="BL177" s="155">
        <f t="shared" si="210"/>
        <v>1222222</v>
      </c>
      <c r="BM177" s="155">
        <f t="shared" si="210"/>
        <v>1222222</v>
      </c>
      <c r="BN177" s="155">
        <f t="shared" si="210"/>
        <v>1222222</v>
      </c>
      <c r="BO177" s="155">
        <f t="shared" si="210"/>
        <v>1222222</v>
      </c>
      <c r="BP177" s="155">
        <f t="shared" si="210"/>
        <v>1222222</v>
      </c>
      <c r="BQ177" s="155">
        <f t="shared" si="210"/>
        <v>1222222</v>
      </c>
      <c r="BR177" s="155">
        <f t="shared" si="210"/>
        <v>1222222</v>
      </c>
      <c r="BS177" s="155">
        <f t="shared" si="210"/>
        <v>1222222</v>
      </c>
      <c r="BT177" s="155">
        <f t="shared" si="210"/>
        <v>1222222</v>
      </c>
      <c r="BU177" s="155">
        <f t="shared" si="210"/>
        <v>1222222</v>
      </c>
      <c r="BV177" s="155">
        <f t="shared" si="196"/>
        <v>14666664</v>
      </c>
      <c r="BW177" s="156">
        <f t="shared" si="197"/>
        <v>56222228</v>
      </c>
      <c r="BX177" s="157">
        <f t="shared" si="206"/>
        <v>1222222</v>
      </c>
      <c r="BY177" s="157">
        <f t="shared" si="206"/>
        <v>1222222</v>
      </c>
      <c r="BZ177" s="157">
        <f t="shared" si="206"/>
        <v>1222222</v>
      </c>
      <c r="CA177" s="157">
        <f t="shared" si="213"/>
        <v>1222222</v>
      </c>
      <c r="CB177" s="157">
        <f t="shared" si="213"/>
        <v>1222222</v>
      </c>
      <c r="CC177" s="157">
        <f t="shared" si="213"/>
        <v>1222222</v>
      </c>
      <c r="CD177" s="157">
        <f t="shared" si="213"/>
        <v>1222222</v>
      </c>
      <c r="CE177" s="157">
        <f t="shared" si="214"/>
        <v>1222222</v>
      </c>
      <c r="CF177" s="157">
        <f t="shared" si="214"/>
        <v>1222222</v>
      </c>
      <c r="CG177" s="157">
        <f t="shared" si="214"/>
        <v>1222222</v>
      </c>
      <c r="CH177" s="157">
        <f t="shared" si="214"/>
        <v>1222222</v>
      </c>
      <c r="CI177" s="157">
        <f t="shared" si="214"/>
        <v>1222222</v>
      </c>
      <c r="CJ177" s="155">
        <f t="shared" si="199"/>
        <v>14666664</v>
      </c>
      <c r="CK177" s="156">
        <f t="shared" si="200"/>
        <v>41555564</v>
      </c>
      <c r="CL177" s="155">
        <f t="shared" si="215"/>
        <v>1222222</v>
      </c>
      <c r="CM177" s="155">
        <f t="shared" si="215"/>
        <v>1222222</v>
      </c>
      <c r="CN177" s="155">
        <f t="shared" si="215"/>
        <v>1222222</v>
      </c>
      <c r="CO177" s="155">
        <f t="shared" si="215"/>
        <v>1222222</v>
      </c>
      <c r="CP177" s="155">
        <f t="shared" si="215"/>
        <v>1222222</v>
      </c>
      <c r="CQ177" s="155">
        <f t="shared" si="215"/>
        <v>1222222</v>
      </c>
      <c r="CR177" s="155">
        <f t="shared" si="215"/>
        <v>1222222</v>
      </c>
      <c r="CS177" s="155">
        <f t="shared" si="215"/>
        <v>1222222</v>
      </c>
      <c r="CT177" s="155">
        <f t="shared" si="215"/>
        <v>1222222</v>
      </c>
      <c r="CU177" s="155">
        <f t="shared" si="215"/>
        <v>1222222</v>
      </c>
      <c r="CV177" s="155">
        <f t="shared" si="215"/>
        <v>1222222</v>
      </c>
      <c r="CW177" s="155">
        <f t="shared" si="215"/>
        <v>1222222</v>
      </c>
      <c r="CX177" s="155">
        <f t="shared" si="216"/>
        <v>14666664</v>
      </c>
      <c r="CY177" s="155">
        <f t="shared" si="217"/>
        <v>26888900</v>
      </c>
    </row>
    <row r="178" spans="1:103" ht="13" outlineLevel="1" x14ac:dyDescent="0.25">
      <c r="A178" s="80" t="s">
        <v>344</v>
      </c>
      <c r="B178" s="71" t="s">
        <v>196</v>
      </c>
      <c r="C178" s="72" t="s">
        <v>213</v>
      </c>
      <c r="D178" s="71" t="s">
        <v>147</v>
      </c>
      <c r="E178" s="74">
        <v>104600036</v>
      </c>
      <c r="F178" s="71" t="s">
        <v>380</v>
      </c>
      <c r="G178" s="73">
        <v>44593</v>
      </c>
      <c r="H178" s="73">
        <v>44593</v>
      </c>
      <c r="I178" s="71">
        <v>36</v>
      </c>
      <c r="J178" s="142" t="s">
        <v>761</v>
      </c>
      <c r="K178" s="75" t="s">
        <v>146</v>
      </c>
      <c r="L178" s="71" t="s">
        <v>215</v>
      </c>
      <c r="M178" s="38" t="str">
        <f t="shared" si="187"/>
        <v>6274</v>
      </c>
      <c r="N178" s="71">
        <v>6274001906</v>
      </c>
      <c r="O178" s="71" t="s">
        <v>346</v>
      </c>
      <c r="P178" s="76"/>
      <c r="Q178" s="77"/>
      <c r="R178" s="76">
        <v>53000000</v>
      </c>
      <c r="S178" s="170">
        <v>1472222</v>
      </c>
      <c r="T178" s="155">
        <f t="shared" si="207"/>
        <v>0</v>
      </c>
      <c r="U178" s="155">
        <f t="shared" si="207"/>
        <v>0</v>
      </c>
      <c r="V178" s="155">
        <f t="shared" si="207"/>
        <v>0</v>
      </c>
      <c r="W178" s="155">
        <f t="shared" si="207"/>
        <v>0</v>
      </c>
      <c r="X178" s="155">
        <f t="shared" si="207"/>
        <v>0</v>
      </c>
      <c r="Y178" s="155">
        <f t="shared" si="207"/>
        <v>0</v>
      </c>
      <c r="Z178" s="155">
        <f t="shared" si="207"/>
        <v>0</v>
      </c>
      <c r="AA178" s="155">
        <f t="shared" si="207"/>
        <v>0</v>
      </c>
      <c r="AB178" s="155">
        <f t="shared" si="207"/>
        <v>0</v>
      </c>
      <c r="AC178" s="155">
        <f t="shared" si="207"/>
        <v>0</v>
      </c>
      <c r="AD178" s="155">
        <f t="shared" si="207"/>
        <v>0</v>
      </c>
      <c r="AE178" s="155">
        <f t="shared" si="207"/>
        <v>0</v>
      </c>
      <c r="AF178" s="155">
        <f t="shared" si="189"/>
        <v>0</v>
      </c>
      <c r="AG178" s="156">
        <v>0</v>
      </c>
      <c r="AH178" s="155">
        <f t="shared" si="208"/>
        <v>0</v>
      </c>
      <c r="AI178" s="155">
        <f t="shared" si="208"/>
        <v>0</v>
      </c>
      <c r="AJ178" s="155">
        <f t="shared" si="208"/>
        <v>0</v>
      </c>
      <c r="AK178" s="155">
        <f t="shared" si="208"/>
        <v>0</v>
      </c>
      <c r="AL178" s="155">
        <f t="shared" si="208"/>
        <v>0</v>
      </c>
      <c r="AM178" s="155">
        <f t="shared" si="208"/>
        <v>0</v>
      </c>
      <c r="AN178" s="155">
        <f t="shared" si="208"/>
        <v>0</v>
      </c>
      <c r="AO178" s="155">
        <f t="shared" si="208"/>
        <v>0</v>
      </c>
      <c r="AP178" s="155">
        <f t="shared" si="208"/>
        <v>0</v>
      </c>
      <c r="AQ178" s="155">
        <f t="shared" si="208"/>
        <v>0</v>
      </c>
      <c r="AR178" s="155">
        <f t="shared" si="208"/>
        <v>0</v>
      </c>
      <c r="AS178" s="155">
        <f t="shared" si="208"/>
        <v>0</v>
      </c>
      <c r="AT178" s="155">
        <f t="shared" si="191"/>
        <v>0</v>
      </c>
      <c r="AU178" s="156">
        <v>0</v>
      </c>
      <c r="AV178" s="155">
        <f t="shared" si="209"/>
        <v>0</v>
      </c>
      <c r="AW178" s="155">
        <f t="shared" si="209"/>
        <v>1472222</v>
      </c>
      <c r="AX178" s="155">
        <f t="shared" si="209"/>
        <v>1472222</v>
      </c>
      <c r="AY178" s="155">
        <f t="shared" si="209"/>
        <v>1472222</v>
      </c>
      <c r="AZ178" s="155">
        <f t="shared" si="209"/>
        <v>1472222</v>
      </c>
      <c r="BA178" s="155">
        <f t="shared" si="209"/>
        <v>1472222</v>
      </c>
      <c r="BB178" s="155">
        <f t="shared" si="209"/>
        <v>1472222</v>
      </c>
      <c r="BC178" s="155">
        <f t="shared" si="209"/>
        <v>1472222</v>
      </c>
      <c r="BD178" s="155">
        <f t="shared" si="209"/>
        <v>1472222</v>
      </c>
      <c r="BE178" s="155">
        <f t="shared" si="209"/>
        <v>1472222</v>
      </c>
      <c r="BF178" s="155">
        <f t="shared" si="209"/>
        <v>1472222</v>
      </c>
      <c r="BG178" s="155">
        <f t="shared" si="209"/>
        <v>1472222</v>
      </c>
      <c r="BH178" s="155">
        <f t="shared" si="193"/>
        <v>16194442</v>
      </c>
      <c r="BI178" s="156">
        <f t="shared" ref="BI178:BI192" si="218">+R178-BH178</f>
        <v>36805558</v>
      </c>
      <c r="BJ178" s="155">
        <f t="shared" si="210"/>
        <v>1472222</v>
      </c>
      <c r="BK178" s="155">
        <f t="shared" si="210"/>
        <v>1472222</v>
      </c>
      <c r="BL178" s="155">
        <f t="shared" si="210"/>
        <v>1472222</v>
      </c>
      <c r="BM178" s="155">
        <f t="shared" si="210"/>
        <v>1472222</v>
      </c>
      <c r="BN178" s="155">
        <f t="shared" si="210"/>
        <v>1472222</v>
      </c>
      <c r="BO178" s="155">
        <f t="shared" si="210"/>
        <v>1472222</v>
      </c>
      <c r="BP178" s="155">
        <f t="shared" si="210"/>
        <v>1472222</v>
      </c>
      <c r="BQ178" s="155">
        <f t="shared" si="210"/>
        <v>1472222</v>
      </c>
      <c r="BR178" s="155">
        <f t="shared" si="210"/>
        <v>1472222</v>
      </c>
      <c r="BS178" s="155">
        <f t="shared" si="210"/>
        <v>1472222</v>
      </c>
      <c r="BT178" s="155">
        <f t="shared" si="210"/>
        <v>1472222</v>
      </c>
      <c r="BU178" s="155">
        <f t="shared" si="210"/>
        <v>1472222</v>
      </c>
      <c r="BV178" s="155">
        <f t="shared" si="196"/>
        <v>17666664</v>
      </c>
      <c r="BW178" s="156">
        <f t="shared" si="197"/>
        <v>19138894</v>
      </c>
      <c r="BX178" s="157">
        <f t="shared" si="206"/>
        <v>1472222</v>
      </c>
      <c r="BY178" s="157">
        <f t="shared" si="206"/>
        <v>1472222</v>
      </c>
      <c r="BZ178" s="157">
        <f t="shared" si="206"/>
        <v>1472222</v>
      </c>
      <c r="CA178" s="157">
        <f t="shared" si="213"/>
        <v>1472222</v>
      </c>
      <c r="CB178" s="157">
        <f t="shared" si="213"/>
        <v>1472222</v>
      </c>
      <c r="CC178" s="157">
        <f t="shared" si="213"/>
        <v>1472222</v>
      </c>
      <c r="CD178" s="157">
        <f t="shared" si="213"/>
        <v>1472222</v>
      </c>
      <c r="CE178" s="157">
        <f t="shared" si="214"/>
        <v>1472222</v>
      </c>
      <c r="CF178" s="157">
        <f t="shared" si="214"/>
        <v>1472222</v>
      </c>
      <c r="CG178" s="157">
        <f t="shared" si="214"/>
        <v>1472222</v>
      </c>
      <c r="CH178" s="157">
        <f t="shared" si="214"/>
        <v>1472222</v>
      </c>
      <c r="CI178" s="157">
        <f t="shared" si="214"/>
        <v>1472222</v>
      </c>
      <c r="CJ178" s="155">
        <f t="shared" si="199"/>
        <v>17666664</v>
      </c>
      <c r="CK178" s="156">
        <f t="shared" si="200"/>
        <v>1472230</v>
      </c>
      <c r="CL178" s="155">
        <f>+IF(YEAR($H178)&lt;$CL$4,$S178,IF(AND(YEAR($H178)=$CL$4,MONTH($H178)&lt;=CL$6),$S178,0))+8</f>
        <v>1472230</v>
      </c>
      <c r="CM178" s="155"/>
      <c r="CN178" s="155"/>
      <c r="CO178" s="155"/>
      <c r="CP178" s="155"/>
      <c r="CQ178" s="155"/>
      <c r="CR178" s="155"/>
      <c r="CS178" s="155"/>
      <c r="CT178" s="155"/>
      <c r="CU178" s="155"/>
      <c r="CV178" s="155"/>
      <c r="CW178" s="155"/>
      <c r="CX178" s="155">
        <f t="shared" si="216"/>
        <v>1472230</v>
      </c>
      <c r="CY178" s="155">
        <f t="shared" si="217"/>
        <v>0</v>
      </c>
    </row>
    <row r="179" spans="1:103" ht="13" outlineLevel="1" x14ac:dyDescent="0.25">
      <c r="A179" s="80" t="s">
        <v>344</v>
      </c>
      <c r="B179" s="71" t="s">
        <v>196</v>
      </c>
      <c r="C179" s="72" t="s">
        <v>213</v>
      </c>
      <c r="D179" s="71" t="s">
        <v>88</v>
      </c>
      <c r="E179" s="74">
        <v>107000009</v>
      </c>
      <c r="F179" s="71" t="s">
        <v>393</v>
      </c>
      <c r="G179" s="73">
        <v>44986</v>
      </c>
      <c r="H179" s="73">
        <v>44593</v>
      </c>
      <c r="I179" s="71">
        <v>60</v>
      </c>
      <c r="J179" s="142" t="s">
        <v>761</v>
      </c>
      <c r="K179" s="75" t="s">
        <v>146</v>
      </c>
      <c r="L179" s="71" t="s">
        <v>253</v>
      </c>
      <c r="M179" s="38" t="str">
        <f t="shared" si="187"/>
        <v>6274</v>
      </c>
      <c r="N179" s="71">
        <v>6274001905</v>
      </c>
      <c r="O179" s="71" t="s">
        <v>346</v>
      </c>
      <c r="P179" s="76"/>
      <c r="Q179" s="77"/>
      <c r="R179" s="76">
        <v>122500000</v>
      </c>
      <c r="S179" s="170">
        <f>R179/I179</f>
        <v>2041666.6666666667</v>
      </c>
      <c r="T179" s="155">
        <f t="shared" si="207"/>
        <v>0</v>
      </c>
      <c r="U179" s="155">
        <f t="shared" si="207"/>
        <v>0</v>
      </c>
      <c r="V179" s="155">
        <f t="shared" si="207"/>
        <v>0</v>
      </c>
      <c r="W179" s="155">
        <f t="shared" si="207"/>
        <v>0</v>
      </c>
      <c r="X179" s="155">
        <f t="shared" si="207"/>
        <v>0</v>
      </c>
      <c r="Y179" s="155">
        <f t="shared" si="207"/>
        <v>0</v>
      </c>
      <c r="Z179" s="155">
        <f t="shared" si="207"/>
        <v>0</v>
      </c>
      <c r="AA179" s="155">
        <f t="shared" si="207"/>
        <v>0</v>
      </c>
      <c r="AB179" s="155">
        <f t="shared" si="207"/>
        <v>0</v>
      </c>
      <c r="AC179" s="155">
        <f t="shared" si="207"/>
        <v>0</v>
      </c>
      <c r="AD179" s="155">
        <f t="shared" si="207"/>
        <v>0</v>
      </c>
      <c r="AE179" s="155">
        <f t="shared" si="207"/>
        <v>0</v>
      </c>
      <c r="AF179" s="155">
        <f t="shared" si="189"/>
        <v>0</v>
      </c>
      <c r="AG179" s="156">
        <v>0</v>
      </c>
      <c r="AH179" s="155">
        <f t="shared" si="208"/>
        <v>0</v>
      </c>
      <c r="AI179" s="155">
        <f t="shared" si="208"/>
        <v>0</v>
      </c>
      <c r="AJ179" s="155">
        <f t="shared" si="208"/>
        <v>0</v>
      </c>
      <c r="AK179" s="155">
        <f t="shared" si="208"/>
        <v>0</v>
      </c>
      <c r="AL179" s="155">
        <f t="shared" si="208"/>
        <v>0</v>
      </c>
      <c r="AM179" s="155">
        <f t="shared" si="208"/>
        <v>0</v>
      </c>
      <c r="AN179" s="155">
        <f t="shared" si="208"/>
        <v>0</v>
      </c>
      <c r="AO179" s="155">
        <f t="shared" si="208"/>
        <v>0</v>
      </c>
      <c r="AP179" s="155">
        <f t="shared" si="208"/>
        <v>0</v>
      </c>
      <c r="AQ179" s="155">
        <f t="shared" si="208"/>
        <v>0</v>
      </c>
      <c r="AR179" s="155">
        <f t="shared" si="208"/>
        <v>0</v>
      </c>
      <c r="AS179" s="155">
        <f t="shared" si="208"/>
        <v>0</v>
      </c>
      <c r="AT179" s="155">
        <f t="shared" si="191"/>
        <v>0</v>
      </c>
      <c r="AU179" s="156">
        <v>0</v>
      </c>
      <c r="AV179" s="155">
        <f t="shared" si="209"/>
        <v>0</v>
      </c>
      <c r="AW179" s="155">
        <f t="shared" si="209"/>
        <v>2041666.6666666667</v>
      </c>
      <c r="AX179" s="155">
        <f t="shared" si="209"/>
        <v>2041666.6666666667</v>
      </c>
      <c r="AY179" s="155">
        <f t="shared" si="209"/>
        <v>2041666.6666666667</v>
      </c>
      <c r="AZ179" s="155">
        <f t="shared" si="209"/>
        <v>2041666.6666666667</v>
      </c>
      <c r="BA179" s="155">
        <f t="shared" si="209"/>
        <v>2041666.6666666667</v>
      </c>
      <c r="BB179" s="155">
        <f t="shared" si="209"/>
        <v>2041666.6666666667</v>
      </c>
      <c r="BC179" s="155">
        <f t="shared" si="209"/>
        <v>2041666.6666666667</v>
      </c>
      <c r="BD179" s="155">
        <f t="shared" si="209"/>
        <v>2041666.6666666667</v>
      </c>
      <c r="BE179" s="155">
        <f t="shared" si="209"/>
        <v>2041666.6666666667</v>
      </c>
      <c r="BF179" s="155">
        <f t="shared" si="209"/>
        <v>2041666.6666666667</v>
      </c>
      <c r="BG179" s="155">
        <f t="shared" si="209"/>
        <v>2041666.6666666667</v>
      </c>
      <c r="BH179" s="155">
        <f t="shared" si="193"/>
        <v>22458333.333333336</v>
      </c>
      <c r="BI179" s="156">
        <f t="shared" si="218"/>
        <v>100041666.66666666</v>
      </c>
      <c r="BJ179" s="155">
        <f t="shared" si="210"/>
        <v>2041666.6666666667</v>
      </c>
      <c r="BK179" s="155">
        <f t="shared" si="210"/>
        <v>2041666.6666666667</v>
      </c>
      <c r="BL179" s="155">
        <f t="shared" si="210"/>
        <v>2041666.6666666667</v>
      </c>
      <c r="BM179" s="155">
        <f t="shared" si="210"/>
        <v>2041666.6666666667</v>
      </c>
      <c r="BN179" s="155">
        <f t="shared" si="210"/>
        <v>2041666.6666666667</v>
      </c>
      <c r="BO179" s="155">
        <f t="shared" si="210"/>
        <v>2041666.6666666667</v>
      </c>
      <c r="BP179" s="155">
        <f t="shared" si="210"/>
        <v>2041666.6666666667</v>
      </c>
      <c r="BQ179" s="155">
        <f t="shared" si="210"/>
        <v>2041666.6666666667</v>
      </c>
      <c r="BR179" s="155">
        <f t="shared" si="210"/>
        <v>2041666.6666666667</v>
      </c>
      <c r="BS179" s="155">
        <f t="shared" si="210"/>
        <v>2041666.6666666667</v>
      </c>
      <c r="BT179" s="155">
        <f t="shared" si="210"/>
        <v>2041666.6666666667</v>
      </c>
      <c r="BU179" s="155">
        <f t="shared" si="210"/>
        <v>2041666.6666666667</v>
      </c>
      <c r="BV179" s="155">
        <f t="shared" si="196"/>
        <v>24500000.000000004</v>
      </c>
      <c r="BW179" s="156">
        <f t="shared" si="197"/>
        <v>75541666.666666657</v>
      </c>
      <c r="BX179" s="157">
        <f t="shared" si="206"/>
        <v>2041666.6666666667</v>
      </c>
      <c r="BY179" s="157">
        <f t="shared" si="206"/>
        <v>2041666.6666666667</v>
      </c>
      <c r="BZ179" s="157">
        <f t="shared" si="206"/>
        <v>2041666.6666666667</v>
      </c>
      <c r="CA179" s="157">
        <f t="shared" si="213"/>
        <v>2041666.6666666667</v>
      </c>
      <c r="CB179" s="157">
        <f t="shared" si="213"/>
        <v>2041666.6666666667</v>
      </c>
      <c r="CC179" s="157">
        <f t="shared" si="213"/>
        <v>2041666.6666666667</v>
      </c>
      <c r="CD179" s="157">
        <f t="shared" si="213"/>
        <v>2041666.6666666667</v>
      </c>
      <c r="CE179" s="157">
        <f t="shared" si="214"/>
        <v>2041666.6666666667</v>
      </c>
      <c r="CF179" s="157">
        <f t="shared" si="214"/>
        <v>2041666.6666666667</v>
      </c>
      <c r="CG179" s="157">
        <f t="shared" si="214"/>
        <v>2041666.6666666667</v>
      </c>
      <c r="CH179" s="157">
        <f t="shared" si="214"/>
        <v>2041666.6666666667</v>
      </c>
      <c r="CI179" s="157">
        <f t="shared" si="214"/>
        <v>2041666.6666666667</v>
      </c>
      <c r="CJ179" s="155">
        <f t="shared" si="199"/>
        <v>24500000.000000004</v>
      </c>
      <c r="CK179" s="156">
        <f t="shared" si="200"/>
        <v>51041666.666666657</v>
      </c>
      <c r="CL179" s="155">
        <f t="shared" ref="CL179:CU185" si="219">+IF(YEAR($H179)&lt;$CL$4,$S179,IF(AND(YEAR($H179)=$CL$4,MONTH($H179)&lt;=CL$6),$S179,0))</f>
        <v>2041666.6666666667</v>
      </c>
      <c r="CM179" s="155">
        <f t="shared" si="219"/>
        <v>2041666.6666666667</v>
      </c>
      <c r="CN179" s="155">
        <f t="shared" si="219"/>
        <v>2041666.6666666667</v>
      </c>
      <c r="CO179" s="155">
        <f t="shared" si="219"/>
        <v>2041666.6666666667</v>
      </c>
      <c r="CP179" s="155">
        <f t="shared" si="219"/>
        <v>2041666.6666666667</v>
      </c>
      <c r="CQ179" s="155">
        <f t="shared" si="219"/>
        <v>2041666.6666666667</v>
      </c>
      <c r="CR179" s="155">
        <f t="shared" si="219"/>
        <v>2041666.6666666667</v>
      </c>
      <c r="CS179" s="155">
        <f t="shared" si="219"/>
        <v>2041666.6666666667</v>
      </c>
      <c r="CT179" s="155">
        <f t="shared" si="219"/>
        <v>2041666.6666666667</v>
      </c>
      <c r="CU179" s="155">
        <f t="shared" si="219"/>
        <v>2041666.6666666667</v>
      </c>
      <c r="CV179" s="155">
        <f>+IF(YEAR($H179)&lt;$CL$4,$S179,IF(AND(YEAR($H179)=$CL$4,MONTH($H179)&lt;=CV$6),$S179,0))-24</f>
        <v>2041642.6666666667</v>
      </c>
      <c r="CW179" s="155">
        <f>+IF(YEAR($H179)&lt;$CL$4,$S179,IF(AND(YEAR($H179)=$CL$4,MONTH($H179)&lt;=CW$6),$S179,0))-24</f>
        <v>2041642.6666666667</v>
      </c>
      <c r="CX179" s="155">
        <f t="shared" si="216"/>
        <v>24499952.000000004</v>
      </c>
      <c r="CY179" s="155">
        <f t="shared" si="217"/>
        <v>26541714.666666653</v>
      </c>
    </row>
    <row r="180" spans="1:103" ht="13" outlineLevel="1" x14ac:dyDescent="0.25">
      <c r="A180" s="80" t="s">
        <v>344</v>
      </c>
      <c r="B180" s="71" t="s">
        <v>196</v>
      </c>
      <c r="C180" s="72" t="s">
        <v>213</v>
      </c>
      <c r="D180" s="71" t="s">
        <v>147</v>
      </c>
      <c r="E180" s="74">
        <v>104600042</v>
      </c>
      <c r="F180" s="71" t="s">
        <v>382</v>
      </c>
      <c r="G180" s="73">
        <v>44593</v>
      </c>
      <c r="H180" s="73">
        <v>44620</v>
      </c>
      <c r="I180" s="71">
        <v>72</v>
      </c>
      <c r="J180" s="142" t="s">
        <v>761</v>
      </c>
      <c r="K180" s="75" t="s">
        <v>146</v>
      </c>
      <c r="L180" s="71" t="s">
        <v>215</v>
      </c>
      <c r="M180" s="38" t="str">
        <f t="shared" si="187"/>
        <v>6274</v>
      </c>
      <c r="N180" s="71">
        <v>6274001906</v>
      </c>
      <c r="O180" s="71" t="s">
        <v>346</v>
      </c>
      <c r="P180" s="76"/>
      <c r="Q180" s="77"/>
      <c r="R180" s="76">
        <v>125800000</v>
      </c>
      <c r="S180" s="170">
        <v>1747222</v>
      </c>
      <c r="T180" s="155">
        <f t="shared" ref="T180:AE189" si="220">+IF(YEAR($H180)&lt;$T$5,$S180,IF(AND(YEAR($H180)=$T$5,MONTH($H180)&lt;=T$6),$S180,0))</f>
        <v>0</v>
      </c>
      <c r="U180" s="155">
        <f t="shared" si="220"/>
        <v>0</v>
      </c>
      <c r="V180" s="155">
        <f t="shared" si="220"/>
        <v>0</v>
      </c>
      <c r="W180" s="155">
        <f t="shared" si="220"/>
        <v>0</v>
      </c>
      <c r="X180" s="155">
        <f t="shared" si="220"/>
        <v>0</v>
      </c>
      <c r="Y180" s="155">
        <f t="shared" si="220"/>
        <v>0</v>
      </c>
      <c r="Z180" s="155">
        <f t="shared" si="220"/>
        <v>0</v>
      </c>
      <c r="AA180" s="155">
        <f t="shared" si="220"/>
        <v>0</v>
      </c>
      <c r="AB180" s="155">
        <f t="shared" si="220"/>
        <v>0</v>
      </c>
      <c r="AC180" s="155">
        <f t="shared" si="220"/>
        <v>0</v>
      </c>
      <c r="AD180" s="155">
        <f t="shared" si="220"/>
        <v>0</v>
      </c>
      <c r="AE180" s="155">
        <f t="shared" si="220"/>
        <v>0</v>
      </c>
      <c r="AF180" s="155">
        <f t="shared" si="189"/>
        <v>0</v>
      </c>
      <c r="AG180" s="156">
        <v>0</v>
      </c>
      <c r="AH180" s="155">
        <f t="shared" ref="AH180:AS189" si="221">+IF(YEAR($H180)&lt;$AH$5,$S180,IF(AND(YEAR($H180)=$AH$5,MONTH($H180)&lt;=AH$6),$S180,0))</f>
        <v>0</v>
      </c>
      <c r="AI180" s="155">
        <f t="shared" si="221"/>
        <v>0</v>
      </c>
      <c r="AJ180" s="155">
        <f t="shared" si="221"/>
        <v>0</v>
      </c>
      <c r="AK180" s="155">
        <f t="shared" si="221"/>
        <v>0</v>
      </c>
      <c r="AL180" s="155">
        <f t="shared" si="221"/>
        <v>0</v>
      </c>
      <c r="AM180" s="155">
        <f t="shared" si="221"/>
        <v>0</v>
      </c>
      <c r="AN180" s="155">
        <f t="shared" si="221"/>
        <v>0</v>
      </c>
      <c r="AO180" s="155">
        <f t="shared" si="221"/>
        <v>0</v>
      </c>
      <c r="AP180" s="155">
        <f t="shared" si="221"/>
        <v>0</v>
      </c>
      <c r="AQ180" s="155">
        <f t="shared" si="221"/>
        <v>0</v>
      </c>
      <c r="AR180" s="155">
        <f t="shared" si="221"/>
        <v>0</v>
      </c>
      <c r="AS180" s="155">
        <f t="shared" si="221"/>
        <v>0</v>
      </c>
      <c r="AT180" s="155">
        <f t="shared" si="191"/>
        <v>0</v>
      </c>
      <c r="AU180" s="156">
        <v>0</v>
      </c>
      <c r="AV180" s="155">
        <f t="shared" ref="AV180:BG189" si="222">+IF(YEAR($H180)&lt;$AV$5,$S180,IF(AND(YEAR($H180)=$AV$5,MONTH($H180)&lt;=AV$6),$S180,0))</f>
        <v>0</v>
      </c>
      <c r="AW180" s="155">
        <f t="shared" si="222"/>
        <v>1747222</v>
      </c>
      <c r="AX180" s="155">
        <f t="shared" si="222"/>
        <v>1747222</v>
      </c>
      <c r="AY180" s="155">
        <f t="shared" si="222"/>
        <v>1747222</v>
      </c>
      <c r="AZ180" s="155">
        <f t="shared" si="222"/>
        <v>1747222</v>
      </c>
      <c r="BA180" s="155">
        <f t="shared" si="222"/>
        <v>1747222</v>
      </c>
      <c r="BB180" s="155">
        <f t="shared" si="222"/>
        <v>1747222</v>
      </c>
      <c r="BC180" s="155">
        <f t="shared" si="222"/>
        <v>1747222</v>
      </c>
      <c r="BD180" s="155">
        <f t="shared" si="222"/>
        <v>1747222</v>
      </c>
      <c r="BE180" s="155">
        <f t="shared" si="222"/>
        <v>1747222</v>
      </c>
      <c r="BF180" s="155">
        <f t="shared" si="222"/>
        <v>1747222</v>
      </c>
      <c r="BG180" s="155">
        <f t="shared" si="222"/>
        <v>1747222</v>
      </c>
      <c r="BH180" s="155">
        <f t="shared" si="193"/>
        <v>19219442</v>
      </c>
      <c r="BI180" s="156">
        <f t="shared" si="218"/>
        <v>106580558</v>
      </c>
      <c r="BJ180" s="155">
        <f t="shared" ref="BJ180:BU189" si="223">+IF(YEAR($H180)&lt;$BJ$5,$S180,IF(AND(YEAR($H180)=$BJ$5,MONTH($H180)&lt;=BJ$6),$S180,0))</f>
        <v>1747222</v>
      </c>
      <c r="BK180" s="155">
        <f t="shared" si="223"/>
        <v>1747222</v>
      </c>
      <c r="BL180" s="155">
        <f t="shared" si="223"/>
        <v>1747222</v>
      </c>
      <c r="BM180" s="155">
        <f t="shared" si="223"/>
        <v>1747222</v>
      </c>
      <c r="BN180" s="155">
        <f t="shared" si="223"/>
        <v>1747222</v>
      </c>
      <c r="BO180" s="155">
        <f t="shared" si="223"/>
        <v>1747222</v>
      </c>
      <c r="BP180" s="155">
        <f t="shared" si="223"/>
        <v>1747222</v>
      </c>
      <c r="BQ180" s="155">
        <f t="shared" si="223"/>
        <v>1747222</v>
      </c>
      <c r="BR180" s="155">
        <f t="shared" si="223"/>
        <v>1747222</v>
      </c>
      <c r="BS180" s="155">
        <f t="shared" si="223"/>
        <v>1747222</v>
      </c>
      <c r="BT180" s="155">
        <f t="shared" si="223"/>
        <v>1747222</v>
      </c>
      <c r="BU180" s="155">
        <f t="shared" si="223"/>
        <v>1747222</v>
      </c>
      <c r="BV180" s="155">
        <f t="shared" si="196"/>
        <v>20966664</v>
      </c>
      <c r="BW180" s="156">
        <f t="shared" si="197"/>
        <v>85613894</v>
      </c>
      <c r="BX180" s="157">
        <f t="shared" si="206"/>
        <v>1747222</v>
      </c>
      <c r="BY180" s="157">
        <f t="shared" si="206"/>
        <v>1747222</v>
      </c>
      <c r="BZ180" s="157">
        <f t="shared" si="206"/>
        <v>1747222</v>
      </c>
      <c r="CA180" s="157">
        <f t="shared" si="213"/>
        <v>1747222</v>
      </c>
      <c r="CB180" s="157">
        <f t="shared" si="213"/>
        <v>1747222</v>
      </c>
      <c r="CC180" s="157">
        <f t="shared" si="213"/>
        <v>1747222</v>
      </c>
      <c r="CD180" s="157">
        <f t="shared" si="213"/>
        <v>1747222</v>
      </c>
      <c r="CE180" s="157">
        <f t="shared" si="214"/>
        <v>1747222</v>
      </c>
      <c r="CF180" s="157">
        <f t="shared" si="214"/>
        <v>1747222</v>
      </c>
      <c r="CG180" s="157">
        <f t="shared" si="214"/>
        <v>1747222</v>
      </c>
      <c r="CH180" s="157">
        <f t="shared" si="214"/>
        <v>1747222</v>
      </c>
      <c r="CI180" s="157">
        <f t="shared" si="214"/>
        <v>1747222</v>
      </c>
      <c r="CJ180" s="155">
        <f t="shared" si="199"/>
        <v>20966664</v>
      </c>
      <c r="CK180" s="156">
        <f t="shared" si="200"/>
        <v>64647230</v>
      </c>
      <c r="CL180" s="155">
        <f t="shared" si="219"/>
        <v>1747222</v>
      </c>
      <c r="CM180" s="155">
        <f t="shared" si="219"/>
        <v>1747222</v>
      </c>
      <c r="CN180" s="155">
        <f t="shared" si="219"/>
        <v>1747222</v>
      </c>
      <c r="CO180" s="155">
        <f t="shared" si="219"/>
        <v>1747222</v>
      </c>
      <c r="CP180" s="155">
        <f t="shared" si="219"/>
        <v>1747222</v>
      </c>
      <c r="CQ180" s="155">
        <f t="shared" si="219"/>
        <v>1747222</v>
      </c>
      <c r="CR180" s="155">
        <f t="shared" si="219"/>
        <v>1747222</v>
      </c>
      <c r="CS180" s="155">
        <f t="shared" si="219"/>
        <v>1747222</v>
      </c>
      <c r="CT180" s="155">
        <f t="shared" si="219"/>
        <v>1747222</v>
      </c>
      <c r="CU180" s="155">
        <f t="shared" si="219"/>
        <v>1747222</v>
      </c>
      <c r="CV180" s="155">
        <f t="shared" ref="CV180:CW185" si="224">+IF(YEAR($H180)&lt;$CL$4,$S180,IF(AND(YEAR($H180)=$CL$4,MONTH($H180)&lt;=CV$6),$S180,0))</f>
        <v>1747222</v>
      </c>
      <c r="CW180" s="155">
        <f t="shared" si="224"/>
        <v>1747222</v>
      </c>
      <c r="CX180" s="155">
        <f t="shared" si="216"/>
        <v>20966664</v>
      </c>
      <c r="CY180" s="155">
        <f t="shared" si="217"/>
        <v>43680566</v>
      </c>
    </row>
    <row r="181" spans="1:103" ht="13" outlineLevel="1" x14ac:dyDescent="0.25">
      <c r="A181" s="80" t="s">
        <v>344</v>
      </c>
      <c r="B181" s="71" t="s">
        <v>196</v>
      </c>
      <c r="C181" s="72" t="s">
        <v>229</v>
      </c>
      <c r="D181" s="71" t="s">
        <v>147</v>
      </c>
      <c r="E181" s="74">
        <v>104600043</v>
      </c>
      <c r="F181" s="71" t="s">
        <v>382</v>
      </c>
      <c r="G181" s="73">
        <v>44593</v>
      </c>
      <c r="H181" s="73">
        <v>44620</v>
      </c>
      <c r="I181" s="71">
        <v>72</v>
      </c>
      <c r="J181" s="142" t="s">
        <v>751</v>
      </c>
      <c r="K181" s="75" t="s">
        <v>231</v>
      </c>
      <c r="L181" s="71" t="s">
        <v>232</v>
      </c>
      <c r="M181" s="38" t="str">
        <f t="shared" si="187"/>
        <v>6274</v>
      </c>
      <c r="N181" s="71">
        <v>6274001906</v>
      </c>
      <c r="O181" s="71" t="s">
        <v>346</v>
      </c>
      <c r="P181" s="76"/>
      <c r="Q181" s="77"/>
      <c r="R181" s="76">
        <v>125800000</v>
      </c>
      <c r="S181" s="170">
        <v>1747222</v>
      </c>
      <c r="T181" s="155">
        <f t="shared" si="220"/>
        <v>0</v>
      </c>
      <c r="U181" s="155">
        <f t="shared" si="220"/>
        <v>0</v>
      </c>
      <c r="V181" s="155">
        <f t="shared" si="220"/>
        <v>0</v>
      </c>
      <c r="W181" s="155">
        <f t="shared" si="220"/>
        <v>0</v>
      </c>
      <c r="X181" s="155">
        <f t="shared" si="220"/>
        <v>0</v>
      </c>
      <c r="Y181" s="155">
        <f t="shared" si="220"/>
        <v>0</v>
      </c>
      <c r="Z181" s="155">
        <f t="shared" si="220"/>
        <v>0</v>
      </c>
      <c r="AA181" s="155">
        <f t="shared" si="220"/>
        <v>0</v>
      </c>
      <c r="AB181" s="155">
        <f t="shared" si="220"/>
        <v>0</v>
      </c>
      <c r="AC181" s="155">
        <f t="shared" si="220"/>
        <v>0</v>
      </c>
      <c r="AD181" s="155">
        <f t="shared" si="220"/>
        <v>0</v>
      </c>
      <c r="AE181" s="155">
        <f t="shared" si="220"/>
        <v>0</v>
      </c>
      <c r="AF181" s="155">
        <f t="shared" si="189"/>
        <v>0</v>
      </c>
      <c r="AG181" s="156">
        <v>0</v>
      </c>
      <c r="AH181" s="155">
        <f t="shared" si="221"/>
        <v>0</v>
      </c>
      <c r="AI181" s="155">
        <f t="shared" si="221"/>
        <v>0</v>
      </c>
      <c r="AJ181" s="155">
        <f t="shared" si="221"/>
        <v>0</v>
      </c>
      <c r="AK181" s="155">
        <f t="shared" si="221"/>
        <v>0</v>
      </c>
      <c r="AL181" s="155">
        <f t="shared" si="221"/>
        <v>0</v>
      </c>
      <c r="AM181" s="155">
        <f t="shared" si="221"/>
        <v>0</v>
      </c>
      <c r="AN181" s="155">
        <f t="shared" si="221"/>
        <v>0</v>
      </c>
      <c r="AO181" s="155">
        <f t="shared" si="221"/>
        <v>0</v>
      </c>
      <c r="AP181" s="155">
        <f t="shared" si="221"/>
        <v>0</v>
      </c>
      <c r="AQ181" s="155">
        <f t="shared" si="221"/>
        <v>0</v>
      </c>
      <c r="AR181" s="155">
        <f t="shared" si="221"/>
        <v>0</v>
      </c>
      <c r="AS181" s="155">
        <f t="shared" si="221"/>
        <v>0</v>
      </c>
      <c r="AT181" s="155">
        <f t="shared" si="191"/>
        <v>0</v>
      </c>
      <c r="AU181" s="156">
        <v>0</v>
      </c>
      <c r="AV181" s="155">
        <f t="shared" si="222"/>
        <v>0</v>
      </c>
      <c r="AW181" s="155">
        <f t="shared" si="222"/>
        <v>1747222</v>
      </c>
      <c r="AX181" s="155">
        <f t="shared" si="222"/>
        <v>1747222</v>
      </c>
      <c r="AY181" s="155">
        <f t="shared" si="222"/>
        <v>1747222</v>
      </c>
      <c r="AZ181" s="155">
        <f t="shared" si="222"/>
        <v>1747222</v>
      </c>
      <c r="BA181" s="155">
        <f t="shared" si="222"/>
        <v>1747222</v>
      </c>
      <c r="BB181" s="155">
        <f t="shared" si="222"/>
        <v>1747222</v>
      </c>
      <c r="BC181" s="155">
        <f t="shared" si="222"/>
        <v>1747222</v>
      </c>
      <c r="BD181" s="155">
        <f t="shared" si="222"/>
        <v>1747222</v>
      </c>
      <c r="BE181" s="155">
        <f t="shared" si="222"/>
        <v>1747222</v>
      </c>
      <c r="BF181" s="155">
        <f t="shared" si="222"/>
        <v>1747222</v>
      </c>
      <c r="BG181" s="155">
        <f t="shared" si="222"/>
        <v>1747222</v>
      </c>
      <c r="BH181" s="155">
        <f t="shared" si="193"/>
        <v>19219442</v>
      </c>
      <c r="BI181" s="156">
        <f t="shared" si="218"/>
        <v>106580558</v>
      </c>
      <c r="BJ181" s="155">
        <f t="shared" si="223"/>
        <v>1747222</v>
      </c>
      <c r="BK181" s="155">
        <f t="shared" si="223"/>
        <v>1747222</v>
      </c>
      <c r="BL181" s="155">
        <f t="shared" si="223"/>
        <v>1747222</v>
      </c>
      <c r="BM181" s="155">
        <f t="shared" si="223"/>
        <v>1747222</v>
      </c>
      <c r="BN181" s="155">
        <f t="shared" si="223"/>
        <v>1747222</v>
      </c>
      <c r="BO181" s="155">
        <f t="shared" si="223"/>
        <v>1747222</v>
      </c>
      <c r="BP181" s="155">
        <f t="shared" si="223"/>
        <v>1747222</v>
      </c>
      <c r="BQ181" s="155">
        <f t="shared" si="223"/>
        <v>1747222</v>
      </c>
      <c r="BR181" s="155">
        <f t="shared" si="223"/>
        <v>1747222</v>
      </c>
      <c r="BS181" s="155">
        <f t="shared" si="223"/>
        <v>1747222</v>
      </c>
      <c r="BT181" s="155">
        <f t="shared" si="223"/>
        <v>1747222</v>
      </c>
      <c r="BU181" s="155">
        <f t="shared" si="223"/>
        <v>1747222</v>
      </c>
      <c r="BV181" s="155">
        <f t="shared" si="196"/>
        <v>20966664</v>
      </c>
      <c r="BW181" s="156">
        <f t="shared" si="197"/>
        <v>85613894</v>
      </c>
      <c r="BX181" s="157">
        <f t="shared" si="206"/>
        <v>1747222</v>
      </c>
      <c r="BY181" s="157">
        <f t="shared" si="206"/>
        <v>1747222</v>
      </c>
      <c r="BZ181" s="157">
        <f t="shared" si="206"/>
        <v>1747222</v>
      </c>
      <c r="CA181" s="157">
        <f t="shared" si="213"/>
        <v>1747222</v>
      </c>
      <c r="CB181" s="157">
        <f t="shared" si="213"/>
        <v>1747222</v>
      </c>
      <c r="CC181" s="157">
        <f t="shared" si="213"/>
        <v>1747222</v>
      </c>
      <c r="CD181" s="157">
        <f t="shared" si="213"/>
        <v>1747222</v>
      </c>
      <c r="CE181" s="157">
        <f t="shared" si="214"/>
        <v>1747222</v>
      </c>
      <c r="CF181" s="157">
        <f t="shared" si="214"/>
        <v>1747222</v>
      </c>
      <c r="CG181" s="157">
        <f t="shared" si="214"/>
        <v>1747222</v>
      </c>
      <c r="CH181" s="157">
        <f t="shared" si="214"/>
        <v>1747222</v>
      </c>
      <c r="CI181" s="157">
        <f t="shared" si="214"/>
        <v>1747222</v>
      </c>
      <c r="CJ181" s="155">
        <f t="shared" si="199"/>
        <v>20966664</v>
      </c>
      <c r="CK181" s="156">
        <f t="shared" si="200"/>
        <v>64647230</v>
      </c>
      <c r="CL181" s="155">
        <f t="shared" si="219"/>
        <v>1747222</v>
      </c>
      <c r="CM181" s="155">
        <f t="shared" si="219"/>
        <v>1747222</v>
      </c>
      <c r="CN181" s="155">
        <f t="shared" si="219"/>
        <v>1747222</v>
      </c>
      <c r="CO181" s="155">
        <f t="shared" si="219"/>
        <v>1747222</v>
      </c>
      <c r="CP181" s="155">
        <f t="shared" si="219"/>
        <v>1747222</v>
      </c>
      <c r="CQ181" s="155">
        <f t="shared" si="219"/>
        <v>1747222</v>
      </c>
      <c r="CR181" s="155">
        <f t="shared" si="219"/>
        <v>1747222</v>
      </c>
      <c r="CS181" s="155">
        <f t="shared" si="219"/>
        <v>1747222</v>
      </c>
      <c r="CT181" s="155">
        <f t="shared" si="219"/>
        <v>1747222</v>
      </c>
      <c r="CU181" s="155">
        <f t="shared" si="219"/>
        <v>1747222</v>
      </c>
      <c r="CV181" s="155">
        <f t="shared" si="224"/>
        <v>1747222</v>
      </c>
      <c r="CW181" s="155">
        <f t="shared" si="224"/>
        <v>1747222</v>
      </c>
      <c r="CX181" s="155">
        <f t="shared" si="216"/>
        <v>20966664</v>
      </c>
      <c r="CY181" s="155">
        <f t="shared" si="217"/>
        <v>43680566</v>
      </c>
    </row>
    <row r="182" spans="1:103" ht="13" outlineLevel="1" x14ac:dyDescent="0.25">
      <c r="A182" s="80" t="s">
        <v>344</v>
      </c>
      <c r="B182" s="71" t="s">
        <v>196</v>
      </c>
      <c r="C182" s="72" t="s">
        <v>201</v>
      </c>
      <c r="D182" s="71" t="s">
        <v>82</v>
      </c>
      <c r="E182" s="74">
        <v>104000073</v>
      </c>
      <c r="F182" s="71" t="s">
        <v>348</v>
      </c>
      <c r="G182" s="73">
        <v>44651</v>
      </c>
      <c r="H182" s="73">
        <v>44651</v>
      </c>
      <c r="I182" s="71">
        <v>72</v>
      </c>
      <c r="J182" s="142" t="s">
        <v>94</v>
      </c>
      <c r="K182" s="75" t="s">
        <v>66</v>
      </c>
      <c r="L182" s="71" t="s">
        <v>204</v>
      </c>
      <c r="M182" s="38" t="str">
        <f t="shared" si="187"/>
        <v>6274</v>
      </c>
      <c r="N182" s="71">
        <v>6274001903</v>
      </c>
      <c r="O182" s="71" t="s">
        <v>346</v>
      </c>
      <c r="P182" s="76"/>
      <c r="Q182" s="77"/>
      <c r="R182" s="76">
        <v>265000000</v>
      </c>
      <c r="S182" s="170">
        <v>3680555</v>
      </c>
      <c r="T182" s="155">
        <f t="shared" si="220"/>
        <v>0</v>
      </c>
      <c r="U182" s="155">
        <f t="shared" si="220"/>
        <v>0</v>
      </c>
      <c r="V182" s="155">
        <f t="shared" si="220"/>
        <v>0</v>
      </c>
      <c r="W182" s="155">
        <f t="shared" si="220"/>
        <v>0</v>
      </c>
      <c r="X182" s="155">
        <f t="shared" si="220"/>
        <v>0</v>
      </c>
      <c r="Y182" s="155">
        <f t="shared" si="220"/>
        <v>0</v>
      </c>
      <c r="Z182" s="155">
        <f t="shared" si="220"/>
        <v>0</v>
      </c>
      <c r="AA182" s="155">
        <f t="shared" si="220"/>
        <v>0</v>
      </c>
      <c r="AB182" s="155">
        <f t="shared" si="220"/>
        <v>0</v>
      </c>
      <c r="AC182" s="155">
        <f t="shared" si="220"/>
        <v>0</v>
      </c>
      <c r="AD182" s="155">
        <f t="shared" si="220"/>
        <v>0</v>
      </c>
      <c r="AE182" s="155">
        <f t="shared" si="220"/>
        <v>0</v>
      </c>
      <c r="AF182" s="155">
        <f t="shared" si="189"/>
        <v>0</v>
      </c>
      <c r="AG182" s="156">
        <v>0</v>
      </c>
      <c r="AH182" s="155">
        <f t="shared" si="221"/>
        <v>0</v>
      </c>
      <c r="AI182" s="155">
        <f t="shared" si="221"/>
        <v>0</v>
      </c>
      <c r="AJ182" s="155">
        <f t="shared" si="221"/>
        <v>0</v>
      </c>
      <c r="AK182" s="155">
        <f t="shared" si="221"/>
        <v>0</v>
      </c>
      <c r="AL182" s="155">
        <f t="shared" si="221"/>
        <v>0</v>
      </c>
      <c r="AM182" s="155">
        <f t="shared" si="221"/>
        <v>0</v>
      </c>
      <c r="AN182" s="155">
        <f t="shared" si="221"/>
        <v>0</v>
      </c>
      <c r="AO182" s="155">
        <f t="shared" si="221"/>
        <v>0</v>
      </c>
      <c r="AP182" s="155">
        <f t="shared" si="221"/>
        <v>0</v>
      </c>
      <c r="AQ182" s="155">
        <f t="shared" si="221"/>
        <v>0</v>
      </c>
      <c r="AR182" s="155">
        <f t="shared" si="221"/>
        <v>0</v>
      </c>
      <c r="AS182" s="155">
        <f t="shared" si="221"/>
        <v>0</v>
      </c>
      <c r="AT182" s="155">
        <f t="shared" si="191"/>
        <v>0</v>
      </c>
      <c r="AU182" s="156">
        <v>0</v>
      </c>
      <c r="AV182" s="155">
        <f t="shared" si="222"/>
        <v>0</v>
      </c>
      <c r="AW182" s="155">
        <f t="shared" si="222"/>
        <v>0</v>
      </c>
      <c r="AX182" s="155">
        <f t="shared" si="222"/>
        <v>3680555</v>
      </c>
      <c r="AY182" s="155">
        <f t="shared" si="222"/>
        <v>3680555</v>
      </c>
      <c r="AZ182" s="155">
        <f t="shared" si="222"/>
        <v>3680555</v>
      </c>
      <c r="BA182" s="155">
        <f t="shared" si="222"/>
        <v>3680555</v>
      </c>
      <c r="BB182" s="155">
        <f t="shared" si="222"/>
        <v>3680555</v>
      </c>
      <c r="BC182" s="155">
        <f t="shared" si="222"/>
        <v>3680555</v>
      </c>
      <c r="BD182" s="155">
        <f t="shared" si="222"/>
        <v>3680555</v>
      </c>
      <c r="BE182" s="155">
        <f t="shared" si="222"/>
        <v>3680555</v>
      </c>
      <c r="BF182" s="155">
        <f t="shared" si="222"/>
        <v>3680555</v>
      </c>
      <c r="BG182" s="155">
        <f t="shared" si="222"/>
        <v>3680555</v>
      </c>
      <c r="BH182" s="155">
        <f t="shared" si="193"/>
        <v>36805550</v>
      </c>
      <c r="BI182" s="156">
        <f t="shared" si="218"/>
        <v>228194450</v>
      </c>
      <c r="BJ182" s="155">
        <f t="shared" si="223"/>
        <v>3680555</v>
      </c>
      <c r="BK182" s="155">
        <f t="shared" si="223"/>
        <v>3680555</v>
      </c>
      <c r="BL182" s="155">
        <f t="shared" si="223"/>
        <v>3680555</v>
      </c>
      <c r="BM182" s="155">
        <f t="shared" si="223"/>
        <v>3680555</v>
      </c>
      <c r="BN182" s="155">
        <f t="shared" si="223"/>
        <v>3680555</v>
      </c>
      <c r="BO182" s="155">
        <f t="shared" si="223"/>
        <v>3680555</v>
      </c>
      <c r="BP182" s="155">
        <f t="shared" si="223"/>
        <v>3680555</v>
      </c>
      <c r="BQ182" s="155">
        <f t="shared" si="223"/>
        <v>3680555</v>
      </c>
      <c r="BR182" s="155">
        <f t="shared" si="223"/>
        <v>3680555</v>
      </c>
      <c r="BS182" s="155">
        <f t="shared" si="223"/>
        <v>3680555</v>
      </c>
      <c r="BT182" s="155">
        <f t="shared" si="223"/>
        <v>3680555</v>
      </c>
      <c r="BU182" s="155">
        <f t="shared" si="223"/>
        <v>3680555</v>
      </c>
      <c r="BV182" s="155">
        <f t="shared" si="196"/>
        <v>44166660</v>
      </c>
      <c r="BW182" s="156">
        <f t="shared" si="197"/>
        <v>184027790</v>
      </c>
      <c r="BX182" s="157">
        <f t="shared" si="206"/>
        <v>3680555</v>
      </c>
      <c r="BY182" s="157">
        <f t="shared" si="206"/>
        <v>3680555</v>
      </c>
      <c r="BZ182" s="157">
        <f t="shared" si="206"/>
        <v>3680555</v>
      </c>
      <c r="CA182" s="157">
        <f t="shared" si="213"/>
        <v>3680555</v>
      </c>
      <c r="CB182" s="157">
        <f t="shared" si="213"/>
        <v>3680555</v>
      </c>
      <c r="CC182" s="157">
        <f t="shared" si="213"/>
        <v>3680555</v>
      </c>
      <c r="CD182" s="157">
        <f t="shared" si="213"/>
        <v>3680555</v>
      </c>
      <c r="CE182" s="157">
        <f t="shared" si="214"/>
        <v>3680555</v>
      </c>
      <c r="CF182" s="157">
        <f t="shared" si="214"/>
        <v>3680555</v>
      </c>
      <c r="CG182" s="157">
        <f t="shared" si="214"/>
        <v>3680555</v>
      </c>
      <c r="CH182" s="157">
        <f t="shared" si="214"/>
        <v>3680555</v>
      </c>
      <c r="CI182" s="157">
        <f t="shared" si="214"/>
        <v>3680555</v>
      </c>
      <c r="CJ182" s="155">
        <f t="shared" si="199"/>
        <v>44166660</v>
      </c>
      <c r="CK182" s="156">
        <f t="shared" si="200"/>
        <v>139861130</v>
      </c>
      <c r="CL182" s="155">
        <f t="shared" si="219"/>
        <v>3680555</v>
      </c>
      <c r="CM182" s="155">
        <f t="shared" si="219"/>
        <v>3680555</v>
      </c>
      <c r="CN182" s="155">
        <f t="shared" si="219"/>
        <v>3680555</v>
      </c>
      <c r="CO182" s="155">
        <f t="shared" si="219"/>
        <v>3680555</v>
      </c>
      <c r="CP182" s="155">
        <f t="shared" si="219"/>
        <v>3680555</v>
      </c>
      <c r="CQ182" s="155">
        <f t="shared" si="219"/>
        <v>3680555</v>
      </c>
      <c r="CR182" s="155">
        <f t="shared" si="219"/>
        <v>3680555</v>
      </c>
      <c r="CS182" s="155">
        <f t="shared" si="219"/>
        <v>3680555</v>
      </c>
      <c r="CT182" s="155">
        <f t="shared" si="219"/>
        <v>3680555</v>
      </c>
      <c r="CU182" s="155">
        <f t="shared" si="219"/>
        <v>3680555</v>
      </c>
      <c r="CV182" s="155">
        <f t="shared" si="224"/>
        <v>3680555</v>
      </c>
      <c r="CW182" s="155">
        <f t="shared" si="224"/>
        <v>3680555</v>
      </c>
      <c r="CX182" s="155">
        <f t="shared" si="216"/>
        <v>44166660</v>
      </c>
      <c r="CY182" s="155">
        <f t="shared" si="217"/>
        <v>95694470</v>
      </c>
    </row>
    <row r="183" spans="1:103" ht="13" outlineLevel="1" x14ac:dyDescent="0.25">
      <c r="A183" s="80" t="s">
        <v>344</v>
      </c>
      <c r="B183" s="71" t="s">
        <v>196</v>
      </c>
      <c r="C183" s="72" t="s">
        <v>229</v>
      </c>
      <c r="D183" s="71" t="s">
        <v>88</v>
      </c>
      <c r="E183" s="74">
        <v>107000018</v>
      </c>
      <c r="F183" s="71" t="s">
        <v>394</v>
      </c>
      <c r="G183" s="73">
        <v>44652</v>
      </c>
      <c r="H183" s="73">
        <v>44673</v>
      </c>
      <c r="I183" s="71">
        <v>72</v>
      </c>
      <c r="J183" s="142" t="s">
        <v>761</v>
      </c>
      <c r="K183" s="75" t="s">
        <v>146</v>
      </c>
      <c r="L183" s="71" t="s">
        <v>232</v>
      </c>
      <c r="M183" s="38" t="str">
        <f t="shared" si="187"/>
        <v>6274</v>
      </c>
      <c r="N183" s="71">
        <v>6274001905</v>
      </c>
      <c r="O183" s="71" t="s">
        <v>346</v>
      </c>
      <c r="P183" s="76"/>
      <c r="Q183" s="77"/>
      <c r="R183" s="76">
        <v>600000000</v>
      </c>
      <c r="S183" s="170">
        <v>8333334</v>
      </c>
      <c r="T183" s="155">
        <f t="shared" si="220"/>
        <v>0</v>
      </c>
      <c r="U183" s="155">
        <f t="shared" si="220"/>
        <v>0</v>
      </c>
      <c r="V183" s="155">
        <f t="shared" si="220"/>
        <v>0</v>
      </c>
      <c r="W183" s="155">
        <f t="shared" si="220"/>
        <v>0</v>
      </c>
      <c r="X183" s="155">
        <f t="shared" si="220"/>
        <v>0</v>
      </c>
      <c r="Y183" s="155">
        <f t="shared" si="220"/>
        <v>0</v>
      </c>
      <c r="Z183" s="155">
        <f t="shared" si="220"/>
        <v>0</v>
      </c>
      <c r="AA183" s="155">
        <f t="shared" si="220"/>
        <v>0</v>
      </c>
      <c r="AB183" s="155">
        <f t="shared" si="220"/>
        <v>0</v>
      </c>
      <c r="AC183" s="155">
        <f t="shared" si="220"/>
        <v>0</v>
      </c>
      <c r="AD183" s="155">
        <f t="shared" si="220"/>
        <v>0</v>
      </c>
      <c r="AE183" s="155">
        <f t="shared" si="220"/>
        <v>0</v>
      </c>
      <c r="AF183" s="155">
        <f t="shared" si="189"/>
        <v>0</v>
      </c>
      <c r="AG183" s="159">
        <v>0</v>
      </c>
      <c r="AH183" s="155">
        <f t="shared" si="221"/>
        <v>0</v>
      </c>
      <c r="AI183" s="155">
        <f t="shared" si="221"/>
        <v>0</v>
      </c>
      <c r="AJ183" s="155">
        <f t="shared" si="221"/>
        <v>0</v>
      </c>
      <c r="AK183" s="155">
        <f t="shared" si="221"/>
        <v>0</v>
      </c>
      <c r="AL183" s="155">
        <f t="shared" si="221"/>
        <v>0</v>
      </c>
      <c r="AM183" s="155">
        <f t="shared" si="221"/>
        <v>0</v>
      </c>
      <c r="AN183" s="155">
        <f t="shared" si="221"/>
        <v>0</v>
      </c>
      <c r="AO183" s="155">
        <f t="shared" si="221"/>
        <v>0</v>
      </c>
      <c r="AP183" s="155">
        <f t="shared" si="221"/>
        <v>0</v>
      </c>
      <c r="AQ183" s="155">
        <f t="shared" si="221"/>
        <v>0</v>
      </c>
      <c r="AR183" s="155">
        <f t="shared" si="221"/>
        <v>0</v>
      </c>
      <c r="AS183" s="155">
        <f t="shared" si="221"/>
        <v>0</v>
      </c>
      <c r="AT183" s="155">
        <f t="shared" si="191"/>
        <v>0</v>
      </c>
      <c r="AU183" s="159">
        <v>0</v>
      </c>
      <c r="AV183" s="155">
        <f t="shared" si="222"/>
        <v>0</v>
      </c>
      <c r="AW183" s="155">
        <f t="shared" si="222"/>
        <v>0</v>
      </c>
      <c r="AX183" s="155">
        <f t="shared" si="222"/>
        <v>0</v>
      </c>
      <c r="AY183" s="155">
        <f t="shared" si="222"/>
        <v>8333334</v>
      </c>
      <c r="AZ183" s="155">
        <f t="shared" si="222"/>
        <v>8333334</v>
      </c>
      <c r="BA183" s="155">
        <f t="shared" si="222"/>
        <v>8333334</v>
      </c>
      <c r="BB183" s="155">
        <f t="shared" si="222"/>
        <v>8333334</v>
      </c>
      <c r="BC183" s="155">
        <f t="shared" si="222"/>
        <v>8333334</v>
      </c>
      <c r="BD183" s="155">
        <f t="shared" si="222"/>
        <v>8333334</v>
      </c>
      <c r="BE183" s="155">
        <f t="shared" si="222"/>
        <v>8333334</v>
      </c>
      <c r="BF183" s="155">
        <f t="shared" si="222"/>
        <v>8333334</v>
      </c>
      <c r="BG183" s="155">
        <f t="shared" si="222"/>
        <v>8333334</v>
      </c>
      <c r="BH183" s="155">
        <f t="shared" si="193"/>
        <v>75000006</v>
      </c>
      <c r="BI183" s="159">
        <f t="shared" si="218"/>
        <v>524999994</v>
      </c>
      <c r="BJ183" s="155">
        <f t="shared" si="223"/>
        <v>8333334</v>
      </c>
      <c r="BK183" s="155">
        <f t="shared" si="223"/>
        <v>8333334</v>
      </c>
      <c r="BL183" s="155">
        <f t="shared" si="223"/>
        <v>8333334</v>
      </c>
      <c r="BM183" s="155">
        <f t="shared" si="223"/>
        <v>8333334</v>
      </c>
      <c r="BN183" s="155">
        <f t="shared" si="223"/>
        <v>8333334</v>
      </c>
      <c r="BO183" s="155">
        <f t="shared" si="223"/>
        <v>8333334</v>
      </c>
      <c r="BP183" s="155">
        <f t="shared" si="223"/>
        <v>8333334</v>
      </c>
      <c r="BQ183" s="155">
        <f t="shared" si="223"/>
        <v>8333334</v>
      </c>
      <c r="BR183" s="155">
        <f t="shared" si="223"/>
        <v>8333334</v>
      </c>
      <c r="BS183" s="155">
        <f t="shared" si="223"/>
        <v>8333334</v>
      </c>
      <c r="BT183" s="155">
        <f t="shared" si="223"/>
        <v>8333334</v>
      </c>
      <c r="BU183" s="155">
        <f t="shared" si="223"/>
        <v>8333334</v>
      </c>
      <c r="BV183" s="155">
        <f t="shared" si="196"/>
        <v>100000008</v>
      </c>
      <c r="BW183" s="156">
        <f t="shared" si="197"/>
        <v>424999986</v>
      </c>
      <c r="BX183" s="157">
        <f t="shared" si="206"/>
        <v>8333334</v>
      </c>
      <c r="BY183" s="157">
        <f t="shared" si="206"/>
        <v>8333334</v>
      </c>
      <c r="BZ183" s="157">
        <f t="shared" si="206"/>
        <v>8333334</v>
      </c>
      <c r="CA183" s="157">
        <f t="shared" si="213"/>
        <v>8333334</v>
      </c>
      <c r="CB183" s="157">
        <f t="shared" si="213"/>
        <v>8333334</v>
      </c>
      <c r="CC183" s="157">
        <f t="shared" si="213"/>
        <v>8333334</v>
      </c>
      <c r="CD183" s="157">
        <f t="shared" si="213"/>
        <v>8333334</v>
      </c>
      <c r="CE183" s="157">
        <f t="shared" si="214"/>
        <v>8333334</v>
      </c>
      <c r="CF183" s="157">
        <f t="shared" si="214"/>
        <v>8333334</v>
      </c>
      <c r="CG183" s="157">
        <f t="shared" si="214"/>
        <v>8333334</v>
      </c>
      <c r="CH183" s="157">
        <f t="shared" si="214"/>
        <v>8333334</v>
      </c>
      <c r="CI183" s="157">
        <f t="shared" si="214"/>
        <v>8333334</v>
      </c>
      <c r="CJ183" s="155">
        <f t="shared" si="199"/>
        <v>100000008</v>
      </c>
      <c r="CK183" s="156">
        <f t="shared" si="200"/>
        <v>324999978</v>
      </c>
      <c r="CL183" s="155">
        <f t="shared" si="219"/>
        <v>8333334</v>
      </c>
      <c r="CM183" s="155">
        <f t="shared" si="219"/>
        <v>8333334</v>
      </c>
      <c r="CN183" s="155">
        <f t="shared" si="219"/>
        <v>8333334</v>
      </c>
      <c r="CO183" s="155">
        <f t="shared" si="219"/>
        <v>8333334</v>
      </c>
      <c r="CP183" s="155">
        <f t="shared" si="219"/>
        <v>8333334</v>
      </c>
      <c r="CQ183" s="155">
        <f t="shared" si="219"/>
        <v>8333334</v>
      </c>
      <c r="CR183" s="155">
        <f t="shared" si="219"/>
        <v>8333334</v>
      </c>
      <c r="CS183" s="155">
        <f t="shared" si="219"/>
        <v>8333334</v>
      </c>
      <c r="CT183" s="155">
        <f t="shared" si="219"/>
        <v>8333334</v>
      </c>
      <c r="CU183" s="155">
        <f t="shared" si="219"/>
        <v>8333334</v>
      </c>
      <c r="CV183" s="155">
        <f t="shared" si="224"/>
        <v>8333334</v>
      </c>
      <c r="CW183" s="155">
        <f t="shared" si="224"/>
        <v>8333334</v>
      </c>
      <c r="CX183" s="155">
        <f t="shared" si="216"/>
        <v>100000008</v>
      </c>
      <c r="CY183" s="155">
        <f t="shared" si="217"/>
        <v>224999970</v>
      </c>
    </row>
    <row r="184" spans="1:103" ht="13" outlineLevel="1" x14ac:dyDescent="0.25">
      <c r="A184" s="80" t="s">
        <v>344</v>
      </c>
      <c r="B184" s="71" t="s">
        <v>196</v>
      </c>
      <c r="C184" s="72" t="s">
        <v>213</v>
      </c>
      <c r="D184" s="71" t="s">
        <v>88</v>
      </c>
      <c r="E184" s="74">
        <v>107000019</v>
      </c>
      <c r="F184" s="71" t="s">
        <v>395</v>
      </c>
      <c r="G184" s="73">
        <v>44652</v>
      </c>
      <c r="H184" s="73">
        <v>44673</v>
      </c>
      <c r="I184" s="71">
        <v>72</v>
      </c>
      <c r="J184" s="142" t="s">
        <v>761</v>
      </c>
      <c r="K184" s="75" t="s">
        <v>146</v>
      </c>
      <c r="L184" s="71" t="s">
        <v>215</v>
      </c>
      <c r="M184" s="38" t="str">
        <f t="shared" si="187"/>
        <v>6274</v>
      </c>
      <c r="N184" s="71">
        <v>6274001905</v>
      </c>
      <c r="O184" s="71" t="s">
        <v>346</v>
      </c>
      <c r="P184" s="76"/>
      <c r="Q184" s="77"/>
      <c r="R184" s="76">
        <v>162000000</v>
      </c>
      <c r="S184" s="170">
        <v>2250000</v>
      </c>
      <c r="T184" s="155">
        <f t="shared" si="220"/>
        <v>0</v>
      </c>
      <c r="U184" s="155">
        <f t="shared" si="220"/>
        <v>0</v>
      </c>
      <c r="V184" s="155">
        <f t="shared" si="220"/>
        <v>0</v>
      </c>
      <c r="W184" s="155">
        <f t="shared" si="220"/>
        <v>0</v>
      </c>
      <c r="X184" s="155">
        <f t="shared" si="220"/>
        <v>0</v>
      </c>
      <c r="Y184" s="155">
        <f t="shared" si="220"/>
        <v>0</v>
      </c>
      <c r="Z184" s="155">
        <f t="shared" si="220"/>
        <v>0</v>
      </c>
      <c r="AA184" s="155">
        <f t="shared" si="220"/>
        <v>0</v>
      </c>
      <c r="AB184" s="155">
        <f t="shared" si="220"/>
        <v>0</v>
      </c>
      <c r="AC184" s="155">
        <f t="shared" si="220"/>
        <v>0</v>
      </c>
      <c r="AD184" s="155">
        <f t="shared" si="220"/>
        <v>0</v>
      </c>
      <c r="AE184" s="155">
        <f t="shared" si="220"/>
        <v>0</v>
      </c>
      <c r="AF184" s="155">
        <f t="shared" si="189"/>
        <v>0</v>
      </c>
      <c r="AG184" s="156">
        <v>0</v>
      </c>
      <c r="AH184" s="155">
        <f t="shared" si="221"/>
        <v>0</v>
      </c>
      <c r="AI184" s="155">
        <f t="shared" si="221"/>
        <v>0</v>
      </c>
      <c r="AJ184" s="155">
        <f t="shared" si="221"/>
        <v>0</v>
      </c>
      <c r="AK184" s="155">
        <f t="shared" si="221"/>
        <v>0</v>
      </c>
      <c r="AL184" s="155">
        <f t="shared" si="221"/>
        <v>0</v>
      </c>
      <c r="AM184" s="155">
        <f t="shared" si="221"/>
        <v>0</v>
      </c>
      <c r="AN184" s="155">
        <f t="shared" si="221"/>
        <v>0</v>
      </c>
      <c r="AO184" s="155">
        <f t="shared" si="221"/>
        <v>0</v>
      </c>
      <c r="AP184" s="155">
        <f t="shared" si="221"/>
        <v>0</v>
      </c>
      <c r="AQ184" s="155">
        <f t="shared" si="221"/>
        <v>0</v>
      </c>
      <c r="AR184" s="155">
        <f t="shared" si="221"/>
        <v>0</v>
      </c>
      <c r="AS184" s="155">
        <f t="shared" si="221"/>
        <v>0</v>
      </c>
      <c r="AT184" s="155">
        <f t="shared" si="191"/>
        <v>0</v>
      </c>
      <c r="AU184" s="156">
        <v>0</v>
      </c>
      <c r="AV184" s="155">
        <f t="shared" si="222"/>
        <v>0</v>
      </c>
      <c r="AW184" s="155">
        <f t="shared" si="222"/>
        <v>0</v>
      </c>
      <c r="AX184" s="155">
        <f t="shared" si="222"/>
        <v>0</v>
      </c>
      <c r="AY184" s="155">
        <f t="shared" si="222"/>
        <v>2250000</v>
      </c>
      <c r="AZ184" s="155">
        <f t="shared" si="222"/>
        <v>2250000</v>
      </c>
      <c r="BA184" s="155">
        <f t="shared" si="222"/>
        <v>2250000</v>
      </c>
      <c r="BB184" s="155">
        <f t="shared" si="222"/>
        <v>2250000</v>
      </c>
      <c r="BC184" s="155">
        <f t="shared" si="222"/>
        <v>2250000</v>
      </c>
      <c r="BD184" s="155">
        <f t="shared" si="222"/>
        <v>2250000</v>
      </c>
      <c r="BE184" s="155">
        <f t="shared" si="222"/>
        <v>2250000</v>
      </c>
      <c r="BF184" s="155">
        <f t="shared" si="222"/>
        <v>2250000</v>
      </c>
      <c r="BG184" s="155">
        <f t="shared" si="222"/>
        <v>2250000</v>
      </c>
      <c r="BH184" s="155">
        <f t="shared" si="193"/>
        <v>20250000</v>
      </c>
      <c r="BI184" s="156">
        <f t="shared" si="218"/>
        <v>141750000</v>
      </c>
      <c r="BJ184" s="155">
        <f t="shared" si="223"/>
        <v>2250000</v>
      </c>
      <c r="BK184" s="155">
        <f t="shared" si="223"/>
        <v>2250000</v>
      </c>
      <c r="BL184" s="155">
        <f t="shared" si="223"/>
        <v>2250000</v>
      </c>
      <c r="BM184" s="155">
        <f t="shared" si="223"/>
        <v>2250000</v>
      </c>
      <c r="BN184" s="155">
        <f t="shared" si="223"/>
        <v>2250000</v>
      </c>
      <c r="BO184" s="155">
        <f t="shared" si="223"/>
        <v>2250000</v>
      </c>
      <c r="BP184" s="155">
        <f t="shared" si="223"/>
        <v>2250000</v>
      </c>
      <c r="BQ184" s="155">
        <f t="shared" si="223"/>
        <v>2250000</v>
      </c>
      <c r="BR184" s="155">
        <f t="shared" si="223"/>
        <v>2250000</v>
      </c>
      <c r="BS184" s="155">
        <f t="shared" si="223"/>
        <v>2250000</v>
      </c>
      <c r="BT184" s="155">
        <f t="shared" si="223"/>
        <v>2250000</v>
      </c>
      <c r="BU184" s="155">
        <f t="shared" si="223"/>
        <v>2250000</v>
      </c>
      <c r="BV184" s="155">
        <f t="shared" si="196"/>
        <v>27000000</v>
      </c>
      <c r="BW184" s="156">
        <f t="shared" si="197"/>
        <v>114750000</v>
      </c>
      <c r="BX184" s="157">
        <f t="shared" si="206"/>
        <v>2250000</v>
      </c>
      <c r="BY184" s="157">
        <f t="shared" si="206"/>
        <v>2250000</v>
      </c>
      <c r="BZ184" s="157">
        <f t="shared" si="206"/>
        <v>2250000</v>
      </c>
      <c r="CA184" s="157">
        <f t="shared" si="213"/>
        <v>2250000</v>
      </c>
      <c r="CB184" s="157">
        <f t="shared" si="213"/>
        <v>2250000</v>
      </c>
      <c r="CC184" s="157">
        <f t="shared" si="213"/>
        <v>2250000</v>
      </c>
      <c r="CD184" s="157">
        <f t="shared" si="213"/>
        <v>2250000</v>
      </c>
      <c r="CE184" s="157">
        <f t="shared" si="214"/>
        <v>2250000</v>
      </c>
      <c r="CF184" s="157">
        <f t="shared" si="214"/>
        <v>2250000</v>
      </c>
      <c r="CG184" s="157">
        <f t="shared" si="214"/>
        <v>2250000</v>
      </c>
      <c r="CH184" s="157">
        <f t="shared" si="214"/>
        <v>2250000</v>
      </c>
      <c r="CI184" s="157">
        <f t="shared" si="214"/>
        <v>2250000</v>
      </c>
      <c r="CJ184" s="155">
        <f t="shared" si="199"/>
        <v>27000000</v>
      </c>
      <c r="CK184" s="156">
        <f t="shared" si="200"/>
        <v>87750000</v>
      </c>
      <c r="CL184" s="155">
        <f t="shared" si="219"/>
        <v>2250000</v>
      </c>
      <c r="CM184" s="155">
        <f t="shared" si="219"/>
        <v>2250000</v>
      </c>
      <c r="CN184" s="155">
        <f t="shared" si="219"/>
        <v>2250000</v>
      </c>
      <c r="CO184" s="155">
        <f t="shared" si="219"/>
        <v>2250000</v>
      </c>
      <c r="CP184" s="155">
        <f t="shared" si="219"/>
        <v>2250000</v>
      </c>
      <c r="CQ184" s="155">
        <f t="shared" si="219"/>
        <v>2250000</v>
      </c>
      <c r="CR184" s="155">
        <f t="shared" si="219"/>
        <v>2250000</v>
      </c>
      <c r="CS184" s="155">
        <f t="shared" si="219"/>
        <v>2250000</v>
      </c>
      <c r="CT184" s="155">
        <f t="shared" si="219"/>
        <v>2250000</v>
      </c>
      <c r="CU184" s="155">
        <f t="shared" si="219"/>
        <v>2250000</v>
      </c>
      <c r="CV184" s="155">
        <f t="shared" si="224"/>
        <v>2250000</v>
      </c>
      <c r="CW184" s="155">
        <f t="shared" si="224"/>
        <v>2250000</v>
      </c>
      <c r="CX184" s="155">
        <f t="shared" si="216"/>
        <v>27000000</v>
      </c>
      <c r="CY184" s="155">
        <f t="shared" si="217"/>
        <v>60750000</v>
      </c>
    </row>
    <row r="185" spans="1:103" ht="13" outlineLevel="1" x14ac:dyDescent="0.25">
      <c r="A185" s="80" t="s">
        <v>344</v>
      </c>
      <c r="B185" s="71" t="s">
        <v>196</v>
      </c>
      <c r="C185" s="72" t="s">
        <v>201</v>
      </c>
      <c r="D185" s="71" t="s">
        <v>147</v>
      </c>
      <c r="E185" s="74">
        <v>104600041</v>
      </c>
      <c r="F185" s="71" t="s">
        <v>381</v>
      </c>
      <c r="G185" s="73">
        <v>44713</v>
      </c>
      <c r="H185" s="73">
        <v>44713</v>
      </c>
      <c r="I185" s="71">
        <v>60</v>
      </c>
      <c r="J185" s="142" t="s">
        <v>763</v>
      </c>
      <c r="K185" s="75" t="s">
        <v>203</v>
      </c>
      <c r="L185" s="71" t="s">
        <v>204</v>
      </c>
      <c r="M185" s="38" t="str">
        <f t="shared" si="187"/>
        <v>6274</v>
      </c>
      <c r="N185" s="71">
        <v>6274001906</v>
      </c>
      <c r="O185" s="71" t="s">
        <v>346</v>
      </c>
      <c r="P185" s="76"/>
      <c r="Q185" s="77"/>
      <c r="R185" s="76">
        <v>60000000</v>
      </c>
      <c r="S185" s="170">
        <v>1000000</v>
      </c>
      <c r="T185" s="155">
        <f t="shared" si="220"/>
        <v>0</v>
      </c>
      <c r="U185" s="155">
        <f t="shared" si="220"/>
        <v>0</v>
      </c>
      <c r="V185" s="155">
        <f t="shared" si="220"/>
        <v>0</v>
      </c>
      <c r="W185" s="155">
        <f t="shared" si="220"/>
        <v>0</v>
      </c>
      <c r="X185" s="155">
        <f t="shared" si="220"/>
        <v>0</v>
      </c>
      <c r="Y185" s="155">
        <f t="shared" si="220"/>
        <v>0</v>
      </c>
      <c r="Z185" s="155">
        <f t="shared" si="220"/>
        <v>0</v>
      </c>
      <c r="AA185" s="155">
        <f t="shared" si="220"/>
        <v>0</v>
      </c>
      <c r="AB185" s="155">
        <f t="shared" si="220"/>
        <v>0</v>
      </c>
      <c r="AC185" s="155">
        <f t="shared" si="220"/>
        <v>0</v>
      </c>
      <c r="AD185" s="155">
        <f t="shared" si="220"/>
        <v>0</v>
      </c>
      <c r="AE185" s="155">
        <f t="shared" si="220"/>
        <v>0</v>
      </c>
      <c r="AF185" s="155">
        <f t="shared" si="189"/>
        <v>0</v>
      </c>
      <c r="AG185" s="156">
        <v>0</v>
      </c>
      <c r="AH185" s="155">
        <f t="shared" si="221"/>
        <v>0</v>
      </c>
      <c r="AI185" s="155">
        <f t="shared" si="221"/>
        <v>0</v>
      </c>
      <c r="AJ185" s="155">
        <f t="shared" si="221"/>
        <v>0</v>
      </c>
      <c r="AK185" s="155">
        <f t="shared" si="221"/>
        <v>0</v>
      </c>
      <c r="AL185" s="155">
        <f t="shared" si="221"/>
        <v>0</v>
      </c>
      <c r="AM185" s="155">
        <f t="shared" si="221"/>
        <v>0</v>
      </c>
      <c r="AN185" s="155">
        <f t="shared" si="221"/>
        <v>0</v>
      </c>
      <c r="AO185" s="155">
        <f t="shared" si="221"/>
        <v>0</v>
      </c>
      <c r="AP185" s="155">
        <f t="shared" si="221"/>
        <v>0</v>
      </c>
      <c r="AQ185" s="155">
        <f t="shared" si="221"/>
        <v>0</v>
      </c>
      <c r="AR185" s="155">
        <f t="shared" si="221"/>
        <v>0</v>
      </c>
      <c r="AS185" s="155">
        <f t="shared" si="221"/>
        <v>0</v>
      </c>
      <c r="AT185" s="155">
        <f t="shared" si="191"/>
        <v>0</v>
      </c>
      <c r="AU185" s="156">
        <v>0</v>
      </c>
      <c r="AV185" s="155">
        <f t="shared" si="222"/>
        <v>0</v>
      </c>
      <c r="AW185" s="155">
        <f t="shared" si="222"/>
        <v>0</v>
      </c>
      <c r="AX185" s="155">
        <f t="shared" si="222"/>
        <v>0</v>
      </c>
      <c r="AY185" s="155">
        <f t="shared" si="222"/>
        <v>0</v>
      </c>
      <c r="AZ185" s="155">
        <f t="shared" si="222"/>
        <v>0</v>
      </c>
      <c r="BA185" s="155">
        <f t="shared" si="222"/>
        <v>1000000</v>
      </c>
      <c r="BB185" s="155">
        <f t="shared" si="222"/>
        <v>1000000</v>
      </c>
      <c r="BC185" s="155">
        <f t="shared" si="222"/>
        <v>1000000</v>
      </c>
      <c r="BD185" s="155">
        <f t="shared" si="222"/>
        <v>1000000</v>
      </c>
      <c r="BE185" s="155">
        <f t="shared" si="222"/>
        <v>1000000</v>
      </c>
      <c r="BF185" s="155">
        <f t="shared" si="222"/>
        <v>1000000</v>
      </c>
      <c r="BG185" s="155">
        <f t="shared" si="222"/>
        <v>1000000</v>
      </c>
      <c r="BH185" s="155">
        <f t="shared" si="193"/>
        <v>7000000</v>
      </c>
      <c r="BI185" s="156">
        <f t="shared" si="218"/>
        <v>53000000</v>
      </c>
      <c r="BJ185" s="155">
        <f t="shared" si="223"/>
        <v>1000000</v>
      </c>
      <c r="BK185" s="155">
        <f t="shared" si="223"/>
        <v>1000000</v>
      </c>
      <c r="BL185" s="155">
        <f t="shared" si="223"/>
        <v>1000000</v>
      </c>
      <c r="BM185" s="155">
        <f t="shared" si="223"/>
        <v>1000000</v>
      </c>
      <c r="BN185" s="155">
        <f t="shared" si="223"/>
        <v>1000000</v>
      </c>
      <c r="BO185" s="155">
        <f t="shared" si="223"/>
        <v>1000000</v>
      </c>
      <c r="BP185" s="155">
        <f t="shared" si="223"/>
        <v>1000000</v>
      </c>
      <c r="BQ185" s="155">
        <f t="shared" si="223"/>
        <v>1000000</v>
      </c>
      <c r="BR185" s="155">
        <f t="shared" si="223"/>
        <v>1000000</v>
      </c>
      <c r="BS185" s="155">
        <f t="shared" si="223"/>
        <v>1000000</v>
      </c>
      <c r="BT185" s="155">
        <f t="shared" si="223"/>
        <v>1000000</v>
      </c>
      <c r="BU185" s="155">
        <f t="shared" si="223"/>
        <v>1000000</v>
      </c>
      <c r="BV185" s="155">
        <f t="shared" si="196"/>
        <v>12000000</v>
      </c>
      <c r="BW185" s="156">
        <f t="shared" si="197"/>
        <v>41000000</v>
      </c>
      <c r="BX185" s="157">
        <f t="shared" si="206"/>
        <v>1000000</v>
      </c>
      <c r="BY185" s="157">
        <f t="shared" si="206"/>
        <v>1000000</v>
      </c>
      <c r="BZ185" s="157">
        <f t="shared" si="206"/>
        <v>1000000</v>
      </c>
      <c r="CA185" s="157">
        <f t="shared" si="213"/>
        <v>1000000</v>
      </c>
      <c r="CB185" s="157">
        <f t="shared" si="213"/>
        <v>1000000</v>
      </c>
      <c r="CC185" s="157">
        <f t="shared" si="213"/>
        <v>1000000</v>
      </c>
      <c r="CD185" s="157">
        <f t="shared" si="213"/>
        <v>1000000</v>
      </c>
      <c r="CE185" s="157">
        <f t="shared" si="214"/>
        <v>1000000</v>
      </c>
      <c r="CF185" s="157">
        <f t="shared" si="214"/>
        <v>1000000</v>
      </c>
      <c r="CG185" s="157">
        <f t="shared" si="214"/>
        <v>1000000</v>
      </c>
      <c r="CH185" s="157">
        <f t="shared" si="214"/>
        <v>1000000</v>
      </c>
      <c r="CI185" s="157">
        <f t="shared" si="214"/>
        <v>1000000</v>
      </c>
      <c r="CJ185" s="155">
        <f t="shared" si="199"/>
        <v>12000000</v>
      </c>
      <c r="CK185" s="156">
        <f t="shared" si="200"/>
        <v>29000000</v>
      </c>
      <c r="CL185" s="155">
        <f t="shared" si="219"/>
        <v>1000000</v>
      </c>
      <c r="CM185" s="155">
        <f t="shared" si="219"/>
        <v>1000000</v>
      </c>
      <c r="CN185" s="155">
        <f t="shared" si="219"/>
        <v>1000000</v>
      </c>
      <c r="CO185" s="155">
        <f t="shared" si="219"/>
        <v>1000000</v>
      </c>
      <c r="CP185" s="155">
        <f t="shared" si="219"/>
        <v>1000000</v>
      </c>
      <c r="CQ185" s="155">
        <f t="shared" si="219"/>
        <v>1000000</v>
      </c>
      <c r="CR185" s="155">
        <f t="shared" si="219"/>
        <v>1000000</v>
      </c>
      <c r="CS185" s="155">
        <f t="shared" si="219"/>
        <v>1000000</v>
      </c>
      <c r="CT185" s="155">
        <f t="shared" si="219"/>
        <v>1000000</v>
      </c>
      <c r="CU185" s="155">
        <f t="shared" si="219"/>
        <v>1000000</v>
      </c>
      <c r="CV185" s="155">
        <f t="shared" si="224"/>
        <v>1000000</v>
      </c>
      <c r="CW185" s="155">
        <f t="shared" si="224"/>
        <v>1000000</v>
      </c>
      <c r="CX185" s="155">
        <f t="shared" si="216"/>
        <v>12000000</v>
      </c>
      <c r="CY185" s="155">
        <f t="shared" si="217"/>
        <v>17000000</v>
      </c>
    </row>
    <row r="186" spans="1:103" ht="13" outlineLevel="1" x14ac:dyDescent="0.25">
      <c r="A186" s="80" t="s">
        <v>344</v>
      </c>
      <c r="B186" s="71" t="s">
        <v>196</v>
      </c>
      <c r="C186" s="72" t="s">
        <v>201</v>
      </c>
      <c r="D186" s="71" t="s">
        <v>147</v>
      </c>
      <c r="E186" s="74">
        <v>104600044</v>
      </c>
      <c r="F186" s="71" t="s">
        <v>383</v>
      </c>
      <c r="G186" s="73">
        <v>44713</v>
      </c>
      <c r="H186" s="73">
        <v>44713</v>
      </c>
      <c r="I186" s="71">
        <v>36</v>
      </c>
      <c r="J186" s="142" t="s">
        <v>763</v>
      </c>
      <c r="K186" s="75" t="s">
        <v>203</v>
      </c>
      <c r="L186" s="71" t="s">
        <v>204</v>
      </c>
      <c r="M186" s="38" t="str">
        <f t="shared" si="187"/>
        <v>6274</v>
      </c>
      <c r="N186" s="71">
        <v>6274001906</v>
      </c>
      <c r="O186" s="71" t="s">
        <v>346</v>
      </c>
      <c r="P186" s="76"/>
      <c r="Q186" s="77"/>
      <c r="R186" s="76">
        <v>72000000</v>
      </c>
      <c r="S186" s="170">
        <v>2000000</v>
      </c>
      <c r="T186" s="155">
        <f t="shared" si="220"/>
        <v>0</v>
      </c>
      <c r="U186" s="155">
        <f t="shared" si="220"/>
        <v>0</v>
      </c>
      <c r="V186" s="155">
        <f t="shared" si="220"/>
        <v>0</v>
      </c>
      <c r="W186" s="155">
        <f t="shared" si="220"/>
        <v>0</v>
      </c>
      <c r="X186" s="155">
        <f t="shared" si="220"/>
        <v>0</v>
      </c>
      <c r="Y186" s="155">
        <f t="shared" si="220"/>
        <v>0</v>
      </c>
      <c r="Z186" s="155">
        <f t="shared" si="220"/>
        <v>0</v>
      </c>
      <c r="AA186" s="155">
        <f t="shared" si="220"/>
        <v>0</v>
      </c>
      <c r="AB186" s="155">
        <f t="shared" si="220"/>
        <v>0</v>
      </c>
      <c r="AC186" s="155">
        <f t="shared" si="220"/>
        <v>0</v>
      </c>
      <c r="AD186" s="155">
        <f t="shared" si="220"/>
        <v>0</v>
      </c>
      <c r="AE186" s="155">
        <f t="shared" si="220"/>
        <v>0</v>
      </c>
      <c r="AF186" s="155">
        <f t="shared" si="189"/>
        <v>0</v>
      </c>
      <c r="AG186" s="156">
        <v>0</v>
      </c>
      <c r="AH186" s="155">
        <f t="shared" si="221"/>
        <v>0</v>
      </c>
      <c r="AI186" s="155">
        <f t="shared" si="221"/>
        <v>0</v>
      </c>
      <c r="AJ186" s="155">
        <f t="shared" si="221"/>
        <v>0</v>
      </c>
      <c r="AK186" s="155">
        <f t="shared" si="221"/>
        <v>0</v>
      </c>
      <c r="AL186" s="155">
        <f t="shared" si="221"/>
        <v>0</v>
      </c>
      <c r="AM186" s="155">
        <f t="shared" si="221"/>
        <v>0</v>
      </c>
      <c r="AN186" s="155">
        <f t="shared" si="221"/>
        <v>0</v>
      </c>
      <c r="AO186" s="155">
        <f t="shared" si="221"/>
        <v>0</v>
      </c>
      <c r="AP186" s="155">
        <f t="shared" si="221"/>
        <v>0</v>
      </c>
      <c r="AQ186" s="155">
        <f t="shared" si="221"/>
        <v>0</v>
      </c>
      <c r="AR186" s="155">
        <f t="shared" si="221"/>
        <v>0</v>
      </c>
      <c r="AS186" s="155">
        <f t="shared" si="221"/>
        <v>0</v>
      </c>
      <c r="AT186" s="155">
        <f t="shared" si="191"/>
        <v>0</v>
      </c>
      <c r="AU186" s="156">
        <v>0</v>
      </c>
      <c r="AV186" s="155">
        <f t="shared" si="222"/>
        <v>0</v>
      </c>
      <c r="AW186" s="155">
        <f t="shared" si="222"/>
        <v>0</v>
      </c>
      <c r="AX186" s="155">
        <f t="shared" si="222"/>
        <v>0</v>
      </c>
      <c r="AY186" s="155">
        <f t="shared" si="222"/>
        <v>0</v>
      </c>
      <c r="AZ186" s="155">
        <f t="shared" si="222"/>
        <v>0</v>
      </c>
      <c r="BA186" s="155">
        <f t="shared" si="222"/>
        <v>2000000</v>
      </c>
      <c r="BB186" s="155">
        <f t="shared" si="222"/>
        <v>2000000</v>
      </c>
      <c r="BC186" s="155">
        <f t="shared" si="222"/>
        <v>2000000</v>
      </c>
      <c r="BD186" s="155">
        <f t="shared" si="222"/>
        <v>2000000</v>
      </c>
      <c r="BE186" s="155">
        <f t="shared" si="222"/>
        <v>2000000</v>
      </c>
      <c r="BF186" s="155">
        <f t="shared" si="222"/>
        <v>2000000</v>
      </c>
      <c r="BG186" s="155">
        <f t="shared" si="222"/>
        <v>2000000</v>
      </c>
      <c r="BH186" s="155">
        <f t="shared" si="193"/>
        <v>14000000</v>
      </c>
      <c r="BI186" s="156">
        <f t="shared" si="218"/>
        <v>58000000</v>
      </c>
      <c r="BJ186" s="155">
        <f t="shared" si="223"/>
        <v>2000000</v>
      </c>
      <c r="BK186" s="155">
        <f t="shared" si="223"/>
        <v>2000000</v>
      </c>
      <c r="BL186" s="155">
        <f t="shared" si="223"/>
        <v>2000000</v>
      </c>
      <c r="BM186" s="155">
        <f t="shared" si="223"/>
        <v>2000000</v>
      </c>
      <c r="BN186" s="155">
        <f t="shared" si="223"/>
        <v>2000000</v>
      </c>
      <c r="BO186" s="155">
        <f t="shared" si="223"/>
        <v>2000000</v>
      </c>
      <c r="BP186" s="155">
        <f t="shared" si="223"/>
        <v>2000000</v>
      </c>
      <c r="BQ186" s="155">
        <f t="shared" si="223"/>
        <v>2000000</v>
      </c>
      <c r="BR186" s="155">
        <f t="shared" si="223"/>
        <v>2000000</v>
      </c>
      <c r="BS186" s="155">
        <f t="shared" si="223"/>
        <v>2000000</v>
      </c>
      <c r="BT186" s="155">
        <f t="shared" si="223"/>
        <v>2000000</v>
      </c>
      <c r="BU186" s="155">
        <f t="shared" si="223"/>
        <v>2000000</v>
      </c>
      <c r="BV186" s="155">
        <f t="shared" si="196"/>
        <v>24000000</v>
      </c>
      <c r="BW186" s="156">
        <f t="shared" si="197"/>
        <v>34000000</v>
      </c>
      <c r="BX186" s="157">
        <f t="shared" si="206"/>
        <v>2000000</v>
      </c>
      <c r="BY186" s="157">
        <f t="shared" si="206"/>
        <v>2000000</v>
      </c>
      <c r="BZ186" s="157">
        <f t="shared" si="206"/>
        <v>2000000</v>
      </c>
      <c r="CA186" s="157">
        <f t="shared" si="213"/>
        <v>2000000</v>
      </c>
      <c r="CB186" s="157">
        <f t="shared" si="213"/>
        <v>2000000</v>
      </c>
      <c r="CC186" s="157">
        <f t="shared" si="213"/>
        <v>2000000</v>
      </c>
      <c r="CD186" s="157">
        <f t="shared" si="213"/>
        <v>2000000</v>
      </c>
      <c r="CE186" s="157">
        <f t="shared" ref="CE186:CI195" si="225">+$S186</f>
        <v>2000000</v>
      </c>
      <c r="CF186" s="157">
        <f t="shared" si="225"/>
        <v>2000000</v>
      </c>
      <c r="CG186" s="157">
        <f t="shared" si="225"/>
        <v>2000000</v>
      </c>
      <c r="CH186" s="157">
        <f t="shared" si="225"/>
        <v>2000000</v>
      </c>
      <c r="CI186" s="157">
        <f t="shared" si="225"/>
        <v>2000000</v>
      </c>
      <c r="CJ186" s="155">
        <f t="shared" si="199"/>
        <v>24000000</v>
      </c>
      <c r="CK186" s="156">
        <f t="shared" si="200"/>
        <v>10000000</v>
      </c>
      <c r="CL186" s="158">
        <f t="shared" ref="CL186:CP195" si="226">+IF(YEAR($H186)&lt;$CL$4,$S186,IF(AND(YEAR($H186)=$CL$4,MONTH($H186)&lt;=CL$6),$S186,0))</f>
        <v>2000000</v>
      </c>
      <c r="CM186" s="158">
        <f t="shared" si="226"/>
        <v>2000000</v>
      </c>
      <c r="CN186" s="158">
        <f t="shared" si="226"/>
        <v>2000000</v>
      </c>
      <c r="CO186" s="158">
        <f t="shared" si="226"/>
        <v>2000000</v>
      </c>
      <c r="CP186" s="158">
        <f t="shared" si="226"/>
        <v>2000000</v>
      </c>
      <c r="CQ186" s="158"/>
      <c r="CR186" s="158"/>
      <c r="CS186" s="158"/>
      <c r="CT186" s="158"/>
      <c r="CU186" s="158"/>
      <c r="CV186" s="158"/>
      <c r="CW186" s="158"/>
      <c r="CX186" s="158">
        <f t="shared" si="216"/>
        <v>10000000</v>
      </c>
      <c r="CY186" s="158">
        <f t="shared" si="217"/>
        <v>0</v>
      </c>
    </row>
    <row r="187" spans="1:103" ht="13" outlineLevel="1" x14ac:dyDescent="0.25">
      <c r="A187" s="80" t="s">
        <v>344</v>
      </c>
      <c r="B187" s="71" t="s">
        <v>196</v>
      </c>
      <c r="C187" s="72" t="s">
        <v>213</v>
      </c>
      <c r="D187" s="71" t="s">
        <v>88</v>
      </c>
      <c r="E187" s="74">
        <v>107000021</v>
      </c>
      <c r="F187" s="71" t="s">
        <v>396</v>
      </c>
      <c r="G187" s="73">
        <v>44713</v>
      </c>
      <c r="H187" s="73">
        <v>44722</v>
      </c>
      <c r="I187" s="71">
        <v>60</v>
      </c>
      <c r="J187" s="142" t="s">
        <v>751</v>
      </c>
      <c r="K187" s="75" t="s">
        <v>231</v>
      </c>
      <c r="L187" s="71" t="s">
        <v>215</v>
      </c>
      <c r="M187" s="38" t="str">
        <f t="shared" si="187"/>
        <v>6274</v>
      </c>
      <c r="N187" s="71">
        <v>6274001905</v>
      </c>
      <c r="O187" s="71" t="s">
        <v>346</v>
      </c>
      <c r="P187" s="76"/>
      <c r="Q187" s="77"/>
      <c r="R187" s="76">
        <v>472000000</v>
      </c>
      <c r="S187" s="170">
        <v>7866666</v>
      </c>
      <c r="T187" s="155">
        <f t="shared" si="220"/>
        <v>0</v>
      </c>
      <c r="U187" s="155">
        <f t="shared" si="220"/>
        <v>0</v>
      </c>
      <c r="V187" s="155">
        <f t="shared" si="220"/>
        <v>0</v>
      </c>
      <c r="W187" s="155">
        <f t="shared" si="220"/>
        <v>0</v>
      </c>
      <c r="X187" s="155">
        <f t="shared" si="220"/>
        <v>0</v>
      </c>
      <c r="Y187" s="155">
        <f t="shared" si="220"/>
        <v>0</v>
      </c>
      <c r="Z187" s="155">
        <f t="shared" si="220"/>
        <v>0</v>
      </c>
      <c r="AA187" s="155">
        <f t="shared" si="220"/>
        <v>0</v>
      </c>
      <c r="AB187" s="155">
        <f t="shared" si="220"/>
        <v>0</v>
      </c>
      <c r="AC187" s="155">
        <f t="shared" si="220"/>
        <v>0</v>
      </c>
      <c r="AD187" s="155">
        <f t="shared" si="220"/>
        <v>0</v>
      </c>
      <c r="AE187" s="155">
        <f t="shared" si="220"/>
        <v>0</v>
      </c>
      <c r="AF187" s="155">
        <f t="shared" si="189"/>
        <v>0</v>
      </c>
      <c r="AG187" s="156">
        <v>0</v>
      </c>
      <c r="AH187" s="155">
        <f t="shared" si="221"/>
        <v>0</v>
      </c>
      <c r="AI187" s="155">
        <f t="shared" si="221"/>
        <v>0</v>
      </c>
      <c r="AJ187" s="155">
        <f t="shared" si="221"/>
        <v>0</v>
      </c>
      <c r="AK187" s="155">
        <f t="shared" si="221"/>
        <v>0</v>
      </c>
      <c r="AL187" s="155">
        <f t="shared" si="221"/>
        <v>0</v>
      </c>
      <c r="AM187" s="155">
        <f t="shared" si="221"/>
        <v>0</v>
      </c>
      <c r="AN187" s="155">
        <f t="shared" si="221"/>
        <v>0</v>
      </c>
      <c r="AO187" s="155">
        <f t="shared" si="221"/>
        <v>0</v>
      </c>
      <c r="AP187" s="155">
        <f t="shared" si="221"/>
        <v>0</v>
      </c>
      <c r="AQ187" s="155">
        <f t="shared" si="221"/>
        <v>0</v>
      </c>
      <c r="AR187" s="155">
        <f t="shared" si="221"/>
        <v>0</v>
      </c>
      <c r="AS187" s="155">
        <f t="shared" si="221"/>
        <v>0</v>
      </c>
      <c r="AT187" s="155">
        <f t="shared" si="191"/>
        <v>0</v>
      </c>
      <c r="AU187" s="156">
        <v>0</v>
      </c>
      <c r="AV187" s="155">
        <f t="shared" si="222"/>
        <v>0</v>
      </c>
      <c r="AW187" s="155">
        <f t="shared" si="222"/>
        <v>0</v>
      </c>
      <c r="AX187" s="155">
        <f t="shared" si="222"/>
        <v>0</v>
      </c>
      <c r="AY187" s="155">
        <f t="shared" si="222"/>
        <v>0</v>
      </c>
      <c r="AZ187" s="155">
        <f t="shared" si="222"/>
        <v>0</v>
      </c>
      <c r="BA187" s="155">
        <f t="shared" si="222"/>
        <v>7866666</v>
      </c>
      <c r="BB187" s="155">
        <f t="shared" si="222"/>
        <v>7866666</v>
      </c>
      <c r="BC187" s="155">
        <f t="shared" si="222"/>
        <v>7866666</v>
      </c>
      <c r="BD187" s="155">
        <f t="shared" si="222"/>
        <v>7866666</v>
      </c>
      <c r="BE187" s="155">
        <f t="shared" si="222"/>
        <v>7866666</v>
      </c>
      <c r="BF187" s="155">
        <f t="shared" si="222"/>
        <v>7866666</v>
      </c>
      <c r="BG187" s="155">
        <f t="shared" si="222"/>
        <v>7866666</v>
      </c>
      <c r="BH187" s="155">
        <f t="shared" si="193"/>
        <v>55066662</v>
      </c>
      <c r="BI187" s="156">
        <f t="shared" si="218"/>
        <v>416933338</v>
      </c>
      <c r="BJ187" s="155">
        <f t="shared" si="223"/>
        <v>7866666</v>
      </c>
      <c r="BK187" s="155">
        <f t="shared" si="223"/>
        <v>7866666</v>
      </c>
      <c r="BL187" s="155">
        <f t="shared" si="223"/>
        <v>7866666</v>
      </c>
      <c r="BM187" s="155">
        <f t="shared" si="223"/>
        <v>7866666</v>
      </c>
      <c r="BN187" s="155">
        <f t="shared" si="223"/>
        <v>7866666</v>
      </c>
      <c r="BO187" s="155">
        <f t="shared" si="223"/>
        <v>7866666</v>
      </c>
      <c r="BP187" s="155">
        <f t="shared" si="223"/>
        <v>7866666</v>
      </c>
      <c r="BQ187" s="155">
        <f t="shared" si="223"/>
        <v>7866666</v>
      </c>
      <c r="BR187" s="155">
        <f t="shared" si="223"/>
        <v>7866666</v>
      </c>
      <c r="BS187" s="155">
        <f t="shared" si="223"/>
        <v>7866666</v>
      </c>
      <c r="BT187" s="155">
        <f t="shared" si="223"/>
        <v>7866666</v>
      </c>
      <c r="BU187" s="155">
        <f t="shared" si="223"/>
        <v>7866666</v>
      </c>
      <c r="BV187" s="155">
        <f t="shared" si="196"/>
        <v>94399992</v>
      </c>
      <c r="BW187" s="156">
        <f t="shared" si="197"/>
        <v>322533346</v>
      </c>
      <c r="BX187" s="157">
        <f t="shared" si="206"/>
        <v>7866666</v>
      </c>
      <c r="BY187" s="157">
        <f t="shared" si="206"/>
        <v>7866666</v>
      </c>
      <c r="BZ187" s="157">
        <f t="shared" si="206"/>
        <v>7866666</v>
      </c>
      <c r="CA187" s="157">
        <f t="shared" si="213"/>
        <v>7866666</v>
      </c>
      <c r="CB187" s="157">
        <f t="shared" si="213"/>
        <v>7866666</v>
      </c>
      <c r="CC187" s="157">
        <f t="shared" si="213"/>
        <v>7866666</v>
      </c>
      <c r="CD187" s="157">
        <f t="shared" si="213"/>
        <v>7866666</v>
      </c>
      <c r="CE187" s="157">
        <f t="shared" si="225"/>
        <v>7866666</v>
      </c>
      <c r="CF187" s="157">
        <f t="shared" si="225"/>
        <v>7866666</v>
      </c>
      <c r="CG187" s="157">
        <f t="shared" si="225"/>
        <v>7866666</v>
      </c>
      <c r="CH187" s="157">
        <f t="shared" si="225"/>
        <v>7866666</v>
      </c>
      <c r="CI187" s="157">
        <f t="shared" si="225"/>
        <v>7866666</v>
      </c>
      <c r="CJ187" s="155">
        <f t="shared" si="199"/>
        <v>94399992</v>
      </c>
      <c r="CK187" s="156">
        <f t="shared" si="200"/>
        <v>228133354</v>
      </c>
      <c r="CL187" s="155">
        <f t="shared" si="226"/>
        <v>7866666</v>
      </c>
      <c r="CM187" s="155">
        <f t="shared" si="226"/>
        <v>7866666</v>
      </c>
      <c r="CN187" s="155">
        <f t="shared" si="226"/>
        <v>7866666</v>
      </c>
      <c r="CO187" s="155">
        <f t="shared" si="226"/>
        <v>7866666</v>
      </c>
      <c r="CP187" s="155">
        <f t="shared" si="226"/>
        <v>7866666</v>
      </c>
      <c r="CQ187" s="155">
        <f t="shared" ref="CQ187:CW196" si="227">+IF(YEAR($H187)&lt;$CL$4,$S187,IF(AND(YEAR($H187)=$CL$4,MONTH($H187)&lt;=CQ$6),$S187,0))</f>
        <v>7866666</v>
      </c>
      <c r="CR187" s="155">
        <f t="shared" si="227"/>
        <v>7866666</v>
      </c>
      <c r="CS187" s="155">
        <f t="shared" si="227"/>
        <v>7866666</v>
      </c>
      <c r="CT187" s="155">
        <f t="shared" si="227"/>
        <v>7866666</v>
      </c>
      <c r="CU187" s="155">
        <f t="shared" si="227"/>
        <v>7866666</v>
      </c>
      <c r="CV187" s="155">
        <f t="shared" si="227"/>
        <v>7866666</v>
      </c>
      <c r="CW187" s="155">
        <f t="shared" si="227"/>
        <v>7866666</v>
      </c>
      <c r="CX187" s="155">
        <f t="shared" si="216"/>
        <v>94399992</v>
      </c>
      <c r="CY187" s="155">
        <f t="shared" si="217"/>
        <v>133733362</v>
      </c>
    </row>
    <row r="188" spans="1:103" ht="13" outlineLevel="1" x14ac:dyDescent="0.25">
      <c r="A188" s="80" t="s">
        <v>344</v>
      </c>
      <c r="B188" s="71" t="s">
        <v>196</v>
      </c>
      <c r="C188" s="72" t="s">
        <v>229</v>
      </c>
      <c r="D188" s="71" t="s">
        <v>82</v>
      </c>
      <c r="E188" s="74">
        <v>104000092</v>
      </c>
      <c r="F188" s="71" t="s">
        <v>349</v>
      </c>
      <c r="G188" s="73">
        <v>44880</v>
      </c>
      <c r="H188" s="73">
        <v>44880</v>
      </c>
      <c r="I188" s="71">
        <v>60</v>
      </c>
      <c r="J188" s="142" t="s">
        <v>759</v>
      </c>
      <c r="K188" s="75" t="s">
        <v>122</v>
      </c>
      <c r="L188" s="71" t="s">
        <v>232</v>
      </c>
      <c r="M188" s="38" t="str">
        <f t="shared" si="187"/>
        <v>6274</v>
      </c>
      <c r="N188" s="71">
        <v>6274001903</v>
      </c>
      <c r="O188" s="71" t="s">
        <v>346</v>
      </c>
      <c r="P188" s="76"/>
      <c r="Q188" s="77"/>
      <c r="R188" s="76">
        <v>941175390</v>
      </c>
      <c r="S188" s="170">
        <v>15686256</v>
      </c>
      <c r="T188" s="155">
        <f t="shared" si="220"/>
        <v>0</v>
      </c>
      <c r="U188" s="155">
        <f t="shared" si="220"/>
        <v>0</v>
      </c>
      <c r="V188" s="155">
        <f t="shared" si="220"/>
        <v>0</v>
      </c>
      <c r="W188" s="155">
        <f t="shared" si="220"/>
        <v>0</v>
      </c>
      <c r="X188" s="155">
        <f t="shared" si="220"/>
        <v>0</v>
      </c>
      <c r="Y188" s="155">
        <f t="shared" si="220"/>
        <v>0</v>
      </c>
      <c r="Z188" s="155">
        <f t="shared" si="220"/>
        <v>0</v>
      </c>
      <c r="AA188" s="155">
        <f t="shared" si="220"/>
        <v>0</v>
      </c>
      <c r="AB188" s="155">
        <f t="shared" si="220"/>
        <v>0</v>
      </c>
      <c r="AC188" s="155">
        <f t="shared" si="220"/>
        <v>0</v>
      </c>
      <c r="AD188" s="155">
        <f t="shared" si="220"/>
        <v>0</v>
      </c>
      <c r="AE188" s="155">
        <f t="shared" si="220"/>
        <v>0</v>
      </c>
      <c r="AF188" s="155">
        <f t="shared" si="189"/>
        <v>0</v>
      </c>
      <c r="AG188" s="156">
        <v>0</v>
      </c>
      <c r="AH188" s="155">
        <f t="shared" si="221"/>
        <v>0</v>
      </c>
      <c r="AI188" s="155">
        <f t="shared" si="221"/>
        <v>0</v>
      </c>
      <c r="AJ188" s="155">
        <f t="shared" si="221"/>
        <v>0</v>
      </c>
      <c r="AK188" s="155">
        <f t="shared" si="221"/>
        <v>0</v>
      </c>
      <c r="AL188" s="155">
        <f t="shared" si="221"/>
        <v>0</v>
      </c>
      <c r="AM188" s="155">
        <f t="shared" si="221"/>
        <v>0</v>
      </c>
      <c r="AN188" s="155">
        <f t="shared" si="221"/>
        <v>0</v>
      </c>
      <c r="AO188" s="155">
        <f t="shared" si="221"/>
        <v>0</v>
      </c>
      <c r="AP188" s="155">
        <f t="shared" si="221"/>
        <v>0</v>
      </c>
      <c r="AQ188" s="155">
        <f t="shared" si="221"/>
        <v>0</v>
      </c>
      <c r="AR188" s="155">
        <f t="shared" si="221"/>
        <v>0</v>
      </c>
      <c r="AS188" s="155">
        <f t="shared" si="221"/>
        <v>0</v>
      </c>
      <c r="AT188" s="155">
        <f t="shared" si="191"/>
        <v>0</v>
      </c>
      <c r="AU188" s="156">
        <v>0</v>
      </c>
      <c r="AV188" s="155">
        <f t="shared" si="222"/>
        <v>0</v>
      </c>
      <c r="AW188" s="155">
        <f t="shared" si="222"/>
        <v>0</v>
      </c>
      <c r="AX188" s="155">
        <f t="shared" si="222"/>
        <v>0</v>
      </c>
      <c r="AY188" s="155">
        <f t="shared" si="222"/>
        <v>0</v>
      </c>
      <c r="AZ188" s="155">
        <f t="shared" si="222"/>
        <v>0</v>
      </c>
      <c r="BA188" s="155">
        <f t="shared" si="222"/>
        <v>0</v>
      </c>
      <c r="BB188" s="155">
        <f t="shared" si="222"/>
        <v>0</v>
      </c>
      <c r="BC188" s="155">
        <f t="shared" si="222"/>
        <v>0</v>
      </c>
      <c r="BD188" s="155">
        <f t="shared" si="222"/>
        <v>0</v>
      </c>
      <c r="BE188" s="155">
        <f t="shared" si="222"/>
        <v>0</v>
      </c>
      <c r="BF188" s="155">
        <f t="shared" si="222"/>
        <v>15686256</v>
      </c>
      <c r="BG188" s="155">
        <f t="shared" si="222"/>
        <v>15686256</v>
      </c>
      <c r="BH188" s="155">
        <f t="shared" si="193"/>
        <v>31372512</v>
      </c>
      <c r="BI188" s="156">
        <f t="shared" si="218"/>
        <v>909802878</v>
      </c>
      <c r="BJ188" s="155">
        <f t="shared" si="223"/>
        <v>15686256</v>
      </c>
      <c r="BK188" s="155">
        <f t="shared" si="223"/>
        <v>15686256</v>
      </c>
      <c r="BL188" s="155">
        <f t="shared" si="223"/>
        <v>15686256</v>
      </c>
      <c r="BM188" s="155">
        <f t="shared" si="223"/>
        <v>15686256</v>
      </c>
      <c r="BN188" s="155">
        <f t="shared" si="223"/>
        <v>15686256</v>
      </c>
      <c r="BO188" s="155">
        <f t="shared" si="223"/>
        <v>15686256</v>
      </c>
      <c r="BP188" s="155">
        <f t="shared" si="223"/>
        <v>15686256</v>
      </c>
      <c r="BQ188" s="155">
        <f t="shared" si="223"/>
        <v>15686256</v>
      </c>
      <c r="BR188" s="155">
        <f t="shared" si="223"/>
        <v>15686256</v>
      </c>
      <c r="BS188" s="155">
        <f t="shared" si="223"/>
        <v>15686256</v>
      </c>
      <c r="BT188" s="155">
        <f t="shared" si="223"/>
        <v>15686256</v>
      </c>
      <c r="BU188" s="155">
        <f t="shared" si="223"/>
        <v>15686256</v>
      </c>
      <c r="BV188" s="155">
        <f t="shared" si="196"/>
        <v>188235072</v>
      </c>
      <c r="BW188" s="156">
        <f t="shared" si="197"/>
        <v>721567806</v>
      </c>
      <c r="BX188" s="157">
        <f t="shared" si="206"/>
        <v>15686256</v>
      </c>
      <c r="BY188" s="157">
        <f t="shared" si="206"/>
        <v>15686256</v>
      </c>
      <c r="BZ188" s="157">
        <f t="shared" si="206"/>
        <v>15686256</v>
      </c>
      <c r="CA188" s="157">
        <f t="shared" si="213"/>
        <v>15686256</v>
      </c>
      <c r="CB188" s="157">
        <f t="shared" si="213"/>
        <v>15686256</v>
      </c>
      <c r="CC188" s="157">
        <f t="shared" si="213"/>
        <v>15686256</v>
      </c>
      <c r="CD188" s="157">
        <f t="shared" si="213"/>
        <v>15686256</v>
      </c>
      <c r="CE188" s="157">
        <f t="shared" si="225"/>
        <v>15686256</v>
      </c>
      <c r="CF188" s="157">
        <f t="shared" si="225"/>
        <v>15686256</v>
      </c>
      <c r="CG188" s="157">
        <f t="shared" si="225"/>
        <v>15686256</v>
      </c>
      <c r="CH188" s="157">
        <f t="shared" si="225"/>
        <v>15686256</v>
      </c>
      <c r="CI188" s="157">
        <f t="shared" si="225"/>
        <v>15686256</v>
      </c>
      <c r="CJ188" s="155">
        <f t="shared" si="199"/>
        <v>188235072</v>
      </c>
      <c r="CK188" s="156">
        <f t="shared" si="200"/>
        <v>533332734</v>
      </c>
      <c r="CL188" s="155">
        <f t="shared" si="226"/>
        <v>15686256</v>
      </c>
      <c r="CM188" s="155">
        <f t="shared" si="226"/>
        <v>15686256</v>
      </c>
      <c r="CN188" s="155">
        <f t="shared" si="226"/>
        <v>15686256</v>
      </c>
      <c r="CO188" s="155">
        <f t="shared" si="226"/>
        <v>15686256</v>
      </c>
      <c r="CP188" s="155">
        <f t="shared" si="226"/>
        <v>15686256</v>
      </c>
      <c r="CQ188" s="155">
        <f t="shared" si="227"/>
        <v>15686256</v>
      </c>
      <c r="CR188" s="155">
        <f t="shared" si="227"/>
        <v>15686256</v>
      </c>
      <c r="CS188" s="155">
        <f t="shared" si="227"/>
        <v>15686256</v>
      </c>
      <c r="CT188" s="155">
        <f t="shared" si="227"/>
        <v>15686256</v>
      </c>
      <c r="CU188" s="155">
        <f t="shared" si="227"/>
        <v>15686256</v>
      </c>
      <c r="CV188" s="155">
        <f t="shared" si="227"/>
        <v>15686256</v>
      </c>
      <c r="CW188" s="155">
        <f t="shared" si="227"/>
        <v>15686256</v>
      </c>
      <c r="CX188" s="155">
        <f t="shared" si="216"/>
        <v>188235072</v>
      </c>
      <c r="CY188" s="155">
        <f t="shared" si="217"/>
        <v>345097662</v>
      </c>
    </row>
    <row r="189" spans="1:103" ht="13" outlineLevel="1" x14ac:dyDescent="0.25">
      <c r="A189" s="80" t="s">
        <v>344</v>
      </c>
      <c r="B189" s="71" t="s">
        <v>205</v>
      </c>
      <c r="C189" s="72" t="s">
        <v>197</v>
      </c>
      <c r="D189" s="71" t="s">
        <v>147</v>
      </c>
      <c r="E189" s="74">
        <v>104600064</v>
      </c>
      <c r="F189" s="71" t="s">
        <v>384</v>
      </c>
      <c r="G189" s="73">
        <v>44896</v>
      </c>
      <c r="H189" s="73">
        <v>44896</v>
      </c>
      <c r="I189" s="71">
        <v>60</v>
      </c>
      <c r="J189" s="142" t="s">
        <v>767</v>
      </c>
      <c r="K189" s="75" t="s">
        <v>224</v>
      </c>
      <c r="L189" s="71" t="s">
        <v>225</v>
      </c>
      <c r="M189" s="38" t="str">
        <f t="shared" si="187"/>
        <v>6274</v>
      </c>
      <c r="N189" s="71">
        <v>6274001906</v>
      </c>
      <c r="O189" s="71" t="s">
        <v>346</v>
      </c>
      <c r="P189" s="76"/>
      <c r="Q189" s="77"/>
      <c r="R189" s="76">
        <v>168057600</v>
      </c>
      <c r="S189" s="170">
        <v>2800960</v>
      </c>
      <c r="T189" s="155">
        <f t="shared" si="220"/>
        <v>0</v>
      </c>
      <c r="U189" s="155">
        <f t="shared" si="220"/>
        <v>0</v>
      </c>
      <c r="V189" s="155">
        <f t="shared" si="220"/>
        <v>0</v>
      </c>
      <c r="W189" s="155">
        <f t="shared" si="220"/>
        <v>0</v>
      </c>
      <c r="X189" s="155">
        <f t="shared" si="220"/>
        <v>0</v>
      </c>
      <c r="Y189" s="155">
        <f t="shared" si="220"/>
        <v>0</v>
      </c>
      <c r="Z189" s="155">
        <f t="shared" si="220"/>
        <v>0</v>
      </c>
      <c r="AA189" s="155">
        <f t="shared" si="220"/>
        <v>0</v>
      </c>
      <c r="AB189" s="155">
        <f t="shared" si="220"/>
        <v>0</v>
      </c>
      <c r="AC189" s="155">
        <f t="shared" si="220"/>
        <v>0</v>
      </c>
      <c r="AD189" s="155">
        <f t="shared" si="220"/>
        <v>0</v>
      </c>
      <c r="AE189" s="155">
        <f t="shared" si="220"/>
        <v>0</v>
      </c>
      <c r="AF189" s="155">
        <f t="shared" si="189"/>
        <v>0</v>
      </c>
      <c r="AG189" s="156">
        <v>0</v>
      </c>
      <c r="AH189" s="155">
        <f t="shared" si="221"/>
        <v>0</v>
      </c>
      <c r="AI189" s="155">
        <f t="shared" si="221"/>
        <v>0</v>
      </c>
      <c r="AJ189" s="155">
        <f t="shared" si="221"/>
        <v>0</v>
      </c>
      <c r="AK189" s="155">
        <f t="shared" si="221"/>
        <v>0</v>
      </c>
      <c r="AL189" s="155">
        <f t="shared" si="221"/>
        <v>0</v>
      </c>
      <c r="AM189" s="155">
        <f t="shared" si="221"/>
        <v>0</v>
      </c>
      <c r="AN189" s="155">
        <f t="shared" si="221"/>
        <v>0</v>
      </c>
      <c r="AO189" s="155">
        <f t="shared" si="221"/>
        <v>0</v>
      </c>
      <c r="AP189" s="155">
        <f t="shared" si="221"/>
        <v>0</v>
      </c>
      <c r="AQ189" s="155">
        <f t="shared" si="221"/>
        <v>0</v>
      </c>
      <c r="AR189" s="155">
        <f t="shared" si="221"/>
        <v>0</v>
      </c>
      <c r="AS189" s="155">
        <f t="shared" si="221"/>
        <v>0</v>
      </c>
      <c r="AT189" s="155">
        <f t="shared" si="191"/>
        <v>0</v>
      </c>
      <c r="AU189" s="156">
        <v>0</v>
      </c>
      <c r="AV189" s="155">
        <f t="shared" si="222"/>
        <v>0</v>
      </c>
      <c r="AW189" s="155">
        <f t="shared" si="222"/>
        <v>0</v>
      </c>
      <c r="AX189" s="155">
        <f t="shared" si="222"/>
        <v>0</v>
      </c>
      <c r="AY189" s="155">
        <f t="shared" si="222"/>
        <v>0</v>
      </c>
      <c r="AZ189" s="155">
        <f t="shared" si="222"/>
        <v>0</v>
      </c>
      <c r="BA189" s="155">
        <f t="shared" si="222"/>
        <v>0</v>
      </c>
      <c r="BB189" s="155">
        <f t="shared" si="222"/>
        <v>0</v>
      </c>
      <c r="BC189" s="155">
        <f t="shared" si="222"/>
        <v>0</v>
      </c>
      <c r="BD189" s="155">
        <f t="shared" si="222"/>
        <v>0</v>
      </c>
      <c r="BE189" s="155">
        <f t="shared" si="222"/>
        <v>0</v>
      </c>
      <c r="BF189" s="155">
        <f t="shared" si="222"/>
        <v>0</v>
      </c>
      <c r="BG189" s="155">
        <f t="shared" si="222"/>
        <v>2800960</v>
      </c>
      <c r="BH189" s="155">
        <f t="shared" si="193"/>
        <v>2800960</v>
      </c>
      <c r="BI189" s="156">
        <f t="shared" si="218"/>
        <v>165256640</v>
      </c>
      <c r="BJ189" s="155">
        <f t="shared" si="223"/>
        <v>2800960</v>
      </c>
      <c r="BK189" s="155">
        <f t="shared" si="223"/>
        <v>2800960</v>
      </c>
      <c r="BL189" s="155">
        <f t="shared" si="223"/>
        <v>2800960</v>
      </c>
      <c r="BM189" s="155">
        <f t="shared" si="223"/>
        <v>2800960</v>
      </c>
      <c r="BN189" s="155">
        <f t="shared" si="223"/>
        <v>2800960</v>
      </c>
      <c r="BO189" s="155">
        <f t="shared" si="223"/>
        <v>2800960</v>
      </c>
      <c r="BP189" s="155">
        <f t="shared" si="223"/>
        <v>2800960</v>
      </c>
      <c r="BQ189" s="155">
        <f t="shared" si="223"/>
        <v>2800960</v>
      </c>
      <c r="BR189" s="155">
        <f t="shared" si="223"/>
        <v>2800960</v>
      </c>
      <c r="BS189" s="155">
        <f t="shared" si="223"/>
        <v>2800960</v>
      </c>
      <c r="BT189" s="155">
        <f t="shared" si="223"/>
        <v>2800960</v>
      </c>
      <c r="BU189" s="155">
        <f t="shared" si="223"/>
        <v>2800960</v>
      </c>
      <c r="BV189" s="155">
        <f t="shared" si="196"/>
        <v>33611520</v>
      </c>
      <c r="BW189" s="156">
        <f t="shared" si="197"/>
        <v>131645120</v>
      </c>
      <c r="BX189" s="157">
        <f t="shared" ref="BX189:BZ208" si="228">+$S189</f>
        <v>2800960</v>
      </c>
      <c r="BY189" s="157">
        <f t="shared" si="228"/>
        <v>2800960</v>
      </c>
      <c r="BZ189" s="157">
        <f t="shared" si="228"/>
        <v>2800960</v>
      </c>
      <c r="CA189" s="157">
        <f t="shared" si="213"/>
        <v>2800960</v>
      </c>
      <c r="CB189" s="157">
        <f t="shared" si="213"/>
        <v>2800960</v>
      </c>
      <c r="CC189" s="157">
        <f t="shared" si="213"/>
        <v>2800960</v>
      </c>
      <c r="CD189" s="157">
        <f t="shared" si="213"/>
        <v>2800960</v>
      </c>
      <c r="CE189" s="157">
        <f t="shared" si="225"/>
        <v>2800960</v>
      </c>
      <c r="CF189" s="157">
        <f t="shared" si="225"/>
        <v>2800960</v>
      </c>
      <c r="CG189" s="157">
        <f t="shared" si="225"/>
        <v>2800960</v>
      </c>
      <c r="CH189" s="157">
        <f t="shared" si="225"/>
        <v>2800960</v>
      </c>
      <c r="CI189" s="157">
        <f t="shared" si="225"/>
        <v>2800960</v>
      </c>
      <c r="CJ189" s="155">
        <f t="shared" si="199"/>
        <v>33611520</v>
      </c>
      <c r="CK189" s="156">
        <f t="shared" si="200"/>
        <v>98033600</v>
      </c>
      <c r="CL189" s="155">
        <f t="shared" si="226"/>
        <v>2800960</v>
      </c>
      <c r="CM189" s="155">
        <f t="shared" si="226"/>
        <v>2800960</v>
      </c>
      <c r="CN189" s="155">
        <f t="shared" si="226"/>
        <v>2800960</v>
      </c>
      <c r="CO189" s="155">
        <f t="shared" si="226"/>
        <v>2800960</v>
      </c>
      <c r="CP189" s="155">
        <f t="shared" si="226"/>
        <v>2800960</v>
      </c>
      <c r="CQ189" s="155">
        <f t="shared" si="227"/>
        <v>2800960</v>
      </c>
      <c r="CR189" s="155">
        <f t="shared" si="227"/>
        <v>2800960</v>
      </c>
      <c r="CS189" s="155">
        <f t="shared" si="227"/>
        <v>2800960</v>
      </c>
      <c r="CT189" s="155">
        <f t="shared" si="227"/>
        <v>2800960</v>
      </c>
      <c r="CU189" s="155">
        <f t="shared" si="227"/>
        <v>2800960</v>
      </c>
      <c r="CV189" s="155">
        <f t="shared" si="227"/>
        <v>2800960</v>
      </c>
      <c r="CW189" s="155">
        <f t="shared" si="227"/>
        <v>2800960</v>
      </c>
      <c r="CX189" s="155">
        <f t="shared" si="216"/>
        <v>33611520</v>
      </c>
      <c r="CY189" s="155">
        <f t="shared" si="217"/>
        <v>64422080</v>
      </c>
    </row>
    <row r="190" spans="1:103" ht="13" outlineLevel="1" x14ac:dyDescent="0.25">
      <c r="A190" s="80" t="s">
        <v>344</v>
      </c>
      <c r="B190" s="71" t="s">
        <v>196</v>
      </c>
      <c r="C190" s="72" t="s">
        <v>197</v>
      </c>
      <c r="D190" s="71" t="s">
        <v>147</v>
      </c>
      <c r="E190" s="74">
        <v>104600065</v>
      </c>
      <c r="F190" s="71" t="s">
        <v>385</v>
      </c>
      <c r="G190" s="73">
        <v>44896</v>
      </c>
      <c r="H190" s="73">
        <v>44896</v>
      </c>
      <c r="I190" s="71">
        <v>60</v>
      </c>
      <c r="J190" s="142" t="s">
        <v>294</v>
      </c>
      <c r="K190" s="75" t="s">
        <v>295</v>
      </c>
      <c r="L190" s="71" t="s">
        <v>218</v>
      </c>
      <c r="M190" s="38" t="str">
        <f t="shared" si="187"/>
        <v>6274</v>
      </c>
      <c r="N190" s="71">
        <v>6274001906</v>
      </c>
      <c r="O190" s="71" t="s">
        <v>346</v>
      </c>
      <c r="P190" s="76"/>
      <c r="Q190" s="77"/>
      <c r="R190" s="76">
        <v>168057600</v>
      </c>
      <c r="S190" s="170">
        <v>2800960</v>
      </c>
      <c r="T190" s="155">
        <f t="shared" ref="T190:AE199" si="229">+IF(YEAR($H190)&lt;$T$5,$S190,IF(AND(YEAR($H190)=$T$5,MONTH($H190)&lt;=T$6),$S190,0))</f>
        <v>0</v>
      </c>
      <c r="U190" s="155">
        <f t="shared" si="229"/>
        <v>0</v>
      </c>
      <c r="V190" s="155">
        <f t="shared" si="229"/>
        <v>0</v>
      </c>
      <c r="W190" s="155">
        <f t="shared" si="229"/>
        <v>0</v>
      </c>
      <c r="X190" s="155">
        <f t="shared" si="229"/>
        <v>0</v>
      </c>
      <c r="Y190" s="155">
        <f t="shared" si="229"/>
        <v>0</v>
      </c>
      <c r="Z190" s="155">
        <f t="shared" si="229"/>
        <v>0</v>
      </c>
      <c r="AA190" s="155">
        <f t="shared" si="229"/>
        <v>0</v>
      </c>
      <c r="AB190" s="155">
        <f t="shared" si="229"/>
        <v>0</v>
      </c>
      <c r="AC190" s="155">
        <f t="shared" si="229"/>
        <v>0</v>
      </c>
      <c r="AD190" s="155">
        <f t="shared" si="229"/>
        <v>0</v>
      </c>
      <c r="AE190" s="155">
        <f t="shared" si="229"/>
        <v>0</v>
      </c>
      <c r="AF190" s="155">
        <f t="shared" si="189"/>
        <v>0</v>
      </c>
      <c r="AG190" s="156">
        <v>0</v>
      </c>
      <c r="AH190" s="155">
        <f t="shared" ref="AH190:AS199" si="230">+IF(YEAR($H190)&lt;$AH$5,$S190,IF(AND(YEAR($H190)=$AH$5,MONTH($H190)&lt;=AH$6),$S190,0))</f>
        <v>0</v>
      </c>
      <c r="AI190" s="155">
        <f t="shared" si="230"/>
        <v>0</v>
      </c>
      <c r="AJ190" s="155">
        <f t="shared" si="230"/>
        <v>0</v>
      </c>
      <c r="AK190" s="155">
        <f t="shared" si="230"/>
        <v>0</v>
      </c>
      <c r="AL190" s="155">
        <f t="shared" si="230"/>
        <v>0</v>
      </c>
      <c r="AM190" s="155">
        <f t="shared" si="230"/>
        <v>0</v>
      </c>
      <c r="AN190" s="155">
        <f t="shared" si="230"/>
        <v>0</v>
      </c>
      <c r="AO190" s="155">
        <f t="shared" si="230"/>
        <v>0</v>
      </c>
      <c r="AP190" s="155">
        <f t="shared" si="230"/>
        <v>0</v>
      </c>
      <c r="AQ190" s="155">
        <f t="shared" si="230"/>
        <v>0</v>
      </c>
      <c r="AR190" s="155">
        <f t="shared" si="230"/>
        <v>0</v>
      </c>
      <c r="AS190" s="155">
        <f t="shared" si="230"/>
        <v>0</v>
      </c>
      <c r="AT190" s="155">
        <f t="shared" si="191"/>
        <v>0</v>
      </c>
      <c r="AU190" s="156">
        <v>0</v>
      </c>
      <c r="AV190" s="155">
        <f t="shared" ref="AV190:BG199" si="231">+IF(YEAR($H190)&lt;$AV$5,$S190,IF(AND(YEAR($H190)=$AV$5,MONTH($H190)&lt;=AV$6),$S190,0))</f>
        <v>0</v>
      </c>
      <c r="AW190" s="155">
        <f t="shared" si="231"/>
        <v>0</v>
      </c>
      <c r="AX190" s="155">
        <f t="shared" si="231"/>
        <v>0</v>
      </c>
      <c r="AY190" s="155">
        <f t="shared" si="231"/>
        <v>0</v>
      </c>
      <c r="AZ190" s="155">
        <f t="shared" si="231"/>
        <v>0</v>
      </c>
      <c r="BA190" s="155">
        <f t="shared" si="231"/>
        <v>0</v>
      </c>
      <c r="BB190" s="155">
        <f t="shared" si="231"/>
        <v>0</v>
      </c>
      <c r="BC190" s="155">
        <f t="shared" si="231"/>
        <v>0</v>
      </c>
      <c r="BD190" s="155">
        <f t="shared" si="231"/>
        <v>0</v>
      </c>
      <c r="BE190" s="155">
        <f t="shared" si="231"/>
        <v>0</v>
      </c>
      <c r="BF190" s="155">
        <f t="shared" si="231"/>
        <v>0</v>
      </c>
      <c r="BG190" s="155">
        <f t="shared" si="231"/>
        <v>2800960</v>
      </c>
      <c r="BH190" s="155">
        <f t="shared" si="193"/>
        <v>2800960</v>
      </c>
      <c r="BI190" s="156">
        <f t="shared" si="218"/>
        <v>165256640</v>
      </c>
      <c r="BJ190" s="155">
        <f t="shared" ref="BJ190:BU199" si="232">+IF(YEAR($H190)&lt;$BJ$5,$S190,IF(AND(YEAR($H190)=$BJ$5,MONTH($H190)&lt;=BJ$6),$S190,0))</f>
        <v>2800960</v>
      </c>
      <c r="BK190" s="155">
        <f t="shared" si="232"/>
        <v>2800960</v>
      </c>
      <c r="BL190" s="155">
        <f t="shared" si="232"/>
        <v>2800960</v>
      </c>
      <c r="BM190" s="155">
        <f t="shared" si="232"/>
        <v>2800960</v>
      </c>
      <c r="BN190" s="155">
        <f t="shared" si="232"/>
        <v>2800960</v>
      </c>
      <c r="BO190" s="155">
        <f t="shared" si="232"/>
        <v>2800960</v>
      </c>
      <c r="BP190" s="155">
        <f t="shared" si="232"/>
        <v>2800960</v>
      </c>
      <c r="BQ190" s="155">
        <f t="shared" si="232"/>
        <v>2800960</v>
      </c>
      <c r="BR190" s="155">
        <f t="shared" si="232"/>
        <v>2800960</v>
      </c>
      <c r="BS190" s="155">
        <f t="shared" si="232"/>
        <v>2800960</v>
      </c>
      <c r="BT190" s="155">
        <f t="shared" si="232"/>
        <v>2800960</v>
      </c>
      <c r="BU190" s="155">
        <f t="shared" si="232"/>
        <v>2800960</v>
      </c>
      <c r="BV190" s="155">
        <f t="shared" si="196"/>
        <v>33611520</v>
      </c>
      <c r="BW190" s="156">
        <f t="shared" si="197"/>
        <v>131645120</v>
      </c>
      <c r="BX190" s="157">
        <f t="shared" si="228"/>
        <v>2800960</v>
      </c>
      <c r="BY190" s="157">
        <f t="shared" si="228"/>
        <v>2800960</v>
      </c>
      <c r="BZ190" s="157">
        <f t="shared" si="228"/>
        <v>2800960</v>
      </c>
      <c r="CA190" s="157">
        <f t="shared" si="213"/>
        <v>2800960</v>
      </c>
      <c r="CB190" s="157">
        <f t="shared" si="213"/>
        <v>2800960</v>
      </c>
      <c r="CC190" s="157">
        <f t="shared" si="213"/>
        <v>2800960</v>
      </c>
      <c r="CD190" s="157">
        <f t="shared" si="213"/>
        <v>2800960</v>
      </c>
      <c r="CE190" s="157">
        <f t="shared" si="225"/>
        <v>2800960</v>
      </c>
      <c r="CF190" s="157">
        <f t="shared" si="225"/>
        <v>2800960</v>
      </c>
      <c r="CG190" s="157">
        <f t="shared" si="225"/>
        <v>2800960</v>
      </c>
      <c r="CH190" s="157">
        <f t="shared" si="225"/>
        <v>2800960</v>
      </c>
      <c r="CI190" s="157">
        <f t="shared" si="225"/>
        <v>2800960</v>
      </c>
      <c r="CJ190" s="155">
        <f t="shared" si="199"/>
        <v>33611520</v>
      </c>
      <c r="CK190" s="156">
        <f t="shared" si="200"/>
        <v>98033600</v>
      </c>
      <c r="CL190" s="155">
        <f t="shared" si="226"/>
        <v>2800960</v>
      </c>
      <c r="CM190" s="155">
        <f t="shared" si="226"/>
        <v>2800960</v>
      </c>
      <c r="CN190" s="155">
        <f t="shared" si="226"/>
        <v>2800960</v>
      </c>
      <c r="CO190" s="155">
        <f t="shared" si="226"/>
        <v>2800960</v>
      </c>
      <c r="CP190" s="155">
        <f t="shared" si="226"/>
        <v>2800960</v>
      </c>
      <c r="CQ190" s="155">
        <f t="shared" si="227"/>
        <v>2800960</v>
      </c>
      <c r="CR190" s="155">
        <f t="shared" si="227"/>
        <v>2800960</v>
      </c>
      <c r="CS190" s="155">
        <f t="shared" si="227"/>
        <v>2800960</v>
      </c>
      <c r="CT190" s="155">
        <f t="shared" si="227"/>
        <v>2800960</v>
      </c>
      <c r="CU190" s="155">
        <f t="shared" si="227"/>
        <v>2800960</v>
      </c>
      <c r="CV190" s="155">
        <f t="shared" si="227"/>
        <v>2800960</v>
      </c>
      <c r="CW190" s="155">
        <f t="shared" si="227"/>
        <v>2800960</v>
      </c>
      <c r="CX190" s="155">
        <f t="shared" si="216"/>
        <v>33611520</v>
      </c>
      <c r="CY190" s="155">
        <f t="shared" si="217"/>
        <v>64422080</v>
      </c>
    </row>
    <row r="191" spans="1:103" ht="13" outlineLevel="1" x14ac:dyDescent="0.25">
      <c r="A191" s="80" t="s">
        <v>344</v>
      </c>
      <c r="B191" s="71" t="s">
        <v>196</v>
      </c>
      <c r="C191" s="72" t="s">
        <v>197</v>
      </c>
      <c r="D191" s="71" t="s">
        <v>147</v>
      </c>
      <c r="E191" s="74">
        <v>104600066</v>
      </c>
      <c r="F191" s="71" t="s">
        <v>386</v>
      </c>
      <c r="G191" s="73">
        <v>44896</v>
      </c>
      <c r="H191" s="73">
        <v>44896</v>
      </c>
      <c r="I191" s="71">
        <v>60</v>
      </c>
      <c r="J191" s="142" t="s">
        <v>755</v>
      </c>
      <c r="K191" s="75" t="s">
        <v>305</v>
      </c>
      <c r="L191" s="71" t="s">
        <v>218</v>
      </c>
      <c r="M191" s="38" t="str">
        <f t="shared" si="187"/>
        <v>6274</v>
      </c>
      <c r="N191" s="71">
        <v>6274001906</v>
      </c>
      <c r="O191" s="71" t="s">
        <v>346</v>
      </c>
      <c r="P191" s="76"/>
      <c r="Q191" s="77"/>
      <c r="R191" s="76">
        <v>168057600</v>
      </c>
      <c r="S191" s="170">
        <v>2800960</v>
      </c>
      <c r="T191" s="155">
        <f t="shared" si="229"/>
        <v>0</v>
      </c>
      <c r="U191" s="155">
        <f t="shared" si="229"/>
        <v>0</v>
      </c>
      <c r="V191" s="155">
        <f t="shared" si="229"/>
        <v>0</v>
      </c>
      <c r="W191" s="155">
        <f t="shared" si="229"/>
        <v>0</v>
      </c>
      <c r="X191" s="155">
        <f t="shared" si="229"/>
        <v>0</v>
      </c>
      <c r="Y191" s="155">
        <f t="shared" si="229"/>
        <v>0</v>
      </c>
      <c r="Z191" s="155">
        <f t="shared" si="229"/>
        <v>0</v>
      </c>
      <c r="AA191" s="155">
        <f t="shared" si="229"/>
        <v>0</v>
      </c>
      <c r="AB191" s="155">
        <f t="shared" si="229"/>
        <v>0</v>
      </c>
      <c r="AC191" s="155">
        <f t="shared" si="229"/>
        <v>0</v>
      </c>
      <c r="AD191" s="155">
        <f t="shared" si="229"/>
        <v>0</v>
      </c>
      <c r="AE191" s="155">
        <f t="shared" si="229"/>
        <v>0</v>
      </c>
      <c r="AF191" s="155">
        <f t="shared" si="189"/>
        <v>0</v>
      </c>
      <c r="AG191" s="156">
        <v>0</v>
      </c>
      <c r="AH191" s="155">
        <f t="shared" si="230"/>
        <v>0</v>
      </c>
      <c r="AI191" s="155">
        <f t="shared" si="230"/>
        <v>0</v>
      </c>
      <c r="AJ191" s="155">
        <f t="shared" si="230"/>
        <v>0</v>
      </c>
      <c r="AK191" s="155">
        <f t="shared" si="230"/>
        <v>0</v>
      </c>
      <c r="AL191" s="155">
        <f t="shared" si="230"/>
        <v>0</v>
      </c>
      <c r="AM191" s="155">
        <f t="shared" si="230"/>
        <v>0</v>
      </c>
      <c r="AN191" s="155">
        <f t="shared" si="230"/>
        <v>0</v>
      </c>
      <c r="AO191" s="155">
        <f t="shared" si="230"/>
        <v>0</v>
      </c>
      <c r="AP191" s="155">
        <f t="shared" si="230"/>
        <v>0</v>
      </c>
      <c r="AQ191" s="155">
        <f t="shared" si="230"/>
        <v>0</v>
      </c>
      <c r="AR191" s="155">
        <f t="shared" si="230"/>
        <v>0</v>
      </c>
      <c r="AS191" s="155">
        <f t="shared" si="230"/>
        <v>0</v>
      </c>
      <c r="AT191" s="155">
        <f t="shared" si="191"/>
        <v>0</v>
      </c>
      <c r="AU191" s="156">
        <v>0</v>
      </c>
      <c r="AV191" s="155">
        <f t="shared" si="231"/>
        <v>0</v>
      </c>
      <c r="AW191" s="155">
        <f t="shared" si="231"/>
        <v>0</v>
      </c>
      <c r="AX191" s="155">
        <f t="shared" si="231"/>
        <v>0</v>
      </c>
      <c r="AY191" s="155">
        <f t="shared" si="231"/>
        <v>0</v>
      </c>
      <c r="AZ191" s="155">
        <f t="shared" si="231"/>
        <v>0</v>
      </c>
      <c r="BA191" s="155">
        <f t="shared" si="231"/>
        <v>0</v>
      </c>
      <c r="BB191" s="155">
        <f t="shared" si="231"/>
        <v>0</v>
      </c>
      <c r="BC191" s="155">
        <f t="shared" si="231"/>
        <v>0</v>
      </c>
      <c r="BD191" s="155">
        <f t="shared" si="231"/>
        <v>0</v>
      </c>
      <c r="BE191" s="155">
        <f t="shared" si="231"/>
        <v>0</v>
      </c>
      <c r="BF191" s="155">
        <f t="shared" si="231"/>
        <v>0</v>
      </c>
      <c r="BG191" s="155">
        <f t="shared" si="231"/>
        <v>2800960</v>
      </c>
      <c r="BH191" s="155">
        <f t="shared" si="193"/>
        <v>2800960</v>
      </c>
      <c r="BI191" s="156">
        <f t="shared" si="218"/>
        <v>165256640</v>
      </c>
      <c r="BJ191" s="155">
        <f t="shared" si="232"/>
        <v>2800960</v>
      </c>
      <c r="BK191" s="155">
        <f t="shared" si="232"/>
        <v>2800960</v>
      </c>
      <c r="BL191" s="155">
        <f t="shared" si="232"/>
        <v>2800960</v>
      </c>
      <c r="BM191" s="155">
        <f t="shared" si="232"/>
        <v>2800960</v>
      </c>
      <c r="BN191" s="155">
        <f t="shared" si="232"/>
        <v>2800960</v>
      </c>
      <c r="BO191" s="155">
        <f t="shared" si="232"/>
        <v>2800960</v>
      </c>
      <c r="BP191" s="155">
        <f t="shared" si="232"/>
        <v>2800960</v>
      </c>
      <c r="BQ191" s="155">
        <f t="shared" si="232"/>
        <v>2800960</v>
      </c>
      <c r="BR191" s="155">
        <f t="shared" si="232"/>
        <v>2800960</v>
      </c>
      <c r="BS191" s="155">
        <f t="shared" si="232"/>
        <v>2800960</v>
      </c>
      <c r="BT191" s="155">
        <f t="shared" si="232"/>
        <v>2800960</v>
      </c>
      <c r="BU191" s="155">
        <f t="shared" si="232"/>
        <v>2800960</v>
      </c>
      <c r="BV191" s="155">
        <f t="shared" si="196"/>
        <v>33611520</v>
      </c>
      <c r="BW191" s="156">
        <f t="shared" si="197"/>
        <v>131645120</v>
      </c>
      <c r="BX191" s="157">
        <f t="shared" si="228"/>
        <v>2800960</v>
      </c>
      <c r="BY191" s="157">
        <f t="shared" si="228"/>
        <v>2800960</v>
      </c>
      <c r="BZ191" s="157">
        <f t="shared" si="228"/>
        <v>2800960</v>
      </c>
      <c r="CA191" s="157">
        <f t="shared" si="213"/>
        <v>2800960</v>
      </c>
      <c r="CB191" s="157">
        <f t="shared" si="213"/>
        <v>2800960</v>
      </c>
      <c r="CC191" s="157">
        <f t="shared" si="213"/>
        <v>2800960</v>
      </c>
      <c r="CD191" s="157">
        <f t="shared" si="213"/>
        <v>2800960</v>
      </c>
      <c r="CE191" s="157">
        <f t="shared" si="225"/>
        <v>2800960</v>
      </c>
      <c r="CF191" s="157">
        <f t="shared" si="225"/>
        <v>2800960</v>
      </c>
      <c r="CG191" s="157">
        <f t="shared" si="225"/>
        <v>2800960</v>
      </c>
      <c r="CH191" s="157">
        <f t="shared" si="225"/>
        <v>2800960</v>
      </c>
      <c r="CI191" s="157">
        <f t="shared" si="225"/>
        <v>2800960</v>
      </c>
      <c r="CJ191" s="155">
        <f t="shared" si="199"/>
        <v>33611520</v>
      </c>
      <c r="CK191" s="156">
        <f t="shared" si="200"/>
        <v>98033600</v>
      </c>
      <c r="CL191" s="158">
        <f t="shared" si="226"/>
        <v>2800960</v>
      </c>
      <c r="CM191" s="158">
        <f t="shared" si="226"/>
        <v>2800960</v>
      </c>
      <c r="CN191" s="158">
        <f t="shared" si="226"/>
        <v>2800960</v>
      </c>
      <c r="CO191" s="158">
        <f t="shared" si="226"/>
        <v>2800960</v>
      </c>
      <c r="CP191" s="158">
        <f t="shared" si="226"/>
        <v>2800960</v>
      </c>
      <c r="CQ191" s="158">
        <f t="shared" si="227"/>
        <v>2800960</v>
      </c>
      <c r="CR191" s="158">
        <f t="shared" si="227"/>
        <v>2800960</v>
      </c>
      <c r="CS191" s="158">
        <f t="shared" si="227"/>
        <v>2800960</v>
      </c>
      <c r="CT191" s="158">
        <f t="shared" si="227"/>
        <v>2800960</v>
      </c>
      <c r="CU191" s="158">
        <f t="shared" si="227"/>
        <v>2800960</v>
      </c>
      <c r="CV191" s="158">
        <f t="shared" si="227"/>
        <v>2800960</v>
      </c>
      <c r="CW191" s="158">
        <f t="shared" si="227"/>
        <v>2800960</v>
      </c>
      <c r="CX191" s="158">
        <f t="shared" si="216"/>
        <v>33611520</v>
      </c>
      <c r="CY191" s="158">
        <f t="shared" si="217"/>
        <v>64422080</v>
      </c>
    </row>
    <row r="192" spans="1:103" ht="13" outlineLevel="1" x14ac:dyDescent="0.25">
      <c r="A192" s="80" t="s">
        <v>344</v>
      </c>
      <c r="B192" s="71" t="s">
        <v>196</v>
      </c>
      <c r="C192" s="72" t="s">
        <v>213</v>
      </c>
      <c r="D192" s="71" t="s">
        <v>147</v>
      </c>
      <c r="E192" s="74">
        <v>104600067</v>
      </c>
      <c r="F192" s="71" t="s">
        <v>387</v>
      </c>
      <c r="G192" s="73">
        <v>44922</v>
      </c>
      <c r="H192" s="73">
        <v>44896</v>
      </c>
      <c r="I192" s="71">
        <v>60</v>
      </c>
      <c r="J192" s="142" t="s">
        <v>761</v>
      </c>
      <c r="K192" s="75" t="s">
        <v>146</v>
      </c>
      <c r="L192" s="71" t="s">
        <v>215</v>
      </c>
      <c r="M192" s="38" t="str">
        <f t="shared" ref="M192:M223" si="233">+LEFT(N192,4)</f>
        <v>6274</v>
      </c>
      <c r="N192" s="71">
        <v>6274001906</v>
      </c>
      <c r="O192" s="71" t="s">
        <v>346</v>
      </c>
      <c r="P192" s="76"/>
      <c r="Q192" s="77"/>
      <c r="R192" s="76">
        <v>1119518319</v>
      </c>
      <c r="S192" s="170">
        <v>18658638</v>
      </c>
      <c r="T192" s="155">
        <f t="shared" si="229"/>
        <v>0</v>
      </c>
      <c r="U192" s="155">
        <f t="shared" si="229"/>
        <v>0</v>
      </c>
      <c r="V192" s="155">
        <f t="shared" si="229"/>
        <v>0</v>
      </c>
      <c r="W192" s="155">
        <f t="shared" si="229"/>
        <v>0</v>
      </c>
      <c r="X192" s="155">
        <f t="shared" si="229"/>
        <v>0</v>
      </c>
      <c r="Y192" s="155">
        <f t="shared" si="229"/>
        <v>0</v>
      </c>
      <c r="Z192" s="155">
        <f t="shared" si="229"/>
        <v>0</v>
      </c>
      <c r="AA192" s="155">
        <f t="shared" si="229"/>
        <v>0</v>
      </c>
      <c r="AB192" s="155">
        <f t="shared" si="229"/>
        <v>0</v>
      </c>
      <c r="AC192" s="155">
        <f t="shared" si="229"/>
        <v>0</v>
      </c>
      <c r="AD192" s="155">
        <f t="shared" si="229"/>
        <v>0</v>
      </c>
      <c r="AE192" s="155">
        <f t="shared" si="229"/>
        <v>0</v>
      </c>
      <c r="AF192" s="155">
        <f t="shared" ref="AF192:AF217" si="234">+SUM(T192:AE192)</f>
        <v>0</v>
      </c>
      <c r="AG192" s="156">
        <v>0</v>
      </c>
      <c r="AH192" s="155">
        <f t="shared" si="230"/>
        <v>0</v>
      </c>
      <c r="AI192" s="155">
        <f t="shared" si="230"/>
        <v>0</v>
      </c>
      <c r="AJ192" s="155">
        <f t="shared" si="230"/>
        <v>0</v>
      </c>
      <c r="AK192" s="155">
        <f t="shared" si="230"/>
        <v>0</v>
      </c>
      <c r="AL192" s="155">
        <f t="shared" si="230"/>
        <v>0</v>
      </c>
      <c r="AM192" s="155">
        <f t="shared" si="230"/>
        <v>0</v>
      </c>
      <c r="AN192" s="155">
        <f t="shared" si="230"/>
        <v>0</v>
      </c>
      <c r="AO192" s="155">
        <f t="shared" si="230"/>
        <v>0</v>
      </c>
      <c r="AP192" s="155">
        <f t="shared" si="230"/>
        <v>0</v>
      </c>
      <c r="AQ192" s="155">
        <f t="shared" si="230"/>
        <v>0</v>
      </c>
      <c r="AR192" s="155">
        <f t="shared" si="230"/>
        <v>0</v>
      </c>
      <c r="AS192" s="155">
        <f t="shared" si="230"/>
        <v>0</v>
      </c>
      <c r="AT192" s="155">
        <f t="shared" ref="AT192:AT217" si="235">+SUM(AH192:AS192)</f>
        <v>0</v>
      </c>
      <c r="AU192" s="156">
        <v>0</v>
      </c>
      <c r="AV192" s="155">
        <f t="shared" si="231"/>
        <v>0</v>
      </c>
      <c r="AW192" s="155">
        <f t="shared" si="231"/>
        <v>0</v>
      </c>
      <c r="AX192" s="155">
        <f t="shared" si="231"/>
        <v>0</v>
      </c>
      <c r="AY192" s="155">
        <f t="shared" si="231"/>
        <v>0</v>
      </c>
      <c r="AZ192" s="155">
        <f t="shared" si="231"/>
        <v>0</v>
      </c>
      <c r="BA192" s="155">
        <f t="shared" si="231"/>
        <v>0</v>
      </c>
      <c r="BB192" s="155">
        <f t="shared" si="231"/>
        <v>0</v>
      </c>
      <c r="BC192" s="155">
        <f t="shared" si="231"/>
        <v>0</v>
      </c>
      <c r="BD192" s="155">
        <f t="shared" si="231"/>
        <v>0</v>
      </c>
      <c r="BE192" s="155">
        <f t="shared" si="231"/>
        <v>0</v>
      </c>
      <c r="BF192" s="155">
        <f t="shared" si="231"/>
        <v>0</v>
      </c>
      <c r="BG192" s="155">
        <f t="shared" si="231"/>
        <v>18658638</v>
      </c>
      <c r="BH192" s="155">
        <f t="shared" ref="BH192:BH217" si="236">+SUM(AV192:BG192)</f>
        <v>18658638</v>
      </c>
      <c r="BI192" s="156">
        <f t="shared" si="218"/>
        <v>1100859681</v>
      </c>
      <c r="BJ192" s="155">
        <f t="shared" si="232"/>
        <v>18658638</v>
      </c>
      <c r="BK192" s="155">
        <f t="shared" si="232"/>
        <v>18658638</v>
      </c>
      <c r="BL192" s="155">
        <f t="shared" si="232"/>
        <v>18658638</v>
      </c>
      <c r="BM192" s="155">
        <f t="shared" si="232"/>
        <v>18658638</v>
      </c>
      <c r="BN192" s="155">
        <f t="shared" si="232"/>
        <v>18658638</v>
      </c>
      <c r="BO192" s="155">
        <f t="shared" si="232"/>
        <v>18658638</v>
      </c>
      <c r="BP192" s="155">
        <f t="shared" si="232"/>
        <v>18658638</v>
      </c>
      <c r="BQ192" s="155">
        <f t="shared" si="232"/>
        <v>18658638</v>
      </c>
      <c r="BR192" s="155">
        <f t="shared" si="232"/>
        <v>18658638</v>
      </c>
      <c r="BS192" s="155">
        <f t="shared" si="232"/>
        <v>18658638</v>
      </c>
      <c r="BT192" s="155">
        <f t="shared" si="232"/>
        <v>18658638</v>
      </c>
      <c r="BU192" s="155">
        <f t="shared" si="232"/>
        <v>18658638</v>
      </c>
      <c r="BV192" s="155">
        <f t="shared" ref="BV192:BV217" si="237">+SUM(BJ192:BU192)</f>
        <v>223903656</v>
      </c>
      <c r="BW192" s="156">
        <f t="shared" si="197"/>
        <v>876956025</v>
      </c>
      <c r="BX192" s="157">
        <f t="shared" si="228"/>
        <v>18658638</v>
      </c>
      <c r="BY192" s="157">
        <f t="shared" si="228"/>
        <v>18658638</v>
      </c>
      <c r="BZ192" s="157">
        <f t="shared" si="228"/>
        <v>18658638</v>
      </c>
      <c r="CA192" s="157">
        <f t="shared" si="213"/>
        <v>18658638</v>
      </c>
      <c r="CB192" s="157">
        <f t="shared" si="213"/>
        <v>18658638</v>
      </c>
      <c r="CC192" s="157">
        <f t="shared" si="213"/>
        <v>18658638</v>
      </c>
      <c r="CD192" s="157">
        <f t="shared" si="213"/>
        <v>18658638</v>
      </c>
      <c r="CE192" s="157">
        <f t="shared" si="225"/>
        <v>18658638</v>
      </c>
      <c r="CF192" s="157">
        <f t="shared" si="225"/>
        <v>18658638</v>
      </c>
      <c r="CG192" s="157">
        <f t="shared" si="225"/>
        <v>18658638</v>
      </c>
      <c r="CH192" s="157">
        <f t="shared" si="225"/>
        <v>18658638</v>
      </c>
      <c r="CI192" s="157">
        <f t="shared" si="225"/>
        <v>18658638</v>
      </c>
      <c r="CJ192" s="155">
        <f t="shared" ref="CJ192:CJ223" si="238">+SUM(BX192:CI192)</f>
        <v>223903656</v>
      </c>
      <c r="CK192" s="156">
        <f t="shared" ref="CK192:CK214" si="239">+BW192-CJ192</f>
        <v>653052369</v>
      </c>
      <c r="CL192" s="155">
        <f t="shared" si="226"/>
        <v>18658638</v>
      </c>
      <c r="CM192" s="155">
        <f t="shared" si="226"/>
        <v>18658638</v>
      </c>
      <c r="CN192" s="155">
        <f t="shared" si="226"/>
        <v>18658638</v>
      </c>
      <c r="CO192" s="155">
        <f t="shared" si="226"/>
        <v>18658638</v>
      </c>
      <c r="CP192" s="155">
        <f t="shared" si="226"/>
        <v>18658638</v>
      </c>
      <c r="CQ192" s="155">
        <f t="shared" si="227"/>
        <v>18658638</v>
      </c>
      <c r="CR192" s="155">
        <f t="shared" si="227"/>
        <v>18658638</v>
      </c>
      <c r="CS192" s="155">
        <f t="shared" si="227"/>
        <v>18658638</v>
      </c>
      <c r="CT192" s="155">
        <f t="shared" si="227"/>
        <v>18658638</v>
      </c>
      <c r="CU192" s="155">
        <f t="shared" si="227"/>
        <v>18658638</v>
      </c>
      <c r="CV192" s="155">
        <f t="shared" si="227"/>
        <v>18658638</v>
      </c>
      <c r="CW192" s="155">
        <f t="shared" si="227"/>
        <v>18658638</v>
      </c>
      <c r="CX192" s="155">
        <f t="shared" si="216"/>
        <v>223903656</v>
      </c>
      <c r="CY192" s="155">
        <f t="shared" si="217"/>
        <v>429148713</v>
      </c>
    </row>
    <row r="193" spans="1:103" ht="13" outlineLevel="1" x14ac:dyDescent="0.25">
      <c r="A193" s="80" t="s">
        <v>344</v>
      </c>
      <c r="B193" s="71" t="s">
        <v>205</v>
      </c>
      <c r="C193" s="72" t="s">
        <v>206</v>
      </c>
      <c r="D193" s="71" t="s">
        <v>82</v>
      </c>
      <c r="E193" s="74">
        <v>104000095</v>
      </c>
      <c r="F193" s="71" t="s">
        <v>350</v>
      </c>
      <c r="G193" s="73">
        <v>44923</v>
      </c>
      <c r="H193" s="73">
        <v>44927</v>
      </c>
      <c r="I193" s="71">
        <v>60</v>
      </c>
      <c r="J193" s="142" t="s">
        <v>761</v>
      </c>
      <c r="K193" s="75" t="s">
        <v>146</v>
      </c>
      <c r="L193" s="71" t="s">
        <v>243</v>
      </c>
      <c r="M193" s="38" t="str">
        <f t="shared" si="233"/>
        <v>6274</v>
      </c>
      <c r="N193" s="71">
        <v>6274001903</v>
      </c>
      <c r="O193" s="71" t="s">
        <v>346</v>
      </c>
      <c r="P193" s="76"/>
      <c r="Q193" s="77"/>
      <c r="R193" s="76">
        <v>261760895</v>
      </c>
      <c r="S193" s="170">
        <v>4362681</v>
      </c>
      <c r="T193" s="155">
        <f t="shared" si="229"/>
        <v>0</v>
      </c>
      <c r="U193" s="155">
        <f t="shared" si="229"/>
        <v>0</v>
      </c>
      <c r="V193" s="155">
        <f t="shared" si="229"/>
        <v>0</v>
      </c>
      <c r="W193" s="155">
        <f t="shared" si="229"/>
        <v>0</v>
      </c>
      <c r="X193" s="155">
        <f t="shared" si="229"/>
        <v>0</v>
      </c>
      <c r="Y193" s="155">
        <f t="shared" si="229"/>
        <v>0</v>
      </c>
      <c r="Z193" s="155">
        <f t="shared" si="229"/>
        <v>0</v>
      </c>
      <c r="AA193" s="155">
        <f t="shared" si="229"/>
        <v>0</v>
      </c>
      <c r="AB193" s="155">
        <f t="shared" si="229"/>
        <v>0</v>
      </c>
      <c r="AC193" s="155">
        <f t="shared" si="229"/>
        <v>0</v>
      </c>
      <c r="AD193" s="155">
        <f t="shared" si="229"/>
        <v>0</v>
      </c>
      <c r="AE193" s="155">
        <f t="shared" si="229"/>
        <v>0</v>
      </c>
      <c r="AF193" s="155">
        <f t="shared" si="234"/>
        <v>0</v>
      </c>
      <c r="AG193" s="156">
        <v>0</v>
      </c>
      <c r="AH193" s="155">
        <f t="shared" si="230"/>
        <v>0</v>
      </c>
      <c r="AI193" s="155">
        <f t="shared" si="230"/>
        <v>0</v>
      </c>
      <c r="AJ193" s="155">
        <f t="shared" si="230"/>
        <v>0</v>
      </c>
      <c r="AK193" s="155">
        <f t="shared" si="230"/>
        <v>0</v>
      </c>
      <c r="AL193" s="155">
        <f t="shared" si="230"/>
        <v>0</v>
      </c>
      <c r="AM193" s="155">
        <f t="shared" si="230"/>
        <v>0</v>
      </c>
      <c r="AN193" s="155">
        <f t="shared" si="230"/>
        <v>0</v>
      </c>
      <c r="AO193" s="155">
        <f t="shared" si="230"/>
        <v>0</v>
      </c>
      <c r="AP193" s="155">
        <f t="shared" si="230"/>
        <v>0</v>
      </c>
      <c r="AQ193" s="155">
        <f t="shared" si="230"/>
        <v>0</v>
      </c>
      <c r="AR193" s="155">
        <f t="shared" si="230"/>
        <v>0</v>
      </c>
      <c r="AS193" s="155">
        <f t="shared" si="230"/>
        <v>0</v>
      </c>
      <c r="AT193" s="155">
        <f t="shared" si="235"/>
        <v>0</v>
      </c>
      <c r="AU193" s="156">
        <v>0</v>
      </c>
      <c r="AV193" s="155">
        <f t="shared" si="231"/>
        <v>0</v>
      </c>
      <c r="AW193" s="155">
        <f t="shared" si="231"/>
        <v>0</v>
      </c>
      <c r="AX193" s="155">
        <f t="shared" si="231"/>
        <v>0</v>
      </c>
      <c r="AY193" s="155">
        <f t="shared" si="231"/>
        <v>0</v>
      </c>
      <c r="AZ193" s="155">
        <f t="shared" si="231"/>
        <v>0</v>
      </c>
      <c r="BA193" s="155">
        <f t="shared" si="231"/>
        <v>0</v>
      </c>
      <c r="BB193" s="155">
        <f t="shared" si="231"/>
        <v>0</v>
      </c>
      <c r="BC193" s="155">
        <f t="shared" si="231"/>
        <v>0</v>
      </c>
      <c r="BD193" s="155">
        <f t="shared" si="231"/>
        <v>0</v>
      </c>
      <c r="BE193" s="155">
        <f t="shared" si="231"/>
        <v>0</v>
      </c>
      <c r="BF193" s="155">
        <f t="shared" si="231"/>
        <v>0</v>
      </c>
      <c r="BG193" s="155">
        <f t="shared" si="231"/>
        <v>0</v>
      </c>
      <c r="BH193" s="155">
        <f t="shared" si="236"/>
        <v>0</v>
      </c>
      <c r="BI193" s="156">
        <v>0</v>
      </c>
      <c r="BJ193" s="155">
        <f t="shared" si="232"/>
        <v>4362681</v>
      </c>
      <c r="BK193" s="155">
        <f t="shared" si="232"/>
        <v>4362681</v>
      </c>
      <c r="BL193" s="155">
        <f t="shared" si="232"/>
        <v>4362681</v>
      </c>
      <c r="BM193" s="155">
        <f t="shared" si="232"/>
        <v>4362681</v>
      </c>
      <c r="BN193" s="155">
        <f t="shared" si="232"/>
        <v>4362681</v>
      </c>
      <c r="BO193" s="155">
        <f t="shared" si="232"/>
        <v>4362681</v>
      </c>
      <c r="BP193" s="155">
        <f t="shared" si="232"/>
        <v>4362681</v>
      </c>
      <c r="BQ193" s="155">
        <f t="shared" si="232"/>
        <v>4362681</v>
      </c>
      <c r="BR193" s="155">
        <f t="shared" si="232"/>
        <v>4362681</v>
      </c>
      <c r="BS193" s="155">
        <f t="shared" si="232"/>
        <v>4362681</v>
      </c>
      <c r="BT193" s="155">
        <f t="shared" si="232"/>
        <v>4362681</v>
      </c>
      <c r="BU193" s="155">
        <f t="shared" si="232"/>
        <v>4362681</v>
      </c>
      <c r="BV193" s="155">
        <f t="shared" si="237"/>
        <v>52352172</v>
      </c>
      <c r="BW193" s="156">
        <f t="shared" ref="BW193:BW214" si="240">+R193-BV193</f>
        <v>209408723</v>
      </c>
      <c r="BX193" s="157">
        <f t="shared" si="228"/>
        <v>4362681</v>
      </c>
      <c r="BY193" s="157">
        <f t="shared" si="228"/>
        <v>4362681</v>
      </c>
      <c r="BZ193" s="157">
        <f t="shared" si="228"/>
        <v>4362681</v>
      </c>
      <c r="CA193" s="157">
        <f t="shared" si="213"/>
        <v>4362681</v>
      </c>
      <c r="CB193" s="157">
        <f t="shared" si="213"/>
        <v>4362681</v>
      </c>
      <c r="CC193" s="157">
        <f t="shared" si="213"/>
        <v>4362681</v>
      </c>
      <c r="CD193" s="157">
        <f t="shared" si="213"/>
        <v>4362681</v>
      </c>
      <c r="CE193" s="157">
        <f t="shared" si="225"/>
        <v>4362681</v>
      </c>
      <c r="CF193" s="157">
        <f t="shared" si="225"/>
        <v>4362681</v>
      </c>
      <c r="CG193" s="157">
        <f t="shared" si="225"/>
        <v>4362681</v>
      </c>
      <c r="CH193" s="157">
        <f t="shared" si="225"/>
        <v>4362681</v>
      </c>
      <c r="CI193" s="157">
        <f t="shared" si="225"/>
        <v>4362681</v>
      </c>
      <c r="CJ193" s="155">
        <f t="shared" si="238"/>
        <v>52352172</v>
      </c>
      <c r="CK193" s="156">
        <f t="shared" si="239"/>
        <v>157056551</v>
      </c>
      <c r="CL193" s="155">
        <f t="shared" si="226"/>
        <v>4362681</v>
      </c>
      <c r="CM193" s="155">
        <f t="shared" si="226"/>
        <v>4362681</v>
      </c>
      <c r="CN193" s="155">
        <f t="shared" si="226"/>
        <v>4362681</v>
      </c>
      <c r="CO193" s="155">
        <f t="shared" si="226"/>
        <v>4362681</v>
      </c>
      <c r="CP193" s="155">
        <f t="shared" si="226"/>
        <v>4362681</v>
      </c>
      <c r="CQ193" s="155">
        <f t="shared" si="227"/>
        <v>4362681</v>
      </c>
      <c r="CR193" s="155">
        <f t="shared" si="227"/>
        <v>4362681</v>
      </c>
      <c r="CS193" s="155">
        <f t="shared" si="227"/>
        <v>4362681</v>
      </c>
      <c r="CT193" s="155">
        <f t="shared" si="227"/>
        <v>4362681</v>
      </c>
      <c r="CU193" s="155">
        <f t="shared" si="227"/>
        <v>4362681</v>
      </c>
      <c r="CV193" s="155">
        <f t="shared" si="227"/>
        <v>4362681</v>
      </c>
      <c r="CW193" s="155">
        <f t="shared" si="227"/>
        <v>4362681</v>
      </c>
      <c r="CX193" s="155">
        <f t="shared" si="216"/>
        <v>52352172</v>
      </c>
      <c r="CY193" s="155">
        <f t="shared" si="217"/>
        <v>104704379</v>
      </c>
    </row>
    <row r="194" spans="1:103" ht="13" outlineLevel="1" x14ac:dyDescent="0.25">
      <c r="A194" s="80" t="s">
        <v>344</v>
      </c>
      <c r="B194" s="71" t="s">
        <v>196</v>
      </c>
      <c r="C194" s="72" t="s">
        <v>213</v>
      </c>
      <c r="D194" s="71" t="s">
        <v>82</v>
      </c>
      <c r="E194" s="74">
        <v>104000096</v>
      </c>
      <c r="F194" s="71" t="s">
        <v>351</v>
      </c>
      <c r="G194" s="73">
        <v>44923</v>
      </c>
      <c r="H194" s="73">
        <v>44927</v>
      </c>
      <c r="I194" s="71">
        <v>60</v>
      </c>
      <c r="J194" s="142" t="s">
        <v>764</v>
      </c>
      <c r="K194" s="75" t="s">
        <v>208</v>
      </c>
      <c r="L194" s="71" t="s">
        <v>253</v>
      </c>
      <c r="M194" s="38" t="str">
        <f t="shared" si="233"/>
        <v>6274</v>
      </c>
      <c r="N194" s="71">
        <v>6274001903</v>
      </c>
      <c r="O194" s="71" t="s">
        <v>346</v>
      </c>
      <c r="P194" s="76"/>
      <c r="Q194" s="77"/>
      <c r="R194" s="76">
        <v>261760893</v>
      </c>
      <c r="S194" s="170">
        <v>4362681</v>
      </c>
      <c r="T194" s="155">
        <f t="shared" si="229"/>
        <v>0</v>
      </c>
      <c r="U194" s="155">
        <f t="shared" si="229"/>
        <v>0</v>
      </c>
      <c r="V194" s="155">
        <f t="shared" si="229"/>
        <v>0</v>
      </c>
      <c r="W194" s="155">
        <f t="shared" si="229"/>
        <v>0</v>
      </c>
      <c r="X194" s="155">
        <f t="shared" si="229"/>
        <v>0</v>
      </c>
      <c r="Y194" s="155">
        <f t="shared" si="229"/>
        <v>0</v>
      </c>
      <c r="Z194" s="155">
        <f t="shared" si="229"/>
        <v>0</v>
      </c>
      <c r="AA194" s="155">
        <f t="shared" si="229"/>
        <v>0</v>
      </c>
      <c r="AB194" s="155">
        <f t="shared" si="229"/>
        <v>0</v>
      </c>
      <c r="AC194" s="155">
        <f t="shared" si="229"/>
        <v>0</v>
      </c>
      <c r="AD194" s="155">
        <f t="shared" si="229"/>
        <v>0</v>
      </c>
      <c r="AE194" s="155">
        <f t="shared" si="229"/>
        <v>0</v>
      </c>
      <c r="AF194" s="155">
        <f t="shared" si="234"/>
        <v>0</v>
      </c>
      <c r="AG194" s="156">
        <v>0</v>
      </c>
      <c r="AH194" s="155">
        <f t="shared" si="230"/>
        <v>0</v>
      </c>
      <c r="AI194" s="155">
        <f t="shared" si="230"/>
        <v>0</v>
      </c>
      <c r="AJ194" s="155">
        <f t="shared" si="230"/>
        <v>0</v>
      </c>
      <c r="AK194" s="155">
        <f t="shared" si="230"/>
        <v>0</v>
      </c>
      <c r="AL194" s="155">
        <f t="shared" si="230"/>
        <v>0</v>
      </c>
      <c r="AM194" s="155">
        <f t="shared" si="230"/>
        <v>0</v>
      </c>
      <c r="AN194" s="155">
        <f t="shared" si="230"/>
        <v>0</v>
      </c>
      <c r="AO194" s="155">
        <f t="shared" si="230"/>
        <v>0</v>
      </c>
      <c r="AP194" s="155">
        <f t="shared" si="230"/>
        <v>0</v>
      </c>
      <c r="AQ194" s="155">
        <f t="shared" si="230"/>
        <v>0</v>
      </c>
      <c r="AR194" s="155">
        <f t="shared" si="230"/>
        <v>0</v>
      </c>
      <c r="AS194" s="155">
        <f t="shared" si="230"/>
        <v>0</v>
      </c>
      <c r="AT194" s="155">
        <f t="shared" si="235"/>
        <v>0</v>
      </c>
      <c r="AU194" s="156">
        <v>0</v>
      </c>
      <c r="AV194" s="155">
        <f t="shared" si="231"/>
        <v>0</v>
      </c>
      <c r="AW194" s="155">
        <f t="shared" si="231"/>
        <v>0</v>
      </c>
      <c r="AX194" s="155">
        <f t="shared" si="231"/>
        <v>0</v>
      </c>
      <c r="AY194" s="155">
        <f t="shared" si="231"/>
        <v>0</v>
      </c>
      <c r="AZ194" s="155">
        <f t="shared" si="231"/>
        <v>0</v>
      </c>
      <c r="BA194" s="155">
        <f t="shared" si="231"/>
        <v>0</v>
      </c>
      <c r="BB194" s="155">
        <f t="shared" si="231"/>
        <v>0</v>
      </c>
      <c r="BC194" s="155">
        <f t="shared" si="231"/>
        <v>0</v>
      </c>
      <c r="BD194" s="155">
        <f t="shared" si="231"/>
        <v>0</v>
      </c>
      <c r="BE194" s="155">
        <f t="shared" si="231"/>
        <v>0</v>
      </c>
      <c r="BF194" s="155">
        <f t="shared" si="231"/>
        <v>0</v>
      </c>
      <c r="BG194" s="155">
        <f t="shared" si="231"/>
        <v>0</v>
      </c>
      <c r="BH194" s="155">
        <f t="shared" si="236"/>
        <v>0</v>
      </c>
      <c r="BI194" s="156">
        <v>0</v>
      </c>
      <c r="BJ194" s="155">
        <f t="shared" si="232"/>
        <v>4362681</v>
      </c>
      <c r="BK194" s="155">
        <f t="shared" si="232"/>
        <v>4362681</v>
      </c>
      <c r="BL194" s="155">
        <f t="shared" si="232"/>
        <v>4362681</v>
      </c>
      <c r="BM194" s="155">
        <f t="shared" si="232"/>
        <v>4362681</v>
      </c>
      <c r="BN194" s="155">
        <f t="shared" si="232"/>
        <v>4362681</v>
      </c>
      <c r="BO194" s="155">
        <f t="shared" si="232"/>
        <v>4362681</v>
      </c>
      <c r="BP194" s="155">
        <f t="shared" si="232"/>
        <v>4362681</v>
      </c>
      <c r="BQ194" s="155">
        <f t="shared" si="232"/>
        <v>4362681</v>
      </c>
      <c r="BR194" s="155">
        <f t="shared" si="232"/>
        <v>4362681</v>
      </c>
      <c r="BS194" s="155">
        <f t="shared" si="232"/>
        <v>4362681</v>
      </c>
      <c r="BT194" s="155">
        <f t="shared" si="232"/>
        <v>4362681</v>
      </c>
      <c r="BU194" s="155">
        <f t="shared" si="232"/>
        <v>4362681</v>
      </c>
      <c r="BV194" s="155">
        <f t="shared" si="237"/>
        <v>52352172</v>
      </c>
      <c r="BW194" s="156">
        <f t="shared" si="240"/>
        <v>209408721</v>
      </c>
      <c r="BX194" s="157">
        <f t="shared" si="228"/>
        <v>4362681</v>
      </c>
      <c r="BY194" s="157">
        <f t="shared" si="228"/>
        <v>4362681</v>
      </c>
      <c r="BZ194" s="157">
        <f t="shared" si="228"/>
        <v>4362681</v>
      </c>
      <c r="CA194" s="157">
        <f t="shared" si="213"/>
        <v>4362681</v>
      </c>
      <c r="CB194" s="157">
        <f t="shared" si="213"/>
        <v>4362681</v>
      </c>
      <c r="CC194" s="157">
        <f t="shared" si="213"/>
        <v>4362681</v>
      </c>
      <c r="CD194" s="157">
        <f t="shared" si="213"/>
        <v>4362681</v>
      </c>
      <c r="CE194" s="157">
        <f t="shared" si="225"/>
        <v>4362681</v>
      </c>
      <c r="CF194" s="157">
        <f t="shared" si="225"/>
        <v>4362681</v>
      </c>
      <c r="CG194" s="157">
        <f t="shared" si="225"/>
        <v>4362681</v>
      </c>
      <c r="CH194" s="157">
        <f t="shared" si="225"/>
        <v>4362681</v>
      </c>
      <c r="CI194" s="157">
        <f t="shared" si="225"/>
        <v>4362681</v>
      </c>
      <c r="CJ194" s="155">
        <f t="shared" si="238"/>
        <v>52352172</v>
      </c>
      <c r="CK194" s="156">
        <f t="shared" si="239"/>
        <v>157056549</v>
      </c>
      <c r="CL194" s="155">
        <f t="shared" si="226"/>
        <v>4362681</v>
      </c>
      <c r="CM194" s="155">
        <f t="shared" si="226"/>
        <v>4362681</v>
      </c>
      <c r="CN194" s="155">
        <f t="shared" si="226"/>
        <v>4362681</v>
      </c>
      <c r="CO194" s="155">
        <f t="shared" si="226"/>
        <v>4362681</v>
      </c>
      <c r="CP194" s="155">
        <f t="shared" si="226"/>
        <v>4362681</v>
      </c>
      <c r="CQ194" s="155">
        <f t="shared" si="227"/>
        <v>4362681</v>
      </c>
      <c r="CR194" s="155">
        <f t="shared" si="227"/>
        <v>4362681</v>
      </c>
      <c r="CS194" s="155">
        <f t="shared" si="227"/>
        <v>4362681</v>
      </c>
      <c r="CT194" s="155">
        <f t="shared" si="227"/>
        <v>4362681</v>
      </c>
      <c r="CU194" s="155">
        <f t="shared" si="227"/>
        <v>4362681</v>
      </c>
      <c r="CV194" s="155">
        <f t="shared" si="227"/>
        <v>4362681</v>
      </c>
      <c r="CW194" s="155">
        <f t="shared" si="227"/>
        <v>4362681</v>
      </c>
      <c r="CX194" s="155">
        <f t="shared" si="216"/>
        <v>52352172</v>
      </c>
      <c r="CY194" s="155">
        <f t="shared" si="217"/>
        <v>104704377</v>
      </c>
    </row>
    <row r="195" spans="1:103" ht="13" outlineLevel="1" x14ac:dyDescent="0.25">
      <c r="A195" s="80" t="s">
        <v>344</v>
      </c>
      <c r="B195" s="71" t="s">
        <v>196</v>
      </c>
      <c r="C195" s="72" t="s">
        <v>197</v>
      </c>
      <c r="D195" s="71" t="s">
        <v>82</v>
      </c>
      <c r="E195" s="74">
        <v>104000097</v>
      </c>
      <c r="F195" s="71" t="s">
        <v>352</v>
      </c>
      <c r="G195" s="73">
        <v>44970</v>
      </c>
      <c r="H195" s="73">
        <v>44958</v>
      </c>
      <c r="I195" s="71">
        <v>60</v>
      </c>
      <c r="J195" s="142" t="s">
        <v>755</v>
      </c>
      <c r="K195" s="75" t="s">
        <v>305</v>
      </c>
      <c r="L195" s="71" t="s">
        <v>306</v>
      </c>
      <c r="M195" s="38" t="str">
        <f t="shared" si="233"/>
        <v>6274</v>
      </c>
      <c r="N195" s="71">
        <v>6274001903</v>
      </c>
      <c r="O195" s="71" t="s">
        <v>346</v>
      </c>
      <c r="P195" s="76"/>
      <c r="Q195" s="77"/>
      <c r="R195" s="76">
        <v>4460334770</v>
      </c>
      <c r="S195" s="170">
        <v>74338913</v>
      </c>
      <c r="T195" s="155">
        <f t="shared" si="229"/>
        <v>0</v>
      </c>
      <c r="U195" s="155">
        <f t="shared" si="229"/>
        <v>0</v>
      </c>
      <c r="V195" s="155">
        <f t="shared" si="229"/>
        <v>0</v>
      </c>
      <c r="W195" s="155">
        <f t="shared" si="229"/>
        <v>0</v>
      </c>
      <c r="X195" s="155">
        <f t="shared" si="229"/>
        <v>0</v>
      </c>
      <c r="Y195" s="155">
        <f t="shared" si="229"/>
        <v>0</v>
      </c>
      <c r="Z195" s="155">
        <f t="shared" si="229"/>
        <v>0</v>
      </c>
      <c r="AA195" s="155">
        <f t="shared" si="229"/>
        <v>0</v>
      </c>
      <c r="AB195" s="155">
        <f t="shared" si="229"/>
        <v>0</v>
      </c>
      <c r="AC195" s="155">
        <f t="shared" si="229"/>
        <v>0</v>
      </c>
      <c r="AD195" s="155">
        <f t="shared" si="229"/>
        <v>0</v>
      </c>
      <c r="AE195" s="155">
        <f t="shared" si="229"/>
        <v>0</v>
      </c>
      <c r="AF195" s="155">
        <f t="shared" si="234"/>
        <v>0</v>
      </c>
      <c r="AG195" s="156">
        <v>0</v>
      </c>
      <c r="AH195" s="155">
        <f t="shared" si="230"/>
        <v>0</v>
      </c>
      <c r="AI195" s="155">
        <f t="shared" si="230"/>
        <v>0</v>
      </c>
      <c r="AJ195" s="155">
        <f t="shared" si="230"/>
        <v>0</v>
      </c>
      <c r="AK195" s="155">
        <f t="shared" si="230"/>
        <v>0</v>
      </c>
      <c r="AL195" s="155">
        <f t="shared" si="230"/>
        <v>0</v>
      </c>
      <c r="AM195" s="155">
        <f t="shared" si="230"/>
        <v>0</v>
      </c>
      <c r="AN195" s="155">
        <f t="shared" si="230"/>
        <v>0</v>
      </c>
      <c r="AO195" s="155">
        <f t="shared" si="230"/>
        <v>0</v>
      </c>
      <c r="AP195" s="155">
        <f t="shared" si="230"/>
        <v>0</v>
      </c>
      <c r="AQ195" s="155">
        <f t="shared" si="230"/>
        <v>0</v>
      </c>
      <c r="AR195" s="155">
        <f t="shared" si="230"/>
        <v>0</v>
      </c>
      <c r="AS195" s="155">
        <f t="shared" si="230"/>
        <v>0</v>
      </c>
      <c r="AT195" s="155">
        <f t="shared" si="235"/>
        <v>0</v>
      </c>
      <c r="AU195" s="156">
        <v>0</v>
      </c>
      <c r="AV195" s="155">
        <f t="shared" si="231"/>
        <v>0</v>
      </c>
      <c r="AW195" s="155">
        <f t="shared" si="231"/>
        <v>0</v>
      </c>
      <c r="AX195" s="155">
        <f t="shared" si="231"/>
        <v>0</v>
      </c>
      <c r="AY195" s="155">
        <f t="shared" si="231"/>
        <v>0</v>
      </c>
      <c r="AZ195" s="155">
        <f t="shared" si="231"/>
        <v>0</v>
      </c>
      <c r="BA195" s="155">
        <f t="shared" si="231"/>
        <v>0</v>
      </c>
      <c r="BB195" s="155">
        <f t="shared" si="231"/>
        <v>0</v>
      </c>
      <c r="BC195" s="155">
        <f t="shared" si="231"/>
        <v>0</v>
      </c>
      <c r="BD195" s="155">
        <f t="shared" si="231"/>
        <v>0</v>
      </c>
      <c r="BE195" s="155">
        <f t="shared" si="231"/>
        <v>0</v>
      </c>
      <c r="BF195" s="155">
        <f t="shared" si="231"/>
        <v>0</v>
      </c>
      <c r="BG195" s="155">
        <f t="shared" si="231"/>
        <v>0</v>
      </c>
      <c r="BH195" s="155">
        <f t="shared" si="236"/>
        <v>0</v>
      </c>
      <c r="BI195" s="156">
        <v>0</v>
      </c>
      <c r="BJ195" s="155">
        <f t="shared" si="232"/>
        <v>0</v>
      </c>
      <c r="BK195" s="155">
        <f t="shared" si="232"/>
        <v>74338913</v>
      </c>
      <c r="BL195" s="155">
        <f t="shared" si="232"/>
        <v>74338913</v>
      </c>
      <c r="BM195" s="155">
        <f t="shared" si="232"/>
        <v>74338913</v>
      </c>
      <c r="BN195" s="155">
        <f t="shared" si="232"/>
        <v>74338913</v>
      </c>
      <c r="BO195" s="155">
        <f t="shared" si="232"/>
        <v>74338913</v>
      </c>
      <c r="BP195" s="155">
        <f t="shared" si="232"/>
        <v>74338913</v>
      </c>
      <c r="BQ195" s="155">
        <f t="shared" si="232"/>
        <v>74338913</v>
      </c>
      <c r="BR195" s="155">
        <f t="shared" si="232"/>
        <v>74338913</v>
      </c>
      <c r="BS195" s="155">
        <f t="shared" si="232"/>
        <v>74338913</v>
      </c>
      <c r="BT195" s="155">
        <f t="shared" si="232"/>
        <v>74338913</v>
      </c>
      <c r="BU195" s="155">
        <f t="shared" si="232"/>
        <v>74338913</v>
      </c>
      <c r="BV195" s="155">
        <f t="shared" si="237"/>
        <v>817728043</v>
      </c>
      <c r="BW195" s="156">
        <f t="shared" si="240"/>
        <v>3642606727</v>
      </c>
      <c r="BX195" s="157">
        <f t="shared" si="228"/>
        <v>74338913</v>
      </c>
      <c r="BY195" s="157">
        <f t="shared" si="228"/>
        <v>74338913</v>
      </c>
      <c r="BZ195" s="157">
        <f t="shared" si="228"/>
        <v>74338913</v>
      </c>
      <c r="CA195" s="157">
        <f t="shared" ref="CA195:CD217" si="241">+$S195</f>
        <v>74338913</v>
      </c>
      <c r="CB195" s="157">
        <f t="shared" si="241"/>
        <v>74338913</v>
      </c>
      <c r="CC195" s="157">
        <f t="shared" si="241"/>
        <v>74338913</v>
      </c>
      <c r="CD195" s="157">
        <f t="shared" si="241"/>
        <v>74338913</v>
      </c>
      <c r="CE195" s="157">
        <f t="shared" si="225"/>
        <v>74338913</v>
      </c>
      <c r="CF195" s="157">
        <f t="shared" si="225"/>
        <v>74338913</v>
      </c>
      <c r="CG195" s="157">
        <f t="shared" si="225"/>
        <v>74338913</v>
      </c>
      <c r="CH195" s="157">
        <f t="shared" si="225"/>
        <v>74338913</v>
      </c>
      <c r="CI195" s="157">
        <f t="shared" si="225"/>
        <v>74338913</v>
      </c>
      <c r="CJ195" s="155">
        <f t="shared" si="238"/>
        <v>892066956</v>
      </c>
      <c r="CK195" s="156">
        <f t="shared" si="239"/>
        <v>2750539771</v>
      </c>
      <c r="CL195" s="155">
        <f t="shared" si="226"/>
        <v>74338913</v>
      </c>
      <c r="CM195" s="155">
        <f t="shared" si="226"/>
        <v>74338913</v>
      </c>
      <c r="CN195" s="155">
        <f t="shared" si="226"/>
        <v>74338913</v>
      </c>
      <c r="CO195" s="155">
        <f t="shared" si="226"/>
        <v>74338913</v>
      </c>
      <c r="CP195" s="155">
        <f t="shared" si="226"/>
        <v>74338913</v>
      </c>
      <c r="CQ195" s="155">
        <f t="shared" si="227"/>
        <v>74338913</v>
      </c>
      <c r="CR195" s="155">
        <f t="shared" si="227"/>
        <v>74338913</v>
      </c>
      <c r="CS195" s="155">
        <f t="shared" si="227"/>
        <v>74338913</v>
      </c>
      <c r="CT195" s="155">
        <f t="shared" si="227"/>
        <v>74338913</v>
      </c>
      <c r="CU195" s="155">
        <f t="shared" si="227"/>
        <v>74338913</v>
      </c>
      <c r="CV195" s="155">
        <f t="shared" si="227"/>
        <v>74338913</v>
      </c>
      <c r="CW195" s="155">
        <f t="shared" si="227"/>
        <v>74338913</v>
      </c>
      <c r="CX195" s="155">
        <f t="shared" si="216"/>
        <v>892066956</v>
      </c>
      <c r="CY195" s="155">
        <f t="shared" si="217"/>
        <v>1858472815</v>
      </c>
    </row>
    <row r="196" spans="1:103" ht="13" outlineLevel="1" x14ac:dyDescent="0.25">
      <c r="A196" s="80" t="s">
        <v>344</v>
      </c>
      <c r="B196" s="71" t="s">
        <v>196</v>
      </c>
      <c r="C196" s="72" t="s">
        <v>213</v>
      </c>
      <c r="D196" s="71" t="s">
        <v>147</v>
      </c>
      <c r="E196" s="74">
        <v>104600076</v>
      </c>
      <c r="F196" s="71" t="s">
        <v>388</v>
      </c>
      <c r="G196" s="73">
        <v>44927</v>
      </c>
      <c r="H196" s="73">
        <v>44958</v>
      </c>
      <c r="I196" s="71">
        <v>36</v>
      </c>
      <c r="J196" s="142" t="s">
        <v>761</v>
      </c>
      <c r="K196" s="75" t="s">
        <v>146</v>
      </c>
      <c r="L196" s="71" t="s">
        <v>215</v>
      </c>
      <c r="M196" s="38" t="str">
        <f t="shared" si="233"/>
        <v>6274</v>
      </c>
      <c r="N196" s="71">
        <v>6274001906</v>
      </c>
      <c r="O196" s="71" t="s">
        <v>346</v>
      </c>
      <c r="P196" s="76"/>
      <c r="Q196" s="77"/>
      <c r="R196" s="76">
        <v>101385900</v>
      </c>
      <c r="S196" s="170">
        <v>2816275</v>
      </c>
      <c r="T196" s="155">
        <f t="shared" si="229"/>
        <v>0</v>
      </c>
      <c r="U196" s="155">
        <f t="shared" si="229"/>
        <v>0</v>
      </c>
      <c r="V196" s="155">
        <f t="shared" si="229"/>
        <v>0</v>
      </c>
      <c r="W196" s="155">
        <f t="shared" si="229"/>
        <v>0</v>
      </c>
      <c r="X196" s="155">
        <f t="shared" si="229"/>
        <v>0</v>
      </c>
      <c r="Y196" s="155">
        <f t="shared" si="229"/>
        <v>0</v>
      </c>
      <c r="Z196" s="155">
        <f t="shared" si="229"/>
        <v>0</v>
      </c>
      <c r="AA196" s="155">
        <f t="shared" si="229"/>
        <v>0</v>
      </c>
      <c r="AB196" s="155">
        <f t="shared" si="229"/>
        <v>0</v>
      </c>
      <c r="AC196" s="155">
        <f t="shared" si="229"/>
        <v>0</v>
      </c>
      <c r="AD196" s="155">
        <f t="shared" si="229"/>
        <v>0</v>
      </c>
      <c r="AE196" s="155">
        <f t="shared" si="229"/>
        <v>0</v>
      </c>
      <c r="AF196" s="155">
        <f t="shared" si="234"/>
        <v>0</v>
      </c>
      <c r="AG196" s="156">
        <v>0</v>
      </c>
      <c r="AH196" s="155">
        <f t="shared" si="230"/>
        <v>0</v>
      </c>
      <c r="AI196" s="155">
        <f t="shared" si="230"/>
        <v>0</v>
      </c>
      <c r="AJ196" s="155">
        <f t="shared" si="230"/>
        <v>0</v>
      </c>
      <c r="AK196" s="155">
        <f t="shared" si="230"/>
        <v>0</v>
      </c>
      <c r="AL196" s="155">
        <f t="shared" si="230"/>
        <v>0</v>
      </c>
      <c r="AM196" s="155">
        <f t="shared" si="230"/>
        <v>0</v>
      </c>
      <c r="AN196" s="155">
        <f t="shared" si="230"/>
        <v>0</v>
      </c>
      <c r="AO196" s="155">
        <f t="shared" si="230"/>
        <v>0</v>
      </c>
      <c r="AP196" s="155">
        <f t="shared" si="230"/>
        <v>0</v>
      </c>
      <c r="AQ196" s="155">
        <f t="shared" si="230"/>
        <v>0</v>
      </c>
      <c r="AR196" s="155">
        <f t="shared" si="230"/>
        <v>0</v>
      </c>
      <c r="AS196" s="155">
        <f t="shared" si="230"/>
        <v>0</v>
      </c>
      <c r="AT196" s="155">
        <f t="shared" si="235"/>
        <v>0</v>
      </c>
      <c r="AU196" s="156">
        <v>0</v>
      </c>
      <c r="AV196" s="155">
        <f t="shared" si="231"/>
        <v>0</v>
      </c>
      <c r="AW196" s="155">
        <f t="shared" si="231"/>
        <v>0</v>
      </c>
      <c r="AX196" s="155">
        <f t="shared" si="231"/>
        <v>0</v>
      </c>
      <c r="AY196" s="155">
        <f t="shared" si="231"/>
        <v>0</v>
      </c>
      <c r="AZ196" s="155">
        <f t="shared" si="231"/>
        <v>0</v>
      </c>
      <c r="BA196" s="155">
        <f t="shared" si="231"/>
        <v>0</v>
      </c>
      <c r="BB196" s="155">
        <f t="shared" si="231"/>
        <v>0</v>
      </c>
      <c r="BC196" s="155">
        <f t="shared" si="231"/>
        <v>0</v>
      </c>
      <c r="BD196" s="155">
        <f t="shared" si="231"/>
        <v>0</v>
      </c>
      <c r="BE196" s="155">
        <f t="shared" si="231"/>
        <v>0</v>
      </c>
      <c r="BF196" s="155">
        <f t="shared" si="231"/>
        <v>0</v>
      </c>
      <c r="BG196" s="155">
        <f t="shared" si="231"/>
        <v>0</v>
      </c>
      <c r="BH196" s="155">
        <f t="shared" si="236"/>
        <v>0</v>
      </c>
      <c r="BI196" s="156">
        <v>0</v>
      </c>
      <c r="BJ196" s="155">
        <f t="shared" si="232"/>
        <v>0</v>
      </c>
      <c r="BK196" s="155">
        <f t="shared" si="232"/>
        <v>2816275</v>
      </c>
      <c r="BL196" s="155">
        <f t="shared" si="232"/>
        <v>2816275</v>
      </c>
      <c r="BM196" s="155">
        <f t="shared" si="232"/>
        <v>2816275</v>
      </c>
      <c r="BN196" s="155">
        <f t="shared" si="232"/>
        <v>2816275</v>
      </c>
      <c r="BO196" s="155">
        <f t="shared" si="232"/>
        <v>2816275</v>
      </c>
      <c r="BP196" s="155">
        <f t="shared" si="232"/>
        <v>2816275</v>
      </c>
      <c r="BQ196" s="155">
        <f t="shared" si="232"/>
        <v>2816275</v>
      </c>
      <c r="BR196" s="155">
        <f t="shared" si="232"/>
        <v>2816275</v>
      </c>
      <c r="BS196" s="155">
        <f t="shared" si="232"/>
        <v>2816275</v>
      </c>
      <c r="BT196" s="155">
        <f t="shared" si="232"/>
        <v>2816275</v>
      </c>
      <c r="BU196" s="155">
        <f t="shared" si="232"/>
        <v>2816275</v>
      </c>
      <c r="BV196" s="155">
        <f t="shared" si="237"/>
        <v>30979025</v>
      </c>
      <c r="BW196" s="156">
        <f t="shared" si="240"/>
        <v>70406875</v>
      </c>
      <c r="BX196" s="157">
        <f t="shared" si="228"/>
        <v>2816275</v>
      </c>
      <c r="BY196" s="157">
        <f t="shared" si="228"/>
        <v>2816275</v>
      </c>
      <c r="BZ196" s="157">
        <f t="shared" si="228"/>
        <v>2816275</v>
      </c>
      <c r="CA196" s="157">
        <f t="shared" si="241"/>
        <v>2816275</v>
      </c>
      <c r="CB196" s="157">
        <f t="shared" si="241"/>
        <v>2816275</v>
      </c>
      <c r="CC196" s="157">
        <f t="shared" si="241"/>
        <v>2816275</v>
      </c>
      <c r="CD196" s="157">
        <f t="shared" si="241"/>
        <v>2816275</v>
      </c>
      <c r="CE196" s="157">
        <f t="shared" ref="CE196:CI205" si="242">+$S196</f>
        <v>2816275</v>
      </c>
      <c r="CF196" s="157">
        <f t="shared" si="242"/>
        <v>2816275</v>
      </c>
      <c r="CG196" s="157">
        <f t="shared" si="242"/>
        <v>2816275</v>
      </c>
      <c r="CH196" s="157">
        <f t="shared" si="242"/>
        <v>2816275</v>
      </c>
      <c r="CI196" s="157">
        <f t="shared" si="242"/>
        <v>2816275</v>
      </c>
      <c r="CJ196" s="155">
        <f t="shared" si="238"/>
        <v>33795300</v>
      </c>
      <c r="CK196" s="156">
        <f t="shared" si="239"/>
        <v>36611575</v>
      </c>
      <c r="CL196" s="155">
        <f t="shared" ref="CL196:CP205" si="243">+IF(YEAR($H196)&lt;$CL$4,$S196,IF(AND(YEAR($H196)=$CL$4,MONTH($H196)&lt;=CL$6),$S196,0))</f>
        <v>2816275</v>
      </c>
      <c r="CM196" s="155">
        <f t="shared" si="243"/>
        <v>2816275</v>
      </c>
      <c r="CN196" s="155">
        <f t="shared" si="243"/>
        <v>2816275</v>
      </c>
      <c r="CO196" s="155">
        <f t="shared" si="243"/>
        <v>2816275</v>
      </c>
      <c r="CP196" s="155">
        <f t="shared" si="243"/>
        <v>2816275</v>
      </c>
      <c r="CQ196" s="155">
        <f t="shared" si="227"/>
        <v>2816275</v>
      </c>
      <c r="CR196" s="155">
        <f t="shared" si="227"/>
        <v>2816275</v>
      </c>
      <c r="CS196" s="155">
        <f t="shared" si="227"/>
        <v>2816275</v>
      </c>
      <c r="CT196" s="155">
        <f t="shared" si="227"/>
        <v>2816275</v>
      </c>
      <c r="CU196" s="155">
        <f t="shared" si="227"/>
        <v>2816275</v>
      </c>
      <c r="CV196" s="155">
        <f t="shared" si="227"/>
        <v>2816275</v>
      </c>
      <c r="CW196" s="155">
        <f t="shared" si="227"/>
        <v>2816275</v>
      </c>
      <c r="CX196" s="155">
        <f t="shared" si="216"/>
        <v>33795300</v>
      </c>
      <c r="CY196" s="155">
        <f t="shared" si="217"/>
        <v>2816275</v>
      </c>
    </row>
    <row r="197" spans="1:103" ht="13" outlineLevel="1" x14ac:dyDescent="0.25">
      <c r="A197" s="80" t="s">
        <v>344</v>
      </c>
      <c r="B197" s="71" t="s">
        <v>196</v>
      </c>
      <c r="C197" s="72" t="s">
        <v>229</v>
      </c>
      <c r="D197" s="71" t="s">
        <v>147</v>
      </c>
      <c r="E197" s="74">
        <v>104600077</v>
      </c>
      <c r="F197" s="71" t="s">
        <v>389</v>
      </c>
      <c r="G197" s="73">
        <v>44970</v>
      </c>
      <c r="H197" s="73">
        <v>44958</v>
      </c>
      <c r="I197" s="71">
        <v>36</v>
      </c>
      <c r="J197" s="142" t="s">
        <v>751</v>
      </c>
      <c r="K197" s="75" t="s">
        <v>231</v>
      </c>
      <c r="L197" s="71" t="s">
        <v>232</v>
      </c>
      <c r="M197" s="38" t="str">
        <f t="shared" si="233"/>
        <v>6274</v>
      </c>
      <c r="N197" s="71">
        <v>6274001906</v>
      </c>
      <c r="O197" s="71" t="s">
        <v>346</v>
      </c>
      <c r="P197" s="76"/>
      <c r="Q197" s="77"/>
      <c r="R197" s="76">
        <v>80735343</v>
      </c>
      <c r="S197" s="170">
        <v>2242649</v>
      </c>
      <c r="T197" s="155">
        <f t="shared" si="229"/>
        <v>0</v>
      </c>
      <c r="U197" s="155">
        <f t="shared" si="229"/>
        <v>0</v>
      </c>
      <c r="V197" s="155">
        <f t="shared" si="229"/>
        <v>0</v>
      </c>
      <c r="W197" s="155">
        <f t="shared" si="229"/>
        <v>0</v>
      </c>
      <c r="X197" s="155">
        <f t="shared" si="229"/>
        <v>0</v>
      </c>
      <c r="Y197" s="155">
        <f t="shared" si="229"/>
        <v>0</v>
      </c>
      <c r="Z197" s="155">
        <f t="shared" si="229"/>
        <v>0</v>
      </c>
      <c r="AA197" s="155">
        <f t="shared" si="229"/>
        <v>0</v>
      </c>
      <c r="AB197" s="155">
        <f t="shared" si="229"/>
        <v>0</v>
      </c>
      <c r="AC197" s="155">
        <f t="shared" si="229"/>
        <v>0</v>
      </c>
      <c r="AD197" s="155">
        <f t="shared" si="229"/>
        <v>0</v>
      </c>
      <c r="AE197" s="155">
        <f t="shared" si="229"/>
        <v>0</v>
      </c>
      <c r="AF197" s="155">
        <f t="shared" si="234"/>
        <v>0</v>
      </c>
      <c r="AG197" s="156">
        <v>0</v>
      </c>
      <c r="AH197" s="155">
        <f t="shared" si="230"/>
        <v>0</v>
      </c>
      <c r="AI197" s="155">
        <f t="shared" si="230"/>
        <v>0</v>
      </c>
      <c r="AJ197" s="155">
        <f t="shared" si="230"/>
        <v>0</v>
      </c>
      <c r="AK197" s="155">
        <f t="shared" si="230"/>
        <v>0</v>
      </c>
      <c r="AL197" s="155">
        <f t="shared" si="230"/>
        <v>0</v>
      </c>
      <c r="AM197" s="155">
        <f t="shared" si="230"/>
        <v>0</v>
      </c>
      <c r="AN197" s="155">
        <f t="shared" si="230"/>
        <v>0</v>
      </c>
      <c r="AO197" s="155">
        <f t="shared" si="230"/>
        <v>0</v>
      </c>
      <c r="AP197" s="155">
        <f t="shared" si="230"/>
        <v>0</v>
      </c>
      <c r="AQ197" s="155">
        <f t="shared" si="230"/>
        <v>0</v>
      </c>
      <c r="AR197" s="155">
        <f t="shared" si="230"/>
        <v>0</v>
      </c>
      <c r="AS197" s="155">
        <f t="shared" si="230"/>
        <v>0</v>
      </c>
      <c r="AT197" s="155">
        <f t="shared" si="235"/>
        <v>0</v>
      </c>
      <c r="AU197" s="156">
        <v>0</v>
      </c>
      <c r="AV197" s="155">
        <f t="shared" si="231"/>
        <v>0</v>
      </c>
      <c r="AW197" s="155">
        <f t="shared" si="231"/>
        <v>0</v>
      </c>
      <c r="AX197" s="155">
        <f t="shared" si="231"/>
        <v>0</v>
      </c>
      <c r="AY197" s="155">
        <f t="shared" si="231"/>
        <v>0</v>
      </c>
      <c r="AZ197" s="155">
        <f t="shared" si="231"/>
        <v>0</v>
      </c>
      <c r="BA197" s="155">
        <f t="shared" si="231"/>
        <v>0</v>
      </c>
      <c r="BB197" s="155">
        <f t="shared" si="231"/>
        <v>0</v>
      </c>
      <c r="BC197" s="155">
        <f t="shared" si="231"/>
        <v>0</v>
      </c>
      <c r="BD197" s="155">
        <f t="shared" si="231"/>
        <v>0</v>
      </c>
      <c r="BE197" s="155">
        <f t="shared" si="231"/>
        <v>0</v>
      </c>
      <c r="BF197" s="155">
        <f t="shared" si="231"/>
        <v>0</v>
      </c>
      <c r="BG197" s="155">
        <f t="shared" si="231"/>
        <v>0</v>
      </c>
      <c r="BH197" s="155">
        <f t="shared" si="236"/>
        <v>0</v>
      </c>
      <c r="BI197" s="156">
        <v>0</v>
      </c>
      <c r="BJ197" s="155">
        <f t="shared" si="232"/>
        <v>0</v>
      </c>
      <c r="BK197" s="155">
        <f t="shared" si="232"/>
        <v>2242649</v>
      </c>
      <c r="BL197" s="155">
        <f t="shared" si="232"/>
        <v>2242649</v>
      </c>
      <c r="BM197" s="155">
        <f t="shared" si="232"/>
        <v>2242649</v>
      </c>
      <c r="BN197" s="155">
        <f t="shared" si="232"/>
        <v>2242649</v>
      </c>
      <c r="BO197" s="155">
        <f t="shared" si="232"/>
        <v>2242649</v>
      </c>
      <c r="BP197" s="155">
        <f t="shared" si="232"/>
        <v>2242649</v>
      </c>
      <c r="BQ197" s="155">
        <f t="shared" si="232"/>
        <v>2242649</v>
      </c>
      <c r="BR197" s="155">
        <f t="shared" si="232"/>
        <v>2242649</v>
      </c>
      <c r="BS197" s="155">
        <f t="shared" si="232"/>
        <v>2242649</v>
      </c>
      <c r="BT197" s="155">
        <f t="shared" si="232"/>
        <v>2242649</v>
      </c>
      <c r="BU197" s="155">
        <f t="shared" si="232"/>
        <v>2242649</v>
      </c>
      <c r="BV197" s="155">
        <f t="shared" si="237"/>
        <v>24669139</v>
      </c>
      <c r="BW197" s="156">
        <f t="shared" si="240"/>
        <v>56066204</v>
      </c>
      <c r="BX197" s="157">
        <f t="shared" si="228"/>
        <v>2242649</v>
      </c>
      <c r="BY197" s="157">
        <f t="shared" si="228"/>
        <v>2242649</v>
      </c>
      <c r="BZ197" s="157">
        <f t="shared" si="228"/>
        <v>2242649</v>
      </c>
      <c r="CA197" s="157">
        <f t="shared" si="241"/>
        <v>2242649</v>
      </c>
      <c r="CB197" s="157">
        <f t="shared" si="241"/>
        <v>2242649</v>
      </c>
      <c r="CC197" s="157">
        <f t="shared" si="241"/>
        <v>2242649</v>
      </c>
      <c r="CD197" s="157">
        <f t="shared" si="241"/>
        <v>2242649</v>
      </c>
      <c r="CE197" s="157">
        <f t="shared" si="242"/>
        <v>2242649</v>
      </c>
      <c r="CF197" s="157">
        <f t="shared" si="242"/>
        <v>2242649</v>
      </c>
      <c r="CG197" s="157">
        <f t="shared" si="242"/>
        <v>2242649</v>
      </c>
      <c r="CH197" s="157">
        <f t="shared" si="242"/>
        <v>2242649</v>
      </c>
      <c r="CI197" s="157">
        <f t="shared" si="242"/>
        <v>2242649</v>
      </c>
      <c r="CJ197" s="155">
        <f t="shared" si="238"/>
        <v>26911788</v>
      </c>
      <c r="CK197" s="156">
        <f t="shared" si="239"/>
        <v>29154416</v>
      </c>
      <c r="CL197" s="155">
        <f t="shared" si="243"/>
        <v>2242649</v>
      </c>
      <c r="CM197" s="155">
        <f t="shared" si="243"/>
        <v>2242649</v>
      </c>
      <c r="CN197" s="155">
        <f t="shared" si="243"/>
        <v>2242649</v>
      </c>
      <c r="CO197" s="155">
        <f t="shared" si="243"/>
        <v>2242649</v>
      </c>
      <c r="CP197" s="155">
        <f t="shared" si="243"/>
        <v>2242649</v>
      </c>
      <c r="CQ197" s="155">
        <f t="shared" ref="CQ197:CW206" si="244">+IF(YEAR($H197)&lt;$CL$4,$S197,IF(AND(YEAR($H197)=$CL$4,MONTH($H197)&lt;=CQ$6),$S197,0))</f>
        <v>2242649</v>
      </c>
      <c r="CR197" s="155">
        <f t="shared" si="244"/>
        <v>2242649</v>
      </c>
      <c r="CS197" s="155">
        <f t="shared" si="244"/>
        <v>2242649</v>
      </c>
      <c r="CT197" s="155">
        <f t="shared" si="244"/>
        <v>2242649</v>
      </c>
      <c r="CU197" s="155">
        <f t="shared" si="244"/>
        <v>2242649</v>
      </c>
      <c r="CV197" s="155">
        <f t="shared" si="244"/>
        <v>2242649</v>
      </c>
      <c r="CW197" s="155">
        <f t="shared" si="244"/>
        <v>2242649</v>
      </c>
      <c r="CX197" s="155">
        <f t="shared" si="216"/>
        <v>26911788</v>
      </c>
      <c r="CY197" s="155">
        <f t="shared" si="217"/>
        <v>2242628</v>
      </c>
    </row>
    <row r="198" spans="1:103" ht="13" outlineLevel="1" x14ac:dyDescent="0.25">
      <c r="A198" s="80" t="s">
        <v>344</v>
      </c>
      <c r="B198" s="71" t="s">
        <v>196</v>
      </c>
      <c r="C198" s="72" t="s">
        <v>197</v>
      </c>
      <c r="D198" s="71" t="s">
        <v>147</v>
      </c>
      <c r="E198" s="74">
        <v>104600079</v>
      </c>
      <c r="F198" s="71" t="s">
        <v>390</v>
      </c>
      <c r="G198" s="73">
        <v>44970</v>
      </c>
      <c r="H198" s="73">
        <v>44958</v>
      </c>
      <c r="I198" s="71">
        <v>60</v>
      </c>
      <c r="J198" s="142" t="s">
        <v>754</v>
      </c>
      <c r="K198" s="75" t="s">
        <v>217</v>
      </c>
      <c r="L198" s="71" t="s">
        <v>218</v>
      </c>
      <c r="M198" s="38" t="str">
        <f t="shared" si="233"/>
        <v>6274</v>
      </c>
      <c r="N198" s="71">
        <v>6274001906</v>
      </c>
      <c r="O198" s="71" t="s">
        <v>346</v>
      </c>
      <c r="P198" s="76"/>
      <c r="Q198" s="77"/>
      <c r="R198" s="76">
        <v>1495635731</v>
      </c>
      <c r="S198" s="170">
        <v>24927262</v>
      </c>
      <c r="T198" s="155">
        <f t="shared" si="229"/>
        <v>0</v>
      </c>
      <c r="U198" s="155">
        <f t="shared" si="229"/>
        <v>0</v>
      </c>
      <c r="V198" s="155">
        <f t="shared" si="229"/>
        <v>0</v>
      </c>
      <c r="W198" s="155">
        <f t="shared" si="229"/>
        <v>0</v>
      </c>
      <c r="X198" s="155">
        <f t="shared" si="229"/>
        <v>0</v>
      </c>
      <c r="Y198" s="155">
        <f t="shared" si="229"/>
        <v>0</v>
      </c>
      <c r="Z198" s="155">
        <f t="shared" si="229"/>
        <v>0</v>
      </c>
      <c r="AA198" s="155">
        <f t="shared" si="229"/>
        <v>0</v>
      </c>
      <c r="AB198" s="155">
        <f t="shared" si="229"/>
        <v>0</v>
      </c>
      <c r="AC198" s="155">
        <f t="shared" si="229"/>
        <v>0</v>
      </c>
      <c r="AD198" s="155">
        <f t="shared" si="229"/>
        <v>0</v>
      </c>
      <c r="AE198" s="155">
        <f t="shared" si="229"/>
        <v>0</v>
      </c>
      <c r="AF198" s="155">
        <f t="shared" si="234"/>
        <v>0</v>
      </c>
      <c r="AG198" s="156">
        <v>0</v>
      </c>
      <c r="AH198" s="155">
        <f t="shared" si="230"/>
        <v>0</v>
      </c>
      <c r="AI198" s="155">
        <f t="shared" si="230"/>
        <v>0</v>
      </c>
      <c r="AJ198" s="155">
        <f t="shared" si="230"/>
        <v>0</v>
      </c>
      <c r="AK198" s="155">
        <f t="shared" si="230"/>
        <v>0</v>
      </c>
      <c r="AL198" s="155">
        <f t="shared" si="230"/>
        <v>0</v>
      </c>
      <c r="AM198" s="155">
        <f t="shared" si="230"/>
        <v>0</v>
      </c>
      <c r="AN198" s="155">
        <f t="shared" si="230"/>
        <v>0</v>
      </c>
      <c r="AO198" s="155">
        <f t="shared" si="230"/>
        <v>0</v>
      </c>
      <c r="AP198" s="155">
        <f t="shared" si="230"/>
        <v>0</v>
      </c>
      <c r="AQ198" s="155">
        <f t="shared" si="230"/>
        <v>0</v>
      </c>
      <c r="AR198" s="155">
        <f t="shared" si="230"/>
        <v>0</v>
      </c>
      <c r="AS198" s="155">
        <f t="shared" si="230"/>
        <v>0</v>
      </c>
      <c r="AT198" s="155">
        <f t="shared" si="235"/>
        <v>0</v>
      </c>
      <c r="AU198" s="156">
        <v>0</v>
      </c>
      <c r="AV198" s="155">
        <f t="shared" si="231"/>
        <v>0</v>
      </c>
      <c r="AW198" s="155">
        <f t="shared" si="231"/>
        <v>0</v>
      </c>
      <c r="AX198" s="155">
        <f t="shared" si="231"/>
        <v>0</v>
      </c>
      <c r="AY198" s="155">
        <f t="shared" si="231"/>
        <v>0</v>
      </c>
      <c r="AZ198" s="155">
        <f t="shared" si="231"/>
        <v>0</v>
      </c>
      <c r="BA198" s="155">
        <f t="shared" si="231"/>
        <v>0</v>
      </c>
      <c r="BB198" s="155">
        <f t="shared" si="231"/>
        <v>0</v>
      </c>
      <c r="BC198" s="155">
        <f t="shared" si="231"/>
        <v>0</v>
      </c>
      <c r="BD198" s="155">
        <f t="shared" si="231"/>
        <v>0</v>
      </c>
      <c r="BE198" s="155">
        <f t="shared" si="231"/>
        <v>0</v>
      </c>
      <c r="BF198" s="155">
        <f t="shared" si="231"/>
        <v>0</v>
      </c>
      <c r="BG198" s="155">
        <f t="shared" si="231"/>
        <v>0</v>
      </c>
      <c r="BH198" s="155">
        <f t="shared" si="236"/>
        <v>0</v>
      </c>
      <c r="BI198" s="156">
        <v>0</v>
      </c>
      <c r="BJ198" s="155">
        <f t="shared" si="232"/>
        <v>0</v>
      </c>
      <c r="BK198" s="155">
        <f t="shared" si="232"/>
        <v>24927262</v>
      </c>
      <c r="BL198" s="155">
        <f t="shared" si="232"/>
        <v>24927262</v>
      </c>
      <c r="BM198" s="155">
        <f t="shared" si="232"/>
        <v>24927262</v>
      </c>
      <c r="BN198" s="155">
        <f t="shared" si="232"/>
        <v>24927262</v>
      </c>
      <c r="BO198" s="155">
        <f t="shared" si="232"/>
        <v>24927262</v>
      </c>
      <c r="BP198" s="155">
        <f t="shared" si="232"/>
        <v>24927262</v>
      </c>
      <c r="BQ198" s="155">
        <f t="shared" si="232"/>
        <v>24927262</v>
      </c>
      <c r="BR198" s="155">
        <f t="shared" si="232"/>
        <v>24927262</v>
      </c>
      <c r="BS198" s="155">
        <f t="shared" si="232"/>
        <v>24927262</v>
      </c>
      <c r="BT198" s="155">
        <f t="shared" si="232"/>
        <v>24927262</v>
      </c>
      <c r="BU198" s="155">
        <f t="shared" si="232"/>
        <v>24927262</v>
      </c>
      <c r="BV198" s="155">
        <f t="shared" si="237"/>
        <v>274199882</v>
      </c>
      <c r="BW198" s="156">
        <f t="shared" si="240"/>
        <v>1221435849</v>
      </c>
      <c r="BX198" s="157">
        <f t="shared" si="228"/>
        <v>24927262</v>
      </c>
      <c r="BY198" s="157">
        <f t="shared" si="228"/>
        <v>24927262</v>
      </c>
      <c r="BZ198" s="157">
        <f t="shared" si="228"/>
        <v>24927262</v>
      </c>
      <c r="CA198" s="157">
        <f t="shared" si="241"/>
        <v>24927262</v>
      </c>
      <c r="CB198" s="157">
        <f t="shared" si="241"/>
        <v>24927262</v>
      </c>
      <c r="CC198" s="157">
        <f t="shared" si="241"/>
        <v>24927262</v>
      </c>
      <c r="CD198" s="157">
        <f t="shared" si="241"/>
        <v>24927262</v>
      </c>
      <c r="CE198" s="157">
        <f t="shared" si="242"/>
        <v>24927262</v>
      </c>
      <c r="CF198" s="157">
        <f t="shared" si="242"/>
        <v>24927262</v>
      </c>
      <c r="CG198" s="157">
        <f t="shared" si="242"/>
        <v>24927262</v>
      </c>
      <c r="CH198" s="157">
        <f t="shared" si="242"/>
        <v>24927262</v>
      </c>
      <c r="CI198" s="157">
        <f t="shared" si="242"/>
        <v>24927262</v>
      </c>
      <c r="CJ198" s="155">
        <f t="shared" si="238"/>
        <v>299127144</v>
      </c>
      <c r="CK198" s="156">
        <f t="shared" si="239"/>
        <v>922308705</v>
      </c>
      <c r="CL198" s="155">
        <f t="shared" si="243"/>
        <v>24927262</v>
      </c>
      <c r="CM198" s="155">
        <f t="shared" si="243"/>
        <v>24927262</v>
      </c>
      <c r="CN198" s="155">
        <f t="shared" si="243"/>
        <v>24927262</v>
      </c>
      <c r="CO198" s="155">
        <f t="shared" si="243"/>
        <v>24927262</v>
      </c>
      <c r="CP198" s="155">
        <f t="shared" si="243"/>
        <v>24927262</v>
      </c>
      <c r="CQ198" s="155">
        <f t="shared" si="244"/>
        <v>24927262</v>
      </c>
      <c r="CR198" s="155">
        <f t="shared" si="244"/>
        <v>24927262</v>
      </c>
      <c r="CS198" s="155">
        <f t="shared" si="244"/>
        <v>24927262</v>
      </c>
      <c r="CT198" s="155">
        <f t="shared" si="244"/>
        <v>24927262</v>
      </c>
      <c r="CU198" s="155">
        <f t="shared" si="244"/>
        <v>24927262</v>
      </c>
      <c r="CV198" s="155">
        <f t="shared" si="244"/>
        <v>24927262</v>
      </c>
      <c r="CW198" s="155">
        <f t="shared" si="244"/>
        <v>24927262</v>
      </c>
      <c r="CX198" s="155">
        <f t="shared" si="216"/>
        <v>299127144</v>
      </c>
      <c r="CY198" s="155">
        <f t="shared" si="217"/>
        <v>623181561</v>
      </c>
    </row>
    <row r="199" spans="1:103" ht="13" outlineLevel="1" x14ac:dyDescent="0.25">
      <c r="A199" s="80" t="s">
        <v>344</v>
      </c>
      <c r="B199" s="71" t="s">
        <v>196</v>
      </c>
      <c r="C199" s="72" t="s">
        <v>197</v>
      </c>
      <c r="D199" s="71" t="s">
        <v>147</v>
      </c>
      <c r="E199" s="74">
        <v>104600080</v>
      </c>
      <c r="F199" s="71" t="s">
        <v>391</v>
      </c>
      <c r="G199" s="73">
        <v>44970</v>
      </c>
      <c r="H199" s="73">
        <v>44958</v>
      </c>
      <c r="I199" s="71">
        <v>60</v>
      </c>
      <c r="J199" s="142" t="s">
        <v>754</v>
      </c>
      <c r="K199" s="75" t="s">
        <v>217</v>
      </c>
      <c r="L199" s="71" t="s">
        <v>218</v>
      </c>
      <c r="M199" s="38" t="str">
        <f t="shared" si="233"/>
        <v>6274</v>
      </c>
      <c r="N199" s="71">
        <v>6274001906</v>
      </c>
      <c r="O199" s="71" t="s">
        <v>346</v>
      </c>
      <c r="P199" s="76"/>
      <c r="Q199" s="77"/>
      <c r="R199" s="76">
        <v>1495635731</v>
      </c>
      <c r="S199" s="170">
        <v>24927262</v>
      </c>
      <c r="T199" s="155">
        <f t="shared" si="229"/>
        <v>0</v>
      </c>
      <c r="U199" s="155">
        <f t="shared" si="229"/>
        <v>0</v>
      </c>
      <c r="V199" s="155">
        <f t="shared" si="229"/>
        <v>0</v>
      </c>
      <c r="W199" s="155">
        <f t="shared" si="229"/>
        <v>0</v>
      </c>
      <c r="X199" s="155">
        <f t="shared" si="229"/>
        <v>0</v>
      </c>
      <c r="Y199" s="155">
        <f t="shared" si="229"/>
        <v>0</v>
      </c>
      <c r="Z199" s="155">
        <f t="shared" si="229"/>
        <v>0</v>
      </c>
      <c r="AA199" s="155">
        <f t="shared" si="229"/>
        <v>0</v>
      </c>
      <c r="AB199" s="155">
        <f t="shared" si="229"/>
        <v>0</v>
      </c>
      <c r="AC199" s="155">
        <f t="shared" si="229"/>
        <v>0</v>
      </c>
      <c r="AD199" s="155">
        <f t="shared" si="229"/>
        <v>0</v>
      </c>
      <c r="AE199" s="155">
        <f t="shared" si="229"/>
        <v>0</v>
      </c>
      <c r="AF199" s="155">
        <f t="shared" si="234"/>
        <v>0</v>
      </c>
      <c r="AG199" s="156">
        <v>0</v>
      </c>
      <c r="AH199" s="155">
        <f t="shared" si="230"/>
        <v>0</v>
      </c>
      <c r="AI199" s="155">
        <f t="shared" si="230"/>
        <v>0</v>
      </c>
      <c r="AJ199" s="155">
        <f t="shared" si="230"/>
        <v>0</v>
      </c>
      <c r="AK199" s="155">
        <f t="shared" si="230"/>
        <v>0</v>
      </c>
      <c r="AL199" s="155">
        <f t="shared" si="230"/>
        <v>0</v>
      </c>
      <c r="AM199" s="155">
        <f t="shared" si="230"/>
        <v>0</v>
      </c>
      <c r="AN199" s="155">
        <f t="shared" si="230"/>
        <v>0</v>
      </c>
      <c r="AO199" s="155">
        <f t="shared" si="230"/>
        <v>0</v>
      </c>
      <c r="AP199" s="155">
        <f t="shared" si="230"/>
        <v>0</v>
      </c>
      <c r="AQ199" s="155">
        <f t="shared" si="230"/>
        <v>0</v>
      </c>
      <c r="AR199" s="155">
        <f t="shared" si="230"/>
        <v>0</v>
      </c>
      <c r="AS199" s="155">
        <f t="shared" si="230"/>
        <v>0</v>
      </c>
      <c r="AT199" s="155">
        <f t="shared" si="235"/>
        <v>0</v>
      </c>
      <c r="AU199" s="156">
        <v>0</v>
      </c>
      <c r="AV199" s="155">
        <f t="shared" si="231"/>
        <v>0</v>
      </c>
      <c r="AW199" s="155">
        <f t="shared" si="231"/>
        <v>0</v>
      </c>
      <c r="AX199" s="155">
        <f t="shared" si="231"/>
        <v>0</v>
      </c>
      <c r="AY199" s="155">
        <f t="shared" si="231"/>
        <v>0</v>
      </c>
      <c r="AZ199" s="155">
        <f t="shared" si="231"/>
        <v>0</v>
      </c>
      <c r="BA199" s="155">
        <f t="shared" si="231"/>
        <v>0</v>
      </c>
      <c r="BB199" s="155">
        <f t="shared" si="231"/>
        <v>0</v>
      </c>
      <c r="BC199" s="155">
        <f t="shared" si="231"/>
        <v>0</v>
      </c>
      <c r="BD199" s="155">
        <f t="shared" si="231"/>
        <v>0</v>
      </c>
      <c r="BE199" s="155">
        <f t="shared" si="231"/>
        <v>0</v>
      </c>
      <c r="BF199" s="155">
        <f t="shared" si="231"/>
        <v>0</v>
      </c>
      <c r="BG199" s="155">
        <f t="shared" si="231"/>
        <v>0</v>
      </c>
      <c r="BH199" s="155">
        <f t="shared" si="236"/>
        <v>0</v>
      </c>
      <c r="BI199" s="156">
        <v>0</v>
      </c>
      <c r="BJ199" s="155">
        <f t="shared" si="232"/>
        <v>0</v>
      </c>
      <c r="BK199" s="155">
        <f t="shared" si="232"/>
        <v>24927262</v>
      </c>
      <c r="BL199" s="155">
        <f t="shared" si="232"/>
        <v>24927262</v>
      </c>
      <c r="BM199" s="155">
        <f t="shared" si="232"/>
        <v>24927262</v>
      </c>
      <c r="BN199" s="155">
        <f t="shared" si="232"/>
        <v>24927262</v>
      </c>
      <c r="BO199" s="155">
        <f t="shared" si="232"/>
        <v>24927262</v>
      </c>
      <c r="BP199" s="155">
        <f t="shared" si="232"/>
        <v>24927262</v>
      </c>
      <c r="BQ199" s="155">
        <f t="shared" si="232"/>
        <v>24927262</v>
      </c>
      <c r="BR199" s="155">
        <f t="shared" si="232"/>
        <v>24927262</v>
      </c>
      <c r="BS199" s="155">
        <f t="shared" si="232"/>
        <v>24927262</v>
      </c>
      <c r="BT199" s="155">
        <f t="shared" si="232"/>
        <v>24927262</v>
      </c>
      <c r="BU199" s="155">
        <f t="shared" si="232"/>
        <v>24927262</v>
      </c>
      <c r="BV199" s="155">
        <f t="shared" si="237"/>
        <v>274199882</v>
      </c>
      <c r="BW199" s="156">
        <f t="shared" si="240"/>
        <v>1221435849</v>
      </c>
      <c r="BX199" s="157">
        <f t="shared" si="228"/>
        <v>24927262</v>
      </c>
      <c r="BY199" s="157">
        <f t="shared" si="228"/>
        <v>24927262</v>
      </c>
      <c r="BZ199" s="157">
        <f t="shared" si="228"/>
        <v>24927262</v>
      </c>
      <c r="CA199" s="157">
        <f t="shared" si="241"/>
        <v>24927262</v>
      </c>
      <c r="CB199" s="157">
        <f t="shared" si="241"/>
        <v>24927262</v>
      </c>
      <c r="CC199" s="157">
        <f t="shared" si="241"/>
        <v>24927262</v>
      </c>
      <c r="CD199" s="157">
        <f t="shared" si="241"/>
        <v>24927262</v>
      </c>
      <c r="CE199" s="157">
        <f t="shared" si="242"/>
        <v>24927262</v>
      </c>
      <c r="CF199" s="157">
        <f t="shared" si="242"/>
        <v>24927262</v>
      </c>
      <c r="CG199" s="157">
        <f t="shared" si="242"/>
        <v>24927262</v>
      </c>
      <c r="CH199" s="157">
        <f t="shared" si="242"/>
        <v>24927262</v>
      </c>
      <c r="CI199" s="157">
        <f t="shared" si="242"/>
        <v>24927262</v>
      </c>
      <c r="CJ199" s="155">
        <f t="shared" si="238"/>
        <v>299127144</v>
      </c>
      <c r="CK199" s="156">
        <f t="shared" si="239"/>
        <v>922308705</v>
      </c>
      <c r="CL199" s="155">
        <f t="shared" si="243"/>
        <v>24927262</v>
      </c>
      <c r="CM199" s="155">
        <f t="shared" si="243"/>
        <v>24927262</v>
      </c>
      <c r="CN199" s="155">
        <f t="shared" si="243"/>
        <v>24927262</v>
      </c>
      <c r="CO199" s="155">
        <f t="shared" si="243"/>
        <v>24927262</v>
      </c>
      <c r="CP199" s="155">
        <f t="shared" si="243"/>
        <v>24927262</v>
      </c>
      <c r="CQ199" s="155">
        <f t="shared" si="244"/>
        <v>24927262</v>
      </c>
      <c r="CR199" s="155">
        <f t="shared" si="244"/>
        <v>24927262</v>
      </c>
      <c r="CS199" s="155">
        <f t="shared" si="244"/>
        <v>24927262</v>
      </c>
      <c r="CT199" s="155">
        <f t="shared" si="244"/>
        <v>24927262</v>
      </c>
      <c r="CU199" s="155">
        <f t="shared" si="244"/>
        <v>24927262</v>
      </c>
      <c r="CV199" s="155">
        <f t="shared" si="244"/>
        <v>24927262</v>
      </c>
      <c r="CW199" s="155">
        <f t="shared" si="244"/>
        <v>24927262</v>
      </c>
      <c r="CX199" s="155">
        <f t="shared" si="216"/>
        <v>299127144</v>
      </c>
      <c r="CY199" s="155">
        <f t="shared" si="217"/>
        <v>623181561</v>
      </c>
    </row>
    <row r="200" spans="1:103" ht="13" outlineLevel="1" x14ac:dyDescent="0.25">
      <c r="A200" s="80" t="s">
        <v>344</v>
      </c>
      <c r="B200" s="71" t="s">
        <v>196</v>
      </c>
      <c r="C200" s="72" t="s">
        <v>213</v>
      </c>
      <c r="D200" s="71" t="s">
        <v>82</v>
      </c>
      <c r="E200" s="74">
        <v>104000100</v>
      </c>
      <c r="F200" s="71" t="s">
        <v>353</v>
      </c>
      <c r="G200" s="73">
        <v>45002</v>
      </c>
      <c r="H200" s="73">
        <v>45017</v>
      </c>
      <c r="I200" s="71">
        <v>60</v>
      </c>
      <c r="J200" s="142" t="s">
        <v>761</v>
      </c>
      <c r="K200" s="75" t="s">
        <v>146</v>
      </c>
      <c r="L200" s="71" t="s">
        <v>215</v>
      </c>
      <c r="M200" s="38" t="str">
        <f t="shared" si="233"/>
        <v>6274</v>
      </c>
      <c r="N200" s="71">
        <v>6274001903</v>
      </c>
      <c r="O200" s="71" t="s">
        <v>346</v>
      </c>
      <c r="P200" s="76"/>
      <c r="Q200" s="77"/>
      <c r="R200" s="76">
        <v>99797292</v>
      </c>
      <c r="S200" s="170">
        <v>1663288</v>
      </c>
      <c r="T200" s="155">
        <f t="shared" ref="T200:AE209" si="245">+IF(YEAR($H200)&lt;$T$5,$S200,IF(AND(YEAR($H200)=$T$5,MONTH($H200)&lt;=T$6),$S200,0))</f>
        <v>0</v>
      </c>
      <c r="U200" s="155">
        <f t="shared" si="245"/>
        <v>0</v>
      </c>
      <c r="V200" s="155">
        <f t="shared" si="245"/>
        <v>0</v>
      </c>
      <c r="W200" s="155">
        <f t="shared" si="245"/>
        <v>0</v>
      </c>
      <c r="X200" s="155">
        <f t="shared" si="245"/>
        <v>0</v>
      </c>
      <c r="Y200" s="155">
        <f t="shared" si="245"/>
        <v>0</v>
      </c>
      <c r="Z200" s="155">
        <f t="shared" si="245"/>
        <v>0</v>
      </c>
      <c r="AA200" s="155">
        <f t="shared" si="245"/>
        <v>0</v>
      </c>
      <c r="AB200" s="155">
        <f t="shared" si="245"/>
        <v>0</v>
      </c>
      <c r="AC200" s="155">
        <f t="shared" si="245"/>
        <v>0</v>
      </c>
      <c r="AD200" s="155">
        <f t="shared" si="245"/>
        <v>0</v>
      </c>
      <c r="AE200" s="155">
        <f t="shared" si="245"/>
        <v>0</v>
      </c>
      <c r="AF200" s="155">
        <f t="shared" si="234"/>
        <v>0</v>
      </c>
      <c r="AG200" s="156">
        <v>0</v>
      </c>
      <c r="AH200" s="155">
        <f t="shared" ref="AH200:AS209" si="246">+IF(YEAR($H200)&lt;$AH$5,$S200,IF(AND(YEAR($H200)=$AH$5,MONTH($H200)&lt;=AH$6),$S200,0))</f>
        <v>0</v>
      </c>
      <c r="AI200" s="155">
        <f t="shared" si="246"/>
        <v>0</v>
      </c>
      <c r="AJ200" s="155">
        <f t="shared" si="246"/>
        <v>0</v>
      </c>
      <c r="AK200" s="155">
        <f t="shared" si="246"/>
        <v>0</v>
      </c>
      <c r="AL200" s="155">
        <f t="shared" si="246"/>
        <v>0</v>
      </c>
      <c r="AM200" s="155">
        <f t="shared" si="246"/>
        <v>0</v>
      </c>
      <c r="AN200" s="155">
        <f t="shared" si="246"/>
        <v>0</v>
      </c>
      <c r="AO200" s="155">
        <f t="shared" si="246"/>
        <v>0</v>
      </c>
      <c r="AP200" s="155">
        <f t="shared" si="246"/>
        <v>0</v>
      </c>
      <c r="AQ200" s="155">
        <f t="shared" si="246"/>
        <v>0</v>
      </c>
      <c r="AR200" s="155">
        <f t="shared" si="246"/>
        <v>0</v>
      </c>
      <c r="AS200" s="155">
        <f t="shared" si="246"/>
        <v>0</v>
      </c>
      <c r="AT200" s="155">
        <f t="shared" si="235"/>
        <v>0</v>
      </c>
      <c r="AU200" s="156">
        <v>0</v>
      </c>
      <c r="AV200" s="155">
        <f t="shared" ref="AV200:BG209" si="247">+IF(YEAR($H200)&lt;$AV$5,$S200,IF(AND(YEAR($H200)=$AV$5,MONTH($H200)&lt;=AV$6),$S200,0))</f>
        <v>0</v>
      </c>
      <c r="AW200" s="155">
        <f t="shared" si="247"/>
        <v>0</v>
      </c>
      <c r="AX200" s="155">
        <f t="shared" si="247"/>
        <v>0</v>
      </c>
      <c r="AY200" s="155">
        <f t="shared" si="247"/>
        <v>0</v>
      </c>
      <c r="AZ200" s="155">
        <f t="shared" si="247"/>
        <v>0</v>
      </c>
      <c r="BA200" s="155">
        <f t="shared" si="247"/>
        <v>0</v>
      </c>
      <c r="BB200" s="155">
        <f t="shared" si="247"/>
        <v>0</v>
      </c>
      <c r="BC200" s="155">
        <f t="shared" si="247"/>
        <v>0</v>
      </c>
      <c r="BD200" s="155">
        <f t="shared" si="247"/>
        <v>0</v>
      </c>
      <c r="BE200" s="155">
        <f t="shared" si="247"/>
        <v>0</v>
      </c>
      <c r="BF200" s="155">
        <f t="shared" si="247"/>
        <v>0</v>
      </c>
      <c r="BG200" s="155">
        <f t="shared" si="247"/>
        <v>0</v>
      </c>
      <c r="BH200" s="155">
        <f t="shared" si="236"/>
        <v>0</v>
      </c>
      <c r="BI200" s="156">
        <v>0</v>
      </c>
      <c r="BJ200" s="155">
        <f t="shared" ref="BJ200:BU209" si="248">+IF(YEAR($H200)&lt;$BJ$5,$S200,IF(AND(YEAR($H200)=$BJ$5,MONTH($H200)&lt;=BJ$6),$S200,0))</f>
        <v>0</v>
      </c>
      <c r="BK200" s="155">
        <f t="shared" si="248"/>
        <v>0</v>
      </c>
      <c r="BL200" s="155">
        <f t="shared" si="248"/>
        <v>0</v>
      </c>
      <c r="BM200" s="155">
        <f t="shared" si="248"/>
        <v>1663288</v>
      </c>
      <c r="BN200" s="155">
        <f t="shared" si="248"/>
        <v>1663288</v>
      </c>
      <c r="BO200" s="155">
        <f t="shared" si="248"/>
        <v>1663288</v>
      </c>
      <c r="BP200" s="155">
        <f t="shared" si="248"/>
        <v>1663288</v>
      </c>
      <c r="BQ200" s="155">
        <f t="shared" si="248"/>
        <v>1663288</v>
      </c>
      <c r="BR200" s="155">
        <f t="shared" si="248"/>
        <v>1663288</v>
      </c>
      <c r="BS200" s="155">
        <f t="shared" si="248"/>
        <v>1663288</v>
      </c>
      <c r="BT200" s="155">
        <f t="shared" si="248"/>
        <v>1663288</v>
      </c>
      <c r="BU200" s="155">
        <f t="shared" si="248"/>
        <v>1663288</v>
      </c>
      <c r="BV200" s="155">
        <f t="shared" si="237"/>
        <v>14969592</v>
      </c>
      <c r="BW200" s="156">
        <f t="shared" si="240"/>
        <v>84827700</v>
      </c>
      <c r="BX200" s="157">
        <f t="shared" si="228"/>
        <v>1663288</v>
      </c>
      <c r="BY200" s="157">
        <f t="shared" si="228"/>
        <v>1663288</v>
      </c>
      <c r="BZ200" s="157">
        <f t="shared" si="228"/>
        <v>1663288</v>
      </c>
      <c r="CA200" s="157">
        <f t="shared" si="241"/>
        <v>1663288</v>
      </c>
      <c r="CB200" s="157">
        <f t="shared" si="241"/>
        <v>1663288</v>
      </c>
      <c r="CC200" s="157">
        <f t="shared" si="241"/>
        <v>1663288</v>
      </c>
      <c r="CD200" s="157">
        <f t="shared" si="241"/>
        <v>1663288</v>
      </c>
      <c r="CE200" s="157">
        <f t="shared" si="242"/>
        <v>1663288</v>
      </c>
      <c r="CF200" s="157">
        <f t="shared" si="242"/>
        <v>1663288</v>
      </c>
      <c r="CG200" s="157">
        <f t="shared" si="242"/>
        <v>1663288</v>
      </c>
      <c r="CH200" s="157">
        <f t="shared" si="242"/>
        <v>1663288</v>
      </c>
      <c r="CI200" s="157">
        <f t="shared" si="242"/>
        <v>1663288</v>
      </c>
      <c r="CJ200" s="155">
        <f t="shared" si="238"/>
        <v>19959456</v>
      </c>
      <c r="CK200" s="156">
        <f t="shared" si="239"/>
        <v>64868244</v>
      </c>
      <c r="CL200" s="155">
        <f t="shared" si="243"/>
        <v>1663288</v>
      </c>
      <c r="CM200" s="155">
        <f t="shared" si="243"/>
        <v>1663288</v>
      </c>
      <c r="CN200" s="155">
        <f t="shared" si="243"/>
        <v>1663288</v>
      </c>
      <c r="CO200" s="155">
        <f t="shared" si="243"/>
        <v>1663288</v>
      </c>
      <c r="CP200" s="155">
        <f t="shared" si="243"/>
        <v>1663288</v>
      </c>
      <c r="CQ200" s="155">
        <f t="shared" si="244"/>
        <v>1663288</v>
      </c>
      <c r="CR200" s="155">
        <f t="shared" si="244"/>
        <v>1663288</v>
      </c>
      <c r="CS200" s="155">
        <f t="shared" si="244"/>
        <v>1663288</v>
      </c>
      <c r="CT200" s="155">
        <f t="shared" si="244"/>
        <v>1663288</v>
      </c>
      <c r="CU200" s="155">
        <f t="shared" si="244"/>
        <v>1663288</v>
      </c>
      <c r="CV200" s="155">
        <f t="shared" si="244"/>
        <v>1663288</v>
      </c>
      <c r="CW200" s="155">
        <f t="shared" si="244"/>
        <v>1663288</v>
      </c>
      <c r="CX200" s="155">
        <f t="shared" si="216"/>
        <v>19959456</v>
      </c>
      <c r="CY200" s="155">
        <f t="shared" si="217"/>
        <v>44908788</v>
      </c>
    </row>
    <row r="201" spans="1:103" ht="13" outlineLevel="1" x14ac:dyDescent="0.25">
      <c r="A201" s="80" t="s">
        <v>344</v>
      </c>
      <c r="B201" s="71" t="s">
        <v>196</v>
      </c>
      <c r="C201" s="72" t="s">
        <v>197</v>
      </c>
      <c r="D201" s="71" t="s">
        <v>82</v>
      </c>
      <c r="E201" s="74">
        <v>104000108</v>
      </c>
      <c r="F201" s="71" t="s">
        <v>401</v>
      </c>
      <c r="G201" s="73">
        <v>45058</v>
      </c>
      <c r="H201" s="73">
        <v>45047</v>
      </c>
      <c r="I201" s="71">
        <v>60</v>
      </c>
      <c r="J201" s="142" t="s">
        <v>619</v>
      </c>
      <c r="K201" s="75" t="s">
        <v>43</v>
      </c>
      <c r="L201" s="71" t="s">
        <v>218</v>
      </c>
      <c r="M201" s="38" t="str">
        <f t="shared" si="233"/>
        <v>6274</v>
      </c>
      <c r="N201" s="71">
        <v>6274001903</v>
      </c>
      <c r="O201" s="71" t="s">
        <v>346</v>
      </c>
      <c r="P201" s="76"/>
      <c r="Q201" s="77"/>
      <c r="R201" s="76">
        <v>140000000</v>
      </c>
      <c r="S201" s="170">
        <v>2333334</v>
      </c>
      <c r="T201" s="155">
        <f t="shared" si="245"/>
        <v>0</v>
      </c>
      <c r="U201" s="155">
        <f t="shared" si="245"/>
        <v>0</v>
      </c>
      <c r="V201" s="155">
        <f t="shared" si="245"/>
        <v>0</v>
      </c>
      <c r="W201" s="155">
        <f t="shared" si="245"/>
        <v>0</v>
      </c>
      <c r="X201" s="155">
        <f t="shared" si="245"/>
        <v>0</v>
      </c>
      <c r="Y201" s="155">
        <f t="shared" si="245"/>
        <v>0</v>
      </c>
      <c r="Z201" s="155">
        <f t="shared" si="245"/>
        <v>0</v>
      </c>
      <c r="AA201" s="155">
        <f t="shared" si="245"/>
        <v>0</v>
      </c>
      <c r="AB201" s="155">
        <f t="shared" si="245"/>
        <v>0</v>
      </c>
      <c r="AC201" s="155">
        <f t="shared" si="245"/>
        <v>0</v>
      </c>
      <c r="AD201" s="155">
        <f t="shared" si="245"/>
        <v>0</v>
      </c>
      <c r="AE201" s="155">
        <f t="shared" si="245"/>
        <v>0</v>
      </c>
      <c r="AF201" s="155">
        <f t="shared" si="234"/>
        <v>0</v>
      </c>
      <c r="AG201" s="156">
        <v>0</v>
      </c>
      <c r="AH201" s="155">
        <f t="shared" si="246"/>
        <v>0</v>
      </c>
      <c r="AI201" s="155">
        <f t="shared" si="246"/>
        <v>0</v>
      </c>
      <c r="AJ201" s="155">
        <f t="shared" si="246"/>
        <v>0</v>
      </c>
      <c r="AK201" s="155">
        <f t="shared" si="246"/>
        <v>0</v>
      </c>
      <c r="AL201" s="155">
        <f t="shared" si="246"/>
        <v>0</v>
      </c>
      <c r="AM201" s="155">
        <f t="shared" si="246"/>
        <v>0</v>
      </c>
      <c r="AN201" s="155">
        <f t="shared" si="246"/>
        <v>0</v>
      </c>
      <c r="AO201" s="155">
        <f t="shared" si="246"/>
        <v>0</v>
      </c>
      <c r="AP201" s="155">
        <f t="shared" si="246"/>
        <v>0</v>
      </c>
      <c r="AQ201" s="155">
        <f t="shared" si="246"/>
        <v>0</v>
      </c>
      <c r="AR201" s="155">
        <f t="shared" si="246"/>
        <v>0</v>
      </c>
      <c r="AS201" s="155">
        <f t="shared" si="246"/>
        <v>0</v>
      </c>
      <c r="AT201" s="155">
        <f t="shared" si="235"/>
        <v>0</v>
      </c>
      <c r="AU201" s="156">
        <v>0</v>
      </c>
      <c r="AV201" s="155">
        <f t="shared" si="247"/>
        <v>0</v>
      </c>
      <c r="AW201" s="155">
        <f t="shared" si="247"/>
        <v>0</v>
      </c>
      <c r="AX201" s="155">
        <f t="shared" si="247"/>
        <v>0</v>
      </c>
      <c r="AY201" s="155">
        <f t="shared" si="247"/>
        <v>0</v>
      </c>
      <c r="AZ201" s="155">
        <f t="shared" si="247"/>
        <v>0</v>
      </c>
      <c r="BA201" s="155">
        <f t="shared" si="247"/>
        <v>0</v>
      </c>
      <c r="BB201" s="155">
        <f t="shared" si="247"/>
        <v>0</v>
      </c>
      <c r="BC201" s="155">
        <f t="shared" si="247"/>
        <v>0</v>
      </c>
      <c r="BD201" s="155">
        <f t="shared" si="247"/>
        <v>0</v>
      </c>
      <c r="BE201" s="155">
        <f t="shared" si="247"/>
        <v>0</v>
      </c>
      <c r="BF201" s="155">
        <f t="shared" si="247"/>
        <v>0</v>
      </c>
      <c r="BG201" s="155">
        <f t="shared" si="247"/>
        <v>0</v>
      </c>
      <c r="BH201" s="155">
        <f t="shared" si="236"/>
        <v>0</v>
      </c>
      <c r="BI201" s="156">
        <v>0</v>
      </c>
      <c r="BJ201" s="155">
        <f t="shared" si="248"/>
        <v>0</v>
      </c>
      <c r="BK201" s="155">
        <f t="shared" si="248"/>
        <v>0</v>
      </c>
      <c r="BL201" s="155">
        <f t="shared" si="248"/>
        <v>0</v>
      </c>
      <c r="BM201" s="155">
        <f t="shared" si="248"/>
        <v>0</v>
      </c>
      <c r="BN201" s="155">
        <f t="shared" si="248"/>
        <v>2333334</v>
      </c>
      <c r="BO201" s="155">
        <f t="shared" si="248"/>
        <v>2333334</v>
      </c>
      <c r="BP201" s="155">
        <f t="shared" si="248"/>
        <v>2333334</v>
      </c>
      <c r="BQ201" s="155">
        <f t="shared" si="248"/>
        <v>2333334</v>
      </c>
      <c r="BR201" s="155">
        <f t="shared" si="248"/>
        <v>2333334</v>
      </c>
      <c r="BS201" s="155">
        <f t="shared" si="248"/>
        <v>2333334</v>
      </c>
      <c r="BT201" s="155">
        <f t="shared" si="248"/>
        <v>2333334</v>
      </c>
      <c r="BU201" s="155">
        <f t="shared" si="248"/>
        <v>2333334</v>
      </c>
      <c r="BV201" s="155">
        <f t="shared" si="237"/>
        <v>18666672</v>
      </c>
      <c r="BW201" s="156">
        <f t="shared" si="240"/>
        <v>121333328</v>
      </c>
      <c r="BX201" s="157">
        <f t="shared" si="228"/>
        <v>2333334</v>
      </c>
      <c r="BY201" s="157">
        <f t="shared" si="228"/>
        <v>2333334</v>
      </c>
      <c r="BZ201" s="157">
        <f t="shared" si="228"/>
        <v>2333334</v>
      </c>
      <c r="CA201" s="157">
        <f t="shared" si="241"/>
        <v>2333334</v>
      </c>
      <c r="CB201" s="157">
        <f t="shared" si="241"/>
        <v>2333334</v>
      </c>
      <c r="CC201" s="157">
        <f t="shared" si="241"/>
        <v>2333334</v>
      </c>
      <c r="CD201" s="157">
        <f t="shared" si="241"/>
        <v>2333334</v>
      </c>
      <c r="CE201" s="157">
        <f t="shared" si="242"/>
        <v>2333334</v>
      </c>
      <c r="CF201" s="157">
        <f t="shared" si="242"/>
        <v>2333334</v>
      </c>
      <c r="CG201" s="157">
        <f t="shared" si="242"/>
        <v>2333334</v>
      </c>
      <c r="CH201" s="157">
        <f t="shared" si="242"/>
        <v>2333334</v>
      </c>
      <c r="CI201" s="157">
        <f t="shared" si="242"/>
        <v>2333334</v>
      </c>
      <c r="CJ201" s="155">
        <f t="shared" si="238"/>
        <v>28000008</v>
      </c>
      <c r="CK201" s="156">
        <f t="shared" si="239"/>
        <v>93333320</v>
      </c>
      <c r="CL201" s="155">
        <f t="shared" si="243"/>
        <v>2333334</v>
      </c>
      <c r="CM201" s="155">
        <f t="shared" si="243"/>
        <v>2333334</v>
      </c>
      <c r="CN201" s="155">
        <f t="shared" si="243"/>
        <v>2333334</v>
      </c>
      <c r="CO201" s="155">
        <f t="shared" si="243"/>
        <v>2333334</v>
      </c>
      <c r="CP201" s="155">
        <f t="shared" si="243"/>
        <v>2333334</v>
      </c>
      <c r="CQ201" s="155">
        <f t="shared" si="244"/>
        <v>2333334</v>
      </c>
      <c r="CR201" s="155">
        <f t="shared" si="244"/>
        <v>2333334</v>
      </c>
      <c r="CS201" s="155">
        <f t="shared" si="244"/>
        <v>2333334</v>
      </c>
      <c r="CT201" s="155">
        <f t="shared" si="244"/>
        <v>2333334</v>
      </c>
      <c r="CU201" s="155">
        <f t="shared" si="244"/>
        <v>2333334</v>
      </c>
      <c r="CV201" s="155">
        <f t="shared" si="244"/>
        <v>2333334</v>
      </c>
      <c r="CW201" s="155">
        <f t="shared" si="244"/>
        <v>2333334</v>
      </c>
      <c r="CX201" s="155">
        <f t="shared" si="216"/>
        <v>28000008</v>
      </c>
      <c r="CY201" s="155">
        <f t="shared" si="217"/>
        <v>65333312</v>
      </c>
    </row>
    <row r="202" spans="1:103" ht="13" outlineLevel="1" x14ac:dyDescent="0.25">
      <c r="A202" s="80" t="s">
        <v>344</v>
      </c>
      <c r="B202" s="71" t="s">
        <v>196</v>
      </c>
      <c r="C202" s="72" t="s">
        <v>229</v>
      </c>
      <c r="D202" s="71" t="s">
        <v>82</v>
      </c>
      <c r="E202" s="74">
        <v>104000112</v>
      </c>
      <c r="F202" s="71" t="s">
        <v>402</v>
      </c>
      <c r="G202" s="73">
        <v>45141</v>
      </c>
      <c r="H202" s="73">
        <v>45078</v>
      </c>
      <c r="I202" s="71">
        <v>36</v>
      </c>
      <c r="J202" s="142" t="s">
        <v>94</v>
      </c>
      <c r="K202" s="75" t="s">
        <v>66</v>
      </c>
      <c r="L202" s="71" t="s">
        <v>251</v>
      </c>
      <c r="M202" s="38" t="str">
        <f t="shared" si="233"/>
        <v>6274</v>
      </c>
      <c r="N202" s="71">
        <v>6274001903</v>
      </c>
      <c r="O202" s="71" t="s">
        <v>346</v>
      </c>
      <c r="P202" s="76"/>
      <c r="Q202" s="77"/>
      <c r="R202" s="76">
        <v>380542065</v>
      </c>
      <c r="S202" s="170">
        <v>10570613</v>
      </c>
      <c r="T202" s="155">
        <f t="shared" si="245"/>
        <v>0</v>
      </c>
      <c r="U202" s="155">
        <f t="shared" si="245"/>
        <v>0</v>
      </c>
      <c r="V202" s="155">
        <f t="shared" si="245"/>
        <v>0</v>
      </c>
      <c r="W202" s="155">
        <f t="shared" si="245"/>
        <v>0</v>
      </c>
      <c r="X202" s="155">
        <f t="shared" si="245"/>
        <v>0</v>
      </c>
      <c r="Y202" s="155">
        <f t="shared" si="245"/>
        <v>0</v>
      </c>
      <c r="Z202" s="155">
        <f t="shared" si="245"/>
        <v>0</v>
      </c>
      <c r="AA202" s="155">
        <f t="shared" si="245"/>
        <v>0</v>
      </c>
      <c r="AB202" s="155">
        <f t="shared" si="245"/>
        <v>0</v>
      </c>
      <c r="AC202" s="155">
        <f t="shared" si="245"/>
        <v>0</v>
      </c>
      <c r="AD202" s="155">
        <f t="shared" si="245"/>
        <v>0</v>
      </c>
      <c r="AE202" s="155">
        <f t="shared" si="245"/>
        <v>0</v>
      </c>
      <c r="AF202" s="155">
        <f t="shared" si="234"/>
        <v>0</v>
      </c>
      <c r="AG202" s="156">
        <v>0</v>
      </c>
      <c r="AH202" s="155">
        <f t="shared" si="246"/>
        <v>0</v>
      </c>
      <c r="AI202" s="155">
        <f t="shared" si="246"/>
        <v>0</v>
      </c>
      <c r="AJ202" s="155">
        <f t="shared" si="246"/>
        <v>0</v>
      </c>
      <c r="AK202" s="155">
        <f t="shared" si="246"/>
        <v>0</v>
      </c>
      <c r="AL202" s="155">
        <f t="shared" si="246"/>
        <v>0</v>
      </c>
      <c r="AM202" s="155">
        <f t="shared" si="246"/>
        <v>0</v>
      </c>
      <c r="AN202" s="155">
        <f t="shared" si="246"/>
        <v>0</v>
      </c>
      <c r="AO202" s="155">
        <f t="shared" si="246"/>
        <v>0</v>
      </c>
      <c r="AP202" s="155">
        <f t="shared" si="246"/>
        <v>0</v>
      </c>
      <c r="AQ202" s="155">
        <f t="shared" si="246"/>
        <v>0</v>
      </c>
      <c r="AR202" s="155">
        <f t="shared" si="246"/>
        <v>0</v>
      </c>
      <c r="AS202" s="155">
        <f t="shared" si="246"/>
        <v>0</v>
      </c>
      <c r="AT202" s="155">
        <f t="shared" si="235"/>
        <v>0</v>
      </c>
      <c r="AU202" s="156">
        <v>0</v>
      </c>
      <c r="AV202" s="155">
        <f t="shared" si="247"/>
        <v>0</v>
      </c>
      <c r="AW202" s="155">
        <f t="shared" si="247"/>
        <v>0</v>
      </c>
      <c r="AX202" s="155">
        <f t="shared" si="247"/>
        <v>0</v>
      </c>
      <c r="AY202" s="155">
        <f t="shared" si="247"/>
        <v>0</v>
      </c>
      <c r="AZ202" s="155">
        <f t="shared" si="247"/>
        <v>0</v>
      </c>
      <c r="BA202" s="155">
        <f t="shared" si="247"/>
        <v>0</v>
      </c>
      <c r="BB202" s="155">
        <f t="shared" si="247"/>
        <v>0</v>
      </c>
      <c r="BC202" s="155">
        <f t="shared" si="247"/>
        <v>0</v>
      </c>
      <c r="BD202" s="155">
        <f t="shared" si="247"/>
        <v>0</v>
      </c>
      <c r="BE202" s="155">
        <f t="shared" si="247"/>
        <v>0</v>
      </c>
      <c r="BF202" s="155">
        <f t="shared" si="247"/>
        <v>0</v>
      </c>
      <c r="BG202" s="155">
        <f t="shared" si="247"/>
        <v>0</v>
      </c>
      <c r="BH202" s="155">
        <f t="shared" si="236"/>
        <v>0</v>
      </c>
      <c r="BI202" s="156">
        <v>0</v>
      </c>
      <c r="BJ202" s="155">
        <f t="shared" si="248"/>
        <v>0</v>
      </c>
      <c r="BK202" s="155">
        <f t="shared" si="248"/>
        <v>0</v>
      </c>
      <c r="BL202" s="155">
        <f t="shared" si="248"/>
        <v>0</v>
      </c>
      <c r="BM202" s="155">
        <f t="shared" si="248"/>
        <v>0</v>
      </c>
      <c r="BN202" s="155">
        <f t="shared" si="248"/>
        <v>0</v>
      </c>
      <c r="BO202" s="155">
        <f t="shared" si="248"/>
        <v>10570613</v>
      </c>
      <c r="BP202" s="155">
        <f t="shared" si="248"/>
        <v>10570613</v>
      </c>
      <c r="BQ202" s="155">
        <f t="shared" si="248"/>
        <v>10570613</v>
      </c>
      <c r="BR202" s="155">
        <f t="shared" si="248"/>
        <v>10570613</v>
      </c>
      <c r="BS202" s="155">
        <f t="shared" si="248"/>
        <v>10570613</v>
      </c>
      <c r="BT202" s="155">
        <f t="shared" si="248"/>
        <v>10570613</v>
      </c>
      <c r="BU202" s="155">
        <f t="shared" si="248"/>
        <v>10570613</v>
      </c>
      <c r="BV202" s="155">
        <f t="shared" si="237"/>
        <v>73994291</v>
      </c>
      <c r="BW202" s="156">
        <f t="shared" si="240"/>
        <v>306547774</v>
      </c>
      <c r="BX202" s="157">
        <f t="shared" si="228"/>
        <v>10570613</v>
      </c>
      <c r="BY202" s="157">
        <f t="shared" si="228"/>
        <v>10570613</v>
      </c>
      <c r="BZ202" s="157">
        <f t="shared" si="228"/>
        <v>10570613</v>
      </c>
      <c r="CA202" s="157">
        <f t="shared" si="241"/>
        <v>10570613</v>
      </c>
      <c r="CB202" s="157">
        <f t="shared" si="241"/>
        <v>10570613</v>
      </c>
      <c r="CC202" s="157">
        <f t="shared" si="241"/>
        <v>10570613</v>
      </c>
      <c r="CD202" s="157">
        <f t="shared" si="241"/>
        <v>10570613</v>
      </c>
      <c r="CE202" s="157">
        <f t="shared" si="242"/>
        <v>10570613</v>
      </c>
      <c r="CF202" s="157">
        <f t="shared" si="242"/>
        <v>10570613</v>
      </c>
      <c r="CG202" s="157">
        <f t="shared" si="242"/>
        <v>10570613</v>
      </c>
      <c r="CH202" s="157">
        <f t="shared" si="242"/>
        <v>10570613</v>
      </c>
      <c r="CI202" s="157">
        <f t="shared" si="242"/>
        <v>10570613</v>
      </c>
      <c r="CJ202" s="155">
        <f t="shared" si="238"/>
        <v>126847356</v>
      </c>
      <c r="CK202" s="156">
        <f t="shared" si="239"/>
        <v>179700418</v>
      </c>
      <c r="CL202" s="155">
        <f t="shared" si="243"/>
        <v>10570613</v>
      </c>
      <c r="CM202" s="155">
        <f t="shared" si="243"/>
        <v>10570613</v>
      </c>
      <c r="CN202" s="155">
        <f t="shared" si="243"/>
        <v>10570613</v>
      </c>
      <c r="CO202" s="155">
        <f t="shared" si="243"/>
        <v>10570613</v>
      </c>
      <c r="CP202" s="155">
        <f t="shared" si="243"/>
        <v>10570613</v>
      </c>
      <c r="CQ202" s="155">
        <f t="shared" si="244"/>
        <v>10570613</v>
      </c>
      <c r="CR202" s="155">
        <f t="shared" si="244"/>
        <v>10570613</v>
      </c>
      <c r="CS202" s="155">
        <f t="shared" si="244"/>
        <v>10570613</v>
      </c>
      <c r="CT202" s="155">
        <f t="shared" si="244"/>
        <v>10570613</v>
      </c>
      <c r="CU202" s="155">
        <f t="shared" si="244"/>
        <v>10570613</v>
      </c>
      <c r="CV202" s="155">
        <f t="shared" si="244"/>
        <v>10570613</v>
      </c>
      <c r="CW202" s="155">
        <f t="shared" si="244"/>
        <v>10570613</v>
      </c>
      <c r="CX202" s="155">
        <f t="shared" si="216"/>
        <v>126847356</v>
      </c>
      <c r="CY202" s="155">
        <f t="shared" si="217"/>
        <v>52853062</v>
      </c>
    </row>
    <row r="203" spans="1:103" ht="13" outlineLevel="1" x14ac:dyDescent="0.25">
      <c r="A203" s="80" t="s">
        <v>344</v>
      </c>
      <c r="B203" s="71" t="s">
        <v>205</v>
      </c>
      <c r="C203" s="72" t="s">
        <v>206</v>
      </c>
      <c r="D203" s="71" t="s">
        <v>82</v>
      </c>
      <c r="E203" s="74">
        <v>104000115</v>
      </c>
      <c r="F203" s="71" t="s">
        <v>355</v>
      </c>
      <c r="G203" s="73">
        <v>45141</v>
      </c>
      <c r="H203" s="73">
        <v>45108</v>
      </c>
      <c r="I203" s="71">
        <v>36</v>
      </c>
      <c r="J203" s="142" t="s">
        <v>94</v>
      </c>
      <c r="K203" s="75" t="s">
        <v>66</v>
      </c>
      <c r="L203" s="71" t="s">
        <v>243</v>
      </c>
      <c r="M203" s="38" t="str">
        <f t="shared" si="233"/>
        <v>6274</v>
      </c>
      <c r="N203" s="71">
        <v>6274001903</v>
      </c>
      <c r="O203" s="71" t="s">
        <v>346</v>
      </c>
      <c r="P203" s="76"/>
      <c r="Q203" s="77"/>
      <c r="R203" s="76">
        <v>365416370</v>
      </c>
      <c r="S203" s="170">
        <v>10150454</v>
      </c>
      <c r="T203" s="155">
        <f t="shared" si="245"/>
        <v>0</v>
      </c>
      <c r="U203" s="155">
        <f t="shared" si="245"/>
        <v>0</v>
      </c>
      <c r="V203" s="155">
        <f t="shared" si="245"/>
        <v>0</v>
      </c>
      <c r="W203" s="155">
        <f t="shared" si="245"/>
        <v>0</v>
      </c>
      <c r="X203" s="155">
        <f t="shared" si="245"/>
        <v>0</v>
      </c>
      <c r="Y203" s="155">
        <f t="shared" si="245"/>
        <v>0</v>
      </c>
      <c r="Z203" s="155">
        <f t="shared" si="245"/>
        <v>0</v>
      </c>
      <c r="AA203" s="155">
        <f t="shared" si="245"/>
        <v>0</v>
      </c>
      <c r="AB203" s="155">
        <f t="shared" si="245"/>
        <v>0</v>
      </c>
      <c r="AC203" s="155">
        <f t="shared" si="245"/>
        <v>0</v>
      </c>
      <c r="AD203" s="155">
        <f t="shared" si="245"/>
        <v>0</v>
      </c>
      <c r="AE203" s="155">
        <f t="shared" si="245"/>
        <v>0</v>
      </c>
      <c r="AF203" s="155">
        <f t="shared" si="234"/>
        <v>0</v>
      </c>
      <c r="AG203" s="156">
        <v>0</v>
      </c>
      <c r="AH203" s="155">
        <f t="shared" si="246"/>
        <v>0</v>
      </c>
      <c r="AI203" s="155">
        <f t="shared" si="246"/>
        <v>0</v>
      </c>
      <c r="AJ203" s="155">
        <f t="shared" si="246"/>
        <v>0</v>
      </c>
      <c r="AK203" s="155">
        <f t="shared" si="246"/>
        <v>0</v>
      </c>
      <c r="AL203" s="155">
        <f t="shared" si="246"/>
        <v>0</v>
      </c>
      <c r="AM203" s="155">
        <f t="shared" si="246"/>
        <v>0</v>
      </c>
      <c r="AN203" s="155">
        <f t="shared" si="246"/>
        <v>0</v>
      </c>
      <c r="AO203" s="155">
        <f t="shared" si="246"/>
        <v>0</v>
      </c>
      <c r="AP203" s="155">
        <f t="shared" si="246"/>
        <v>0</v>
      </c>
      <c r="AQ203" s="155">
        <f t="shared" si="246"/>
        <v>0</v>
      </c>
      <c r="AR203" s="155">
        <f t="shared" si="246"/>
        <v>0</v>
      </c>
      <c r="AS203" s="155">
        <f t="shared" si="246"/>
        <v>0</v>
      </c>
      <c r="AT203" s="155">
        <f t="shared" si="235"/>
        <v>0</v>
      </c>
      <c r="AU203" s="156">
        <v>0</v>
      </c>
      <c r="AV203" s="155">
        <f t="shared" si="247"/>
        <v>0</v>
      </c>
      <c r="AW203" s="155">
        <f t="shared" si="247"/>
        <v>0</v>
      </c>
      <c r="AX203" s="155">
        <f t="shared" si="247"/>
        <v>0</v>
      </c>
      <c r="AY203" s="155">
        <f t="shared" si="247"/>
        <v>0</v>
      </c>
      <c r="AZ203" s="155">
        <f t="shared" si="247"/>
        <v>0</v>
      </c>
      <c r="BA203" s="155">
        <f t="shared" si="247"/>
        <v>0</v>
      </c>
      <c r="BB203" s="155">
        <f t="shared" si="247"/>
        <v>0</v>
      </c>
      <c r="BC203" s="155">
        <f t="shared" si="247"/>
        <v>0</v>
      </c>
      <c r="BD203" s="155">
        <f t="shared" si="247"/>
        <v>0</v>
      </c>
      <c r="BE203" s="155">
        <f t="shared" si="247"/>
        <v>0</v>
      </c>
      <c r="BF203" s="155">
        <f t="shared" si="247"/>
        <v>0</v>
      </c>
      <c r="BG203" s="155">
        <f t="shared" si="247"/>
        <v>0</v>
      </c>
      <c r="BH203" s="155">
        <f t="shared" si="236"/>
        <v>0</v>
      </c>
      <c r="BI203" s="156">
        <v>0</v>
      </c>
      <c r="BJ203" s="155">
        <f t="shared" si="248"/>
        <v>0</v>
      </c>
      <c r="BK203" s="155">
        <f t="shared" si="248"/>
        <v>0</v>
      </c>
      <c r="BL203" s="155">
        <f t="shared" si="248"/>
        <v>0</v>
      </c>
      <c r="BM203" s="155">
        <f t="shared" si="248"/>
        <v>0</v>
      </c>
      <c r="BN203" s="155">
        <f t="shared" si="248"/>
        <v>0</v>
      </c>
      <c r="BO203" s="155">
        <f t="shared" si="248"/>
        <v>0</v>
      </c>
      <c r="BP203" s="155">
        <f t="shared" si="248"/>
        <v>10150454</v>
      </c>
      <c r="BQ203" s="155">
        <f t="shared" si="248"/>
        <v>10150454</v>
      </c>
      <c r="BR203" s="155">
        <f t="shared" si="248"/>
        <v>10150454</v>
      </c>
      <c r="BS203" s="155">
        <f t="shared" si="248"/>
        <v>10150454</v>
      </c>
      <c r="BT203" s="155">
        <f t="shared" si="248"/>
        <v>10150454</v>
      </c>
      <c r="BU203" s="155">
        <f t="shared" si="248"/>
        <v>10150454</v>
      </c>
      <c r="BV203" s="155">
        <f t="shared" si="237"/>
        <v>60902724</v>
      </c>
      <c r="BW203" s="156">
        <f t="shared" si="240"/>
        <v>304513646</v>
      </c>
      <c r="BX203" s="157">
        <f t="shared" si="228"/>
        <v>10150454</v>
      </c>
      <c r="BY203" s="157">
        <f t="shared" si="228"/>
        <v>10150454</v>
      </c>
      <c r="BZ203" s="157">
        <f t="shared" si="228"/>
        <v>10150454</v>
      </c>
      <c r="CA203" s="157">
        <f t="shared" si="241"/>
        <v>10150454</v>
      </c>
      <c r="CB203" s="157">
        <f t="shared" si="241"/>
        <v>10150454</v>
      </c>
      <c r="CC203" s="157">
        <f t="shared" si="241"/>
        <v>10150454</v>
      </c>
      <c r="CD203" s="157">
        <f t="shared" si="241"/>
        <v>10150454</v>
      </c>
      <c r="CE203" s="157">
        <f t="shared" si="242"/>
        <v>10150454</v>
      </c>
      <c r="CF203" s="157">
        <f t="shared" si="242"/>
        <v>10150454</v>
      </c>
      <c r="CG203" s="157">
        <f t="shared" si="242"/>
        <v>10150454</v>
      </c>
      <c r="CH203" s="157">
        <f t="shared" si="242"/>
        <v>10150454</v>
      </c>
      <c r="CI203" s="157">
        <f t="shared" si="242"/>
        <v>10150454</v>
      </c>
      <c r="CJ203" s="155">
        <f t="shared" si="238"/>
        <v>121805448</v>
      </c>
      <c r="CK203" s="156">
        <f t="shared" si="239"/>
        <v>182708198</v>
      </c>
      <c r="CL203" s="155">
        <f t="shared" si="243"/>
        <v>10150454</v>
      </c>
      <c r="CM203" s="155">
        <f t="shared" si="243"/>
        <v>10150454</v>
      </c>
      <c r="CN203" s="155">
        <f t="shared" si="243"/>
        <v>10150454</v>
      </c>
      <c r="CO203" s="155">
        <f t="shared" si="243"/>
        <v>10150454</v>
      </c>
      <c r="CP203" s="155">
        <f t="shared" si="243"/>
        <v>10150454</v>
      </c>
      <c r="CQ203" s="155">
        <f t="shared" si="244"/>
        <v>10150454</v>
      </c>
      <c r="CR203" s="155">
        <f t="shared" si="244"/>
        <v>10150454</v>
      </c>
      <c r="CS203" s="155">
        <f t="shared" si="244"/>
        <v>10150454</v>
      </c>
      <c r="CT203" s="155">
        <f t="shared" si="244"/>
        <v>10150454</v>
      </c>
      <c r="CU203" s="155">
        <f t="shared" si="244"/>
        <v>10150454</v>
      </c>
      <c r="CV203" s="155">
        <f t="shared" si="244"/>
        <v>10150454</v>
      </c>
      <c r="CW203" s="155">
        <f t="shared" si="244"/>
        <v>10150454</v>
      </c>
      <c r="CX203" s="155">
        <f t="shared" si="216"/>
        <v>121805448</v>
      </c>
      <c r="CY203" s="155">
        <f t="shared" si="217"/>
        <v>60902750</v>
      </c>
    </row>
    <row r="204" spans="1:103" ht="13" outlineLevel="1" x14ac:dyDescent="0.25">
      <c r="A204" s="80" t="s">
        <v>344</v>
      </c>
      <c r="B204" s="71" t="s">
        <v>205</v>
      </c>
      <c r="C204" s="72" t="s">
        <v>197</v>
      </c>
      <c r="D204" s="71" t="s">
        <v>82</v>
      </c>
      <c r="E204" s="74">
        <v>104000110</v>
      </c>
      <c r="F204" s="71" t="s">
        <v>354</v>
      </c>
      <c r="G204" s="73">
        <v>45110</v>
      </c>
      <c r="H204" s="73">
        <v>45110</v>
      </c>
      <c r="I204" s="71">
        <v>36</v>
      </c>
      <c r="J204" s="142" t="s">
        <v>94</v>
      </c>
      <c r="K204" s="75" t="s">
        <v>66</v>
      </c>
      <c r="L204" s="71" t="s">
        <v>225</v>
      </c>
      <c r="M204" s="38" t="str">
        <f t="shared" si="233"/>
        <v>6274</v>
      </c>
      <c r="N204" s="71">
        <v>6274001903</v>
      </c>
      <c r="O204" s="71" t="s">
        <v>346</v>
      </c>
      <c r="P204" s="76"/>
      <c r="Q204" s="77"/>
      <c r="R204" s="76">
        <v>175949315</v>
      </c>
      <c r="S204" s="170">
        <v>4887481</v>
      </c>
      <c r="T204" s="155">
        <f t="shared" si="245"/>
        <v>0</v>
      </c>
      <c r="U204" s="155">
        <f t="shared" si="245"/>
        <v>0</v>
      </c>
      <c r="V204" s="155">
        <f t="shared" si="245"/>
        <v>0</v>
      </c>
      <c r="W204" s="155">
        <f t="shared" si="245"/>
        <v>0</v>
      </c>
      <c r="X204" s="155">
        <f t="shared" si="245"/>
        <v>0</v>
      </c>
      <c r="Y204" s="155">
        <f t="shared" si="245"/>
        <v>0</v>
      </c>
      <c r="Z204" s="155">
        <f t="shared" si="245"/>
        <v>0</v>
      </c>
      <c r="AA204" s="155">
        <f t="shared" si="245"/>
        <v>0</v>
      </c>
      <c r="AB204" s="155">
        <f t="shared" si="245"/>
        <v>0</v>
      </c>
      <c r="AC204" s="155">
        <f t="shared" si="245"/>
        <v>0</v>
      </c>
      <c r="AD204" s="155">
        <f t="shared" si="245"/>
        <v>0</v>
      </c>
      <c r="AE204" s="155">
        <f t="shared" si="245"/>
        <v>0</v>
      </c>
      <c r="AF204" s="155">
        <f t="shared" si="234"/>
        <v>0</v>
      </c>
      <c r="AG204" s="156">
        <v>0</v>
      </c>
      <c r="AH204" s="155">
        <f t="shared" si="246"/>
        <v>0</v>
      </c>
      <c r="AI204" s="155">
        <f t="shared" si="246"/>
        <v>0</v>
      </c>
      <c r="AJ204" s="155">
        <f t="shared" si="246"/>
        <v>0</v>
      </c>
      <c r="AK204" s="155">
        <f t="shared" si="246"/>
        <v>0</v>
      </c>
      <c r="AL204" s="155">
        <f t="shared" si="246"/>
        <v>0</v>
      </c>
      <c r="AM204" s="155">
        <f t="shared" si="246"/>
        <v>0</v>
      </c>
      <c r="AN204" s="155">
        <f t="shared" si="246"/>
        <v>0</v>
      </c>
      <c r="AO204" s="155">
        <f t="shared" si="246"/>
        <v>0</v>
      </c>
      <c r="AP204" s="155">
        <f t="shared" si="246"/>
        <v>0</v>
      </c>
      <c r="AQ204" s="155">
        <f t="shared" si="246"/>
        <v>0</v>
      </c>
      <c r="AR204" s="155">
        <f t="shared" si="246"/>
        <v>0</v>
      </c>
      <c r="AS204" s="155">
        <f t="shared" si="246"/>
        <v>0</v>
      </c>
      <c r="AT204" s="155">
        <f t="shared" si="235"/>
        <v>0</v>
      </c>
      <c r="AU204" s="156">
        <v>0</v>
      </c>
      <c r="AV204" s="155">
        <f t="shared" si="247"/>
        <v>0</v>
      </c>
      <c r="AW204" s="155">
        <f t="shared" si="247"/>
        <v>0</v>
      </c>
      <c r="AX204" s="155">
        <f t="shared" si="247"/>
        <v>0</v>
      </c>
      <c r="AY204" s="155">
        <f t="shared" si="247"/>
        <v>0</v>
      </c>
      <c r="AZ204" s="155">
        <f t="shared" si="247"/>
        <v>0</v>
      </c>
      <c r="BA204" s="155">
        <f t="shared" si="247"/>
        <v>0</v>
      </c>
      <c r="BB204" s="155">
        <f t="shared" si="247"/>
        <v>0</v>
      </c>
      <c r="BC204" s="155">
        <f t="shared" si="247"/>
        <v>0</v>
      </c>
      <c r="BD204" s="155">
        <f t="shared" si="247"/>
        <v>0</v>
      </c>
      <c r="BE204" s="155">
        <f t="shared" si="247"/>
        <v>0</v>
      </c>
      <c r="BF204" s="155">
        <f t="shared" si="247"/>
        <v>0</v>
      </c>
      <c r="BG204" s="155">
        <f t="shared" si="247"/>
        <v>0</v>
      </c>
      <c r="BH204" s="155">
        <f t="shared" si="236"/>
        <v>0</v>
      </c>
      <c r="BI204" s="156">
        <v>0</v>
      </c>
      <c r="BJ204" s="155">
        <f t="shared" si="248"/>
        <v>0</v>
      </c>
      <c r="BK204" s="155">
        <f t="shared" si="248"/>
        <v>0</v>
      </c>
      <c r="BL204" s="155">
        <f t="shared" si="248"/>
        <v>0</v>
      </c>
      <c r="BM204" s="155">
        <f t="shared" si="248"/>
        <v>0</v>
      </c>
      <c r="BN204" s="155">
        <f t="shared" si="248"/>
        <v>0</v>
      </c>
      <c r="BO204" s="155">
        <f t="shared" si="248"/>
        <v>0</v>
      </c>
      <c r="BP204" s="155">
        <f t="shared" si="248"/>
        <v>4887481</v>
      </c>
      <c r="BQ204" s="155">
        <f t="shared" si="248"/>
        <v>4887481</v>
      </c>
      <c r="BR204" s="155">
        <f t="shared" si="248"/>
        <v>4887481</v>
      </c>
      <c r="BS204" s="155">
        <f t="shared" si="248"/>
        <v>4887481</v>
      </c>
      <c r="BT204" s="155">
        <f t="shared" si="248"/>
        <v>4887481</v>
      </c>
      <c r="BU204" s="155">
        <f t="shared" si="248"/>
        <v>4887481</v>
      </c>
      <c r="BV204" s="155">
        <f t="shared" si="237"/>
        <v>29324886</v>
      </c>
      <c r="BW204" s="156">
        <f t="shared" si="240"/>
        <v>146624429</v>
      </c>
      <c r="BX204" s="157">
        <f t="shared" si="228"/>
        <v>4887481</v>
      </c>
      <c r="BY204" s="157">
        <f t="shared" si="228"/>
        <v>4887481</v>
      </c>
      <c r="BZ204" s="157">
        <f t="shared" si="228"/>
        <v>4887481</v>
      </c>
      <c r="CA204" s="157">
        <f t="shared" si="241"/>
        <v>4887481</v>
      </c>
      <c r="CB204" s="157">
        <f t="shared" si="241"/>
        <v>4887481</v>
      </c>
      <c r="CC204" s="157">
        <f t="shared" si="241"/>
        <v>4887481</v>
      </c>
      <c r="CD204" s="157">
        <f t="shared" si="241"/>
        <v>4887481</v>
      </c>
      <c r="CE204" s="157">
        <f t="shared" si="242"/>
        <v>4887481</v>
      </c>
      <c r="CF204" s="157">
        <f t="shared" si="242"/>
        <v>4887481</v>
      </c>
      <c r="CG204" s="157">
        <f t="shared" si="242"/>
        <v>4887481</v>
      </c>
      <c r="CH204" s="157">
        <f t="shared" si="242"/>
        <v>4887481</v>
      </c>
      <c r="CI204" s="157">
        <f t="shared" si="242"/>
        <v>4887481</v>
      </c>
      <c r="CJ204" s="155">
        <f t="shared" si="238"/>
        <v>58649772</v>
      </c>
      <c r="CK204" s="156">
        <f t="shared" si="239"/>
        <v>87974657</v>
      </c>
      <c r="CL204" s="155">
        <f t="shared" si="243"/>
        <v>4887481</v>
      </c>
      <c r="CM204" s="155">
        <f t="shared" si="243"/>
        <v>4887481</v>
      </c>
      <c r="CN204" s="155">
        <f t="shared" si="243"/>
        <v>4887481</v>
      </c>
      <c r="CO204" s="155">
        <f t="shared" si="243"/>
        <v>4887481</v>
      </c>
      <c r="CP204" s="155">
        <f t="shared" si="243"/>
        <v>4887481</v>
      </c>
      <c r="CQ204" s="155">
        <f t="shared" si="244"/>
        <v>4887481</v>
      </c>
      <c r="CR204" s="155">
        <f t="shared" si="244"/>
        <v>4887481</v>
      </c>
      <c r="CS204" s="155">
        <f t="shared" si="244"/>
        <v>4887481</v>
      </c>
      <c r="CT204" s="155">
        <f t="shared" si="244"/>
        <v>4887481</v>
      </c>
      <c r="CU204" s="155">
        <f t="shared" si="244"/>
        <v>4887481</v>
      </c>
      <c r="CV204" s="155">
        <f t="shared" si="244"/>
        <v>4887481</v>
      </c>
      <c r="CW204" s="155">
        <f t="shared" si="244"/>
        <v>4887481</v>
      </c>
      <c r="CX204" s="155">
        <f t="shared" si="216"/>
        <v>58649772</v>
      </c>
      <c r="CY204" s="155">
        <f t="shared" si="217"/>
        <v>29324885</v>
      </c>
    </row>
    <row r="205" spans="1:103" ht="13" outlineLevel="1" x14ac:dyDescent="0.25">
      <c r="A205" s="80" t="s">
        <v>344</v>
      </c>
      <c r="B205" s="71" t="s">
        <v>196</v>
      </c>
      <c r="C205" s="72" t="s">
        <v>229</v>
      </c>
      <c r="D205" s="71" t="s">
        <v>82</v>
      </c>
      <c r="E205" s="74">
        <v>104000118</v>
      </c>
      <c r="F205" s="71" t="s">
        <v>356</v>
      </c>
      <c r="G205" s="73">
        <v>45139</v>
      </c>
      <c r="H205" s="73">
        <v>45139</v>
      </c>
      <c r="I205" s="71">
        <v>36</v>
      </c>
      <c r="J205" s="142" t="s">
        <v>94</v>
      </c>
      <c r="K205" s="75" t="s">
        <v>66</v>
      </c>
      <c r="L205" s="71" t="s">
        <v>232</v>
      </c>
      <c r="M205" s="38" t="str">
        <f t="shared" si="233"/>
        <v>6274</v>
      </c>
      <c r="N205" s="71">
        <v>6274001903</v>
      </c>
      <c r="O205" s="71" t="s">
        <v>346</v>
      </c>
      <c r="P205" s="76"/>
      <c r="Q205" s="77"/>
      <c r="R205" s="76">
        <v>63755169</v>
      </c>
      <c r="S205" s="170">
        <v>1770977</v>
      </c>
      <c r="T205" s="155">
        <f t="shared" si="245"/>
        <v>0</v>
      </c>
      <c r="U205" s="155">
        <f t="shared" si="245"/>
        <v>0</v>
      </c>
      <c r="V205" s="155">
        <f t="shared" si="245"/>
        <v>0</v>
      </c>
      <c r="W205" s="155">
        <f t="shared" si="245"/>
        <v>0</v>
      </c>
      <c r="X205" s="155">
        <f t="shared" si="245"/>
        <v>0</v>
      </c>
      <c r="Y205" s="155">
        <f t="shared" si="245"/>
        <v>0</v>
      </c>
      <c r="Z205" s="155">
        <f t="shared" si="245"/>
        <v>0</v>
      </c>
      <c r="AA205" s="155">
        <f t="shared" si="245"/>
        <v>0</v>
      </c>
      <c r="AB205" s="155">
        <f t="shared" si="245"/>
        <v>0</v>
      </c>
      <c r="AC205" s="155">
        <f t="shared" si="245"/>
        <v>0</v>
      </c>
      <c r="AD205" s="155">
        <f t="shared" si="245"/>
        <v>0</v>
      </c>
      <c r="AE205" s="155">
        <f t="shared" si="245"/>
        <v>0</v>
      </c>
      <c r="AF205" s="155">
        <f t="shared" si="234"/>
        <v>0</v>
      </c>
      <c r="AG205" s="156">
        <v>0</v>
      </c>
      <c r="AH205" s="155">
        <f t="shared" si="246"/>
        <v>0</v>
      </c>
      <c r="AI205" s="155">
        <f t="shared" si="246"/>
        <v>0</v>
      </c>
      <c r="AJ205" s="155">
        <f t="shared" si="246"/>
        <v>0</v>
      </c>
      <c r="AK205" s="155">
        <f t="shared" si="246"/>
        <v>0</v>
      </c>
      <c r="AL205" s="155">
        <f t="shared" si="246"/>
        <v>0</v>
      </c>
      <c r="AM205" s="155">
        <f t="shared" si="246"/>
        <v>0</v>
      </c>
      <c r="AN205" s="155">
        <f t="shared" si="246"/>
        <v>0</v>
      </c>
      <c r="AO205" s="155">
        <f t="shared" si="246"/>
        <v>0</v>
      </c>
      <c r="AP205" s="155">
        <f t="shared" si="246"/>
        <v>0</v>
      </c>
      <c r="AQ205" s="155">
        <f t="shared" si="246"/>
        <v>0</v>
      </c>
      <c r="AR205" s="155">
        <f t="shared" si="246"/>
        <v>0</v>
      </c>
      <c r="AS205" s="155">
        <f t="shared" si="246"/>
        <v>0</v>
      </c>
      <c r="AT205" s="155">
        <f t="shared" si="235"/>
        <v>0</v>
      </c>
      <c r="AU205" s="156">
        <v>0</v>
      </c>
      <c r="AV205" s="155">
        <f t="shared" si="247"/>
        <v>0</v>
      </c>
      <c r="AW205" s="155">
        <f t="shared" si="247"/>
        <v>0</v>
      </c>
      <c r="AX205" s="155">
        <f t="shared" si="247"/>
        <v>0</v>
      </c>
      <c r="AY205" s="155">
        <f t="shared" si="247"/>
        <v>0</v>
      </c>
      <c r="AZ205" s="155">
        <f t="shared" si="247"/>
        <v>0</v>
      </c>
      <c r="BA205" s="155">
        <f t="shared" si="247"/>
        <v>0</v>
      </c>
      <c r="BB205" s="155">
        <f t="shared" si="247"/>
        <v>0</v>
      </c>
      <c r="BC205" s="155">
        <f t="shared" si="247"/>
        <v>0</v>
      </c>
      <c r="BD205" s="155">
        <f t="shared" si="247"/>
        <v>0</v>
      </c>
      <c r="BE205" s="155">
        <f t="shared" si="247"/>
        <v>0</v>
      </c>
      <c r="BF205" s="155">
        <f t="shared" si="247"/>
        <v>0</v>
      </c>
      <c r="BG205" s="155">
        <f t="shared" si="247"/>
        <v>0</v>
      </c>
      <c r="BH205" s="155">
        <f t="shared" si="236"/>
        <v>0</v>
      </c>
      <c r="BI205" s="156">
        <v>0</v>
      </c>
      <c r="BJ205" s="155">
        <f t="shared" si="248"/>
        <v>0</v>
      </c>
      <c r="BK205" s="155">
        <f t="shared" si="248"/>
        <v>0</v>
      </c>
      <c r="BL205" s="155">
        <f t="shared" si="248"/>
        <v>0</v>
      </c>
      <c r="BM205" s="155">
        <f t="shared" si="248"/>
        <v>0</v>
      </c>
      <c r="BN205" s="155">
        <f t="shared" si="248"/>
        <v>0</v>
      </c>
      <c r="BO205" s="155">
        <f t="shared" si="248"/>
        <v>0</v>
      </c>
      <c r="BP205" s="155">
        <f t="shared" si="248"/>
        <v>0</v>
      </c>
      <c r="BQ205" s="155">
        <f t="shared" si="248"/>
        <v>1770977</v>
      </c>
      <c r="BR205" s="155">
        <f t="shared" si="248"/>
        <v>1770977</v>
      </c>
      <c r="BS205" s="155">
        <f t="shared" si="248"/>
        <v>1770977</v>
      </c>
      <c r="BT205" s="155">
        <f t="shared" si="248"/>
        <v>1770977</v>
      </c>
      <c r="BU205" s="155">
        <f t="shared" si="248"/>
        <v>1770977</v>
      </c>
      <c r="BV205" s="155">
        <f t="shared" si="237"/>
        <v>8854885</v>
      </c>
      <c r="BW205" s="156">
        <f t="shared" si="240"/>
        <v>54900284</v>
      </c>
      <c r="BX205" s="157">
        <f t="shared" si="228"/>
        <v>1770977</v>
      </c>
      <c r="BY205" s="157">
        <f t="shared" si="228"/>
        <v>1770977</v>
      </c>
      <c r="BZ205" s="157">
        <f t="shared" si="228"/>
        <v>1770977</v>
      </c>
      <c r="CA205" s="157">
        <f t="shared" si="241"/>
        <v>1770977</v>
      </c>
      <c r="CB205" s="157">
        <f t="shared" si="241"/>
        <v>1770977</v>
      </c>
      <c r="CC205" s="157">
        <f t="shared" si="241"/>
        <v>1770977</v>
      </c>
      <c r="CD205" s="157">
        <f t="shared" si="241"/>
        <v>1770977</v>
      </c>
      <c r="CE205" s="157">
        <f t="shared" si="242"/>
        <v>1770977</v>
      </c>
      <c r="CF205" s="157">
        <f t="shared" si="242"/>
        <v>1770977</v>
      </c>
      <c r="CG205" s="157">
        <f t="shared" si="242"/>
        <v>1770977</v>
      </c>
      <c r="CH205" s="157">
        <f t="shared" si="242"/>
        <v>1770977</v>
      </c>
      <c r="CI205" s="157">
        <f t="shared" si="242"/>
        <v>1770977</v>
      </c>
      <c r="CJ205" s="155">
        <f t="shared" si="238"/>
        <v>21251724</v>
      </c>
      <c r="CK205" s="156">
        <f t="shared" si="239"/>
        <v>33648560</v>
      </c>
      <c r="CL205" s="155">
        <f t="shared" si="243"/>
        <v>1770977</v>
      </c>
      <c r="CM205" s="155">
        <f t="shared" si="243"/>
        <v>1770977</v>
      </c>
      <c r="CN205" s="155">
        <f t="shared" si="243"/>
        <v>1770977</v>
      </c>
      <c r="CO205" s="155">
        <f t="shared" si="243"/>
        <v>1770977</v>
      </c>
      <c r="CP205" s="155">
        <f t="shared" si="243"/>
        <v>1770977</v>
      </c>
      <c r="CQ205" s="155">
        <f t="shared" si="244"/>
        <v>1770977</v>
      </c>
      <c r="CR205" s="155">
        <f t="shared" si="244"/>
        <v>1770977</v>
      </c>
      <c r="CS205" s="155">
        <f t="shared" si="244"/>
        <v>1770977</v>
      </c>
      <c r="CT205" s="155">
        <f t="shared" si="244"/>
        <v>1770977</v>
      </c>
      <c r="CU205" s="155">
        <f t="shared" si="244"/>
        <v>1770977</v>
      </c>
      <c r="CV205" s="155">
        <f t="shared" si="244"/>
        <v>1770977</v>
      </c>
      <c r="CW205" s="155">
        <f t="shared" si="244"/>
        <v>1770977</v>
      </c>
      <c r="CX205" s="155">
        <f t="shared" si="216"/>
        <v>21251724</v>
      </c>
      <c r="CY205" s="155">
        <f t="shared" si="217"/>
        <v>12396836</v>
      </c>
    </row>
    <row r="206" spans="1:103" ht="13" outlineLevel="1" x14ac:dyDescent="0.25">
      <c r="A206" s="80" t="s">
        <v>344</v>
      </c>
      <c r="B206" s="71" t="s">
        <v>196</v>
      </c>
      <c r="C206" s="72" t="s">
        <v>201</v>
      </c>
      <c r="D206" s="71" t="s">
        <v>82</v>
      </c>
      <c r="E206" s="74">
        <v>104000120</v>
      </c>
      <c r="F206" s="71" t="s">
        <v>357</v>
      </c>
      <c r="G206" s="73">
        <v>45169</v>
      </c>
      <c r="H206" s="73">
        <v>45139</v>
      </c>
      <c r="I206" s="71">
        <v>36</v>
      </c>
      <c r="J206" s="142" t="s">
        <v>94</v>
      </c>
      <c r="K206" s="75" t="s">
        <v>66</v>
      </c>
      <c r="L206" s="71" t="s">
        <v>204</v>
      </c>
      <c r="M206" s="38" t="str">
        <f t="shared" si="233"/>
        <v>6274</v>
      </c>
      <c r="N206" s="71">
        <v>6274001903</v>
      </c>
      <c r="O206" s="71" t="s">
        <v>346</v>
      </c>
      <c r="P206" s="76"/>
      <c r="Q206" s="77"/>
      <c r="R206" s="76">
        <v>729100000</v>
      </c>
      <c r="S206" s="170">
        <v>20252778</v>
      </c>
      <c r="T206" s="155">
        <f t="shared" si="245"/>
        <v>0</v>
      </c>
      <c r="U206" s="155">
        <f t="shared" si="245"/>
        <v>0</v>
      </c>
      <c r="V206" s="155">
        <f t="shared" si="245"/>
        <v>0</v>
      </c>
      <c r="W206" s="155">
        <f t="shared" si="245"/>
        <v>0</v>
      </c>
      <c r="X206" s="155">
        <f t="shared" si="245"/>
        <v>0</v>
      </c>
      <c r="Y206" s="155">
        <f t="shared" si="245"/>
        <v>0</v>
      </c>
      <c r="Z206" s="155">
        <f t="shared" si="245"/>
        <v>0</v>
      </c>
      <c r="AA206" s="155">
        <f t="shared" si="245"/>
        <v>0</v>
      </c>
      <c r="AB206" s="155">
        <f t="shared" si="245"/>
        <v>0</v>
      </c>
      <c r="AC206" s="155">
        <f t="shared" si="245"/>
        <v>0</v>
      </c>
      <c r="AD206" s="155">
        <f t="shared" si="245"/>
        <v>0</v>
      </c>
      <c r="AE206" s="155">
        <f t="shared" si="245"/>
        <v>0</v>
      </c>
      <c r="AF206" s="155">
        <f t="shared" si="234"/>
        <v>0</v>
      </c>
      <c r="AG206" s="156">
        <v>0</v>
      </c>
      <c r="AH206" s="155">
        <f t="shared" si="246"/>
        <v>0</v>
      </c>
      <c r="AI206" s="155">
        <f t="shared" si="246"/>
        <v>0</v>
      </c>
      <c r="AJ206" s="155">
        <f t="shared" si="246"/>
        <v>0</v>
      </c>
      <c r="AK206" s="155">
        <f t="shared" si="246"/>
        <v>0</v>
      </c>
      <c r="AL206" s="155">
        <f t="shared" si="246"/>
        <v>0</v>
      </c>
      <c r="AM206" s="155">
        <f t="shared" si="246"/>
        <v>0</v>
      </c>
      <c r="AN206" s="155">
        <f t="shared" si="246"/>
        <v>0</v>
      </c>
      <c r="AO206" s="155">
        <f t="shared" si="246"/>
        <v>0</v>
      </c>
      <c r="AP206" s="155">
        <f t="shared" si="246"/>
        <v>0</v>
      </c>
      <c r="AQ206" s="155">
        <f t="shared" si="246"/>
        <v>0</v>
      </c>
      <c r="AR206" s="155">
        <f t="shared" si="246"/>
        <v>0</v>
      </c>
      <c r="AS206" s="155">
        <f t="shared" si="246"/>
        <v>0</v>
      </c>
      <c r="AT206" s="155">
        <f t="shared" si="235"/>
        <v>0</v>
      </c>
      <c r="AU206" s="156">
        <v>0</v>
      </c>
      <c r="AV206" s="155">
        <f t="shared" si="247"/>
        <v>0</v>
      </c>
      <c r="AW206" s="155">
        <f t="shared" si="247"/>
        <v>0</v>
      </c>
      <c r="AX206" s="155">
        <f t="shared" si="247"/>
        <v>0</v>
      </c>
      <c r="AY206" s="155">
        <f t="shared" si="247"/>
        <v>0</v>
      </c>
      <c r="AZ206" s="155">
        <f t="shared" si="247"/>
        <v>0</v>
      </c>
      <c r="BA206" s="155">
        <f t="shared" si="247"/>
        <v>0</v>
      </c>
      <c r="BB206" s="155">
        <f t="shared" si="247"/>
        <v>0</v>
      </c>
      <c r="BC206" s="155">
        <f t="shared" si="247"/>
        <v>0</v>
      </c>
      <c r="BD206" s="155">
        <f t="shared" si="247"/>
        <v>0</v>
      </c>
      <c r="BE206" s="155">
        <f t="shared" si="247"/>
        <v>0</v>
      </c>
      <c r="BF206" s="155">
        <f t="shared" si="247"/>
        <v>0</v>
      </c>
      <c r="BG206" s="155">
        <f t="shared" si="247"/>
        <v>0</v>
      </c>
      <c r="BH206" s="155">
        <f t="shared" si="236"/>
        <v>0</v>
      </c>
      <c r="BI206" s="156">
        <v>0</v>
      </c>
      <c r="BJ206" s="155">
        <f t="shared" si="248"/>
        <v>0</v>
      </c>
      <c r="BK206" s="155">
        <f t="shared" si="248"/>
        <v>0</v>
      </c>
      <c r="BL206" s="155">
        <f t="shared" si="248"/>
        <v>0</v>
      </c>
      <c r="BM206" s="155">
        <f t="shared" si="248"/>
        <v>0</v>
      </c>
      <c r="BN206" s="155">
        <f t="shared" si="248"/>
        <v>0</v>
      </c>
      <c r="BO206" s="155">
        <f t="shared" si="248"/>
        <v>0</v>
      </c>
      <c r="BP206" s="155">
        <f t="shared" si="248"/>
        <v>0</v>
      </c>
      <c r="BQ206" s="155">
        <f t="shared" si="248"/>
        <v>20252778</v>
      </c>
      <c r="BR206" s="155">
        <f t="shared" si="248"/>
        <v>20252778</v>
      </c>
      <c r="BS206" s="155">
        <f t="shared" si="248"/>
        <v>20252778</v>
      </c>
      <c r="BT206" s="155">
        <f t="shared" si="248"/>
        <v>20252778</v>
      </c>
      <c r="BU206" s="155">
        <f t="shared" si="248"/>
        <v>20252778</v>
      </c>
      <c r="BV206" s="155">
        <f t="shared" si="237"/>
        <v>101263890</v>
      </c>
      <c r="BW206" s="156">
        <f t="shared" si="240"/>
        <v>627836110</v>
      </c>
      <c r="BX206" s="157">
        <f t="shared" si="228"/>
        <v>20252778</v>
      </c>
      <c r="BY206" s="157">
        <f t="shared" si="228"/>
        <v>20252778</v>
      </c>
      <c r="BZ206" s="157">
        <f t="shared" si="228"/>
        <v>20252778</v>
      </c>
      <c r="CA206" s="157">
        <f t="shared" si="241"/>
        <v>20252778</v>
      </c>
      <c r="CB206" s="157">
        <f t="shared" si="241"/>
        <v>20252778</v>
      </c>
      <c r="CC206" s="157">
        <f t="shared" si="241"/>
        <v>20252778</v>
      </c>
      <c r="CD206" s="157">
        <f t="shared" si="241"/>
        <v>20252778</v>
      </c>
      <c r="CE206" s="157">
        <f t="shared" ref="CE206:CI217" si="249">+$S206</f>
        <v>20252778</v>
      </c>
      <c r="CF206" s="157">
        <f t="shared" si="249"/>
        <v>20252778</v>
      </c>
      <c r="CG206" s="157">
        <f t="shared" si="249"/>
        <v>20252778</v>
      </c>
      <c r="CH206" s="157">
        <f t="shared" si="249"/>
        <v>20252778</v>
      </c>
      <c r="CI206" s="157">
        <f t="shared" si="249"/>
        <v>20252778</v>
      </c>
      <c r="CJ206" s="155">
        <f t="shared" si="238"/>
        <v>243033336</v>
      </c>
      <c r="CK206" s="156">
        <f t="shared" si="239"/>
        <v>384802774</v>
      </c>
      <c r="CL206" s="155">
        <f t="shared" ref="CL206:CP215" si="250">+IF(YEAR($H206)&lt;$CL$4,$S206,IF(AND(YEAR($H206)=$CL$4,MONTH($H206)&lt;=CL$6),$S206,0))</f>
        <v>20252778</v>
      </c>
      <c r="CM206" s="155">
        <f t="shared" si="250"/>
        <v>20252778</v>
      </c>
      <c r="CN206" s="155">
        <f t="shared" si="250"/>
        <v>20252778</v>
      </c>
      <c r="CO206" s="155">
        <f t="shared" si="250"/>
        <v>20252778</v>
      </c>
      <c r="CP206" s="155">
        <f t="shared" si="250"/>
        <v>20252778</v>
      </c>
      <c r="CQ206" s="155">
        <f t="shared" si="244"/>
        <v>20252778</v>
      </c>
      <c r="CR206" s="155">
        <f t="shared" si="244"/>
        <v>20252778</v>
      </c>
      <c r="CS206" s="155">
        <f t="shared" si="244"/>
        <v>20252778</v>
      </c>
      <c r="CT206" s="155">
        <f t="shared" si="244"/>
        <v>20252778</v>
      </c>
      <c r="CU206" s="155">
        <f t="shared" si="244"/>
        <v>20252778</v>
      </c>
      <c r="CV206" s="155">
        <f t="shared" si="244"/>
        <v>20252778</v>
      </c>
      <c r="CW206" s="155">
        <f t="shared" si="244"/>
        <v>20252778</v>
      </c>
      <c r="CX206" s="155">
        <f t="shared" si="216"/>
        <v>243033336</v>
      </c>
      <c r="CY206" s="155">
        <f t="shared" si="217"/>
        <v>141769438</v>
      </c>
    </row>
    <row r="207" spans="1:103" ht="13" outlineLevel="1" x14ac:dyDescent="0.25">
      <c r="A207" s="80" t="s">
        <v>344</v>
      </c>
      <c r="B207" s="71" t="s">
        <v>196</v>
      </c>
      <c r="C207" s="72" t="s">
        <v>201</v>
      </c>
      <c r="D207" s="71" t="s">
        <v>82</v>
      </c>
      <c r="E207" s="74">
        <v>104000122</v>
      </c>
      <c r="F207" s="71" t="s">
        <v>358</v>
      </c>
      <c r="G207" s="73">
        <v>45170</v>
      </c>
      <c r="H207" s="73">
        <v>45170</v>
      </c>
      <c r="I207" s="71">
        <v>60</v>
      </c>
      <c r="J207" s="142" t="s">
        <v>619</v>
      </c>
      <c r="K207" s="75" t="s">
        <v>43</v>
      </c>
      <c r="L207" s="71" t="s">
        <v>247</v>
      </c>
      <c r="M207" s="38" t="str">
        <f t="shared" si="233"/>
        <v>6274</v>
      </c>
      <c r="N207" s="71">
        <v>6274001903</v>
      </c>
      <c r="O207" s="71" t="s">
        <v>346</v>
      </c>
      <c r="P207" s="76"/>
      <c r="Q207" s="77"/>
      <c r="R207" s="76">
        <v>98000000</v>
      </c>
      <c r="S207" s="170">
        <v>1633334</v>
      </c>
      <c r="T207" s="155">
        <f t="shared" si="245"/>
        <v>0</v>
      </c>
      <c r="U207" s="155">
        <f t="shared" si="245"/>
        <v>0</v>
      </c>
      <c r="V207" s="155">
        <f t="shared" si="245"/>
        <v>0</v>
      </c>
      <c r="W207" s="155">
        <f t="shared" si="245"/>
        <v>0</v>
      </c>
      <c r="X207" s="155">
        <f t="shared" si="245"/>
        <v>0</v>
      </c>
      <c r="Y207" s="155">
        <f t="shared" si="245"/>
        <v>0</v>
      </c>
      <c r="Z207" s="155">
        <f t="shared" si="245"/>
        <v>0</v>
      </c>
      <c r="AA207" s="155">
        <f t="shared" si="245"/>
        <v>0</v>
      </c>
      <c r="AB207" s="155">
        <f t="shared" si="245"/>
        <v>0</v>
      </c>
      <c r="AC207" s="155">
        <f t="shared" si="245"/>
        <v>0</v>
      </c>
      <c r="AD207" s="155">
        <f t="shared" si="245"/>
        <v>0</v>
      </c>
      <c r="AE207" s="155">
        <f t="shared" si="245"/>
        <v>0</v>
      </c>
      <c r="AF207" s="155">
        <f t="shared" si="234"/>
        <v>0</v>
      </c>
      <c r="AG207" s="156">
        <v>0</v>
      </c>
      <c r="AH207" s="155">
        <f t="shared" si="246"/>
        <v>0</v>
      </c>
      <c r="AI207" s="155">
        <f t="shared" si="246"/>
        <v>0</v>
      </c>
      <c r="AJ207" s="155">
        <f t="shared" si="246"/>
        <v>0</v>
      </c>
      <c r="AK207" s="155">
        <f t="shared" si="246"/>
        <v>0</v>
      </c>
      <c r="AL207" s="155">
        <f t="shared" si="246"/>
        <v>0</v>
      </c>
      <c r="AM207" s="155">
        <f t="shared" si="246"/>
        <v>0</v>
      </c>
      <c r="AN207" s="155">
        <f t="shared" si="246"/>
        <v>0</v>
      </c>
      <c r="AO207" s="155">
        <f t="shared" si="246"/>
        <v>0</v>
      </c>
      <c r="AP207" s="155">
        <f t="shared" si="246"/>
        <v>0</v>
      </c>
      <c r="AQ207" s="155">
        <f t="shared" si="246"/>
        <v>0</v>
      </c>
      <c r="AR207" s="155">
        <f t="shared" si="246"/>
        <v>0</v>
      </c>
      <c r="AS207" s="155">
        <f t="shared" si="246"/>
        <v>0</v>
      </c>
      <c r="AT207" s="155">
        <f t="shared" si="235"/>
        <v>0</v>
      </c>
      <c r="AU207" s="156">
        <v>0</v>
      </c>
      <c r="AV207" s="155">
        <f t="shared" si="247"/>
        <v>0</v>
      </c>
      <c r="AW207" s="155">
        <f t="shared" si="247"/>
        <v>0</v>
      </c>
      <c r="AX207" s="155">
        <f t="shared" si="247"/>
        <v>0</v>
      </c>
      <c r="AY207" s="155">
        <f t="shared" si="247"/>
        <v>0</v>
      </c>
      <c r="AZ207" s="155">
        <f t="shared" si="247"/>
        <v>0</v>
      </c>
      <c r="BA207" s="155">
        <f t="shared" si="247"/>
        <v>0</v>
      </c>
      <c r="BB207" s="155">
        <f t="shared" si="247"/>
        <v>0</v>
      </c>
      <c r="BC207" s="155">
        <f t="shared" si="247"/>
        <v>0</v>
      </c>
      <c r="BD207" s="155">
        <f t="shared" si="247"/>
        <v>0</v>
      </c>
      <c r="BE207" s="155">
        <f t="shared" si="247"/>
        <v>0</v>
      </c>
      <c r="BF207" s="155">
        <f t="shared" si="247"/>
        <v>0</v>
      </c>
      <c r="BG207" s="155">
        <f t="shared" si="247"/>
        <v>0</v>
      </c>
      <c r="BH207" s="155">
        <f t="shared" si="236"/>
        <v>0</v>
      </c>
      <c r="BI207" s="156">
        <v>0</v>
      </c>
      <c r="BJ207" s="155">
        <f t="shared" si="248"/>
        <v>0</v>
      </c>
      <c r="BK207" s="155">
        <f t="shared" si="248"/>
        <v>0</v>
      </c>
      <c r="BL207" s="155">
        <f t="shared" si="248"/>
        <v>0</v>
      </c>
      <c r="BM207" s="155">
        <f t="shared" si="248"/>
        <v>0</v>
      </c>
      <c r="BN207" s="155">
        <f t="shared" si="248"/>
        <v>0</v>
      </c>
      <c r="BO207" s="155">
        <f t="shared" si="248"/>
        <v>0</v>
      </c>
      <c r="BP207" s="155">
        <f t="shared" si="248"/>
        <v>0</v>
      </c>
      <c r="BQ207" s="155">
        <f t="shared" si="248"/>
        <v>0</v>
      </c>
      <c r="BR207" s="155">
        <f t="shared" si="248"/>
        <v>1633334</v>
      </c>
      <c r="BS207" s="155">
        <f t="shared" si="248"/>
        <v>1633334</v>
      </c>
      <c r="BT207" s="155">
        <f t="shared" si="248"/>
        <v>1633334</v>
      </c>
      <c r="BU207" s="155">
        <f t="shared" si="248"/>
        <v>1633334</v>
      </c>
      <c r="BV207" s="155">
        <f t="shared" si="237"/>
        <v>6533336</v>
      </c>
      <c r="BW207" s="156">
        <f t="shared" si="240"/>
        <v>91466664</v>
      </c>
      <c r="BX207" s="157">
        <f t="shared" si="228"/>
        <v>1633334</v>
      </c>
      <c r="BY207" s="157">
        <f t="shared" si="228"/>
        <v>1633334</v>
      </c>
      <c r="BZ207" s="157">
        <f t="shared" si="228"/>
        <v>1633334</v>
      </c>
      <c r="CA207" s="157">
        <f t="shared" si="241"/>
        <v>1633334</v>
      </c>
      <c r="CB207" s="157">
        <f t="shared" si="241"/>
        <v>1633334</v>
      </c>
      <c r="CC207" s="157">
        <f t="shared" si="241"/>
        <v>1633334</v>
      </c>
      <c r="CD207" s="157">
        <f t="shared" si="241"/>
        <v>1633334</v>
      </c>
      <c r="CE207" s="157">
        <f t="shared" si="249"/>
        <v>1633334</v>
      </c>
      <c r="CF207" s="157">
        <f t="shared" si="249"/>
        <v>1633334</v>
      </c>
      <c r="CG207" s="157">
        <f t="shared" si="249"/>
        <v>1633334</v>
      </c>
      <c r="CH207" s="157">
        <f t="shared" si="249"/>
        <v>1633334</v>
      </c>
      <c r="CI207" s="157">
        <f t="shared" si="249"/>
        <v>1633334</v>
      </c>
      <c r="CJ207" s="155">
        <f t="shared" si="238"/>
        <v>19600008</v>
      </c>
      <c r="CK207" s="156">
        <f t="shared" si="239"/>
        <v>71866656</v>
      </c>
      <c r="CL207" s="155">
        <f t="shared" si="250"/>
        <v>1633334</v>
      </c>
      <c r="CM207" s="155">
        <f t="shared" si="250"/>
        <v>1633334</v>
      </c>
      <c r="CN207" s="155">
        <f t="shared" si="250"/>
        <v>1633334</v>
      </c>
      <c r="CO207" s="155">
        <f t="shared" si="250"/>
        <v>1633334</v>
      </c>
      <c r="CP207" s="155">
        <f t="shared" si="250"/>
        <v>1633334</v>
      </c>
      <c r="CQ207" s="155">
        <f t="shared" ref="CQ207:CW216" si="251">+IF(YEAR($H207)&lt;$CL$4,$S207,IF(AND(YEAR($H207)=$CL$4,MONTH($H207)&lt;=CQ$6),$S207,0))</f>
        <v>1633334</v>
      </c>
      <c r="CR207" s="155">
        <f t="shared" si="251"/>
        <v>1633334</v>
      </c>
      <c r="CS207" s="155">
        <f t="shared" si="251"/>
        <v>1633334</v>
      </c>
      <c r="CT207" s="155">
        <f t="shared" si="251"/>
        <v>1633334</v>
      </c>
      <c r="CU207" s="155">
        <f t="shared" si="251"/>
        <v>1633334</v>
      </c>
      <c r="CV207" s="155">
        <f t="shared" si="251"/>
        <v>1633334</v>
      </c>
      <c r="CW207" s="155">
        <f t="shared" si="251"/>
        <v>1633334</v>
      </c>
      <c r="CX207" s="155">
        <f t="shared" si="216"/>
        <v>19600008</v>
      </c>
      <c r="CY207" s="155">
        <f t="shared" si="217"/>
        <v>52266648</v>
      </c>
    </row>
    <row r="208" spans="1:103" ht="13" outlineLevel="1" x14ac:dyDescent="0.25">
      <c r="A208" s="80" t="s">
        <v>344</v>
      </c>
      <c r="B208" s="71" t="s">
        <v>196</v>
      </c>
      <c r="C208" s="72" t="s">
        <v>201</v>
      </c>
      <c r="D208" s="71" t="s">
        <v>82</v>
      </c>
      <c r="E208" s="74">
        <v>104000123</v>
      </c>
      <c r="F208" s="71" t="s">
        <v>359</v>
      </c>
      <c r="G208" s="73">
        <v>45170</v>
      </c>
      <c r="H208" s="73">
        <v>45170</v>
      </c>
      <c r="I208" s="71">
        <v>60</v>
      </c>
      <c r="J208" s="142" t="s">
        <v>619</v>
      </c>
      <c r="K208" s="75" t="s">
        <v>43</v>
      </c>
      <c r="L208" s="71" t="s">
        <v>249</v>
      </c>
      <c r="M208" s="38" t="str">
        <f t="shared" si="233"/>
        <v>6274</v>
      </c>
      <c r="N208" s="71">
        <v>6274001903</v>
      </c>
      <c r="O208" s="71" t="s">
        <v>346</v>
      </c>
      <c r="P208" s="76"/>
      <c r="Q208" s="77"/>
      <c r="R208" s="76">
        <v>91000000</v>
      </c>
      <c r="S208" s="170">
        <v>1516666</v>
      </c>
      <c r="T208" s="155">
        <f t="shared" si="245"/>
        <v>0</v>
      </c>
      <c r="U208" s="155">
        <f t="shared" si="245"/>
        <v>0</v>
      </c>
      <c r="V208" s="155">
        <f t="shared" si="245"/>
        <v>0</v>
      </c>
      <c r="W208" s="155">
        <f t="shared" si="245"/>
        <v>0</v>
      </c>
      <c r="X208" s="155">
        <f t="shared" si="245"/>
        <v>0</v>
      </c>
      <c r="Y208" s="155">
        <f t="shared" si="245"/>
        <v>0</v>
      </c>
      <c r="Z208" s="155">
        <f t="shared" si="245"/>
        <v>0</v>
      </c>
      <c r="AA208" s="155">
        <f t="shared" si="245"/>
        <v>0</v>
      </c>
      <c r="AB208" s="155">
        <f t="shared" si="245"/>
        <v>0</v>
      </c>
      <c r="AC208" s="155">
        <f t="shared" si="245"/>
        <v>0</v>
      </c>
      <c r="AD208" s="155">
        <f t="shared" si="245"/>
        <v>0</v>
      </c>
      <c r="AE208" s="155">
        <f t="shared" si="245"/>
        <v>0</v>
      </c>
      <c r="AF208" s="155">
        <f t="shared" si="234"/>
        <v>0</v>
      </c>
      <c r="AG208" s="156">
        <v>0</v>
      </c>
      <c r="AH208" s="155">
        <f t="shared" si="246"/>
        <v>0</v>
      </c>
      <c r="AI208" s="155">
        <f t="shared" si="246"/>
        <v>0</v>
      </c>
      <c r="AJ208" s="155">
        <f t="shared" si="246"/>
        <v>0</v>
      </c>
      <c r="AK208" s="155">
        <f t="shared" si="246"/>
        <v>0</v>
      </c>
      <c r="AL208" s="155">
        <f t="shared" si="246"/>
        <v>0</v>
      </c>
      <c r="AM208" s="155">
        <f t="shared" si="246"/>
        <v>0</v>
      </c>
      <c r="AN208" s="155">
        <f t="shared" si="246"/>
        <v>0</v>
      </c>
      <c r="AO208" s="155">
        <f t="shared" si="246"/>
        <v>0</v>
      </c>
      <c r="AP208" s="155">
        <f t="shared" si="246"/>
        <v>0</v>
      </c>
      <c r="AQ208" s="155">
        <f t="shared" si="246"/>
        <v>0</v>
      </c>
      <c r="AR208" s="155">
        <f t="shared" si="246"/>
        <v>0</v>
      </c>
      <c r="AS208" s="155">
        <f t="shared" si="246"/>
        <v>0</v>
      </c>
      <c r="AT208" s="155">
        <f t="shared" si="235"/>
        <v>0</v>
      </c>
      <c r="AU208" s="156">
        <v>0</v>
      </c>
      <c r="AV208" s="155">
        <f t="shared" si="247"/>
        <v>0</v>
      </c>
      <c r="AW208" s="155">
        <f t="shared" si="247"/>
        <v>0</v>
      </c>
      <c r="AX208" s="155">
        <f t="shared" si="247"/>
        <v>0</v>
      </c>
      <c r="AY208" s="155">
        <f t="shared" si="247"/>
        <v>0</v>
      </c>
      <c r="AZ208" s="155">
        <f t="shared" si="247"/>
        <v>0</v>
      </c>
      <c r="BA208" s="155">
        <f t="shared" si="247"/>
        <v>0</v>
      </c>
      <c r="BB208" s="155">
        <f t="shared" si="247"/>
        <v>0</v>
      </c>
      <c r="BC208" s="155">
        <f t="shared" si="247"/>
        <v>0</v>
      </c>
      <c r="BD208" s="155">
        <f t="shared" si="247"/>
        <v>0</v>
      </c>
      <c r="BE208" s="155">
        <f t="shared" si="247"/>
        <v>0</v>
      </c>
      <c r="BF208" s="155">
        <f t="shared" si="247"/>
        <v>0</v>
      </c>
      <c r="BG208" s="155">
        <f t="shared" si="247"/>
        <v>0</v>
      </c>
      <c r="BH208" s="155">
        <f t="shared" si="236"/>
        <v>0</v>
      </c>
      <c r="BI208" s="156">
        <v>0</v>
      </c>
      <c r="BJ208" s="155">
        <f t="shared" si="248"/>
        <v>0</v>
      </c>
      <c r="BK208" s="155">
        <f t="shared" si="248"/>
        <v>0</v>
      </c>
      <c r="BL208" s="155">
        <f t="shared" si="248"/>
        <v>0</v>
      </c>
      <c r="BM208" s="155">
        <f t="shared" si="248"/>
        <v>0</v>
      </c>
      <c r="BN208" s="155">
        <f t="shared" si="248"/>
        <v>0</v>
      </c>
      <c r="BO208" s="155">
        <f t="shared" si="248"/>
        <v>0</v>
      </c>
      <c r="BP208" s="155">
        <f t="shared" si="248"/>
        <v>0</v>
      </c>
      <c r="BQ208" s="155">
        <f t="shared" si="248"/>
        <v>0</v>
      </c>
      <c r="BR208" s="155">
        <f t="shared" si="248"/>
        <v>1516666</v>
      </c>
      <c r="BS208" s="155">
        <f t="shared" si="248"/>
        <v>1516666</v>
      </c>
      <c r="BT208" s="155">
        <f t="shared" si="248"/>
        <v>1516666</v>
      </c>
      <c r="BU208" s="155">
        <f t="shared" si="248"/>
        <v>1516666</v>
      </c>
      <c r="BV208" s="155">
        <f t="shared" si="237"/>
        <v>6066664</v>
      </c>
      <c r="BW208" s="156">
        <f t="shared" si="240"/>
        <v>84933336</v>
      </c>
      <c r="BX208" s="157">
        <f t="shared" si="228"/>
        <v>1516666</v>
      </c>
      <c r="BY208" s="157">
        <f t="shared" si="228"/>
        <v>1516666</v>
      </c>
      <c r="BZ208" s="157">
        <f t="shared" si="228"/>
        <v>1516666</v>
      </c>
      <c r="CA208" s="157">
        <f t="shared" si="241"/>
        <v>1516666</v>
      </c>
      <c r="CB208" s="157">
        <f t="shared" si="241"/>
        <v>1516666</v>
      </c>
      <c r="CC208" s="157">
        <f t="shared" si="241"/>
        <v>1516666</v>
      </c>
      <c r="CD208" s="157">
        <f t="shared" si="241"/>
        <v>1516666</v>
      </c>
      <c r="CE208" s="157">
        <f t="shared" si="249"/>
        <v>1516666</v>
      </c>
      <c r="CF208" s="157">
        <f t="shared" si="249"/>
        <v>1516666</v>
      </c>
      <c r="CG208" s="157">
        <f t="shared" si="249"/>
        <v>1516666</v>
      </c>
      <c r="CH208" s="157">
        <f t="shared" si="249"/>
        <v>1516666</v>
      </c>
      <c r="CI208" s="157">
        <f t="shared" si="249"/>
        <v>1516666</v>
      </c>
      <c r="CJ208" s="155">
        <f t="shared" si="238"/>
        <v>18199992</v>
      </c>
      <c r="CK208" s="156">
        <f t="shared" si="239"/>
        <v>66733344</v>
      </c>
      <c r="CL208" s="155">
        <f t="shared" si="250"/>
        <v>1516666</v>
      </c>
      <c r="CM208" s="155">
        <f t="shared" si="250"/>
        <v>1516666</v>
      </c>
      <c r="CN208" s="155">
        <f t="shared" si="250"/>
        <v>1516666</v>
      </c>
      <c r="CO208" s="155">
        <f t="shared" si="250"/>
        <v>1516666</v>
      </c>
      <c r="CP208" s="155">
        <f t="shared" si="250"/>
        <v>1516666</v>
      </c>
      <c r="CQ208" s="155">
        <f t="shared" si="251"/>
        <v>1516666</v>
      </c>
      <c r="CR208" s="155">
        <f t="shared" si="251"/>
        <v>1516666</v>
      </c>
      <c r="CS208" s="155">
        <f t="shared" si="251"/>
        <v>1516666</v>
      </c>
      <c r="CT208" s="155">
        <f t="shared" si="251"/>
        <v>1516666</v>
      </c>
      <c r="CU208" s="155">
        <f t="shared" si="251"/>
        <v>1516666</v>
      </c>
      <c r="CV208" s="155">
        <f t="shared" si="251"/>
        <v>1516666</v>
      </c>
      <c r="CW208" s="155">
        <f t="shared" si="251"/>
        <v>1516666</v>
      </c>
      <c r="CX208" s="155">
        <f t="shared" ref="CX208:CX239" si="252">+SUM(CL208:CW208)</f>
        <v>18199992</v>
      </c>
      <c r="CY208" s="155">
        <f t="shared" ref="CY208:CY228" si="253">+CK208-CX208</f>
        <v>48533352</v>
      </c>
    </row>
    <row r="209" spans="1:103" ht="13" outlineLevel="1" x14ac:dyDescent="0.25">
      <c r="A209" s="80" t="s">
        <v>344</v>
      </c>
      <c r="B209" s="71" t="s">
        <v>196</v>
      </c>
      <c r="C209" s="72" t="s">
        <v>213</v>
      </c>
      <c r="D209" s="71" t="s">
        <v>82</v>
      </c>
      <c r="E209" s="74">
        <v>104000127</v>
      </c>
      <c r="F209" s="71" t="s">
        <v>360</v>
      </c>
      <c r="G209" s="73">
        <v>45170</v>
      </c>
      <c r="H209" s="73">
        <v>45170</v>
      </c>
      <c r="I209" s="71">
        <v>60</v>
      </c>
      <c r="J209" s="142" t="s">
        <v>94</v>
      </c>
      <c r="K209" s="75" t="s">
        <v>66</v>
      </c>
      <c r="L209" s="71" t="s">
        <v>253</v>
      </c>
      <c r="M209" s="38" t="str">
        <f t="shared" si="233"/>
        <v>6274</v>
      </c>
      <c r="N209" s="71">
        <v>6274001903</v>
      </c>
      <c r="O209" s="71" t="s">
        <v>346</v>
      </c>
      <c r="P209" s="76"/>
      <c r="Q209" s="77"/>
      <c r="R209" s="76">
        <v>1272618024</v>
      </c>
      <c r="S209" s="170">
        <v>21210301</v>
      </c>
      <c r="T209" s="155">
        <f t="shared" si="245"/>
        <v>0</v>
      </c>
      <c r="U209" s="155">
        <f t="shared" si="245"/>
        <v>0</v>
      </c>
      <c r="V209" s="155">
        <f t="shared" si="245"/>
        <v>0</v>
      </c>
      <c r="W209" s="155">
        <f t="shared" si="245"/>
        <v>0</v>
      </c>
      <c r="X209" s="155">
        <f t="shared" si="245"/>
        <v>0</v>
      </c>
      <c r="Y209" s="155">
        <f t="shared" si="245"/>
        <v>0</v>
      </c>
      <c r="Z209" s="155">
        <f t="shared" si="245"/>
        <v>0</v>
      </c>
      <c r="AA209" s="155">
        <f t="shared" si="245"/>
        <v>0</v>
      </c>
      <c r="AB209" s="155">
        <f t="shared" si="245"/>
        <v>0</v>
      </c>
      <c r="AC209" s="155">
        <f t="shared" si="245"/>
        <v>0</v>
      </c>
      <c r="AD209" s="155">
        <f t="shared" si="245"/>
        <v>0</v>
      </c>
      <c r="AE209" s="155">
        <f t="shared" si="245"/>
        <v>0</v>
      </c>
      <c r="AF209" s="155">
        <f t="shared" si="234"/>
        <v>0</v>
      </c>
      <c r="AG209" s="156">
        <v>0</v>
      </c>
      <c r="AH209" s="155">
        <f t="shared" si="246"/>
        <v>0</v>
      </c>
      <c r="AI209" s="155">
        <f t="shared" si="246"/>
        <v>0</v>
      </c>
      <c r="AJ209" s="155">
        <f t="shared" si="246"/>
        <v>0</v>
      </c>
      <c r="AK209" s="155">
        <f t="shared" si="246"/>
        <v>0</v>
      </c>
      <c r="AL209" s="155">
        <f t="shared" si="246"/>
        <v>0</v>
      </c>
      <c r="AM209" s="155">
        <f t="shared" si="246"/>
        <v>0</v>
      </c>
      <c r="AN209" s="155">
        <f t="shared" si="246"/>
        <v>0</v>
      </c>
      <c r="AO209" s="155">
        <f t="shared" si="246"/>
        <v>0</v>
      </c>
      <c r="AP209" s="155">
        <f t="shared" si="246"/>
        <v>0</v>
      </c>
      <c r="AQ209" s="155">
        <f t="shared" si="246"/>
        <v>0</v>
      </c>
      <c r="AR209" s="155">
        <f t="shared" si="246"/>
        <v>0</v>
      </c>
      <c r="AS209" s="155">
        <f t="shared" si="246"/>
        <v>0</v>
      </c>
      <c r="AT209" s="155">
        <f t="shared" si="235"/>
        <v>0</v>
      </c>
      <c r="AU209" s="156">
        <v>0</v>
      </c>
      <c r="AV209" s="155">
        <f t="shared" si="247"/>
        <v>0</v>
      </c>
      <c r="AW209" s="155">
        <f t="shared" si="247"/>
        <v>0</v>
      </c>
      <c r="AX209" s="155">
        <f t="shared" si="247"/>
        <v>0</v>
      </c>
      <c r="AY209" s="155">
        <f t="shared" si="247"/>
        <v>0</v>
      </c>
      <c r="AZ209" s="155">
        <f t="shared" si="247"/>
        <v>0</v>
      </c>
      <c r="BA209" s="155">
        <f t="shared" si="247"/>
        <v>0</v>
      </c>
      <c r="BB209" s="155">
        <f t="shared" si="247"/>
        <v>0</v>
      </c>
      <c r="BC209" s="155">
        <f t="shared" si="247"/>
        <v>0</v>
      </c>
      <c r="BD209" s="155">
        <f t="shared" si="247"/>
        <v>0</v>
      </c>
      <c r="BE209" s="155">
        <f t="shared" si="247"/>
        <v>0</v>
      </c>
      <c r="BF209" s="155">
        <f t="shared" si="247"/>
        <v>0</v>
      </c>
      <c r="BG209" s="155">
        <f t="shared" si="247"/>
        <v>0</v>
      </c>
      <c r="BH209" s="155">
        <f t="shared" si="236"/>
        <v>0</v>
      </c>
      <c r="BI209" s="156">
        <v>0</v>
      </c>
      <c r="BJ209" s="155">
        <f t="shared" si="248"/>
        <v>0</v>
      </c>
      <c r="BK209" s="155">
        <f t="shared" si="248"/>
        <v>0</v>
      </c>
      <c r="BL209" s="155">
        <f t="shared" si="248"/>
        <v>0</v>
      </c>
      <c r="BM209" s="155">
        <f t="shared" si="248"/>
        <v>0</v>
      </c>
      <c r="BN209" s="155">
        <f t="shared" si="248"/>
        <v>0</v>
      </c>
      <c r="BO209" s="155">
        <f t="shared" si="248"/>
        <v>0</v>
      </c>
      <c r="BP209" s="155">
        <f t="shared" si="248"/>
        <v>0</v>
      </c>
      <c r="BQ209" s="155">
        <f t="shared" si="248"/>
        <v>0</v>
      </c>
      <c r="BR209" s="155">
        <f t="shared" si="248"/>
        <v>21210301</v>
      </c>
      <c r="BS209" s="155">
        <f t="shared" si="248"/>
        <v>21210301</v>
      </c>
      <c r="BT209" s="155">
        <f t="shared" si="248"/>
        <v>21210301</v>
      </c>
      <c r="BU209" s="155">
        <f t="shared" si="248"/>
        <v>21210301</v>
      </c>
      <c r="BV209" s="155">
        <f t="shared" si="237"/>
        <v>84841204</v>
      </c>
      <c r="BW209" s="156">
        <f t="shared" si="240"/>
        <v>1187776820</v>
      </c>
      <c r="BX209" s="157">
        <f t="shared" ref="BX209:BZ215" si="254">+$S209</f>
        <v>21210301</v>
      </c>
      <c r="BY209" s="157">
        <f t="shared" si="254"/>
        <v>21210301</v>
      </c>
      <c r="BZ209" s="157">
        <f t="shared" si="254"/>
        <v>21210301</v>
      </c>
      <c r="CA209" s="157">
        <f t="shared" si="241"/>
        <v>21210301</v>
      </c>
      <c r="CB209" s="157">
        <f t="shared" si="241"/>
        <v>21210301</v>
      </c>
      <c r="CC209" s="157">
        <f t="shared" si="241"/>
        <v>21210301</v>
      </c>
      <c r="CD209" s="157">
        <f t="shared" si="241"/>
        <v>21210301</v>
      </c>
      <c r="CE209" s="157">
        <f t="shared" si="249"/>
        <v>21210301</v>
      </c>
      <c r="CF209" s="157">
        <f t="shared" si="249"/>
        <v>21210301</v>
      </c>
      <c r="CG209" s="157">
        <f t="shared" si="249"/>
        <v>21210301</v>
      </c>
      <c r="CH209" s="157">
        <f t="shared" si="249"/>
        <v>21210301</v>
      </c>
      <c r="CI209" s="157">
        <f t="shared" si="249"/>
        <v>21210301</v>
      </c>
      <c r="CJ209" s="155">
        <f t="shared" si="238"/>
        <v>254523612</v>
      </c>
      <c r="CK209" s="156">
        <f t="shared" si="239"/>
        <v>933253208</v>
      </c>
      <c r="CL209" s="155">
        <f t="shared" si="250"/>
        <v>21210301</v>
      </c>
      <c r="CM209" s="155">
        <f t="shared" si="250"/>
        <v>21210301</v>
      </c>
      <c r="CN209" s="155">
        <f t="shared" si="250"/>
        <v>21210301</v>
      </c>
      <c r="CO209" s="155">
        <f t="shared" si="250"/>
        <v>21210301</v>
      </c>
      <c r="CP209" s="155">
        <f t="shared" si="250"/>
        <v>21210301</v>
      </c>
      <c r="CQ209" s="155">
        <f t="shared" si="251"/>
        <v>21210301</v>
      </c>
      <c r="CR209" s="155">
        <f t="shared" si="251"/>
        <v>21210301</v>
      </c>
      <c r="CS209" s="155">
        <f t="shared" si="251"/>
        <v>21210301</v>
      </c>
      <c r="CT209" s="155">
        <f t="shared" si="251"/>
        <v>21210301</v>
      </c>
      <c r="CU209" s="155">
        <f t="shared" si="251"/>
        <v>21210301</v>
      </c>
      <c r="CV209" s="155">
        <f t="shared" si="251"/>
        <v>21210301</v>
      </c>
      <c r="CW209" s="155">
        <f t="shared" si="251"/>
        <v>21210301</v>
      </c>
      <c r="CX209" s="155">
        <f t="shared" si="252"/>
        <v>254523612</v>
      </c>
      <c r="CY209" s="155">
        <f t="shared" si="253"/>
        <v>678729596</v>
      </c>
    </row>
    <row r="210" spans="1:103" ht="13" outlineLevel="1" x14ac:dyDescent="0.25">
      <c r="A210" s="80" t="s">
        <v>344</v>
      </c>
      <c r="B210" s="71" t="s">
        <v>196</v>
      </c>
      <c r="C210" s="72" t="s">
        <v>213</v>
      </c>
      <c r="D210" s="71" t="s">
        <v>82</v>
      </c>
      <c r="E210" s="74">
        <v>104000124</v>
      </c>
      <c r="F210" s="71" t="s">
        <v>403</v>
      </c>
      <c r="G210" s="73">
        <v>45170</v>
      </c>
      <c r="H210" s="73">
        <v>45170</v>
      </c>
      <c r="I210" s="71">
        <v>60</v>
      </c>
      <c r="J210" s="142" t="s">
        <v>94</v>
      </c>
      <c r="K210" s="75" t="s">
        <v>66</v>
      </c>
      <c r="L210" s="71" t="s">
        <v>253</v>
      </c>
      <c r="M210" s="38" t="str">
        <f t="shared" si="233"/>
        <v>6274</v>
      </c>
      <c r="N210" s="71">
        <v>6274001903</v>
      </c>
      <c r="O210" s="71" t="s">
        <v>346</v>
      </c>
      <c r="P210" s="76"/>
      <c r="Q210" s="77"/>
      <c r="R210" s="76">
        <v>2396767041</v>
      </c>
      <c r="S210" s="170">
        <v>39946118</v>
      </c>
      <c r="T210" s="155">
        <f t="shared" ref="T210:AE217" si="255">+IF(YEAR($H210)&lt;$T$5,$S210,IF(AND(YEAR($H210)=$T$5,MONTH($H210)&lt;=T$6),$S210,0))</f>
        <v>0</v>
      </c>
      <c r="U210" s="155">
        <f t="shared" si="255"/>
        <v>0</v>
      </c>
      <c r="V210" s="155">
        <f t="shared" si="255"/>
        <v>0</v>
      </c>
      <c r="W210" s="155">
        <f t="shared" si="255"/>
        <v>0</v>
      </c>
      <c r="X210" s="155">
        <f t="shared" si="255"/>
        <v>0</v>
      </c>
      <c r="Y210" s="155">
        <f t="shared" si="255"/>
        <v>0</v>
      </c>
      <c r="Z210" s="155">
        <f t="shared" si="255"/>
        <v>0</v>
      </c>
      <c r="AA210" s="155">
        <f t="shared" si="255"/>
        <v>0</v>
      </c>
      <c r="AB210" s="155">
        <f t="shared" si="255"/>
        <v>0</v>
      </c>
      <c r="AC210" s="155">
        <f t="shared" si="255"/>
        <v>0</v>
      </c>
      <c r="AD210" s="155">
        <f t="shared" si="255"/>
        <v>0</v>
      </c>
      <c r="AE210" s="155">
        <f t="shared" si="255"/>
        <v>0</v>
      </c>
      <c r="AF210" s="155">
        <f t="shared" si="234"/>
        <v>0</v>
      </c>
      <c r="AG210" s="156">
        <v>0</v>
      </c>
      <c r="AH210" s="155">
        <f t="shared" ref="AH210:AS217" si="256">+IF(YEAR($H210)&lt;$AH$5,$S210,IF(AND(YEAR($H210)=$AH$5,MONTH($H210)&lt;=AH$6),$S210,0))</f>
        <v>0</v>
      </c>
      <c r="AI210" s="155">
        <f t="shared" si="256"/>
        <v>0</v>
      </c>
      <c r="AJ210" s="155">
        <f t="shared" si="256"/>
        <v>0</v>
      </c>
      <c r="AK210" s="155">
        <f t="shared" si="256"/>
        <v>0</v>
      </c>
      <c r="AL210" s="155">
        <f t="shared" si="256"/>
        <v>0</v>
      </c>
      <c r="AM210" s="155">
        <f t="shared" si="256"/>
        <v>0</v>
      </c>
      <c r="AN210" s="155">
        <f t="shared" si="256"/>
        <v>0</v>
      </c>
      <c r="AO210" s="155">
        <f t="shared" si="256"/>
        <v>0</v>
      </c>
      <c r="AP210" s="155">
        <f t="shared" si="256"/>
        <v>0</v>
      </c>
      <c r="AQ210" s="155">
        <f t="shared" si="256"/>
        <v>0</v>
      </c>
      <c r="AR210" s="155">
        <f t="shared" si="256"/>
        <v>0</v>
      </c>
      <c r="AS210" s="155">
        <f t="shared" si="256"/>
        <v>0</v>
      </c>
      <c r="AT210" s="155">
        <f t="shared" si="235"/>
        <v>0</v>
      </c>
      <c r="AU210" s="156">
        <v>0</v>
      </c>
      <c r="AV210" s="155">
        <f t="shared" ref="AV210:BG217" si="257">+IF(YEAR($H210)&lt;$AV$5,$S210,IF(AND(YEAR($H210)=$AV$5,MONTH($H210)&lt;=AV$6),$S210,0))</f>
        <v>0</v>
      </c>
      <c r="AW210" s="155">
        <f t="shared" si="257"/>
        <v>0</v>
      </c>
      <c r="AX210" s="155">
        <f t="shared" si="257"/>
        <v>0</v>
      </c>
      <c r="AY210" s="155">
        <f t="shared" si="257"/>
        <v>0</v>
      </c>
      <c r="AZ210" s="155">
        <f t="shared" si="257"/>
        <v>0</v>
      </c>
      <c r="BA210" s="155">
        <f t="shared" si="257"/>
        <v>0</v>
      </c>
      <c r="BB210" s="155">
        <f t="shared" si="257"/>
        <v>0</v>
      </c>
      <c r="BC210" s="155">
        <f t="shared" si="257"/>
        <v>0</v>
      </c>
      <c r="BD210" s="155">
        <f t="shared" si="257"/>
        <v>0</v>
      </c>
      <c r="BE210" s="155">
        <f t="shared" si="257"/>
        <v>0</v>
      </c>
      <c r="BF210" s="155">
        <f t="shared" si="257"/>
        <v>0</v>
      </c>
      <c r="BG210" s="155">
        <f t="shared" si="257"/>
        <v>0</v>
      </c>
      <c r="BH210" s="155">
        <f t="shared" si="236"/>
        <v>0</v>
      </c>
      <c r="BI210" s="156">
        <v>0</v>
      </c>
      <c r="BJ210" s="155">
        <f t="shared" ref="BJ210:BU217" si="258">+IF(YEAR($H210)&lt;$BJ$5,$S210,IF(AND(YEAR($H210)=$BJ$5,MONTH($H210)&lt;=BJ$6),$S210,0))</f>
        <v>0</v>
      </c>
      <c r="BK210" s="155">
        <f t="shared" si="258"/>
        <v>0</v>
      </c>
      <c r="BL210" s="155">
        <f t="shared" si="258"/>
        <v>0</v>
      </c>
      <c r="BM210" s="155">
        <f t="shared" si="258"/>
        <v>0</v>
      </c>
      <c r="BN210" s="155">
        <f t="shared" si="258"/>
        <v>0</v>
      </c>
      <c r="BO210" s="155">
        <f t="shared" si="258"/>
        <v>0</v>
      </c>
      <c r="BP210" s="155">
        <f t="shared" si="258"/>
        <v>0</v>
      </c>
      <c r="BQ210" s="155">
        <f t="shared" si="258"/>
        <v>0</v>
      </c>
      <c r="BR210" s="155">
        <f t="shared" si="258"/>
        <v>39946118</v>
      </c>
      <c r="BS210" s="155">
        <f t="shared" si="258"/>
        <v>39946118</v>
      </c>
      <c r="BT210" s="155">
        <f t="shared" si="258"/>
        <v>39946118</v>
      </c>
      <c r="BU210" s="155">
        <f t="shared" si="258"/>
        <v>39946118</v>
      </c>
      <c r="BV210" s="155">
        <f t="shared" si="237"/>
        <v>159784472</v>
      </c>
      <c r="BW210" s="156">
        <f t="shared" si="240"/>
        <v>2236982569</v>
      </c>
      <c r="BX210" s="157">
        <f t="shared" si="254"/>
        <v>39946118</v>
      </c>
      <c r="BY210" s="157">
        <f t="shared" si="254"/>
        <v>39946118</v>
      </c>
      <c r="BZ210" s="157">
        <f t="shared" si="254"/>
        <v>39946118</v>
      </c>
      <c r="CA210" s="157">
        <f t="shared" si="241"/>
        <v>39946118</v>
      </c>
      <c r="CB210" s="157">
        <f t="shared" si="241"/>
        <v>39946118</v>
      </c>
      <c r="CC210" s="157">
        <f t="shared" si="241"/>
        <v>39946118</v>
      </c>
      <c r="CD210" s="157">
        <f t="shared" si="241"/>
        <v>39946118</v>
      </c>
      <c r="CE210" s="157">
        <f t="shared" si="249"/>
        <v>39946118</v>
      </c>
      <c r="CF210" s="157">
        <f t="shared" si="249"/>
        <v>39946118</v>
      </c>
      <c r="CG210" s="157">
        <f t="shared" si="249"/>
        <v>39946118</v>
      </c>
      <c r="CH210" s="157">
        <f t="shared" si="249"/>
        <v>39946118</v>
      </c>
      <c r="CI210" s="157">
        <f t="shared" si="249"/>
        <v>39946118</v>
      </c>
      <c r="CJ210" s="155">
        <f t="shared" si="238"/>
        <v>479353416</v>
      </c>
      <c r="CK210" s="156">
        <f t="shared" si="239"/>
        <v>1757629153</v>
      </c>
      <c r="CL210" s="155">
        <f t="shared" si="250"/>
        <v>39946118</v>
      </c>
      <c r="CM210" s="155">
        <f t="shared" si="250"/>
        <v>39946118</v>
      </c>
      <c r="CN210" s="155">
        <f t="shared" si="250"/>
        <v>39946118</v>
      </c>
      <c r="CO210" s="155">
        <f t="shared" si="250"/>
        <v>39946118</v>
      </c>
      <c r="CP210" s="155">
        <f t="shared" si="250"/>
        <v>39946118</v>
      </c>
      <c r="CQ210" s="155">
        <f t="shared" si="251"/>
        <v>39946118</v>
      </c>
      <c r="CR210" s="155">
        <f t="shared" si="251"/>
        <v>39946118</v>
      </c>
      <c r="CS210" s="155">
        <f t="shared" si="251"/>
        <v>39946118</v>
      </c>
      <c r="CT210" s="155">
        <f t="shared" si="251"/>
        <v>39946118</v>
      </c>
      <c r="CU210" s="155">
        <f t="shared" si="251"/>
        <v>39946118</v>
      </c>
      <c r="CV210" s="155">
        <f t="shared" si="251"/>
        <v>39946118</v>
      </c>
      <c r="CW210" s="155">
        <f t="shared" si="251"/>
        <v>39946118</v>
      </c>
      <c r="CX210" s="155">
        <f t="shared" si="252"/>
        <v>479353416</v>
      </c>
      <c r="CY210" s="155">
        <f t="shared" si="253"/>
        <v>1278275737</v>
      </c>
    </row>
    <row r="211" spans="1:103" ht="13" outlineLevel="1" x14ac:dyDescent="0.25">
      <c r="A211" s="80" t="s">
        <v>344</v>
      </c>
      <c r="B211" s="71" t="s">
        <v>196</v>
      </c>
      <c r="C211" s="72" t="s">
        <v>213</v>
      </c>
      <c r="D211" s="71" t="s">
        <v>82</v>
      </c>
      <c r="E211" s="74">
        <v>104000136</v>
      </c>
      <c r="F211" s="71" t="s">
        <v>361</v>
      </c>
      <c r="G211" s="73">
        <v>45260</v>
      </c>
      <c r="H211" s="73">
        <v>45231</v>
      </c>
      <c r="I211" s="71">
        <v>60</v>
      </c>
      <c r="J211" s="142" t="s">
        <v>619</v>
      </c>
      <c r="K211" s="75" t="s">
        <v>43</v>
      </c>
      <c r="L211" s="71" t="s">
        <v>253</v>
      </c>
      <c r="M211" s="38" t="str">
        <f t="shared" si="233"/>
        <v>6274</v>
      </c>
      <c r="N211" s="71">
        <v>6274001903</v>
      </c>
      <c r="O211" s="71" t="s">
        <v>346</v>
      </c>
      <c r="P211" s="76"/>
      <c r="Q211" s="77"/>
      <c r="R211" s="76">
        <v>596514760</v>
      </c>
      <c r="S211" s="170">
        <v>9941912</v>
      </c>
      <c r="T211" s="155">
        <f t="shared" si="255"/>
        <v>0</v>
      </c>
      <c r="U211" s="155">
        <f t="shared" si="255"/>
        <v>0</v>
      </c>
      <c r="V211" s="155">
        <f t="shared" si="255"/>
        <v>0</v>
      </c>
      <c r="W211" s="155">
        <f t="shared" si="255"/>
        <v>0</v>
      </c>
      <c r="X211" s="155">
        <f t="shared" si="255"/>
        <v>0</v>
      </c>
      <c r="Y211" s="155">
        <f t="shared" si="255"/>
        <v>0</v>
      </c>
      <c r="Z211" s="155">
        <f t="shared" si="255"/>
        <v>0</v>
      </c>
      <c r="AA211" s="155">
        <f t="shared" si="255"/>
        <v>0</v>
      </c>
      <c r="AB211" s="155">
        <f t="shared" si="255"/>
        <v>0</v>
      </c>
      <c r="AC211" s="155">
        <f t="shared" si="255"/>
        <v>0</v>
      </c>
      <c r="AD211" s="155">
        <f t="shared" si="255"/>
        <v>0</v>
      </c>
      <c r="AE211" s="155">
        <f t="shared" si="255"/>
        <v>0</v>
      </c>
      <c r="AF211" s="155">
        <f t="shared" si="234"/>
        <v>0</v>
      </c>
      <c r="AG211" s="156">
        <v>0</v>
      </c>
      <c r="AH211" s="155">
        <f t="shared" si="256"/>
        <v>0</v>
      </c>
      <c r="AI211" s="155">
        <f t="shared" si="256"/>
        <v>0</v>
      </c>
      <c r="AJ211" s="155">
        <f t="shared" si="256"/>
        <v>0</v>
      </c>
      <c r="AK211" s="155">
        <f t="shared" si="256"/>
        <v>0</v>
      </c>
      <c r="AL211" s="155">
        <f t="shared" si="256"/>
        <v>0</v>
      </c>
      <c r="AM211" s="155">
        <f t="shared" si="256"/>
        <v>0</v>
      </c>
      <c r="AN211" s="155">
        <f t="shared" si="256"/>
        <v>0</v>
      </c>
      <c r="AO211" s="155">
        <f t="shared" si="256"/>
        <v>0</v>
      </c>
      <c r="AP211" s="155">
        <f t="shared" si="256"/>
        <v>0</v>
      </c>
      <c r="AQ211" s="155">
        <f t="shared" si="256"/>
        <v>0</v>
      </c>
      <c r="AR211" s="155">
        <f t="shared" si="256"/>
        <v>0</v>
      </c>
      <c r="AS211" s="155">
        <f t="shared" si="256"/>
        <v>0</v>
      </c>
      <c r="AT211" s="155">
        <f t="shared" si="235"/>
        <v>0</v>
      </c>
      <c r="AU211" s="156">
        <v>0</v>
      </c>
      <c r="AV211" s="155">
        <f t="shared" si="257"/>
        <v>0</v>
      </c>
      <c r="AW211" s="155">
        <f t="shared" si="257"/>
        <v>0</v>
      </c>
      <c r="AX211" s="155">
        <f t="shared" si="257"/>
        <v>0</v>
      </c>
      <c r="AY211" s="155">
        <f t="shared" si="257"/>
        <v>0</v>
      </c>
      <c r="AZ211" s="155">
        <f t="shared" si="257"/>
        <v>0</v>
      </c>
      <c r="BA211" s="155">
        <f t="shared" si="257"/>
        <v>0</v>
      </c>
      <c r="BB211" s="155">
        <f t="shared" si="257"/>
        <v>0</v>
      </c>
      <c r="BC211" s="155">
        <f t="shared" si="257"/>
        <v>0</v>
      </c>
      <c r="BD211" s="155">
        <f t="shared" si="257"/>
        <v>0</v>
      </c>
      <c r="BE211" s="155">
        <f t="shared" si="257"/>
        <v>0</v>
      </c>
      <c r="BF211" s="155">
        <f t="shared" si="257"/>
        <v>0</v>
      </c>
      <c r="BG211" s="155">
        <f t="shared" si="257"/>
        <v>0</v>
      </c>
      <c r="BH211" s="155">
        <f t="shared" si="236"/>
        <v>0</v>
      </c>
      <c r="BI211" s="156">
        <v>0</v>
      </c>
      <c r="BJ211" s="155">
        <f t="shared" si="258"/>
        <v>0</v>
      </c>
      <c r="BK211" s="155">
        <f t="shared" si="258"/>
        <v>0</v>
      </c>
      <c r="BL211" s="155">
        <f t="shared" si="258"/>
        <v>0</v>
      </c>
      <c r="BM211" s="155">
        <f t="shared" si="258"/>
        <v>0</v>
      </c>
      <c r="BN211" s="155">
        <f t="shared" si="258"/>
        <v>0</v>
      </c>
      <c r="BO211" s="155">
        <f t="shared" si="258"/>
        <v>0</v>
      </c>
      <c r="BP211" s="155">
        <f t="shared" si="258"/>
        <v>0</v>
      </c>
      <c r="BQ211" s="155">
        <f t="shared" si="258"/>
        <v>0</v>
      </c>
      <c r="BR211" s="155">
        <f t="shared" si="258"/>
        <v>0</v>
      </c>
      <c r="BS211" s="155">
        <f t="shared" si="258"/>
        <v>0</v>
      </c>
      <c r="BT211" s="155">
        <f t="shared" si="258"/>
        <v>9941912</v>
      </c>
      <c r="BU211" s="155">
        <f t="shared" si="258"/>
        <v>9941912</v>
      </c>
      <c r="BV211" s="155">
        <f t="shared" si="237"/>
        <v>19883824</v>
      </c>
      <c r="BW211" s="156">
        <f t="shared" si="240"/>
        <v>576630936</v>
      </c>
      <c r="BX211" s="157">
        <f t="shared" si="254"/>
        <v>9941912</v>
      </c>
      <c r="BY211" s="157">
        <f t="shared" si="254"/>
        <v>9941912</v>
      </c>
      <c r="BZ211" s="157">
        <f t="shared" si="254"/>
        <v>9941912</v>
      </c>
      <c r="CA211" s="157">
        <f t="shared" si="241"/>
        <v>9941912</v>
      </c>
      <c r="CB211" s="157">
        <f t="shared" si="241"/>
        <v>9941912</v>
      </c>
      <c r="CC211" s="157">
        <f t="shared" si="241"/>
        <v>9941912</v>
      </c>
      <c r="CD211" s="157">
        <f t="shared" si="241"/>
        <v>9941912</v>
      </c>
      <c r="CE211" s="157">
        <f t="shared" si="249"/>
        <v>9941912</v>
      </c>
      <c r="CF211" s="157">
        <f t="shared" si="249"/>
        <v>9941912</v>
      </c>
      <c r="CG211" s="157">
        <f t="shared" si="249"/>
        <v>9941912</v>
      </c>
      <c r="CH211" s="157">
        <f t="shared" si="249"/>
        <v>9941912</v>
      </c>
      <c r="CI211" s="157">
        <f t="shared" si="249"/>
        <v>9941912</v>
      </c>
      <c r="CJ211" s="155">
        <f t="shared" si="238"/>
        <v>119302944</v>
      </c>
      <c r="CK211" s="156">
        <f t="shared" si="239"/>
        <v>457327992</v>
      </c>
      <c r="CL211" s="155">
        <f t="shared" si="250"/>
        <v>9941912</v>
      </c>
      <c r="CM211" s="155">
        <f t="shared" si="250"/>
        <v>9941912</v>
      </c>
      <c r="CN211" s="155">
        <f t="shared" si="250"/>
        <v>9941912</v>
      </c>
      <c r="CO211" s="155">
        <f t="shared" si="250"/>
        <v>9941912</v>
      </c>
      <c r="CP211" s="155">
        <f t="shared" si="250"/>
        <v>9941912</v>
      </c>
      <c r="CQ211" s="155">
        <f t="shared" si="251"/>
        <v>9941912</v>
      </c>
      <c r="CR211" s="155">
        <f t="shared" si="251"/>
        <v>9941912</v>
      </c>
      <c r="CS211" s="155">
        <f t="shared" si="251"/>
        <v>9941912</v>
      </c>
      <c r="CT211" s="155">
        <f t="shared" si="251"/>
        <v>9941912</v>
      </c>
      <c r="CU211" s="155">
        <f t="shared" si="251"/>
        <v>9941912</v>
      </c>
      <c r="CV211" s="155">
        <f t="shared" si="251"/>
        <v>9941912</v>
      </c>
      <c r="CW211" s="155">
        <f t="shared" si="251"/>
        <v>9941912</v>
      </c>
      <c r="CX211" s="155">
        <f t="shared" si="252"/>
        <v>119302944</v>
      </c>
      <c r="CY211" s="155">
        <f t="shared" si="253"/>
        <v>338025048</v>
      </c>
    </row>
    <row r="212" spans="1:103" ht="13" outlineLevel="1" x14ac:dyDescent="0.25">
      <c r="A212" s="80" t="s">
        <v>344</v>
      </c>
      <c r="B212" s="80" t="s">
        <v>205</v>
      </c>
      <c r="C212" s="72" t="s">
        <v>206</v>
      </c>
      <c r="D212" s="71" t="s">
        <v>82</v>
      </c>
      <c r="E212" s="74">
        <v>104000138</v>
      </c>
      <c r="F212" s="71" t="s">
        <v>362</v>
      </c>
      <c r="G212" s="73">
        <v>45260</v>
      </c>
      <c r="H212" s="73">
        <v>45231</v>
      </c>
      <c r="I212" s="71">
        <v>96</v>
      </c>
      <c r="J212" s="142" t="s">
        <v>759</v>
      </c>
      <c r="K212" s="75" t="s">
        <v>122</v>
      </c>
      <c r="L212" s="71" t="s">
        <v>363</v>
      </c>
      <c r="M212" s="38" t="str">
        <f t="shared" si="233"/>
        <v>6274</v>
      </c>
      <c r="N212" s="71">
        <v>6274001903</v>
      </c>
      <c r="O212" s="71" t="s">
        <v>346</v>
      </c>
      <c r="P212" s="76"/>
      <c r="Q212" s="77"/>
      <c r="R212" s="76">
        <v>673291026</v>
      </c>
      <c r="S212" s="170">
        <v>7013448</v>
      </c>
      <c r="T212" s="155">
        <f t="shared" si="255"/>
        <v>0</v>
      </c>
      <c r="U212" s="155">
        <f t="shared" si="255"/>
        <v>0</v>
      </c>
      <c r="V212" s="155">
        <f t="shared" si="255"/>
        <v>0</v>
      </c>
      <c r="W212" s="155">
        <f t="shared" si="255"/>
        <v>0</v>
      </c>
      <c r="X212" s="155">
        <f t="shared" si="255"/>
        <v>0</v>
      </c>
      <c r="Y212" s="155">
        <f t="shared" si="255"/>
        <v>0</v>
      </c>
      <c r="Z212" s="155">
        <f t="shared" si="255"/>
        <v>0</v>
      </c>
      <c r="AA212" s="155">
        <f t="shared" si="255"/>
        <v>0</v>
      </c>
      <c r="AB212" s="155">
        <f t="shared" si="255"/>
        <v>0</v>
      </c>
      <c r="AC212" s="155">
        <f t="shared" si="255"/>
        <v>0</v>
      </c>
      <c r="AD212" s="155">
        <f t="shared" si="255"/>
        <v>0</v>
      </c>
      <c r="AE212" s="155">
        <f t="shared" si="255"/>
        <v>0</v>
      </c>
      <c r="AF212" s="155">
        <f t="shared" si="234"/>
        <v>0</v>
      </c>
      <c r="AG212" s="156">
        <v>0</v>
      </c>
      <c r="AH212" s="155">
        <f t="shared" si="256"/>
        <v>0</v>
      </c>
      <c r="AI212" s="155">
        <f t="shared" si="256"/>
        <v>0</v>
      </c>
      <c r="AJ212" s="155">
        <f t="shared" si="256"/>
        <v>0</v>
      </c>
      <c r="AK212" s="155">
        <f t="shared" si="256"/>
        <v>0</v>
      </c>
      <c r="AL212" s="155">
        <f t="shared" si="256"/>
        <v>0</v>
      </c>
      <c r="AM212" s="155">
        <f t="shared" si="256"/>
        <v>0</v>
      </c>
      <c r="AN212" s="155">
        <f t="shared" si="256"/>
        <v>0</v>
      </c>
      <c r="AO212" s="155">
        <f t="shared" si="256"/>
        <v>0</v>
      </c>
      <c r="AP212" s="155">
        <f t="shared" si="256"/>
        <v>0</v>
      </c>
      <c r="AQ212" s="155">
        <f t="shared" si="256"/>
        <v>0</v>
      </c>
      <c r="AR212" s="155">
        <f t="shared" si="256"/>
        <v>0</v>
      </c>
      <c r="AS212" s="155">
        <f t="shared" si="256"/>
        <v>0</v>
      </c>
      <c r="AT212" s="155">
        <f t="shared" si="235"/>
        <v>0</v>
      </c>
      <c r="AU212" s="156">
        <v>0</v>
      </c>
      <c r="AV212" s="155">
        <f t="shared" si="257"/>
        <v>0</v>
      </c>
      <c r="AW212" s="155">
        <f t="shared" si="257"/>
        <v>0</v>
      </c>
      <c r="AX212" s="155">
        <f t="shared" si="257"/>
        <v>0</v>
      </c>
      <c r="AY212" s="155">
        <f t="shared" si="257"/>
        <v>0</v>
      </c>
      <c r="AZ212" s="155">
        <f t="shared" si="257"/>
        <v>0</v>
      </c>
      <c r="BA212" s="155">
        <f t="shared" si="257"/>
        <v>0</v>
      </c>
      <c r="BB212" s="155">
        <f t="shared" si="257"/>
        <v>0</v>
      </c>
      <c r="BC212" s="155">
        <f t="shared" si="257"/>
        <v>0</v>
      </c>
      <c r="BD212" s="155">
        <f t="shared" si="257"/>
        <v>0</v>
      </c>
      <c r="BE212" s="155">
        <f t="shared" si="257"/>
        <v>0</v>
      </c>
      <c r="BF212" s="155">
        <f t="shared" si="257"/>
        <v>0</v>
      </c>
      <c r="BG212" s="155">
        <f t="shared" si="257"/>
        <v>0</v>
      </c>
      <c r="BH212" s="155">
        <f t="shared" si="236"/>
        <v>0</v>
      </c>
      <c r="BI212" s="156">
        <v>0</v>
      </c>
      <c r="BJ212" s="155">
        <f t="shared" si="258"/>
        <v>0</v>
      </c>
      <c r="BK212" s="155">
        <f t="shared" si="258"/>
        <v>0</v>
      </c>
      <c r="BL212" s="155">
        <f t="shared" si="258"/>
        <v>0</v>
      </c>
      <c r="BM212" s="155">
        <f t="shared" si="258"/>
        <v>0</v>
      </c>
      <c r="BN212" s="155">
        <f t="shared" si="258"/>
        <v>0</v>
      </c>
      <c r="BO212" s="155">
        <f t="shared" si="258"/>
        <v>0</v>
      </c>
      <c r="BP212" s="155">
        <f t="shared" si="258"/>
        <v>0</v>
      </c>
      <c r="BQ212" s="155">
        <f t="shared" si="258"/>
        <v>0</v>
      </c>
      <c r="BR212" s="155">
        <f t="shared" si="258"/>
        <v>0</v>
      </c>
      <c r="BS212" s="155">
        <f t="shared" si="258"/>
        <v>0</v>
      </c>
      <c r="BT212" s="155">
        <f t="shared" si="258"/>
        <v>7013448</v>
      </c>
      <c r="BU212" s="155">
        <f t="shared" si="258"/>
        <v>7013448</v>
      </c>
      <c r="BV212" s="155">
        <f t="shared" si="237"/>
        <v>14026896</v>
      </c>
      <c r="BW212" s="156">
        <f t="shared" si="240"/>
        <v>659264130</v>
      </c>
      <c r="BX212" s="157">
        <f t="shared" si="254"/>
        <v>7013448</v>
      </c>
      <c r="BY212" s="157">
        <f t="shared" si="254"/>
        <v>7013448</v>
      </c>
      <c r="BZ212" s="157">
        <f t="shared" si="254"/>
        <v>7013448</v>
      </c>
      <c r="CA212" s="157">
        <f t="shared" si="241"/>
        <v>7013448</v>
      </c>
      <c r="CB212" s="157">
        <f t="shared" si="241"/>
        <v>7013448</v>
      </c>
      <c r="CC212" s="157">
        <f t="shared" si="241"/>
        <v>7013448</v>
      </c>
      <c r="CD212" s="157">
        <f t="shared" si="241"/>
        <v>7013448</v>
      </c>
      <c r="CE212" s="157">
        <f t="shared" si="249"/>
        <v>7013448</v>
      </c>
      <c r="CF212" s="157">
        <f t="shared" si="249"/>
        <v>7013448</v>
      </c>
      <c r="CG212" s="157">
        <f t="shared" si="249"/>
        <v>7013448</v>
      </c>
      <c r="CH212" s="157">
        <f t="shared" si="249"/>
        <v>7013448</v>
      </c>
      <c r="CI212" s="157">
        <f t="shared" si="249"/>
        <v>7013448</v>
      </c>
      <c r="CJ212" s="155">
        <f t="shared" si="238"/>
        <v>84161376</v>
      </c>
      <c r="CK212" s="156">
        <f t="shared" si="239"/>
        <v>575102754</v>
      </c>
      <c r="CL212" s="155">
        <f t="shared" si="250"/>
        <v>7013448</v>
      </c>
      <c r="CM212" s="155">
        <f t="shared" si="250"/>
        <v>7013448</v>
      </c>
      <c r="CN212" s="155">
        <f t="shared" si="250"/>
        <v>7013448</v>
      </c>
      <c r="CO212" s="155">
        <f t="shared" si="250"/>
        <v>7013448</v>
      </c>
      <c r="CP212" s="155">
        <f t="shared" si="250"/>
        <v>7013448</v>
      </c>
      <c r="CQ212" s="155">
        <f t="shared" si="251"/>
        <v>7013448</v>
      </c>
      <c r="CR212" s="155">
        <f t="shared" si="251"/>
        <v>7013448</v>
      </c>
      <c r="CS212" s="155">
        <f t="shared" si="251"/>
        <v>7013448</v>
      </c>
      <c r="CT212" s="155">
        <f t="shared" si="251"/>
        <v>7013448</v>
      </c>
      <c r="CU212" s="155">
        <f t="shared" si="251"/>
        <v>7013448</v>
      </c>
      <c r="CV212" s="155">
        <f t="shared" si="251"/>
        <v>7013448</v>
      </c>
      <c r="CW212" s="155">
        <f t="shared" si="251"/>
        <v>7013448</v>
      </c>
      <c r="CX212" s="155">
        <f t="shared" si="252"/>
        <v>84161376</v>
      </c>
      <c r="CY212" s="155">
        <f t="shared" si="253"/>
        <v>490941378</v>
      </c>
    </row>
    <row r="213" spans="1:103" ht="13" outlineLevel="1" x14ac:dyDescent="0.25">
      <c r="A213" s="80" t="s">
        <v>344</v>
      </c>
      <c r="B213" s="71" t="s">
        <v>196</v>
      </c>
      <c r="C213" s="72" t="s">
        <v>229</v>
      </c>
      <c r="D213" s="71" t="s">
        <v>40</v>
      </c>
      <c r="E213" s="74">
        <v>101000018</v>
      </c>
      <c r="F213" s="71" t="s">
        <v>345</v>
      </c>
      <c r="G213" s="73">
        <v>45291</v>
      </c>
      <c r="H213" s="73">
        <v>45261</v>
      </c>
      <c r="I213" s="71">
        <v>60</v>
      </c>
      <c r="J213" s="142" t="s">
        <v>94</v>
      </c>
      <c r="K213" s="75" t="s">
        <v>66</v>
      </c>
      <c r="L213" s="71" t="s">
        <v>232</v>
      </c>
      <c r="M213" s="38" t="str">
        <f t="shared" si="233"/>
        <v>6274</v>
      </c>
      <c r="N213" s="71">
        <v>6274001901</v>
      </c>
      <c r="O213" s="71" t="s">
        <v>346</v>
      </c>
      <c r="P213" s="76"/>
      <c r="Q213" s="77"/>
      <c r="R213" s="76">
        <v>304338385</v>
      </c>
      <c r="S213" s="170">
        <v>5072307</v>
      </c>
      <c r="T213" s="155">
        <f t="shared" si="255"/>
        <v>0</v>
      </c>
      <c r="U213" s="155">
        <f t="shared" si="255"/>
        <v>0</v>
      </c>
      <c r="V213" s="155">
        <f t="shared" si="255"/>
        <v>0</v>
      </c>
      <c r="W213" s="155">
        <f t="shared" si="255"/>
        <v>0</v>
      </c>
      <c r="X213" s="155">
        <f t="shared" si="255"/>
        <v>0</v>
      </c>
      <c r="Y213" s="155">
        <f t="shared" si="255"/>
        <v>0</v>
      </c>
      <c r="Z213" s="155">
        <f t="shared" si="255"/>
        <v>0</v>
      </c>
      <c r="AA213" s="155">
        <f t="shared" si="255"/>
        <v>0</v>
      </c>
      <c r="AB213" s="155">
        <f t="shared" si="255"/>
        <v>0</v>
      </c>
      <c r="AC213" s="155">
        <f t="shared" si="255"/>
        <v>0</v>
      </c>
      <c r="AD213" s="155">
        <f t="shared" si="255"/>
        <v>0</v>
      </c>
      <c r="AE213" s="155">
        <f t="shared" si="255"/>
        <v>0</v>
      </c>
      <c r="AF213" s="155">
        <f t="shared" si="234"/>
        <v>0</v>
      </c>
      <c r="AG213" s="156">
        <v>0</v>
      </c>
      <c r="AH213" s="155">
        <f t="shared" si="256"/>
        <v>0</v>
      </c>
      <c r="AI213" s="155">
        <f t="shared" si="256"/>
        <v>0</v>
      </c>
      <c r="AJ213" s="155">
        <f t="shared" si="256"/>
        <v>0</v>
      </c>
      <c r="AK213" s="155">
        <f t="shared" si="256"/>
        <v>0</v>
      </c>
      <c r="AL213" s="155">
        <f t="shared" si="256"/>
        <v>0</v>
      </c>
      <c r="AM213" s="155">
        <f t="shared" si="256"/>
        <v>0</v>
      </c>
      <c r="AN213" s="155">
        <f t="shared" si="256"/>
        <v>0</v>
      </c>
      <c r="AO213" s="155">
        <f t="shared" si="256"/>
        <v>0</v>
      </c>
      <c r="AP213" s="155">
        <f t="shared" si="256"/>
        <v>0</v>
      </c>
      <c r="AQ213" s="155">
        <f t="shared" si="256"/>
        <v>0</v>
      </c>
      <c r="AR213" s="155">
        <f t="shared" si="256"/>
        <v>0</v>
      </c>
      <c r="AS213" s="155">
        <f t="shared" si="256"/>
        <v>0</v>
      </c>
      <c r="AT213" s="155">
        <f t="shared" si="235"/>
        <v>0</v>
      </c>
      <c r="AU213" s="156">
        <v>0</v>
      </c>
      <c r="AV213" s="155">
        <f t="shared" si="257"/>
        <v>0</v>
      </c>
      <c r="AW213" s="155">
        <f t="shared" si="257"/>
        <v>0</v>
      </c>
      <c r="AX213" s="155">
        <f t="shared" si="257"/>
        <v>0</v>
      </c>
      <c r="AY213" s="155">
        <f t="shared" si="257"/>
        <v>0</v>
      </c>
      <c r="AZ213" s="155">
        <f t="shared" si="257"/>
        <v>0</v>
      </c>
      <c r="BA213" s="155">
        <f t="shared" si="257"/>
        <v>0</v>
      </c>
      <c r="BB213" s="155">
        <f t="shared" si="257"/>
        <v>0</v>
      </c>
      <c r="BC213" s="155">
        <f t="shared" si="257"/>
        <v>0</v>
      </c>
      <c r="BD213" s="155">
        <f t="shared" si="257"/>
        <v>0</v>
      </c>
      <c r="BE213" s="155">
        <f t="shared" si="257"/>
        <v>0</v>
      </c>
      <c r="BF213" s="155">
        <f t="shared" si="257"/>
        <v>0</v>
      </c>
      <c r="BG213" s="155">
        <f t="shared" si="257"/>
        <v>0</v>
      </c>
      <c r="BH213" s="155">
        <f t="shared" si="236"/>
        <v>0</v>
      </c>
      <c r="BI213" s="156">
        <v>0</v>
      </c>
      <c r="BJ213" s="155">
        <f t="shared" si="258"/>
        <v>0</v>
      </c>
      <c r="BK213" s="155">
        <f t="shared" si="258"/>
        <v>0</v>
      </c>
      <c r="BL213" s="155">
        <f t="shared" si="258"/>
        <v>0</v>
      </c>
      <c r="BM213" s="155">
        <f t="shared" si="258"/>
        <v>0</v>
      </c>
      <c r="BN213" s="155">
        <f t="shared" si="258"/>
        <v>0</v>
      </c>
      <c r="BO213" s="155">
        <f t="shared" si="258"/>
        <v>0</v>
      </c>
      <c r="BP213" s="155">
        <f t="shared" si="258"/>
        <v>0</v>
      </c>
      <c r="BQ213" s="155">
        <f t="shared" si="258"/>
        <v>0</v>
      </c>
      <c r="BR213" s="155">
        <f t="shared" si="258"/>
        <v>0</v>
      </c>
      <c r="BS213" s="155">
        <f t="shared" si="258"/>
        <v>0</v>
      </c>
      <c r="BT213" s="155">
        <f t="shared" si="258"/>
        <v>0</v>
      </c>
      <c r="BU213" s="155">
        <f t="shared" si="258"/>
        <v>5072307</v>
      </c>
      <c r="BV213" s="155">
        <f t="shared" si="237"/>
        <v>5072307</v>
      </c>
      <c r="BW213" s="156">
        <f t="shared" si="240"/>
        <v>299266078</v>
      </c>
      <c r="BX213" s="157">
        <f t="shared" si="254"/>
        <v>5072307</v>
      </c>
      <c r="BY213" s="157">
        <f t="shared" si="254"/>
        <v>5072307</v>
      </c>
      <c r="BZ213" s="157">
        <f t="shared" si="254"/>
        <v>5072307</v>
      </c>
      <c r="CA213" s="157">
        <f t="shared" si="241"/>
        <v>5072307</v>
      </c>
      <c r="CB213" s="157">
        <f t="shared" si="241"/>
        <v>5072307</v>
      </c>
      <c r="CC213" s="157">
        <f t="shared" si="241"/>
        <v>5072307</v>
      </c>
      <c r="CD213" s="157">
        <f t="shared" si="241"/>
        <v>5072307</v>
      </c>
      <c r="CE213" s="157">
        <f t="shared" si="249"/>
        <v>5072307</v>
      </c>
      <c r="CF213" s="157">
        <f t="shared" si="249"/>
        <v>5072307</v>
      </c>
      <c r="CG213" s="157">
        <f t="shared" si="249"/>
        <v>5072307</v>
      </c>
      <c r="CH213" s="157">
        <f t="shared" si="249"/>
        <v>5072307</v>
      </c>
      <c r="CI213" s="157">
        <f t="shared" si="249"/>
        <v>5072307</v>
      </c>
      <c r="CJ213" s="155">
        <f t="shared" si="238"/>
        <v>60867684</v>
      </c>
      <c r="CK213" s="156">
        <f t="shared" si="239"/>
        <v>238398394</v>
      </c>
      <c r="CL213" s="155">
        <f t="shared" si="250"/>
        <v>5072307</v>
      </c>
      <c r="CM213" s="155">
        <f t="shared" si="250"/>
        <v>5072307</v>
      </c>
      <c r="CN213" s="155">
        <f t="shared" si="250"/>
        <v>5072307</v>
      </c>
      <c r="CO213" s="155">
        <f t="shared" si="250"/>
        <v>5072307</v>
      </c>
      <c r="CP213" s="155">
        <f t="shared" si="250"/>
        <v>5072307</v>
      </c>
      <c r="CQ213" s="155">
        <f t="shared" si="251"/>
        <v>5072307</v>
      </c>
      <c r="CR213" s="155">
        <f t="shared" si="251"/>
        <v>5072307</v>
      </c>
      <c r="CS213" s="155">
        <f t="shared" si="251"/>
        <v>5072307</v>
      </c>
      <c r="CT213" s="155">
        <f t="shared" si="251"/>
        <v>5072307</v>
      </c>
      <c r="CU213" s="155">
        <f t="shared" si="251"/>
        <v>5072307</v>
      </c>
      <c r="CV213" s="155">
        <f t="shared" si="251"/>
        <v>5072307</v>
      </c>
      <c r="CW213" s="155">
        <f t="shared" si="251"/>
        <v>5072307</v>
      </c>
      <c r="CX213" s="155">
        <f t="shared" si="252"/>
        <v>60867684</v>
      </c>
      <c r="CY213" s="155">
        <f t="shared" si="253"/>
        <v>177530710</v>
      </c>
    </row>
    <row r="214" spans="1:103" ht="13" outlineLevel="1" x14ac:dyDescent="0.25">
      <c r="A214" s="80" t="s">
        <v>344</v>
      </c>
      <c r="B214" s="71" t="s">
        <v>196</v>
      </c>
      <c r="C214" s="72" t="s">
        <v>197</v>
      </c>
      <c r="D214" s="71" t="s">
        <v>82</v>
      </c>
      <c r="E214" s="74">
        <v>104000141</v>
      </c>
      <c r="F214" s="71" t="s">
        <v>364</v>
      </c>
      <c r="G214" s="73">
        <v>45291</v>
      </c>
      <c r="H214" s="73">
        <v>45261</v>
      </c>
      <c r="I214" s="71">
        <v>60</v>
      </c>
      <c r="J214" s="142" t="s">
        <v>94</v>
      </c>
      <c r="K214" s="75" t="s">
        <v>66</v>
      </c>
      <c r="L214" s="71" t="s">
        <v>218</v>
      </c>
      <c r="M214" s="38" t="str">
        <f t="shared" si="233"/>
        <v>6274</v>
      </c>
      <c r="N214" s="71">
        <v>6274001903</v>
      </c>
      <c r="O214" s="71" t="s">
        <v>346</v>
      </c>
      <c r="P214" s="76"/>
      <c r="Q214" s="77"/>
      <c r="R214" s="76">
        <v>407727961</v>
      </c>
      <c r="S214" s="170">
        <v>6796292</v>
      </c>
      <c r="T214" s="155">
        <f t="shared" si="255"/>
        <v>0</v>
      </c>
      <c r="U214" s="155">
        <f t="shared" si="255"/>
        <v>0</v>
      </c>
      <c r="V214" s="155">
        <f t="shared" si="255"/>
        <v>0</v>
      </c>
      <c r="W214" s="155">
        <f t="shared" si="255"/>
        <v>0</v>
      </c>
      <c r="X214" s="155">
        <f t="shared" si="255"/>
        <v>0</v>
      </c>
      <c r="Y214" s="155">
        <f t="shared" si="255"/>
        <v>0</v>
      </c>
      <c r="Z214" s="155">
        <f t="shared" si="255"/>
        <v>0</v>
      </c>
      <c r="AA214" s="155">
        <f t="shared" si="255"/>
        <v>0</v>
      </c>
      <c r="AB214" s="155">
        <f t="shared" si="255"/>
        <v>0</v>
      </c>
      <c r="AC214" s="155">
        <f t="shared" si="255"/>
        <v>0</v>
      </c>
      <c r="AD214" s="155">
        <f t="shared" si="255"/>
        <v>0</v>
      </c>
      <c r="AE214" s="155">
        <f t="shared" si="255"/>
        <v>0</v>
      </c>
      <c r="AF214" s="155">
        <f t="shared" si="234"/>
        <v>0</v>
      </c>
      <c r="AG214" s="156">
        <v>0</v>
      </c>
      <c r="AH214" s="155">
        <f t="shared" si="256"/>
        <v>0</v>
      </c>
      <c r="AI214" s="155">
        <f t="shared" si="256"/>
        <v>0</v>
      </c>
      <c r="AJ214" s="155">
        <f t="shared" si="256"/>
        <v>0</v>
      </c>
      <c r="AK214" s="155">
        <f t="shared" si="256"/>
        <v>0</v>
      </c>
      <c r="AL214" s="155">
        <f t="shared" si="256"/>
        <v>0</v>
      </c>
      <c r="AM214" s="155">
        <f t="shared" si="256"/>
        <v>0</v>
      </c>
      <c r="AN214" s="155">
        <f t="shared" si="256"/>
        <v>0</v>
      </c>
      <c r="AO214" s="155">
        <f t="shared" si="256"/>
        <v>0</v>
      </c>
      <c r="AP214" s="155">
        <f t="shared" si="256"/>
        <v>0</v>
      </c>
      <c r="AQ214" s="155">
        <f t="shared" si="256"/>
        <v>0</v>
      </c>
      <c r="AR214" s="155">
        <f t="shared" si="256"/>
        <v>0</v>
      </c>
      <c r="AS214" s="155">
        <f t="shared" si="256"/>
        <v>0</v>
      </c>
      <c r="AT214" s="155">
        <f t="shared" si="235"/>
        <v>0</v>
      </c>
      <c r="AU214" s="156">
        <v>0</v>
      </c>
      <c r="AV214" s="155">
        <f t="shared" si="257"/>
        <v>0</v>
      </c>
      <c r="AW214" s="155">
        <f t="shared" si="257"/>
        <v>0</v>
      </c>
      <c r="AX214" s="155">
        <f t="shared" si="257"/>
        <v>0</v>
      </c>
      <c r="AY214" s="155">
        <f t="shared" si="257"/>
        <v>0</v>
      </c>
      <c r="AZ214" s="155">
        <f t="shared" si="257"/>
        <v>0</v>
      </c>
      <c r="BA214" s="155">
        <f t="shared" si="257"/>
        <v>0</v>
      </c>
      <c r="BB214" s="155">
        <f t="shared" si="257"/>
        <v>0</v>
      </c>
      <c r="BC214" s="155">
        <f t="shared" si="257"/>
        <v>0</v>
      </c>
      <c r="BD214" s="155">
        <f t="shared" si="257"/>
        <v>0</v>
      </c>
      <c r="BE214" s="155">
        <f t="shared" si="257"/>
        <v>0</v>
      </c>
      <c r="BF214" s="155">
        <f t="shared" si="257"/>
        <v>0</v>
      </c>
      <c r="BG214" s="155">
        <f t="shared" si="257"/>
        <v>0</v>
      </c>
      <c r="BH214" s="155">
        <f t="shared" si="236"/>
        <v>0</v>
      </c>
      <c r="BI214" s="156">
        <v>0</v>
      </c>
      <c r="BJ214" s="155">
        <f t="shared" si="258"/>
        <v>0</v>
      </c>
      <c r="BK214" s="155">
        <f t="shared" si="258"/>
        <v>0</v>
      </c>
      <c r="BL214" s="155">
        <f t="shared" si="258"/>
        <v>0</v>
      </c>
      <c r="BM214" s="155">
        <f t="shared" si="258"/>
        <v>0</v>
      </c>
      <c r="BN214" s="155">
        <f t="shared" si="258"/>
        <v>0</v>
      </c>
      <c r="BO214" s="155">
        <f t="shared" si="258"/>
        <v>0</v>
      </c>
      <c r="BP214" s="155">
        <f t="shared" si="258"/>
        <v>0</v>
      </c>
      <c r="BQ214" s="155">
        <f t="shared" si="258"/>
        <v>0</v>
      </c>
      <c r="BR214" s="155">
        <f t="shared" si="258"/>
        <v>0</v>
      </c>
      <c r="BS214" s="155">
        <f t="shared" si="258"/>
        <v>0</v>
      </c>
      <c r="BT214" s="155">
        <f t="shared" si="258"/>
        <v>0</v>
      </c>
      <c r="BU214" s="155">
        <f t="shared" si="258"/>
        <v>6796292</v>
      </c>
      <c r="BV214" s="155">
        <f t="shared" si="237"/>
        <v>6796292</v>
      </c>
      <c r="BW214" s="156">
        <f t="shared" si="240"/>
        <v>400931669</v>
      </c>
      <c r="BX214" s="157">
        <f t="shared" si="254"/>
        <v>6796292</v>
      </c>
      <c r="BY214" s="157">
        <f t="shared" si="254"/>
        <v>6796292</v>
      </c>
      <c r="BZ214" s="157">
        <f t="shared" si="254"/>
        <v>6796292</v>
      </c>
      <c r="CA214" s="157">
        <f t="shared" si="241"/>
        <v>6796292</v>
      </c>
      <c r="CB214" s="157">
        <f t="shared" si="241"/>
        <v>6796292</v>
      </c>
      <c r="CC214" s="157">
        <f t="shared" si="241"/>
        <v>6796292</v>
      </c>
      <c r="CD214" s="157">
        <f t="shared" si="241"/>
        <v>6796292</v>
      </c>
      <c r="CE214" s="157">
        <f t="shared" si="249"/>
        <v>6796292</v>
      </c>
      <c r="CF214" s="157">
        <f t="shared" si="249"/>
        <v>6796292</v>
      </c>
      <c r="CG214" s="157">
        <f t="shared" si="249"/>
        <v>6796292</v>
      </c>
      <c r="CH214" s="157">
        <f t="shared" si="249"/>
        <v>6796292</v>
      </c>
      <c r="CI214" s="157">
        <f t="shared" si="249"/>
        <v>6796292</v>
      </c>
      <c r="CJ214" s="155">
        <f t="shared" si="238"/>
        <v>81555504</v>
      </c>
      <c r="CK214" s="156">
        <f t="shared" si="239"/>
        <v>319376165</v>
      </c>
      <c r="CL214" s="155">
        <f t="shared" si="250"/>
        <v>6796292</v>
      </c>
      <c r="CM214" s="155">
        <f t="shared" si="250"/>
        <v>6796292</v>
      </c>
      <c r="CN214" s="155">
        <f t="shared" si="250"/>
        <v>6796292</v>
      </c>
      <c r="CO214" s="155">
        <f t="shared" si="250"/>
        <v>6796292</v>
      </c>
      <c r="CP214" s="155">
        <f t="shared" si="250"/>
        <v>6796292</v>
      </c>
      <c r="CQ214" s="155">
        <f t="shared" si="251"/>
        <v>6796292</v>
      </c>
      <c r="CR214" s="155">
        <f t="shared" si="251"/>
        <v>6796292</v>
      </c>
      <c r="CS214" s="155">
        <f t="shared" si="251"/>
        <v>6796292</v>
      </c>
      <c r="CT214" s="155">
        <f t="shared" si="251"/>
        <v>6796292</v>
      </c>
      <c r="CU214" s="155">
        <f t="shared" si="251"/>
        <v>6796292</v>
      </c>
      <c r="CV214" s="155">
        <f t="shared" si="251"/>
        <v>6796292</v>
      </c>
      <c r="CW214" s="155">
        <f t="shared" si="251"/>
        <v>6796292</v>
      </c>
      <c r="CX214" s="155">
        <f t="shared" si="252"/>
        <v>81555504</v>
      </c>
      <c r="CY214" s="155">
        <f t="shared" si="253"/>
        <v>237820661</v>
      </c>
    </row>
    <row r="215" spans="1:103" ht="13" outlineLevel="1" x14ac:dyDescent="0.25">
      <c r="A215" s="80" t="s">
        <v>344</v>
      </c>
      <c r="B215" s="80" t="s">
        <v>257</v>
      </c>
      <c r="C215" s="72" t="s">
        <v>308</v>
      </c>
      <c r="D215" s="71" t="s">
        <v>82</v>
      </c>
      <c r="E215" s="74">
        <v>104000150</v>
      </c>
      <c r="F215" s="71" t="s">
        <v>397</v>
      </c>
      <c r="G215" s="73">
        <v>45352</v>
      </c>
      <c r="H215" s="73">
        <v>45383</v>
      </c>
      <c r="I215" s="71">
        <v>60</v>
      </c>
      <c r="J215" s="142" t="s">
        <v>94</v>
      </c>
      <c r="K215" s="75" t="s">
        <v>66</v>
      </c>
      <c r="L215" s="71" t="s">
        <v>398</v>
      </c>
      <c r="M215" s="38" t="str">
        <f t="shared" si="233"/>
        <v>6274</v>
      </c>
      <c r="N215" s="71">
        <v>6274001903</v>
      </c>
      <c r="O215" s="71" t="s">
        <v>346</v>
      </c>
      <c r="P215" s="76"/>
      <c r="Q215" s="77"/>
      <c r="R215" s="76">
        <v>751500302</v>
      </c>
      <c r="S215" s="170">
        <v>12525005.033333333</v>
      </c>
      <c r="T215" s="155">
        <f t="shared" si="255"/>
        <v>0</v>
      </c>
      <c r="U215" s="155">
        <f t="shared" si="255"/>
        <v>0</v>
      </c>
      <c r="V215" s="155">
        <f t="shared" si="255"/>
        <v>0</v>
      </c>
      <c r="W215" s="155">
        <f t="shared" si="255"/>
        <v>0</v>
      </c>
      <c r="X215" s="155">
        <f t="shared" si="255"/>
        <v>0</v>
      </c>
      <c r="Y215" s="155">
        <f t="shared" si="255"/>
        <v>0</v>
      </c>
      <c r="Z215" s="155">
        <f t="shared" si="255"/>
        <v>0</v>
      </c>
      <c r="AA215" s="155">
        <f t="shared" si="255"/>
        <v>0</v>
      </c>
      <c r="AB215" s="155">
        <f t="shared" si="255"/>
        <v>0</v>
      </c>
      <c r="AC215" s="155">
        <f t="shared" si="255"/>
        <v>0</v>
      </c>
      <c r="AD215" s="155">
        <f t="shared" si="255"/>
        <v>0</v>
      </c>
      <c r="AE215" s="155">
        <f t="shared" si="255"/>
        <v>0</v>
      </c>
      <c r="AF215" s="155">
        <f t="shared" si="234"/>
        <v>0</v>
      </c>
      <c r="AG215" s="156">
        <v>0</v>
      </c>
      <c r="AH215" s="155">
        <f t="shared" si="256"/>
        <v>0</v>
      </c>
      <c r="AI215" s="155">
        <f t="shared" si="256"/>
        <v>0</v>
      </c>
      <c r="AJ215" s="155">
        <f t="shared" si="256"/>
        <v>0</v>
      </c>
      <c r="AK215" s="155">
        <f t="shared" si="256"/>
        <v>0</v>
      </c>
      <c r="AL215" s="155">
        <f t="shared" si="256"/>
        <v>0</v>
      </c>
      <c r="AM215" s="155">
        <f t="shared" si="256"/>
        <v>0</v>
      </c>
      <c r="AN215" s="155">
        <f t="shared" si="256"/>
        <v>0</v>
      </c>
      <c r="AO215" s="155">
        <f t="shared" si="256"/>
        <v>0</v>
      </c>
      <c r="AP215" s="155">
        <f t="shared" si="256"/>
        <v>0</v>
      </c>
      <c r="AQ215" s="155">
        <f t="shared" si="256"/>
        <v>0</v>
      </c>
      <c r="AR215" s="155">
        <f t="shared" si="256"/>
        <v>0</v>
      </c>
      <c r="AS215" s="155">
        <f t="shared" si="256"/>
        <v>0</v>
      </c>
      <c r="AT215" s="155">
        <f t="shared" si="235"/>
        <v>0</v>
      </c>
      <c r="AU215" s="156">
        <v>0</v>
      </c>
      <c r="AV215" s="155">
        <f t="shared" si="257"/>
        <v>0</v>
      </c>
      <c r="AW215" s="155">
        <f t="shared" si="257"/>
        <v>0</v>
      </c>
      <c r="AX215" s="155">
        <f t="shared" si="257"/>
        <v>0</v>
      </c>
      <c r="AY215" s="155">
        <f t="shared" si="257"/>
        <v>0</v>
      </c>
      <c r="AZ215" s="155">
        <f t="shared" si="257"/>
        <v>0</v>
      </c>
      <c r="BA215" s="155">
        <f t="shared" si="257"/>
        <v>0</v>
      </c>
      <c r="BB215" s="155">
        <f t="shared" si="257"/>
        <v>0</v>
      </c>
      <c r="BC215" s="155">
        <f t="shared" si="257"/>
        <v>0</v>
      </c>
      <c r="BD215" s="155">
        <f t="shared" si="257"/>
        <v>0</v>
      </c>
      <c r="BE215" s="155">
        <f t="shared" si="257"/>
        <v>0</v>
      </c>
      <c r="BF215" s="155">
        <f t="shared" si="257"/>
        <v>0</v>
      </c>
      <c r="BG215" s="155">
        <f t="shared" si="257"/>
        <v>0</v>
      </c>
      <c r="BH215" s="155">
        <f t="shared" si="236"/>
        <v>0</v>
      </c>
      <c r="BI215" s="156">
        <v>0</v>
      </c>
      <c r="BJ215" s="155">
        <f t="shared" si="258"/>
        <v>0</v>
      </c>
      <c r="BK215" s="155">
        <f t="shared" si="258"/>
        <v>0</v>
      </c>
      <c r="BL215" s="155">
        <f t="shared" si="258"/>
        <v>0</v>
      </c>
      <c r="BM215" s="155">
        <f t="shared" si="258"/>
        <v>0</v>
      </c>
      <c r="BN215" s="155">
        <f t="shared" si="258"/>
        <v>0</v>
      </c>
      <c r="BO215" s="155">
        <f t="shared" si="258"/>
        <v>0</v>
      </c>
      <c r="BP215" s="155">
        <f t="shared" si="258"/>
        <v>0</v>
      </c>
      <c r="BQ215" s="155">
        <f t="shared" si="258"/>
        <v>0</v>
      </c>
      <c r="BR215" s="155">
        <f t="shared" si="258"/>
        <v>0</v>
      </c>
      <c r="BS215" s="155">
        <f t="shared" si="258"/>
        <v>0</v>
      </c>
      <c r="BT215" s="155">
        <f t="shared" si="258"/>
        <v>0</v>
      </c>
      <c r="BU215" s="155">
        <f t="shared" si="258"/>
        <v>0</v>
      </c>
      <c r="BV215" s="155">
        <f t="shared" si="237"/>
        <v>0</v>
      </c>
      <c r="BW215" s="156">
        <v>0</v>
      </c>
      <c r="BX215" s="157">
        <f t="shared" si="254"/>
        <v>12525005.033333333</v>
      </c>
      <c r="BY215" s="157">
        <f t="shared" si="254"/>
        <v>12525005.033333333</v>
      </c>
      <c r="BZ215" s="157">
        <f t="shared" si="254"/>
        <v>12525005.033333333</v>
      </c>
      <c r="CA215" s="157">
        <f t="shared" si="241"/>
        <v>12525005.033333333</v>
      </c>
      <c r="CB215" s="157">
        <f t="shared" si="241"/>
        <v>12525005.033333333</v>
      </c>
      <c r="CC215" s="157">
        <f t="shared" si="241"/>
        <v>12525005.033333333</v>
      </c>
      <c r="CD215" s="157">
        <f t="shared" si="241"/>
        <v>12525005.033333333</v>
      </c>
      <c r="CE215" s="157">
        <f t="shared" si="249"/>
        <v>12525005.033333333</v>
      </c>
      <c r="CF215" s="157">
        <f t="shared" si="249"/>
        <v>12525005.033333333</v>
      </c>
      <c r="CG215" s="157">
        <f t="shared" si="249"/>
        <v>12525005.033333333</v>
      </c>
      <c r="CH215" s="157">
        <f t="shared" si="249"/>
        <v>12525005.033333333</v>
      </c>
      <c r="CI215" s="157">
        <f t="shared" si="249"/>
        <v>12525005.033333333</v>
      </c>
      <c r="CJ215" s="155">
        <f t="shared" si="238"/>
        <v>150300060.40000001</v>
      </c>
      <c r="CK215" s="156">
        <f t="shared" ref="CK215:CK228" si="259">+R215-CJ215</f>
        <v>601200241.60000002</v>
      </c>
      <c r="CL215" s="155">
        <f t="shared" si="250"/>
        <v>12525005.033333333</v>
      </c>
      <c r="CM215" s="155">
        <f t="shared" si="250"/>
        <v>12525005.033333333</v>
      </c>
      <c r="CN215" s="155">
        <f t="shared" si="250"/>
        <v>12525005.033333333</v>
      </c>
      <c r="CO215" s="155">
        <f t="shared" si="250"/>
        <v>12525005.033333333</v>
      </c>
      <c r="CP215" s="155">
        <f t="shared" si="250"/>
        <v>12525005.033333333</v>
      </c>
      <c r="CQ215" s="155">
        <f t="shared" si="251"/>
        <v>12525005.033333333</v>
      </c>
      <c r="CR215" s="155">
        <f t="shared" si="251"/>
        <v>12525005.033333333</v>
      </c>
      <c r="CS215" s="155">
        <f t="shared" si="251"/>
        <v>12525005.033333333</v>
      </c>
      <c r="CT215" s="155">
        <f t="shared" si="251"/>
        <v>12525005.033333333</v>
      </c>
      <c r="CU215" s="155">
        <f t="shared" si="251"/>
        <v>12525005.033333333</v>
      </c>
      <c r="CV215" s="155">
        <f t="shared" si="251"/>
        <v>12525005.033333333</v>
      </c>
      <c r="CW215" s="155">
        <f t="shared" si="251"/>
        <v>12525005.033333333</v>
      </c>
      <c r="CX215" s="155">
        <f t="shared" si="252"/>
        <v>150300060.40000001</v>
      </c>
      <c r="CY215" s="155">
        <f t="shared" si="253"/>
        <v>450900181.20000005</v>
      </c>
    </row>
    <row r="216" spans="1:103" ht="13" outlineLevel="1" x14ac:dyDescent="0.25">
      <c r="A216" s="80" t="s">
        <v>344</v>
      </c>
      <c r="B216" s="80" t="s">
        <v>257</v>
      </c>
      <c r="C216" s="72" t="s">
        <v>308</v>
      </c>
      <c r="D216" s="71" t="s">
        <v>147</v>
      </c>
      <c r="E216" s="74">
        <v>104600091</v>
      </c>
      <c r="F216" s="71" t="s">
        <v>399</v>
      </c>
      <c r="G216" s="73">
        <v>45352</v>
      </c>
      <c r="H216" s="73">
        <v>45383</v>
      </c>
      <c r="I216" s="71">
        <v>60</v>
      </c>
      <c r="J216" s="142" t="s">
        <v>759</v>
      </c>
      <c r="K216" s="75" t="s">
        <v>122</v>
      </c>
      <c r="L216" s="71" t="s">
        <v>398</v>
      </c>
      <c r="M216" s="38" t="str">
        <f t="shared" si="233"/>
        <v>6274</v>
      </c>
      <c r="N216" s="71">
        <v>6274001906</v>
      </c>
      <c r="O216" s="71" t="s">
        <v>346</v>
      </c>
      <c r="P216" s="76"/>
      <c r="Q216" s="77"/>
      <c r="R216" s="76">
        <v>1500556886</v>
      </c>
      <c r="S216" s="170">
        <v>25009281.433333334</v>
      </c>
      <c r="T216" s="155">
        <f t="shared" si="255"/>
        <v>0</v>
      </c>
      <c r="U216" s="155">
        <f t="shared" si="255"/>
        <v>0</v>
      </c>
      <c r="V216" s="155">
        <f t="shared" si="255"/>
        <v>0</v>
      </c>
      <c r="W216" s="155">
        <f t="shared" si="255"/>
        <v>0</v>
      </c>
      <c r="X216" s="155">
        <f t="shared" si="255"/>
        <v>0</v>
      </c>
      <c r="Y216" s="155">
        <f t="shared" si="255"/>
        <v>0</v>
      </c>
      <c r="Z216" s="155">
        <f t="shared" si="255"/>
        <v>0</v>
      </c>
      <c r="AA216" s="155">
        <f t="shared" si="255"/>
        <v>0</v>
      </c>
      <c r="AB216" s="155">
        <f t="shared" si="255"/>
        <v>0</v>
      </c>
      <c r="AC216" s="155">
        <f t="shared" si="255"/>
        <v>0</v>
      </c>
      <c r="AD216" s="155">
        <f t="shared" si="255"/>
        <v>0</v>
      </c>
      <c r="AE216" s="155">
        <f t="shared" si="255"/>
        <v>0</v>
      </c>
      <c r="AF216" s="155">
        <f t="shared" si="234"/>
        <v>0</v>
      </c>
      <c r="AG216" s="156">
        <v>0</v>
      </c>
      <c r="AH216" s="155">
        <f t="shared" si="256"/>
        <v>0</v>
      </c>
      <c r="AI216" s="155">
        <f t="shared" si="256"/>
        <v>0</v>
      </c>
      <c r="AJ216" s="155">
        <f t="shared" si="256"/>
        <v>0</v>
      </c>
      <c r="AK216" s="155">
        <f t="shared" si="256"/>
        <v>0</v>
      </c>
      <c r="AL216" s="155">
        <f t="shared" si="256"/>
        <v>0</v>
      </c>
      <c r="AM216" s="155">
        <f t="shared" si="256"/>
        <v>0</v>
      </c>
      <c r="AN216" s="155">
        <f t="shared" si="256"/>
        <v>0</v>
      </c>
      <c r="AO216" s="155">
        <f t="shared" si="256"/>
        <v>0</v>
      </c>
      <c r="AP216" s="155">
        <f t="shared" si="256"/>
        <v>0</v>
      </c>
      <c r="AQ216" s="155">
        <f t="shared" si="256"/>
        <v>0</v>
      </c>
      <c r="AR216" s="155">
        <f t="shared" si="256"/>
        <v>0</v>
      </c>
      <c r="AS216" s="155">
        <f t="shared" si="256"/>
        <v>0</v>
      </c>
      <c r="AT216" s="155">
        <f t="shared" si="235"/>
        <v>0</v>
      </c>
      <c r="AU216" s="156">
        <v>0</v>
      </c>
      <c r="AV216" s="155">
        <f t="shared" si="257"/>
        <v>0</v>
      </c>
      <c r="AW216" s="155">
        <f t="shared" si="257"/>
        <v>0</v>
      </c>
      <c r="AX216" s="155">
        <f t="shared" si="257"/>
        <v>0</v>
      </c>
      <c r="AY216" s="155">
        <f t="shared" si="257"/>
        <v>0</v>
      </c>
      <c r="AZ216" s="155">
        <f t="shared" si="257"/>
        <v>0</v>
      </c>
      <c r="BA216" s="155">
        <f t="shared" si="257"/>
        <v>0</v>
      </c>
      <c r="BB216" s="155">
        <f t="shared" si="257"/>
        <v>0</v>
      </c>
      <c r="BC216" s="155">
        <f t="shared" si="257"/>
        <v>0</v>
      </c>
      <c r="BD216" s="155">
        <f t="shared" si="257"/>
        <v>0</v>
      </c>
      <c r="BE216" s="155">
        <f t="shared" si="257"/>
        <v>0</v>
      </c>
      <c r="BF216" s="155">
        <f t="shared" si="257"/>
        <v>0</v>
      </c>
      <c r="BG216" s="155">
        <f t="shared" si="257"/>
        <v>0</v>
      </c>
      <c r="BH216" s="155">
        <f t="shared" si="236"/>
        <v>0</v>
      </c>
      <c r="BI216" s="156">
        <v>0</v>
      </c>
      <c r="BJ216" s="155">
        <f t="shared" si="258"/>
        <v>0</v>
      </c>
      <c r="BK216" s="155">
        <f t="shared" si="258"/>
        <v>0</v>
      </c>
      <c r="BL216" s="155">
        <f t="shared" si="258"/>
        <v>0</v>
      </c>
      <c r="BM216" s="155">
        <f t="shared" si="258"/>
        <v>0</v>
      </c>
      <c r="BN216" s="155">
        <f t="shared" si="258"/>
        <v>0</v>
      </c>
      <c r="BO216" s="155">
        <f t="shared" si="258"/>
        <v>0</v>
      </c>
      <c r="BP216" s="155">
        <f t="shared" si="258"/>
        <v>0</v>
      </c>
      <c r="BQ216" s="155">
        <f t="shared" si="258"/>
        <v>0</v>
      </c>
      <c r="BR216" s="155">
        <f t="shared" si="258"/>
        <v>0</v>
      </c>
      <c r="BS216" s="155">
        <f t="shared" si="258"/>
        <v>0</v>
      </c>
      <c r="BT216" s="155">
        <f t="shared" si="258"/>
        <v>0</v>
      </c>
      <c r="BU216" s="155">
        <f t="shared" si="258"/>
        <v>0</v>
      </c>
      <c r="BV216" s="155">
        <f t="shared" si="237"/>
        <v>0</v>
      </c>
      <c r="BW216" s="156">
        <v>0</v>
      </c>
      <c r="BX216" s="157"/>
      <c r="BY216" s="157"/>
      <c r="BZ216" s="157"/>
      <c r="CA216" s="157">
        <f t="shared" si="241"/>
        <v>25009281.433333334</v>
      </c>
      <c r="CB216" s="157">
        <f t="shared" si="241"/>
        <v>25009281.433333334</v>
      </c>
      <c r="CC216" s="157">
        <f t="shared" si="241"/>
        <v>25009281.433333334</v>
      </c>
      <c r="CD216" s="157">
        <f t="shared" si="241"/>
        <v>25009281.433333334</v>
      </c>
      <c r="CE216" s="157">
        <f t="shared" si="249"/>
        <v>25009281.433333334</v>
      </c>
      <c r="CF216" s="157">
        <f t="shared" si="249"/>
        <v>25009281.433333334</v>
      </c>
      <c r="CG216" s="157">
        <f t="shared" si="249"/>
        <v>25009281.433333334</v>
      </c>
      <c r="CH216" s="157">
        <f t="shared" si="249"/>
        <v>25009281.433333334</v>
      </c>
      <c r="CI216" s="157">
        <f t="shared" si="249"/>
        <v>25009281.433333334</v>
      </c>
      <c r="CJ216" s="155">
        <f t="shared" si="238"/>
        <v>225083532.90000001</v>
      </c>
      <c r="CK216" s="156">
        <f t="shared" si="259"/>
        <v>1275473353.0999999</v>
      </c>
      <c r="CL216" s="155">
        <f t="shared" ref="CL216:CP225" si="260">+IF(YEAR($H216)&lt;$CL$4,$S216,IF(AND(YEAR($H216)=$CL$4,MONTH($H216)&lt;=CL$6),$S216,0))</f>
        <v>25009281.433333334</v>
      </c>
      <c r="CM216" s="155">
        <f t="shared" si="260"/>
        <v>25009281.433333334</v>
      </c>
      <c r="CN216" s="155">
        <f t="shared" si="260"/>
        <v>25009281.433333334</v>
      </c>
      <c r="CO216" s="155">
        <f t="shared" si="260"/>
        <v>25009281.433333334</v>
      </c>
      <c r="CP216" s="155">
        <f t="shared" si="260"/>
        <v>25009281.433333334</v>
      </c>
      <c r="CQ216" s="155">
        <f t="shared" si="251"/>
        <v>25009281.433333334</v>
      </c>
      <c r="CR216" s="155">
        <f t="shared" si="251"/>
        <v>25009281.433333334</v>
      </c>
      <c r="CS216" s="155">
        <f t="shared" si="251"/>
        <v>25009281.433333334</v>
      </c>
      <c r="CT216" s="155">
        <f t="shared" si="251"/>
        <v>25009281.433333334</v>
      </c>
      <c r="CU216" s="155">
        <f t="shared" si="251"/>
        <v>25009281.433333334</v>
      </c>
      <c r="CV216" s="155">
        <f t="shared" si="251"/>
        <v>25009281.433333334</v>
      </c>
      <c r="CW216" s="155">
        <f t="shared" si="251"/>
        <v>25009281.433333334</v>
      </c>
      <c r="CX216" s="155">
        <f t="shared" si="252"/>
        <v>300111377.19999999</v>
      </c>
      <c r="CY216" s="155">
        <f t="shared" si="253"/>
        <v>975361975.89999986</v>
      </c>
    </row>
    <row r="217" spans="1:103" ht="13" outlineLevel="1" x14ac:dyDescent="0.25">
      <c r="A217" s="80" t="s">
        <v>344</v>
      </c>
      <c r="B217" s="80" t="s">
        <v>205</v>
      </c>
      <c r="C217" s="72" t="s">
        <v>206</v>
      </c>
      <c r="D217" s="71" t="s">
        <v>82</v>
      </c>
      <c r="E217" s="74">
        <v>104000154</v>
      </c>
      <c r="F217" s="71" t="s">
        <v>400</v>
      </c>
      <c r="G217" s="73">
        <v>45383</v>
      </c>
      <c r="H217" s="73">
        <v>45413</v>
      </c>
      <c r="I217" s="71">
        <v>60</v>
      </c>
      <c r="J217" s="142" t="s">
        <v>759</v>
      </c>
      <c r="K217" s="75" t="s">
        <v>122</v>
      </c>
      <c r="L217" s="71" t="s">
        <v>363</v>
      </c>
      <c r="M217" s="38" t="str">
        <f t="shared" si="233"/>
        <v>6274</v>
      </c>
      <c r="N217" s="71">
        <v>6274001903</v>
      </c>
      <c r="O217" s="71" t="s">
        <v>346</v>
      </c>
      <c r="P217" s="76"/>
      <c r="Q217" s="77"/>
      <c r="R217" s="76">
        <v>1470802869</v>
      </c>
      <c r="S217" s="170">
        <v>24513381.149999999</v>
      </c>
      <c r="T217" s="155">
        <f t="shared" si="255"/>
        <v>0</v>
      </c>
      <c r="U217" s="155">
        <f t="shared" si="255"/>
        <v>0</v>
      </c>
      <c r="V217" s="155">
        <f t="shared" si="255"/>
        <v>0</v>
      </c>
      <c r="W217" s="155">
        <f t="shared" si="255"/>
        <v>0</v>
      </c>
      <c r="X217" s="155">
        <f t="shared" si="255"/>
        <v>0</v>
      </c>
      <c r="Y217" s="155">
        <f t="shared" si="255"/>
        <v>0</v>
      </c>
      <c r="Z217" s="155">
        <f t="shared" si="255"/>
        <v>0</v>
      </c>
      <c r="AA217" s="155">
        <f t="shared" si="255"/>
        <v>0</v>
      </c>
      <c r="AB217" s="155">
        <f t="shared" si="255"/>
        <v>0</v>
      </c>
      <c r="AC217" s="155">
        <f t="shared" si="255"/>
        <v>0</v>
      </c>
      <c r="AD217" s="155">
        <f t="shared" si="255"/>
        <v>0</v>
      </c>
      <c r="AE217" s="155">
        <f t="shared" si="255"/>
        <v>0</v>
      </c>
      <c r="AF217" s="155">
        <f t="shared" si="234"/>
        <v>0</v>
      </c>
      <c r="AG217" s="156">
        <v>0</v>
      </c>
      <c r="AH217" s="155">
        <f t="shared" si="256"/>
        <v>0</v>
      </c>
      <c r="AI217" s="155">
        <f t="shared" si="256"/>
        <v>0</v>
      </c>
      <c r="AJ217" s="155">
        <f t="shared" si="256"/>
        <v>0</v>
      </c>
      <c r="AK217" s="155">
        <f t="shared" si="256"/>
        <v>0</v>
      </c>
      <c r="AL217" s="155">
        <f t="shared" si="256"/>
        <v>0</v>
      </c>
      <c r="AM217" s="155">
        <f t="shared" si="256"/>
        <v>0</v>
      </c>
      <c r="AN217" s="155">
        <f t="shared" si="256"/>
        <v>0</v>
      </c>
      <c r="AO217" s="155">
        <f t="shared" si="256"/>
        <v>0</v>
      </c>
      <c r="AP217" s="155">
        <f t="shared" si="256"/>
        <v>0</v>
      </c>
      <c r="AQ217" s="155">
        <f t="shared" si="256"/>
        <v>0</v>
      </c>
      <c r="AR217" s="155">
        <f t="shared" si="256"/>
        <v>0</v>
      </c>
      <c r="AS217" s="155">
        <f t="shared" si="256"/>
        <v>0</v>
      </c>
      <c r="AT217" s="155">
        <f t="shared" si="235"/>
        <v>0</v>
      </c>
      <c r="AU217" s="156">
        <v>0</v>
      </c>
      <c r="AV217" s="155">
        <f t="shared" si="257"/>
        <v>0</v>
      </c>
      <c r="AW217" s="155">
        <f t="shared" si="257"/>
        <v>0</v>
      </c>
      <c r="AX217" s="155">
        <f t="shared" si="257"/>
        <v>0</v>
      </c>
      <c r="AY217" s="155">
        <f t="shared" si="257"/>
        <v>0</v>
      </c>
      <c r="AZ217" s="155">
        <f t="shared" si="257"/>
        <v>0</v>
      </c>
      <c r="BA217" s="155">
        <f t="shared" si="257"/>
        <v>0</v>
      </c>
      <c r="BB217" s="155">
        <f t="shared" si="257"/>
        <v>0</v>
      </c>
      <c r="BC217" s="155">
        <f t="shared" si="257"/>
        <v>0</v>
      </c>
      <c r="BD217" s="155">
        <f t="shared" si="257"/>
        <v>0</v>
      </c>
      <c r="BE217" s="155">
        <f t="shared" si="257"/>
        <v>0</v>
      </c>
      <c r="BF217" s="155">
        <f t="shared" si="257"/>
        <v>0</v>
      </c>
      <c r="BG217" s="155">
        <f t="shared" si="257"/>
        <v>0</v>
      </c>
      <c r="BH217" s="155">
        <f t="shared" si="236"/>
        <v>0</v>
      </c>
      <c r="BI217" s="156">
        <v>0</v>
      </c>
      <c r="BJ217" s="155">
        <f t="shared" si="258"/>
        <v>0</v>
      </c>
      <c r="BK217" s="155">
        <f t="shared" si="258"/>
        <v>0</v>
      </c>
      <c r="BL217" s="155">
        <f t="shared" si="258"/>
        <v>0</v>
      </c>
      <c r="BM217" s="155">
        <f t="shared" si="258"/>
        <v>0</v>
      </c>
      <c r="BN217" s="155">
        <f t="shared" si="258"/>
        <v>0</v>
      </c>
      <c r="BO217" s="155">
        <f t="shared" si="258"/>
        <v>0</v>
      </c>
      <c r="BP217" s="155">
        <f t="shared" si="258"/>
        <v>0</v>
      </c>
      <c r="BQ217" s="155">
        <f t="shared" si="258"/>
        <v>0</v>
      </c>
      <c r="BR217" s="155">
        <f t="shared" si="258"/>
        <v>0</v>
      </c>
      <c r="BS217" s="155">
        <f t="shared" si="258"/>
        <v>0</v>
      </c>
      <c r="BT217" s="155">
        <f t="shared" si="258"/>
        <v>0</v>
      </c>
      <c r="BU217" s="155">
        <f t="shared" si="258"/>
        <v>0</v>
      </c>
      <c r="BV217" s="155">
        <f t="shared" si="237"/>
        <v>0</v>
      </c>
      <c r="BW217" s="156">
        <v>0</v>
      </c>
      <c r="BX217" s="157"/>
      <c r="BY217" s="157"/>
      <c r="BZ217" s="157"/>
      <c r="CA217" s="157"/>
      <c r="CB217" s="157">
        <f t="shared" si="241"/>
        <v>24513381.149999999</v>
      </c>
      <c r="CC217" s="157">
        <f t="shared" si="241"/>
        <v>24513381.149999999</v>
      </c>
      <c r="CD217" s="157">
        <f t="shared" si="241"/>
        <v>24513381.149999999</v>
      </c>
      <c r="CE217" s="157">
        <f t="shared" si="249"/>
        <v>24513381.149999999</v>
      </c>
      <c r="CF217" s="157">
        <f t="shared" si="249"/>
        <v>24513381.149999999</v>
      </c>
      <c r="CG217" s="157">
        <f t="shared" si="249"/>
        <v>24513381.149999999</v>
      </c>
      <c r="CH217" s="157">
        <f t="shared" si="249"/>
        <v>24513381.149999999</v>
      </c>
      <c r="CI217" s="157">
        <f t="shared" si="249"/>
        <v>24513381.149999999</v>
      </c>
      <c r="CJ217" s="155">
        <f t="shared" si="238"/>
        <v>196107049.20000002</v>
      </c>
      <c r="CK217" s="156">
        <f t="shared" si="259"/>
        <v>1274695819.8</v>
      </c>
      <c r="CL217" s="155">
        <f t="shared" si="260"/>
        <v>24513381.149999999</v>
      </c>
      <c r="CM217" s="155">
        <f t="shared" si="260"/>
        <v>24513381.149999999</v>
      </c>
      <c r="CN217" s="155">
        <f t="shared" si="260"/>
        <v>24513381.149999999</v>
      </c>
      <c r="CO217" s="155">
        <f t="shared" si="260"/>
        <v>24513381.149999999</v>
      </c>
      <c r="CP217" s="155">
        <f t="shared" si="260"/>
        <v>24513381.149999999</v>
      </c>
      <c r="CQ217" s="155">
        <f t="shared" ref="CQ217:CW226" si="261">+IF(YEAR($H217)&lt;$CL$4,$S217,IF(AND(YEAR($H217)=$CL$4,MONTH($H217)&lt;=CQ$6),$S217,0))</f>
        <v>24513381.149999999</v>
      </c>
      <c r="CR217" s="155">
        <f t="shared" si="261"/>
        <v>24513381.149999999</v>
      </c>
      <c r="CS217" s="155">
        <f t="shared" si="261"/>
        <v>24513381.149999999</v>
      </c>
      <c r="CT217" s="155">
        <f t="shared" si="261"/>
        <v>24513381.149999999</v>
      </c>
      <c r="CU217" s="155">
        <f t="shared" si="261"/>
        <v>24513381.149999999</v>
      </c>
      <c r="CV217" s="155">
        <f t="shared" si="261"/>
        <v>24513381.149999999</v>
      </c>
      <c r="CW217" s="155">
        <f t="shared" si="261"/>
        <v>24513381.149999999</v>
      </c>
      <c r="CX217" s="155">
        <f t="shared" si="252"/>
        <v>294160573.80000001</v>
      </c>
      <c r="CY217" s="155">
        <f t="shared" si="253"/>
        <v>980535246</v>
      </c>
    </row>
    <row r="218" spans="1:103" ht="13" outlineLevel="1" x14ac:dyDescent="0.25">
      <c r="A218" s="80" t="s">
        <v>344</v>
      </c>
      <c r="B218" s="71" t="s">
        <v>196</v>
      </c>
      <c r="C218" s="72" t="s">
        <v>229</v>
      </c>
      <c r="D218" s="87" t="s">
        <v>82</v>
      </c>
      <c r="E218" s="74">
        <v>104000162</v>
      </c>
      <c r="F218" s="87" t="s">
        <v>405</v>
      </c>
      <c r="G218" s="73">
        <v>45539</v>
      </c>
      <c r="H218" s="73">
        <v>45536</v>
      </c>
      <c r="I218" s="71">
        <v>96</v>
      </c>
      <c r="J218" s="142" t="s">
        <v>94</v>
      </c>
      <c r="K218" s="75" t="s">
        <v>66</v>
      </c>
      <c r="L218" s="71" t="s">
        <v>232</v>
      </c>
      <c r="M218" s="38" t="str">
        <f t="shared" si="233"/>
        <v>6274</v>
      </c>
      <c r="N218" s="71">
        <v>6274001903</v>
      </c>
      <c r="O218" s="71" t="s">
        <v>406</v>
      </c>
      <c r="P218" s="76"/>
      <c r="Q218" s="77"/>
      <c r="R218" s="76">
        <v>7378320048</v>
      </c>
      <c r="S218" s="170">
        <f t="shared" ref="S218:S277" si="262">+R218/I218</f>
        <v>76857500.5</v>
      </c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6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6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6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6"/>
      <c r="BX218" s="157"/>
      <c r="BY218" s="157"/>
      <c r="BZ218" s="157"/>
      <c r="CA218" s="157"/>
      <c r="CB218" s="157"/>
      <c r="CC218" s="157"/>
      <c r="CD218" s="157"/>
      <c r="CE218" s="157"/>
      <c r="CF218" s="157">
        <f>+$S218</f>
        <v>76857500.5</v>
      </c>
      <c r="CG218" s="157">
        <f>+$S218</f>
        <v>76857500.5</v>
      </c>
      <c r="CH218" s="157">
        <f>+$S218</f>
        <v>76857500.5</v>
      </c>
      <c r="CI218" s="157">
        <f>+$S218</f>
        <v>76857500.5</v>
      </c>
      <c r="CJ218" s="155">
        <f t="shared" si="238"/>
        <v>307430002</v>
      </c>
      <c r="CK218" s="156">
        <f t="shared" si="259"/>
        <v>7070890046</v>
      </c>
      <c r="CL218" s="155">
        <f t="shared" si="260"/>
        <v>76857500.5</v>
      </c>
      <c r="CM218" s="155">
        <f t="shared" si="260"/>
        <v>76857500.5</v>
      </c>
      <c r="CN218" s="155">
        <f t="shared" si="260"/>
        <v>76857500.5</v>
      </c>
      <c r="CO218" s="155">
        <f t="shared" si="260"/>
        <v>76857500.5</v>
      </c>
      <c r="CP218" s="155">
        <f t="shared" si="260"/>
        <v>76857500.5</v>
      </c>
      <c r="CQ218" s="155">
        <f t="shared" si="261"/>
        <v>76857500.5</v>
      </c>
      <c r="CR218" s="155">
        <f t="shared" si="261"/>
        <v>76857500.5</v>
      </c>
      <c r="CS218" s="155">
        <f t="shared" si="261"/>
        <v>76857500.5</v>
      </c>
      <c r="CT218" s="155">
        <f t="shared" si="261"/>
        <v>76857500.5</v>
      </c>
      <c r="CU218" s="155">
        <f t="shared" si="261"/>
        <v>76857500.5</v>
      </c>
      <c r="CV218" s="155">
        <f t="shared" si="261"/>
        <v>76857500.5</v>
      </c>
      <c r="CW218" s="155">
        <f t="shared" si="261"/>
        <v>76857500.5</v>
      </c>
      <c r="CX218" s="155">
        <f t="shared" si="252"/>
        <v>922290006</v>
      </c>
      <c r="CY218" s="155">
        <f t="shared" si="253"/>
        <v>6148600040</v>
      </c>
    </row>
    <row r="219" spans="1:103" ht="13" outlineLevel="1" x14ac:dyDescent="0.25">
      <c r="A219" s="80" t="s">
        <v>344</v>
      </c>
      <c r="B219" s="71" t="s">
        <v>196</v>
      </c>
      <c r="C219" s="72" t="s">
        <v>197</v>
      </c>
      <c r="D219" s="71" t="s">
        <v>147</v>
      </c>
      <c r="E219" s="74">
        <v>104600093</v>
      </c>
      <c r="F219" s="71" t="s">
        <v>407</v>
      </c>
      <c r="G219" s="73">
        <v>45291</v>
      </c>
      <c r="H219" s="73">
        <v>45597</v>
      </c>
      <c r="I219" s="71">
        <v>60</v>
      </c>
      <c r="J219" s="142" t="s">
        <v>754</v>
      </c>
      <c r="K219" s="75" t="s">
        <v>217</v>
      </c>
      <c r="L219" s="71" t="s">
        <v>218</v>
      </c>
      <c r="M219" s="38" t="str">
        <f t="shared" si="233"/>
        <v>6274</v>
      </c>
      <c r="N219" s="71">
        <v>6274001906</v>
      </c>
      <c r="O219" s="71" t="s">
        <v>346</v>
      </c>
      <c r="P219" s="76"/>
      <c r="Q219" s="77"/>
      <c r="R219" s="76">
        <v>694401330</v>
      </c>
      <c r="S219" s="170">
        <f t="shared" si="262"/>
        <v>11573355.5</v>
      </c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6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6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6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6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>
        <f>+$S219</f>
        <v>11573355.5</v>
      </c>
      <c r="CI219" s="157">
        <f>+$S219</f>
        <v>11573355.5</v>
      </c>
      <c r="CJ219" s="155">
        <f t="shared" si="238"/>
        <v>23146711</v>
      </c>
      <c r="CK219" s="156">
        <f t="shared" si="259"/>
        <v>671254619</v>
      </c>
      <c r="CL219" s="155">
        <f t="shared" si="260"/>
        <v>11573355.5</v>
      </c>
      <c r="CM219" s="155">
        <f t="shared" si="260"/>
        <v>11573355.5</v>
      </c>
      <c r="CN219" s="155">
        <f t="shared" si="260"/>
        <v>11573355.5</v>
      </c>
      <c r="CO219" s="155">
        <f t="shared" si="260"/>
        <v>11573355.5</v>
      </c>
      <c r="CP219" s="155">
        <f t="shared" si="260"/>
        <v>11573355.5</v>
      </c>
      <c r="CQ219" s="155">
        <f t="shared" si="261"/>
        <v>11573355.5</v>
      </c>
      <c r="CR219" s="155">
        <f t="shared" si="261"/>
        <v>11573355.5</v>
      </c>
      <c r="CS219" s="155">
        <f t="shared" si="261"/>
        <v>11573355.5</v>
      </c>
      <c r="CT219" s="155">
        <f t="shared" si="261"/>
        <v>11573355.5</v>
      </c>
      <c r="CU219" s="155">
        <f t="shared" si="261"/>
        <v>11573355.5</v>
      </c>
      <c r="CV219" s="155">
        <f t="shared" si="261"/>
        <v>11573355.5</v>
      </c>
      <c r="CW219" s="155">
        <f t="shared" si="261"/>
        <v>11573355.5</v>
      </c>
      <c r="CX219" s="155">
        <f t="shared" si="252"/>
        <v>138880266</v>
      </c>
      <c r="CY219" s="155">
        <f t="shared" si="253"/>
        <v>532374353</v>
      </c>
    </row>
    <row r="220" spans="1:103" ht="13" outlineLevel="1" x14ac:dyDescent="0.25">
      <c r="A220" s="80" t="s">
        <v>344</v>
      </c>
      <c r="B220" s="71" t="s">
        <v>196</v>
      </c>
      <c r="C220" s="72" t="s">
        <v>197</v>
      </c>
      <c r="D220" s="71" t="s">
        <v>82</v>
      </c>
      <c r="E220" s="74">
        <v>104000165</v>
      </c>
      <c r="F220" s="71" t="s">
        <v>408</v>
      </c>
      <c r="G220" s="73">
        <v>45597</v>
      </c>
      <c r="H220" s="73">
        <v>45627</v>
      </c>
      <c r="I220" s="71">
        <v>60</v>
      </c>
      <c r="J220" s="142" t="s">
        <v>409</v>
      </c>
      <c r="K220" s="75" t="s">
        <v>410</v>
      </c>
      <c r="L220" s="80" t="s">
        <v>411</v>
      </c>
      <c r="M220" s="83" t="str">
        <f t="shared" si="233"/>
        <v>6274</v>
      </c>
      <c r="N220" s="71">
        <v>6274001903</v>
      </c>
      <c r="O220" s="71" t="s">
        <v>406</v>
      </c>
      <c r="P220" s="76"/>
      <c r="Q220" s="77"/>
      <c r="R220" s="76">
        <v>621500000</v>
      </c>
      <c r="S220" s="170">
        <f t="shared" si="262"/>
        <v>10358333.333333334</v>
      </c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6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6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6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6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>
        <f>+$S220</f>
        <v>10358333.333333334</v>
      </c>
      <c r="CJ220" s="155">
        <f t="shared" si="238"/>
        <v>10358333.333333334</v>
      </c>
      <c r="CK220" s="156">
        <f t="shared" si="259"/>
        <v>611141666.66666663</v>
      </c>
      <c r="CL220" s="155">
        <f t="shared" si="260"/>
        <v>10358333.333333334</v>
      </c>
      <c r="CM220" s="155">
        <f t="shared" si="260"/>
        <v>10358333.333333334</v>
      </c>
      <c r="CN220" s="155">
        <f t="shared" si="260"/>
        <v>10358333.333333334</v>
      </c>
      <c r="CO220" s="155">
        <f t="shared" si="260"/>
        <v>10358333.333333334</v>
      </c>
      <c r="CP220" s="155">
        <f t="shared" si="260"/>
        <v>10358333.333333334</v>
      </c>
      <c r="CQ220" s="155">
        <f t="shared" si="261"/>
        <v>10358333.333333334</v>
      </c>
      <c r="CR220" s="155">
        <f t="shared" si="261"/>
        <v>10358333.333333334</v>
      </c>
      <c r="CS220" s="155">
        <f t="shared" si="261"/>
        <v>10358333.333333334</v>
      </c>
      <c r="CT220" s="155">
        <f t="shared" si="261"/>
        <v>10358333.333333334</v>
      </c>
      <c r="CU220" s="155">
        <f t="shared" si="261"/>
        <v>10358333.333333334</v>
      </c>
      <c r="CV220" s="155">
        <f t="shared" si="261"/>
        <v>10358333.333333334</v>
      </c>
      <c r="CW220" s="155">
        <f t="shared" si="261"/>
        <v>10358333.333333334</v>
      </c>
      <c r="CX220" s="155">
        <f t="shared" si="252"/>
        <v>124299999.99999999</v>
      </c>
      <c r="CY220" s="155">
        <f t="shared" si="253"/>
        <v>486841666.66666663</v>
      </c>
    </row>
    <row r="221" spans="1:103" ht="13" outlineLevel="1" x14ac:dyDescent="0.25">
      <c r="A221" s="80" t="s">
        <v>344</v>
      </c>
      <c r="B221" s="71" t="s">
        <v>196</v>
      </c>
      <c r="C221" s="72" t="s">
        <v>213</v>
      </c>
      <c r="D221" s="71" t="s">
        <v>82</v>
      </c>
      <c r="E221" s="74">
        <v>104000170</v>
      </c>
      <c r="F221" s="71" t="s">
        <v>412</v>
      </c>
      <c r="G221" s="73">
        <v>45626</v>
      </c>
      <c r="H221" s="73">
        <v>45627</v>
      </c>
      <c r="I221" s="71">
        <v>96</v>
      </c>
      <c r="J221" s="142" t="s">
        <v>413</v>
      </c>
      <c r="K221" s="75" t="s">
        <v>329</v>
      </c>
      <c r="L221" s="80" t="s">
        <v>262</v>
      </c>
      <c r="M221" s="83" t="str">
        <f t="shared" si="233"/>
        <v>6274</v>
      </c>
      <c r="N221" s="71">
        <v>6274001903</v>
      </c>
      <c r="O221" s="75" t="s">
        <v>406</v>
      </c>
      <c r="P221" s="76"/>
      <c r="Q221" s="77"/>
      <c r="R221" s="76">
        <v>8047003036</v>
      </c>
      <c r="S221" s="170">
        <f t="shared" si="262"/>
        <v>83822948.291666672</v>
      </c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6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6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6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6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>
        <f>+$S221</f>
        <v>83822948.291666672</v>
      </c>
      <c r="CJ221" s="155">
        <f t="shared" si="238"/>
        <v>83822948.291666672</v>
      </c>
      <c r="CK221" s="156">
        <f t="shared" si="259"/>
        <v>7963180087.708333</v>
      </c>
      <c r="CL221" s="155">
        <f t="shared" si="260"/>
        <v>83822948.291666672</v>
      </c>
      <c r="CM221" s="155">
        <f t="shared" si="260"/>
        <v>83822948.291666672</v>
      </c>
      <c r="CN221" s="155">
        <f t="shared" si="260"/>
        <v>83822948.291666672</v>
      </c>
      <c r="CO221" s="155">
        <f t="shared" si="260"/>
        <v>83822948.291666672</v>
      </c>
      <c r="CP221" s="155">
        <f t="shared" si="260"/>
        <v>83822948.291666672</v>
      </c>
      <c r="CQ221" s="155">
        <f t="shared" si="261"/>
        <v>83822948.291666672</v>
      </c>
      <c r="CR221" s="155">
        <f t="shared" si="261"/>
        <v>83822948.291666672</v>
      </c>
      <c r="CS221" s="155">
        <f t="shared" si="261"/>
        <v>83822948.291666672</v>
      </c>
      <c r="CT221" s="155">
        <f t="shared" si="261"/>
        <v>83822948.291666672</v>
      </c>
      <c r="CU221" s="155">
        <f t="shared" si="261"/>
        <v>83822948.291666672</v>
      </c>
      <c r="CV221" s="155">
        <f t="shared" si="261"/>
        <v>83822948.291666672</v>
      </c>
      <c r="CW221" s="155">
        <f t="shared" si="261"/>
        <v>83822948.291666672</v>
      </c>
      <c r="CX221" s="155">
        <f t="shared" si="252"/>
        <v>1005875379.4999999</v>
      </c>
      <c r="CY221" s="155">
        <f t="shared" si="253"/>
        <v>6957304708.208333</v>
      </c>
    </row>
    <row r="222" spans="1:103" ht="13" outlineLevel="1" x14ac:dyDescent="0.25">
      <c r="A222" s="80" t="s">
        <v>344</v>
      </c>
      <c r="B222" s="71" t="s">
        <v>196</v>
      </c>
      <c r="C222" s="72" t="s">
        <v>229</v>
      </c>
      <c r="D222" s="71" t="s">
        <v>82</v>
      </c>
      <c r="E222" s="74">
        <v>104000171</v>
      </c>
      <c r="F222" s="71" t="s">
        <v>414</v>
      </c>
      <c r="G222" s="73">
        <v>45626</v>
      </c>
      <c r="H222" s="73">
        <v>45627</v>
      </c>
      <c r="I222" s="71">
        <v>96</v>
      </c>
      <c r="J222" s="142" t="s">
        <v>415</v>
      </c>
      <c r="K222" s="75" t="s">
        <v>231</v>
      </c>
      <c r="L222" s="80" t="s">
        <v>331</v>
      </c>
      <c r="M222" s="83" t="str">
        <f t="shared" si="233"/>
        <v>6274</v>
      </c>
      <c r="N222" s="71">
        <v>6274001903</v>
      </c>
      <c r="O222" s="75" t="s">
        <v>406</v>
      </c>
      <c r="P222" s="76"/>
      <c r="Q222" s="77"/>
      <c r="R222" s="76">
        <v>8047003036</v>
      </c>
      <c r="S222" s="170">
        <f t="shared" si="262"/>
        <v>83822948.291666672</v>
      </c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6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6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6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6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>
        <f>+$S222</f>
        <v>83822948.291666672</v>
      </c>
      <c r="CJ222" s="155">
        <f t="shared" si="238"/>
        <v>83822948.291666672</v>
      </c>
      <c r="CK222" s="156">
        <f t="shared" si="259"/>
        <v>7963180087.708333</v>
      </c>
      <c r="CL222" s="155">
        <f t="shared" si="260"/>
        <v>83822948.291666672</v>
      </c>
      <c r="CM222" s="155">
        <f t="shared" si="260"/>
        <v>83822948.291666672</v>
      </c>
      <c r="CN222" s="155">
        <f t="shared" si="260"/>
        <v>83822948.291666672</v>
      </c>
      <c r="CO222" s="155">
        <f t="shared" si="260"/>
        <v>83822948.291666672</v>
      </c>
      <c r="CP222" s="155">
        <f t="shared" si="260"/>
        <v>83822948.291666672</v>
      </c>
      <c r="CQ222" s="155">
        <f t="shared" si="261"/>
        <v>83822948.291666672</v>
      </c>
      <c r="CR222" s="155">
        <f t="shared" si="261"/>
        <v>83822948.291666672</v>
      </c>
      <c r="CS222" s="155">
        <f t="shared" si="261"/>
        <v>83822948.291666672</v>
      </c>
      <c r="CT222" s="155">
        <f t="shared" si="261"/>
        <v>83822948.291666672</v>
      </c>
      <c r="CU222" s="155">
        <f t="shared" si="261"/>
        <v>83822948.291666672</v>
      </c>
      <c r="CV222" s="155">
        <f t="shared" si="261"/>
        <v>83822948.291666672</v>
      </c>
      <c r="CW222" s="155">
        <f t="shared" si="261"/>
        <v>83822948.291666672</v>
      </c>
      <c r="CX222" s="155">
        <f t="shared" si="252"/>
        <v>1005875379.4999999</v>
      </c>
      <c r="CY222" s="155">
        <f t="shared" si="253"/>
        <v>6957304708.208333</v>
      </c>
    </row>
    <row r="223" spans="1:103" ht="13" outlineLevel="1" x14ac:dyDescent="0.25">
      <c r="A223" s="80" t="s">
        <v>344</v>
      </c>
      <c r="B223" s="80" t="s">
        <v>257</v>
      </c>
      <c r="C223" s="72" t="s">
        <v>308</v>
      </c>
      <c r="D223" s="71" t="s">
        <v>82</v>
      </c>
      <c r="E223" s="74">
        <v>104000172</v>
      </c>
      <c r="F223" s="71" t="s">
        <v>416</v>
      </c>
      <c r="G223" s="73">
        <v>45626</v>
      </c>
      <c r="H223" s="73">
        <v>45627</v>
      </c>
      <c r="I223" s="71">
        <v>36</v>
      </c>
      <c r="J223" s="142" t="s">
        <v>417</v>
      </c>
      <c r="K223" s="75" t="s">
        <v>418</v>
      </c>
      <c r="L223" s="80" t="s">
        <v>419</v>
      </c>
      <c r="M223" s="83" t="str">
        <f t="shared" si="233"/>
        <v>6274</v>
      </c>
      <c r="N223" s="71">
        <v>6274001903</v>
      </c>
      <c r="O223" s="75" t="s">
        <v>406</v>
      </c>
      <c r="P223" s="76"/>
      <c r="Q223" s="77"/>
      <c r="R223" s="76">
        <v>107136753</v>
      </c>
      <c r="S223" s="170">
        <f t="shared" si="262"/>
        <v>2976020.9166666665</v>
      </c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6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6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6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6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>
        <f>+$S223</f>
        <v>2976020.9166666665</v>
      </c>
      <c r="CJ223" s="155">
        <f t="shared" si="238"/>
        <v>2976020.9166666665</v>
      </c>
      <c r="CK223" s="156">
        <f t="shared" si="259"/>
        <v>104160732.08333333</v>
      </c>
      <c r="CL223" s="155">
        <f t="shared" si="260"/>
        <v>2976020.9166666665</v>
      </c>
      <c r="CM223" s="155">
        <f t="shared" si="260"/>
        <v>2976020.9166666665</v>
      </c>
      <c r="CN223" s="155">
        <f t="shared" si="260"/>
        <v>2976020.9166666665</v>
      </c>
      <c r="CO223" s="155">
        <f t="shared" si="260"/>
        <v>2976020.9166666665</v>
      </c>
      <c r="CP223" s="155">
        <f t="shared" si="260"/>
        <v>2976020.9166666665</v>
      </c>
      <c r="CQ223" s="155">
        <f t="shared" si="261"/>
        <v>2976020.9166666665</v>
      </c>
      <c r="CR223" s="155">
        <f t="shared" si="261"/>
        <v>2976020.9166666665</v>
      </c>
      <c r="CS223" s="155">
        <f t="shared" si="261"/>
        <v>2976020.9166666665</v>
      </c>
      <c r="CT223" s="155">
        <f t="shared" si="261"/>
        <v>2976020.9166666665</v>
      </c>
      <c r="CU223" s="155">
        <f t="shared" si="261"/>
        <v>2976020.9166666665</v>
      </c>
      <c r="CV223" s="155">
        <f t="shared" si="261"/>
        <v>2976020.9166666665</v>
      </c>
      <c r="CW223" s="155">
        <f t="shared" si="261"/>
        <v>2976020.9166666665</v>
      </c>
      <c r="CX223" s="155">
        <f t="shared" si="252"/>
        <v>35712251.000000007</v>
      </c>
      <c r="CY223" s="155">
        <f t="shared" si="253"/>
        <v>68448481.083333313</v>
      </c>
    </row>
    <row r="224" spans="1:103" ht="13" outlineLevel="1" x14ac:dyDescent="0.25">
      <c r="A224" s="80" t="s">
        <v>344</v>
      </c>
      <c r="B224" s="80" t="s">
        <v>257</v>
      </c>
      <c r="C224" s="72" t="s">
        <v>308</v>
      </c>
      <c r="D224" s="71" t="s">
        <v>147</v>
      </c>
      <c r="E224" s="74">
        <v>104600097</v>
      </c>
      <c r="F224" s="71" t="s">
        <v>420</v>
      </c>
      <c r="G224" s="73">
        <v>45630</v>
      </c>
      <c r="H224" s="73">
        <v>45658</v>
      </c>
      <c r="I224" s="71">
        <v>60</v>
      </c>
      <c r="J224" s="142" t="s">
        <v>774</v>
      </c>
      <c r="K224" s="75" t="s">
        <v>421</v>
      </c>
      <c r="L224" s="80" t="s">
        <v>311</v>
      </c>
      <c r="M224" s="83" t="str">
        <f t="shared" ref="M224:M248" si="263">+LEFT(N224,4)</f>
        <v>6274</v>
      </c>
      <c r="N224" s="71">
        <v>6274001906</v>
      </c>
      <c r="O224" s="71" t="s">
        <v>346</v>
      </c>
      <c r="P224" s="76"/>
      <c r="Q224" s="77"/>
      <c r="R224" s="76">
        <v>95060000</v>
      </c>
      <c r="S224" s="170">
        <f t="shared" si="262"/>
        <v>1584333.3333333333</v>
      </c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6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6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6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6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5"/>
      <c r="CK224" s="156">
        <f t="shared" si="259"/>
        <v>95060000</v>
      </c>
      <c r="CL224" s="155">
        <f t="shared" si="260"/>
        <v>1584333.3333333333</v>
      </c>
      <c r="CM224" s="155">
        <f t="shared" si="260"/>
        <v>1584333.3333333333</v>
      </c>
      <c r="CN224" s="155">
        <f t="shared" si="260"/>
        <v>1584333.3333333333</v>
      </c>
      <c r="CO224" s="155">
        <f t="shared" si="260"/>
        <v>1584333.3333333333</v>
      </c>
      <c r="CP224" s="155">
        <f t="shared" si="260"/>
        <v>1584333.3333333333</v>
      </c>
      <c r="CQ224" s="155">
        <f t="shared" si="261"/>
        <v>1584333.3333333333</v>
      </c>
      <c r="CR224" s="155">
        <f t="shared" si="261"/>
        <v>1584333.3333333333</v>
      </c>
      <c r="CS224" s="155">
        <f t="shared" si="261"/>
        <v>1584333.3333333333</v>
      </c>
      <c r="CT224" s="155">
        <f t="shared" si="261"/>
        <v>1584333.3333333333</v>
      </c>
      <c r="CU224" s="155">
        <f t="shared" si="261"/>
        <v>1584333.3333333333</v>
      </c>
      <c r="CV224" s="155">
        <f t="shared" si="261"/>
        <v>1584333.3333333333</v>
      </c>
      <c r="CW224" s="155">
        <f t="shared" si="261"/>
        <v>1584333.3333333333</v>
      </c>
      <c r="CX224" s="155">
        <f t="shared" si="252"/>
        <v>19012000</v>
      </c>
      <c r="CY224" s="155">
        <f t="shared" si="253"/>
        <v>76048000</v>
      </c>
    </row>
    <row r="225" spans="1:103" ht="13" outlineLevel="1" x14ac:dyDescent="0.25">
      <c r="A225" s="80" t="s">
        <v>344</v>
      </c>
      <c r="B225" s="80" t="s">
        <v>205</v>
      </c>
      <c r="C225" s="72" t="s">
        <v>206</v>
      </c>
      <c r="D225" s="71" t="s">
        <v>147</v>
      </c>
      <c r="E225" s="74">
        <v>104600098</v>
      </c>
      <c r="F225" s="71" t="s">
        <v>422</v>
      </c>
      <c r="G225" s="73">
        <v>45630</v>
      </c>
      <c r="H225" s="73">
        <v>45658</v>
      </c>
      <c r="I225" s="71">
        <v>60</v>
      </c>
      <c r="J225" s="142" t="s">
        <v>453</v>
      </c>
      <c r="K225" s="75" t="s">
        <v>238</v>
      </c>
      <c r="L225" s="80" t="s">
        <v>239</v>
      </c>
      <c r="M225" s="83" t="str">
        <f t="shared" si="263"/>
        <v>6274</v>
      </c>
      <c r="N225" s="71">
        <v>6274001906</v>
      </c>
      <c r="O225" s="71" t="s">
        <v>346</v>
      </c>
      <c r="P225" s="76"/>
      <c r="Q225" s="77"/>
      <c r="R225" s="76">
        <v>89240000</v>
      </c>
      <c r="S225" s="170">
        <f t="shared" si="262"/>
        <v>1487333.3333333333</v>
      </c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6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6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6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6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5"/>
      <c r="CK225" s="156">
        <f t="shared" si="259"/>
        <v>89240000</v>
      </c>
      <c r="CL225" s="155">
        <f t="shared" si="260"/>
        <v>1487333.3333333333</v>
      </c>
      <c r="CM225" s="155">
        <f t="shared" si="260"/>
        <v>1487333.3333333333</v>
      </c>
      <c r="CN225" s="155">
        <f t="shared" si="260"/>
        <v>1487333.3333333333</v>
      </c>
      <c r="CO225" s="155">
        <f t="shared" si="260"/>
        <v>1487333.3333333333</v>
      </c>
      <c r="CP225" s="155">
        <f t="shared" si="260"/>
        <v>1487333.3333333333</v>
      </c>
      <c r="CQ225" s="155">
        <f t="shared" si="261"/>
        <v>1487333.3333333333</v>
      </c>
      <c r="CR225" s="155">
        <f t="shared" si="261"/>
        <v>1487333.3333333333</v>
      </c>
      <c r="CS225" s="155">
        <f t="shared" si="261"/>
        <v>1487333.3333333333</v>
      </c>
      <c r="CT225" s="155">
        <f t="shared" si="261"/>
        <v>1487333.3333333333</v>
      </c>
      <c r="CU225" s="155">
        <f t="shared" si="261"/>
        <v>1487333.3333333333</v>
      </c>
      <c r="CV225" s="155">
        <f t="shared" si="261"/>
        <v>1487333.3333333333</v>
      </c>
      <c r="CW225" s="155">
        <f t="shared" si="261"/>
        <v>1487333.3333333333</v>
      </c>
      <c r="CX225" s="155">
        <f t="shared" si="252"/>
        <v>17848000.000000004</v>
      </c>
      <c r="CY225" s="155">
        <f t="shared" si="253"/>
        <v>71392000</v>
      </c>
    </row>
    <row r="226" spans="1:103" ht="13" outlineLevel="1" x14ac:dyDescent="0.25">
      <c r="A226" s="80" t="s">
        <v>344</v>
      </c>
      <c r="B226" s="80" t="s">
        <v>205</v>
      </c>
      <c r="C226" s="72" t="s">
        <v>206</v>
      </c>
      <c r="D226" s="71" t="s">
        <v>147</v>
      </c>
      <c r="E226" s="74">
        <v>104600099</v>
      </c>
      <c r="F226" s="71" t="s">
        <v>423</v>
      </c>
      <c r="G226" s="73">
        <v>45630</v>
      </c>
      <c r="H226" s="73">
        <v>45658</v>
      </c>
      <c r="I226" s="71">
        <v>60</v>
      </c>
      <c r="J226" s="142" t="s">
        <v>453</v>
      </c>
      <c r="K226" s="75" t="s">
        <v>238</v>
      </c>
      <c r="L226" s="80" t="s">
        <v>363</v>
      </c>
      <c r="M226" s="83" t="str">
        <f t="shared" si="263"/>
        <v>6274</v>
      </c>
      <c r="N226" s="71">
        <v>6274001906</v>
      </c>
      <c r="O226" s="71" t="s">
        <v>346</v>
      </c>
      <c r="P226" s="76"/>
      <c r="Q226" s="77"/>
      <c r="R226" s="76">
        <v>89240000</v>
      </c>
      <c r="S226" s="170">
        <f t="shared" si="262"/>
        <v>1487333.3333333333</v>
      </c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6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6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6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6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5"/>
      <c r="CK226" s="156">
        <f t="shared" si="259"/>
        <v>89240000</v>
      </c>
      <c r="CL226" s="155">
        <f t="shared" ref="CL226:CP235" si="264">+IF(YEAR($H226)&lt;$CL$4,$S226,IF(AND(YEAR($H226)=$CL$4,MONTH($H226)&lt;=CL$6),$S226,0))</f>
        <v>1487333.3333333333</v>
      </c>
      <c r="CM226" s="155">
        <f t="shared" si="264"/>
        <v>1487333.3333333333</v>
      </c>
      <c r="CN226" s="155">
        <f t="shared" si="264"/>
        <v>1487333.3333333333</v>
      </c>
      <c r="CO226" s="155">
        <f t="shared" si="264"/>
        <v>1487333.3333333333</v>
      </c>
      <c r="CP226" s="155">
        <f t="shared" si="264"/>
        <v>1487333.3333333333</v>
      </c>
      <c r="CQ226" s="155">
        <f t="shared" si="261"/>
        <v>1487333.3333333333</v>
      </c>
      <c r="CR226" s="155">
        <f t="shared" si="261"/>
        <v>1487333.3333333333</v>
      </c>
      <c r="CS226" s="155">
        <f t="shared" si="261"/>
        <v>1487333.3333333333</v>
      </c>
      <c r="CT226" s="155">
        <f t="shared" si="261"/>
        <v>1487333.3333333333</v>
      </c>
      <c r="CU226" s="155">
        <f t="shared" si="261"/>
        <v>1487333.3333333333</v>
      </c>
      <c r="CV226" s="155">
        <f t="shared" si="261"/>
        <v>1487333.3333333333</v>
      </c>
      <c r="CW226" s="155">
        <f t="shared" si="261"/>
        <v>1487333.3333333333</v>
      </c>
      <c r="CX226" s="155">
        <f t="shared" si="252"/>
        <v>17848000.000000004</v>
      </c>
      <c r="CY226" s="155">
        <f t="shared" si="253"/>
        <v>71392000</v>
      </c>
    </row>
    <row r="227" spans="1:103" ht="13" outlineLevel="1" x14ac:dyDescent="0.25">
      <c r="A227" s="80" t="s">
        <v>344</v>
      </c>
      <c r="B227" s="80" t="s">
        <v>257</v>
      </c>
      <c r="C227" s="72" t="s">
        <v>308</v>
      </c>
      <c r="D227" s="71" t="s">
        <v>147</v>
      </c>
      <c r="E227" s="74">
        <v>104600100</v>
      </c>
      <c r="F227" s="71" t="s">
        <v>424</v>
      </c>
      <c r="G227" s="73">
        <v>45630</v>
      </c>
      <c r="H227" s="73">
        <v>45658</v>
      </c>
      <c r="I227" s="71">
        <v>60</v>
      </c>
      <c r="J227" s="142" t="s">
        <v>774</v>
      </c>
      <c r="K227" s="75" t="s">
        <v>421</v>
      </c>
      <c r="L227" s="80" t="s">
        <v>398</v>
      </c>
      <c r="M227" s="83" t="str">
        <f t="shared" si="263"/>
        <v>6274</v>
      </c>
      <c r="N227" s="71">
        <v>6274001906</v>
      </c>
      <c r="O227" s="71" t="s">
        <v>346</v>
      </c>
      <c r="P227" s="76"/>
      <c r="Q227" s="77"/>
      <c r="R227" s="76">
        <v>89240000</v>
      </c>
      <c r="S227" s="170">
        <f t="shared" si="262"/>
        <v>1487333.3333333333</v>
      </c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6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6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6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6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5"/>
      <c r="CK227" s="156">
        <f t="shared" si="259"/>
        <v>89240000</v>
      </c>
      <c r="CL227" s="155">
        <f t="shared" si="264"/>
        <v>1487333.3333333333</v>
      </c>
      <c r="CM227" s="155">
        <f t="shared" si="264"/>
        <v>1487333.3333333333</v>
      </c>
      <c r="CN227" s="155">
        <f t="shared" si="264"/>
        <v>1487333.3333333333</v>
      </c>
      <c r="CO227" s="155">
        <f t="shared" si="264"/>
        <v>1487333.3333333333</v>
      </c>
      <c r="CP227" s="155">
        <f t="shared" si="264"/>
        <v>1487333.3333333333</v>
      </c>
      <c r="CQ227" s="155">
        <f t="shared" ref="CQ227:CW236" si="265">+IF(YEAR($H227)&lt;$CL$4,$S227,IF(AND(YEAR($H227)=$CL$4,MONTH($H227)&lt;=CQ$6),$S227,0))</f>
        <v>1487333.3333333333</v>
      </c>
      <c r="CR227" s="155">
        <f t="shared" si="265"/>
        <v>1487333.3333333333</v>
      </c>
      <c r="CS227" s="155">
        <f t="shared" si="265"/>
        <v>1487333.3333333333</v>
      </c>
      <c r="CT227" s="155">
        <f t="shared" si="265"/>
        <v>1487333.3333333333</v>
      </c>
      <c r="CU227" s="155">
        <f t="shared" si="265"/>
        <v>1487333.3333333333</v>
      </c>
      <c r="CV227" s="155">
        <f t="shared" si="265"/>
        <v>1487333.3333333333</v>
      </c>
      <c r="CW227" s="155">
        <f t="shared" si="265"/>
        <v>1487333.3333333333</v>
      </c>
      <c r="CX227" s="155">
        <f t="shared" si="252"/>
        <v>17848000.000000004</v>
      </c>
      <c r="CY227" s="155">
        <f t="shared" si="253"/>
        <v>71392000</v>
      </c>
    </row>
    <row r="228" spans="1:103" ht="13" outlineLevel="1" x14ac:dyDescent="0.25">
      <c r="A228" s="80" t="s">
        <v>344</v>
      </c>
      <c r="B228" s="80" t="s">
        <v>196</v>
      </c>
      <c r="C228" s="72" t="s">
        <v>201</v>
      </c>
      <c r="D228" s="71" t="s">
        <v>147</v>
      </c>
      <c r="E228" s="74">
        <v>104600101</v>
      </c>
      <c r="F228" s="71" t="s">
        <v>425</v>
      </c>
      <c r="G228" s="73">
        <v>45630</v>
      </c>
      <c r="H228" s="73">
        <v>45658</v>
      </c>
      <c r="I228" s="71">
        <v>60</v>
      </c>
      <c r="J228" s="142" t="s">
        <v>763</v>
      </c>
      <c r="K228" s="75" t="s">
        <v>426</v>
      </c>
      <c r="L228" s="80" t="s">
        <v>204</v>
      </c>
      <c r="M228" s="83" t="str">
        <f t="shared" si="263"/>
        <v>6274</v>
      </c>
      <c r="N228" s="71">
        <v>6274001906</v>
      </c>
      <c r="O228" s="71" t="s">
        <v>346</v>
      </c>
      <c r="P228" s="76"/>
      <c r="Q228" s="77"/>
      <c r="R228" s="76">
        <v>87300000</v>
      </c>
      <c r="S228" s="170">
        <f t="shared" si="262"/>
        <v>1455000</v>
      </c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6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6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6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6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5"/>
      <c r="CK228" s="156">
        <f t="shared" si="259"/>
        <v>87300000</v>
      </c>
      <c r="CL228" s="155">
        <f t="shared" si="264"/>
        <v>1455000</v>
      </c>
      <c r="CM228" s="155">
        <f t="shared" si="264"/>
        <v>1455000</v>
      </c>
      <c r="CN228" s="155">
        <f t="shared" si="264"/>
        <v>1455000</v>
      </c>
      <c r="CO228" s="155">
        <f t="shared" si="264"/>
        <v>1455000</v>
      </c>
      <c r="CP228" s="155">
        <f t="shared" si="264"/>
        <v>1455000</v>
      </c>
      <c r="CQ228" s="155">
        <f t="shared" si="265"/>
        <v>1455000</v>
      </c>
      <c r="CR228" s="155">
        <f t="shared" si="265"/>
        <v>1455000</v>
      </c>
      <c r="CS228" s="155">
        <f t="shared" si="265"/>
        <v>1455000</v>
      </c>
      <c r="CT228" s="155">
        <f t="shared" si="265"/>
        <v>1455000</v>
      </c>
      <c r="CU228" s="155">
        <f t="shared" si="265"/>
        <v>1455000</v>
      </c>
      <c r="CV228" s="155">
        <f t="shared" si="265"/>
        <v>1455000</v>
      </c>
      <c r="CW228" s="155">
        <f t="shared" si="265"/>
        <v>1455000</v>
      </c>
      <c r="CX228" s="155">
        <f t="shared" si="252"/>
        <v>17460000</v>
      </c>
      <c r="CY228" s="155">
        <f t="shared" si="253"/>
        <v>69840000</v>
      </c>
    </row>
    <row r="229" spans="1:103" ht="13" outlineLevel="1" x14ac:dyDescent="0.25">
      <c r="A229" s="80" t="s">
        <v>344</v>
      </c>
      <c r="B229" s="71" t="s">
        <v>196</v>
      </c>
      <c r="C229" s="72" t="s">
        <v>197</v>
      </c>
      <c r="D229" s="71" t="s">
        <v>147</v>
      </c>
      <c r="E229" s="74" t="s">
        <v>726</v>
      </c>
      <c r="F229" s="71" t="s">
        <v>727</v>
      </c>
      <c r="G229" s="73">
        <v>45680</v>
      </c>
      <c r="H229" s="73">
        <v>45689</v>
      </c>
      <c r="I229" s="160" t="s">
        <v>782</v>
      </c>
      <c r="J229" s="142" t="s">
        <v>94</v>
      </c>
      <c r="K229" s="75" t="s">
        <v>66</v>
      </c>
      <c r="L229" s="75">
        <v>0</v>
      </c>
      <c r="M229" s="83" t="str">
        <f t="shared" si="263"/>
        <v>6274</v>
      </c>
      <c r="N229" s="160" t="s">
        <v>346</v>
      </c>
      <c r="O229" s="71"/>
      <c r="P229" s="76"/>
      <c r="Q229" s="77"/>
      <c r="R229" s="76">
        <v>350000000</v>
      </c>
      <c r="S229" s="170">
        <f t="shared" si="262"/>
        <v>12068965.517241379</v>
      </c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6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6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6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6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5"/>
      <c r="CK229" s="156"/>
      <c r="CL229" s="155">
        <f t="shared" si="264"/>
        <v>0</v>
      </c>
      <c r="CM229" s="155">
        <f t="shared" si="264"/>
        <v>12068965.517241379</v>
      </c>
      <c r="CN229" s="155">
        <f t="shared" si="264"/>
        <v>12068965.517241379</v>
      </c>
      <c r="CO229" s="155">
        <f t="shared" si="264"/>
        <v>12068965.517241379</v>
      </c>
      <c r="CP229" s="155">
        <f t="shared" si="264"/>
        <v>12068965.517241379</v>
      </c>
      <c r="CQ229" s="155">
        <f t="shared" si="265"/>
        <v>12068965.517241379</v>
      </c>
      <c r="CR229" s="155">
        <f t="shared" si="265"/>
        <v>12068965.517241379</v>
      </c>
      <c r="CS229" s="155">
        <f t="shared" si="265"/>
        <v>12068965.517241379</v>
      </c>
      <c r="CT229" s="155">
        <f t="shared" si="265"/>
        <v>12068965.517241379</v>
      </c>
      <c r="CU229" s="155">
        <f t="shared" si="265"/>
        <v>12068965.517241379</v>
      </c>
      <c r="CV229" s="155">
        <f t="shared" si="265"/>
        <v>12068965.517241379</v>
      </c>
      <c r="CW229" s="155">
        <f t="shared" si="265"/>
        <v>12068965.517241379</v>
      </c>
      <c r="CX229" s="155">
        <f t="shared" si="252"/>
        <v>132758620.68965514</v>
      </c>
      <c r="CY229" s="155">
        <f t="shared" ref="CY229:CY278" si="266">+R229-CX229</f>
        <v>217241379.31034487</v>
      </c>
    </row>
    <row r="230" spans="1:103" ht="13" outlineLevel="1" x14ac:dyDescent="0.25">
      <c r="A230" s="80" t="s">
        <v>344</v>
      </c>
      <c r="B230" s="71" t="s">
        <v>196</v>
      </c>
      <c r="C230" s="72" t="s">
        <v>213</v>
      </c>
      <c r="D230" s="71" t="s">
        <v>147</v>
      </c>
      <c r="E230" s="142" t="s">
        <v>1054</v>
      </c>
      <c r="F230" s="80" t="s">
        <v>427</v>
      </c>
      <c r="G230" s="73">
        <v>45714</v>
      </c>
      <c r="H230" s="73">
        <v>45717</v>
      </c>
      <c r="I230" s="71">
        <v>60</v>
      </c>
      <c r="J230" s="142" t="s">
        <v>761</v>
      </c>
      <c r="K230" s="75" t="s">
        <v>428</v>
      </c>
      <c r="L230" s="80" t="s">
        <v>215</v>
      </c>
      <c r="M230" s="83" t="str">
        <f t="shared" si="263"/>
        <v>6274</v>
      </c>
      <c r="N230" s="71">
        <v>6274001906</v>
      </c>
      <c r="O230" s="71"/>
      <c r="P230" s="76"/>
      <c r="Q230" s="77"/>
      <c r="R230" s="76">
        <v>1590298692</v>
      </c>
      <c r="S230" s="170">
        <f t="shared" si="262"/>
        <v>26504978.199999999</v>
      </c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6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6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6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6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5"/>
      <c r="CK230" s="156"/>
      <c r="CL230" s="155">
        <f t="shared" si="264"/>
        <v>0</v>
      </c>
      <c r="CM230" s="155">
        <f t="shared" si="264"/>
        <v>0</v>
      </c>
      <c r="CN230" s="155">
        <f t="shared" si="264"/>
        <v>26504978.199999999</v>
      </c>
      <c r="CO230" s="155">
        <f t="shared" si="264"/>
        <v>26504978.199999999</v>
      </c>
      <c r="CP230" s="155">
        <f t="shared" si="264"/>
        <v>26504978.199999999</v>
      </c>
      <c r="CQ230" s="155">
        <f t="shared" si="265"/>
        <v>26504978.199999999</v>
      </c>
      <c r="CR230" s="155">
        <f t="shared" si="265"/>
        <v>26504978.199999999</v>
      </c>
      <c r="CS230" s="155">
        <f t="shared" si="265"/>
        <v>26504978.199999999</v>
      </c>
      <c r="CT230" s="155">
        <f t="shared" si="265"/>
        <v>26504978.199999999</v>
      </c>
      <c r="CU230" s="155">
        <f t="shared" si="265"/>
        <v>26504978.199999999</v>
      </c>
      <c r="CV230" s="155">
        <f t="shared" si="265"/>
        <v>26504978.199999999</v>
      </c>
      <c r="CW230" s="155">
        <f t="shared" si="265"/>
        <v>26504978.199999999</v>
      </c>
      <c r="CX230" s="155">
        <f t="shared" si="252"/>
        <v>265049781.99999994</v>
      </c>
      <c r="CY230" s="155">
        <f t="shared" si="266"/>
        <v>1325248910</v>
      </c>
    </row>
    <row r="231" spans="1:103" ht="13" outlineLevel="1" x14ac:dyDescent="0.25">
      <c r="A231" s="80" t="s">
        <v>344</v>
      </c>
      <c r="B231" s="71" t="s">
        <v>196</v>
      </c>
      <c r="C231" s="72" t="s">
        <v>213</v>
      </c>
      <c r="D231" s="71" t="s">
        <v>147</v>
      </c>
      <c r="E231" s="142" t="s">
        <v>1055</v>
      </c>
      <c r="F231" s="71" t="s">
        <v>429</v>
      </c>
      <c r="G231" s="73">
        <v>45714</v>
      </c>
      <c r="H231" s="73">
        <v>45717</v>
      </c>
      <c r="I231" s="71">
        <v>36</v>
      </c>
      <c r="J231" s="142" t="s">
        <v>413</v>
      </c>
      <c r="K231" s="75" t="s">
        <v>430</v>
      </c>
      <c r="L231" s="80" t="s">
        <v>215</v>
      </c>
      <c r="M231" s="83" t="str">
        <f t="shared" si="263"/>
        <v>6274</v>
      </c>
      <c r="N231" s="71">
        <v>6274001906</v>
      </c>
      <c r="O231" s="71"/>
      <c r="P231" s="76"/>
      <c r="Q231" s="77"/>
      <c r="R231" s="76">
        <v>504861258</v>
      </c>
      <c r="S231" s="170">
        <f t="shared" si="262"/>
        <v>14023923.833333334</v>
      </c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6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6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6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6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5"/>
      <c r="CK231" s="156"/>
      <c r="CL231" s="155">
        <f t="shared" si="264"/>
        <v>0</v>
      </c>
      <c r="CM231" s="155">
        <f t="shared" si="264"/>
        <v>0</v>
      </c>
      <c r="CN231" s="155">
        <f t="shared" si="264"/>
        <v>14023923.833333334</v>
      </c>
      <c r="CO231" s="155">
        <f t="shared" si="264"/>
        <v>14023923.833333334</v>
      </c>
      <c r="CP231" s="155">
        <f t="shared" si="264"/>
        <v>14023923.833333334</v>
      </c>
      <c r="CQ231" s="155">
        <f t="shared" si="265"/>
        <v>14023923.833333334</v>
      </c>
      <c r="CR231" s="155">
        <f t="shared" si="265"/>
        <v>14023923.833333334</v>
      </c>
      <c r="CS231" s="155">
        <f t="shared" si="265"/>
        <v>14023923.833333334</v>
      </c>
      <c r="CT231" s="155">
        <f t="shared" si="265"/>
        <v>14023923.833333334</v>
      </c>
      <c r="CU231" s="155">
        <f t="shared" si="265"/>
        <v>14023923.833333334</v>
      </c>
      <c r="CV231" s="155">
        <f t="shared" si="265"/>
        <v>14023923.833333334</v>
      </c>
      <c r="CW231" s="155">
        <f t="shared" si="265"/>
        <v>14023923.833333334</v>
      </c>
      <c r="CX231" s="155">
        <f t="shared" si="252"/>
        <v>140239238.33333331</v>
      </c>
      <c r="CY231" s="155">
        <f t="shared" si="266"/>
        <v>364622019.66666669</v>
      </c>
    </row>
    <row r="232" spans="1:103" ht="13" outlineLevel="1" x14ac:dyDescent="0.25">
      <c r="A232" s="80" t="s">
        <v>344</v>
      </c>
      <c r="B232" s="71" t="s">
        <v>196</v>
      </c>
      <c r="C232" s="72" t="s">
        <v>213</v>
      </c>
      <c r="D232" s="71" t="s">
        <v>147</v>
      </c>
      <c r="E232" s="142" t="s">
        <v>1056</v>
      </c>
      <c r="F232" s="71" t="s">
        <v>431</v>
      </c>
      <c r="G232" s="73">
        <v>45714</v>
      </c>
      <c r="H232" s="73">
        <v>45717</v>
      </c>
      <c r="I232" s="71">
        <v>36</v>
      </c>
      <c r="J232" s="142" t="s">
        <v>413</v>
      </c>
      <c r="K232" s="75" t="s">
        <v>430</v>
      </c>
      <c r="L232" s="80" t="s">
        <v>215</v>
      </c>
      <c r="M232" s="83" t="str">
        <f t="shared" si="263"/>
        <v>6274</v>
      </c>
      <c r="N232" s="71">
        <v>6274001906</v>
      </c>
      <c r="O232" s="71"/>
      <c r="P232" s="76"/>
      <c r="Q232" s="77"/>
      <c r="R232" s="76">
        <v>500738186</v>
      </c>
      <c r="S232" s="170">
        <f t="shared" si="262"/>
        <v>13909394.055555556</v>
      </c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6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6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6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6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5"/>
      <c r="CK232" s="156"/>
      <c r="CL232" s="155">
        <f t="shared" si="264"/>
        <v>0</v>
      </c>
      <c r="CM232" s="155">
        <f t="shared" si="264"/>
        <v>0</v>
      </c>
      <c r="CN232" s="155">
        <f t="shared" si="264"/>
        <v>13909394.055555556</v>
      </c>
      <c r="CO232" s="155">
        <f t="shared" si="264"/>
        <v>13909394.055555556</v>
      </c>
      <c r="CP232" s="155">
        <f t="shared" si="264"/>
        <v>13909394.055555556</v>
      </c>
      <c r="CQ232" s="155">
        <f t="shared" si="265"/>
        <v>13909394.055555556</v>
      </c>
      <c r="CR232" s="155">
        <f t="shared" si="265"/>
        <v>13909394.055555556</v>
      </c>
      <c r="CS232" s="155">
        <f t="shared" si="265"/>
        <v>13909394.055555556</v>
      </c>
      <c r="CT232" s="155">
        <f t="shared" si="265"/>
        <v>13909394.055555556</v>
      </c>
      <c r="CU232" s="155">
        <f t="shared" si="265"/>
        <v>13909394.055555556</v>
      </c>
      <c r="CV232" s="155">
        <f t="shared" si="265"/>
        <v>13909394.055555556</v>
      </c>
      <c r="CW232" s="155">
        <f t="shared" si="265"/>
        <v>13909394.055555556</v>
      </c>
      <c r="CX232" s="155">
        <f t="shared" si="252"/>
        <v>139093940.55555555</v>
      </c>
      <c r="CY232" s="155">
        <f t="shared" si="266"/>
        <v>361644245.44444442</v>
      </c>
    </row>
    <row r="233" spans="1:103" ht="13" outlineLevel="1" x14ac:dyDescent="0.25">
      <c r="A233" s="80" t="s">
        <v>344</v>
      </c>
      <c r="B233" s="71" t="s">
        <v>196</v>
      </c>
      <c r="C233" s="72" t="s">
        <v>229</v>
      </c>
      <c r="D233" s="71" t="s">
        <v>147</v>
      </c>
      <c r="E233" s="142" t="s">
        <v>1057</v>
      </c>
      <c r="F233" s="71" t="s">
        <v>432</v>
      </c>
      <c r="G233" s="73">
        <v>45714</v>
      </c>
      <c r="H233" s="73">
        <v>45717</v>
      </c>
      <c r="I233" s="71">
        <v>36</v>
      </c>
      <c r="J233" s="142" t="s">
        <v>751</v>
      </c>
      <c r="K233" s="75" t="s">
        <v>231</v>
      </c>
      <c r="L233" s="80" t="s">
        <v>232</v>
      </c>
      <c r="M233" s="83" t="str">
        <f t="shared" si="263"/>
        <v>6274</v>
      </c>
      <c r="N233" s="71">
        <v>6274001906</v>
      </c>
      <c r="O233" s="71"/>
      <c r="P233" s="76"/>
      <c r="Q233" s="77"/>
      <c r="R233" s="76">
        <v>465893129</v>
      </c>
      <c r="S233" s="170">
        <f t="shared" si="262"/>
        <v>12941475.805555556</v>
      </c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6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6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6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6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5"/>
      <c r="CK233" s="156"/>
      <c r="CL233" s="155">
        <f t="shared" si="264"/>
        <v>0</v>
      </c>
      <c r="CM233" s="155">
        <f t="shared" si="264"/>
        <v>0</v>
      </c>
      <c r="CN233" s="155">
        <f t="shared" si="264"/>
        <v>12941475.805555556</v>
      </c>
      <c r="CO233" s="155">
        <f t="shared" si="264"/>
        <v>12941475.805555556</v>
      </c>
      <c r="CP233" s="155">
        <f t="shared" si="264"/>
        <v>12941475.805555556</v>
      </c>
      <c r="CQ233" s="155">
        <f t="shared" si="265"/>
        <v>12941475.805555556</v>
      </c>
      <c r="CR233" s="155">
        <f t="shared" si="265"/>
        <v>12941475.805555556</v>
      </c>
      <c r="CS233" s="155">
        <f t="shared" si="265"/>
        <v>12941475.805555556</v>
      </c>
      <c r="CT233" s="155">
        <f t="shared" si="265"/>
        <v>12941475.805555556</v>
      </c>
      <c r="CU233" s="155">
        <f t="shared" si="265"/>
        <v>12941475.805555556</v>
      </c>
      <c r="CV233" s="155">
        <f t="shared" si="265"/>
        <v>12941475.805555556</v>
      </c>
      <c r="CW233" s="155">
        <f t="shared" si="265"/>
        <v>12941475.805555556</v>
      </c>
      <c r="CX233" s="155">
        <f t="shared" si="252"/>
        <v>129414758.05555554</v>
      </c>
      <c r="CY233" s="155">
        <f t="shared" si="266"/>
        <v>336478370.94444448</v>
      </c>
    </row>
    <row r="234" spans="1:103" ht="13" outlineLevel="1" x14ac:dyDescent="0.25">
      <c r="A234" s="80" t="s">
        <v>344</v>
      </c>
      <c r="B234" s="71" t="s">
        <v>196</v>
      </c>
      <c r="C234" s="72" t="s">
        <v>229</v>
      </c>
      <c r="D234" s="71" t="s">
        <v>147</v>
      </c>
      <c r="E234" s="142" t="s">
        <v>1058</v>
      </c>
      <c r="F234" s="71" t="s">
        <v>433</v>
      </c>
      <c r="G234" s="73">
        <v>45714</v>
      </c>
      <c r="H234" s="73">
        <v>45717</v>
      </c>
      <c r="I234" s="71">
        <v>36</v>
      </c>
      <c r="J234" s="142" t="s">
        <v>750</v>
      </c>
      <c r="K234" s="75" t="s">
        <v>434</v>
      </c>
      <c r="L234" s="80" t="s">
        <v>251</v>
      </c>
      <c r="M234" s="83" t="str">
        <f t="shared" si="263"/>
        <v>6274</v>
      </c>
      <c r="N234" s="71">
        <v>6274001906</v>
      </c>
      <c r="O234" s="71"/>
      <c r="P234" s="76"/>
      <c r="Q234" s="77"/>
      <c r="R234" s="76">
        <v>449488186</v>
      </c>
      <c r="S234" s="170">
        <f t="shared" si="262"/>
        <v>12485782.944444444</v>
      </c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6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6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6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6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5"/>
      <c r="CK234" s="156"/>
      <c r="CL234" s="155">
        <f t="shared" si="264"/>
        <v>0</v>
      </c>
      <c r="CM234" s="155">
        <f t="shared" si="264"/>
        <v>0</v>
      </c>
      <c r="CN234" s="155">
        <f t="shared" si="264"/>
        <v>12485782.944444444</v>
      </c>
      <c r="CO234" s="155">
        <f t="shared" si="264"/>
        <v>12485782.944444444</v>
      </c>
      <c r="CP234" s="155">
        <f t="shared" si="264"/>
        <v>12485782.944444444</v>
      </c>
      <c r="CQ234" s="155">
        <f t="shared" si="265"/>
        <v>12485782.944444444</v>
      </c>
      <c r="CR234" s="155">
        <f t="shared" si="265"/>
        <v>12485782.944444444</v>
      </c>
      <c r="CS234" s="155">
        <f t="shared" si="265"/>
        <v>12485782.944444444</v>
      </c>
      <c r="CT234" s="155">
        <f t="shared" si="265"/>
        <v>12485782.944444444</v>
      </c>
      <c r="CU234" s="155">
        <f t="shared" si="265"/>
        <v>12485782.944444444</v>
      </c>
      <c r="CV234" s="155">
        <f t="shared" si="265"/>
        <v>12485782.944444444</v>
      </c>
      <c r="CW234" s="155">
        <f t="shared" si="265"/>
        <v>12485782.944444444</v>
      </c>
      <c r="CX234" s="155">
        <f t="shared" si="252"/>
        <v>124857829.44444446</v>
      </c>
      <c r="CY234" s="155">
        <f t="shared" si="266"/>
        <v>324630356.55555552</v>
      </c>
    </row>
    <row r="235" spans="1:103" ht="13" outlineLevel="1" x14ac:dyDescent="0.25">
      <c r="A235" s="80" t="s">
        <v>344</v>
      </c>
      <c r="B235" s="71" t="s">
        <v>196</v>
      </c>
      <c r="C235" s="72" t="s">
        <v>213</v>
      </c>
      <c r="D235" s="71" t="s">
        <v>147</v>
      </c>
      <c r="E235" s="142" t="s">
        <v>1059</v>
      </c>
      <c r="F235" s="80" t="s">
        <v>435</v>
      </c>
      <c r="G235" s="73">
        <v>45716</v>
      </c>
      <c r="H235" s="73">
        <v>45717</v>
      </c>
      <c r="I235" s="71">
        <v>60</v>
      </c>
      <c r="J235" s="142" t="s">
        <v>286</v>
      </c>
      <c r="K235" s="75" t="s">
        <v>287</v>
      </c>
      <c r="L235" s="80" t="s">
        <v>288</v>
      </c>
      <c r="M235" s="83" t="str">
        <f t="shared" si="263"/>
        <v>6274</v>
      </c>
      <c r="N235" s="71">
        <v>6274001906</v>
      </c>
      <c r="O235" s="71"/>
      <c r="P235" s="76"/>
      <c r="Q235" s="77"/>
      <c r="R235" s="76">
        <v>1060199128</v>
      </c>
      <c r="S235" s="170">
        <f t="shared" si="262"/>
        <v>17669985.466666665</v>
      </c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6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6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6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6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5"/>
      <c r="CK235" s="156"/>
      <c r="CL235" s="155">
        <f t="shared" si="264"/>
        <v>0</v>
      </c>
      <c r="CM235" s="155">
        <f t="shared" si="264"/>
        <v>0</v>
      </c>
      <c r="CN235" s="155">
        <f t="shared" si="264"/>
        <v>17669985.466666665</v>
      </c>
      <c r="CO235" s="155">
        <f t="shared" si="264"/>
        <v>17669985.466666665</v>
      </c>
      <c r="CP235" s="155">
        <f t="shared" si="264"/>
        <v>17669985.466666665</v>
      </c>
      <c r="CQ235" s="155">
        <f t="shared" si="265"/>
        <v>17669985.466666665</v>
      </c>
      <c r="CR235" s="155">
        <f t="shared" si="265"/>
        <v>17669985.466666665</v>
      </c>
      <c r="CS235" s="155">
        <f t="shared" si="265"/>
        <v>17669985.466666665</v>
      </c>
      <c r="CT235" s="155">
        <f t="shared" si="265"/>
        <v>17669985.466666665</v>
      </c>
      <c r="CU235" s="155">
        <f t="shared" si="265"/>
        <v>17669985.466666665</v>
      </c>
      <c r="CV235" s="155">
        <f t="shared" si="265"/>
        <v>17669985.466666665</v>
      </c>
      <c r="CW235" s="155">
        <f t="shared" si="265"/>
        <v>17669985.466666665</v>
      </c>
      <c r="CX235" s="155">
        <f t="shared" si="252"/>
        <v>176699854.66666666</v>
      </c>
      <c r="CY235" s="155">
        <f t="shared" si="266"/>
        <v>883499273.33333337</v>
      </c>
    </row>
    <row r="236" spans="1:103" ht="13" outlineLevel="1" x14ac:dyDescent="0.25">
      <c r="A236" s="80" t="s">
        <v>344</v>
      </c>
      <c r="B236" s="71" t="s">
        <v>196</v>
      </c>
      <c r="C236" s="72" t="s">
        <v>229</v>
      </c>
      <c r="D236" s="71" t="s">
        <v>147</v>
      </c>
      <c r="E236" s="142" t="s">
        <v>1060</v>
      </c>
      <c r="F236" s="71" t="s">
        <v>436</v>
      </c>
      <c r="G236" s="73">
        <v>45716</v>
      </c>
      <c r="H236" s="73">
        <v>45717</v>
      </c>
      <c r="I236" s="71">
        <v>36</v>
      </c>
      <c r="J236" s="142" t="s">
        <v>415</v>
      </c>
      <c r="K236" s="75" t="s">
        <v>437</v>
      </c>
      <c r="L236" s="80" t="s">
        <v>331</v>
      </c>
      <c r="M236" s="83" t="str">
        <f t="shared" si="263"/>
        <v>6274</v>
      </c>
      <c r="N236" s="71">
        <v>6274001906</v>
      </c>
      <c r="O236" s="71"/>
      <c r="P236" s="76"/>
      <c r="Q236" s="77"/>
      <c r="R236" s="76">
        <v>448738186</v>
      </c>
      <c r="S236" s="170">
        <f t="shared" si="262"/>
        <v>12464949.611111112</v>
      </c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6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6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6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6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5"/>
      <c r="CK236" s="156"/>
      <c r="CL236" s="155">
        <f t="shared" ref="CL236:CP245" si="267">+IF(YEAR($H236)&lt;$CL$4,$S236,IF(AND(YEAR($H236)=$CL$4,MONTH($H236)&lt;=CL$6),$S236,0))</f>
        <v>0</v>
      </c>
      <c r="CM236" s="155">
        <f t="shared" si="267"/>
        <v>0</v>
      </c>
      <c r="CN236" s="155">
        <f t="shared" si="267"/>
        <v>12464949.611111112</v>
      </c>
      <c r="CO236" s="155">
        <f t="shared" si="267"/>
        <v>12464949.611111112</v>
      </c>
      <c r="CP236" s="155">
        <f t="shared" si="267"/>
        <v>12464949.611111112</v>
      </c>
      <c r="CQ236" s="155">
        <f t="shared" si="265"/>
        <v>12464949.611111112</v>
      </c>
      <c r="CR236" s="155">
        <f t="shared" si="265"/>
        <v>12464949.611111112</v>
      </c>
      <c r="CS236" s="155">
        <f t="shared" si="265"/>
        <v>12464949.611111112</v>
      </c>
      <c r="CT236" s="155">
        <f t="shared" si="265"/>
        <v>12464949.611111112</v>
      </c>
      <c r="CU236" s="155">
        <f t="shared" si="265"/>
        <v>12464949.611111112</v>
      </c>
      <c r="CV236" s="155">
        <f t="shared" si="265"/>
        <v>12464949.611111112</v>
      </c>
      <c r="CW236" s="155">
        <f t="shared" si="265"/>
        <v>12464949.611111112</v>
      </c>
      <c r="CX236" s="155">
        <f t="shared" si="252"/>
        <v>124649496.1111111</v>
      </c>
      <c r="CY236" s="155">
        <f t="shared" si="266"/>
        <v>324088689.8888889</v>
      </c>
    </row>
    <row r="237" spans="1:103" ht="13" outlineLevel="1" x14ac:dyDescent="0.25">
      <c r="A237" s="80" t="s">
        <v>344</v>
      </c>
      <c r="B237" s="71" t="s">
        <v>196</v>
      </c>
      <c r="C237" s="72" t="s">
        <v>197</v>
      </c>
      <c r="D237" s="71" t="s">
        <v>147</v>
      </c>
      <c r="E237" s="142" t="s">
        <v>1061</v>
      </c>
      <c r="F237" s="71" t="s">
        <v>438</v>
      </c>
      <c r="G237" s="73">
        <v>45714</v>
      </c>
      <c r="H237" s="73">
        <v>45717</v>
      </c>
      <c r="I237" s="71">
        <v>36</v>
      </c>
      <c r="J237" s="142" t="s">
        <v>409</v>
      </c>
      <c r="K237" s="75" t="s">
        <v>439</v>
      </c>
      <c r="L237" s="80" t="s">
        <v>411</v>
      </c>
      <c r="M237" s="83" t="str">
        <f t="shared" si="263"/>
        <v>6274</v>
      </c>
      <c r="N237" s="71">
        <v>6274001906</v>
      </c>
      <c r="O237" s="71"/>
      <c r="P237" s="76"/>
      <c r="Q237" s="77"/>
      <c r="R237" s="76">
        <v>127088350</v>
      </c>
      <c r="S237" s="170">
        <f t="shared" si="262"/>
        <v>3530231.9444444445</v>
      </c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6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6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6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6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5"/>
      <c r="CK237" s="156"/>
      <c r="CL237" s="155">
        <f t="shared" si="267"/>
        <v>0</v>
      </c>
      <c r="CM237" s="155">
        <f t="shared" si="267"/>
        <v>0</v>
      </c>
      <c r="CN237" s="155">
        <f t="shared" si="267"/>
        <v>3530231.9444444445</v>
      </c>
      <c r="CO237" s="155">
        <f t="shared" si="267"/>
        <v>3530231.9444444445</v>
      </c>
      <c r="CP237" s="155">
        <f t="shared" si="267"/>
        <v>3530231.9444444445</v>
      </c>
      <c r="CQ237" s="155">
        <f t="shared" ref="CQ237:CW246" si="268">+IF(YEAR($H237)&lt;$CL$4,$S237,IF(AND(YEAR($H237)=$CL$4,MONTH($H237)&lt;=CQ$6),$S237,0))</f>
        <v>3530231.9444444445</v>
      </c>
      <c r="CR237" s="155">
        <f t="shared" si="268"/>
        <v>3530231.9444444445</v>
      </c>
      <c r="CS237" s="155">
        <f t="shared" si="268"/>
        <v>3530231.9444444445</v>
      </c>
      <c r="CT237" s="155">
        <f t="shared" si="268"/>
        <v>3530231.9444444445</v>
      </c>
      <c r="CU237" s="155">
        <f t="shared" si="268"/>
        <v>3530231.9444444445</v>
      </c>
      <c r="CV237" s="155">
        <f t="shared" si="268"/>
        <v>3530231.9444444445</v>
      </c>
      <c r="CW237" s="155">
        <f t="shared" si="268"/>
        <v>3530231.9444444445</v>
      </c>
      <c r="CX237" s="155">
        <f t="shared" si="252"/>
        <v>35302319.444444448</v>
      </c>
      <c r="CY237" s="155">
        <f t="shared" si="266"/>
        <v>91786030.555555552</v>
      </c>
    </row>
    <row r="238" spans="1:103" ht="13" outlineLevel="1" x14ac:dyDescent="0.25">
      <c r="A238" s="80" t="s">
        <v>344</v>
      </c>
      <c r="B238" s="80" t="s">
        <v>196</v>
      </c>
      <c r="C238" s="72" t="s">
        <v>213</v>
      </c>
      <c r="D238" s="71" t="s">
        <v>147</v>
      </c>
      <c r="E238" s="142" t="s">
        <v>1062</v>
      </c>
      <c r="F238" s="71" t="s">
        <v>440</v>
      </c>
      <c r="G238" s="73">
        <v>45747</v>
      </c>
      <c r="H238" s="73">
        <v>45748</v>
      </c>
      <c r="I238" s="71">
        <v>36</v>
      </c>
      <c r="J238" s="142" t="s">
        <v>286</v>
      </c>
      <c r="K238" s="75" t="s">
        <v>287</v>
      </c>
      <c r="L238" s="80" t="s">
        <v>288</v>
      </c>
      <c r="M238" s="83" t="str">
        <f t="shared" si="263"/>
        <v>6274</v>
      </c>
      <c r="N238" s="71">
        <v>6274001906</v>
      </c>
      <c r="O238" s="71"/>
      <c r="P238" s="76"/>
      <c r="Q238" s="77"/>
      <c r="R238" s="76">
        <v>280305107</v>
      </c>
      <c r="S238" s="170">
        <f t="shared" si="262"/>
        <v>7786252.972222222</v>
      </c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6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6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6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6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5"/>
      <c r="CK238" s="156"/>
      <c r="CL238" s="155">
        <f t="shared" si="267"/>
        <v>0</v>
      </c>
      <c r="CM238" s="155">
        <f t="shared" si="267"/>
        <v>0</v>
      </c>
      <c r="CN238" s="155">
        <f t="shared" si="267"/>
        <v>0</v>
      </c>
      <c r="CO238" s="155">
        <f t="shared" si="267"/>
        <v>7786252.972222222</v>
      </c>
      <c r="CP238" s="155">
        <f t="shared" si="267"/>
        <v>7786252.972222222</v>
      </c>
      <c r="CQ238" s="155">
        <f t="shared" si="268"/>
        <v>7786252.972222222</v>
      </c>
      <c r="CR238" s="155">
        <f t="shared" si="268"/>
        <v>7786252.972222222</v>
      </c>
      <c r="CS238" s="155">
        <f t="shared" si="268"/>
        <v>7786252.972222222</v>
      </c>
      <c r="CT238" s="155">
        <f t="shared" si="268"/>
        <v>7786252.972222222</v>
      </c>
      <c r="CU238" s="155">
        <f t="shared" si="268"/>
        <v>7786252.972222222</v>
      </c>
      <c r="CV238" s="155">
        <f t="shared" si="268"/>
        <v>7786252.972222222</v>
      </c>
      <c r="CW238" s="155">
        <f t="shared" si="268"/>
        <v>7786252.972222222</v>
      </c>
      <c r="CX238" s="155">
        <f t="shared" si="252"/>
        <v>70076276.75</v>
      </c>
      <c r="CY238" s="155">
        <f t="shared" si="266"/>
        <v>210228830.25</v>
      </c>
    </row>
    <row r="239" spans="1:103" ht="13" outlineLevel="1" x14ac:dyDescent="0.25">
      <c r="A239" s="80" t="s">
        <v>344</v>
      </c>
      <c r="B239" s="80" t="s">
        <v>196</v>
      </c>
      <c r="C239" s="72" t="s">
        <v>197</v>
      </c>
      <c r="D239" s="71" t="s">
        <v>147</v>
      </c>
      <c r="E239" s="142" t="s">
        <v>1063</v>
      </c>
      <c r="F239" s="71" t="s">
        <v>441</v>
      </c>
      <c r="G239" s="73">
        <v>45747</v>
      </c>
      <c r="H239" s="73">
        <v>45748</v>
      </c>
      <c r="I239" s="71">
        <v>36</v>
      </c>
      <c r="J239" s="142" t="s">
        <v>442</v>
      </c>
      <c r="K239" s="75" t="s">
        <v>443</v>
      </c>
      <c r="L239" s="80" t="s">
        <v>444</v>
      </c>
      <c r="M239" s="83" t="str">
        <f t="shared" si="263"/>
        <v>6274</v>
      </c>
      <c r="N239" s="71">
        <v>6274001906</v>
      </c>
      <c r="O239" s="71"/>
      <c r="P239" s="76"/>
      <c r="Q239" s="77"/>
      <c r="R239" s="76">
        <v>258604309</v>
      </c>
      <c r="S239" s="170">
        <f t="shared" si="262"/>
        <v>7183453.027777778</v>
      </c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6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6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6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6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5"/>
      <c r="CK239" s="156"/>
      <c r="CL239" s="155">
        <f t="shared" si="267"/>
        <v>0</v>
      </c>
      <c r="CM239" s="155">
        <f t="shared" si="267"/>
        <v>0</v>
      </c>
      <c r="CN239" s="155">
        <f t="shared" si="267"/>
        <v>0</v>
      </c>
      <c r="CO239" s="155">
        <f t="shared" si="267"/>
        <v>7183453.027777778</v>
      </c>
      <c r="CP239" s="155">
        <f t="shared" si="267"/>
        <v>7183453.027777778</v>
      </c>
      <c r="CQ239" s="155">
        <f t="shared" si="268"/>
        <v>7183453.027777778</v>
      </c>
      <c r="CR239" s="155">
        <f t="shared" si="268"/>
        <v>7183453.027777778</v>
      </c>
      <c r="CS239" s="155">
        <f t="shared" si="268"/>
        <v>7183453.027777778</v>
      </c>
      <c r="CT239" s="155">
        <f t="shared" si="268"/>
        <v>7183453.027777778</v>
      </c>
      <c r="CU239" s="155">
        <f t="shared" si="268"/>
        <v>7183453.027777778</v>
      </c>
      <c r="CV239" s="155">
        <f t="shared" si="268"/>
        <v>7183453.027777778</v>
      </c>
      <c r="CW239" s="155">
        <f t="shared" si="268"/>
        <v>7183453.027777778</v>
      </c>
      <c r="CX239" s="155">
        <f t="shared" si="252"/>
        <v>64651077.249999993</v>
      </c>
      <c r="CY239" s="155">
        <f t="shared" si="266"/>
        <v>193953231.75</v>
      </c>
    </row>
    <row r="240" spans="1:103" ht="13" outlineLevel="1" x14ac:dyDescent="0.25">
      <c r="A240" s="80" t="s">
        <v>344</v>
      </c>
      <c r="B240" s="80" t="s">
        <v>205</v>
      </c>
      <c r="C240" s="72" t="s">
        <v>197</v>
      </c>
      <c r="D240" s="71" t="s">
        <v>147</v>
      </c>
      <c r="E240" s="142" t="s">
        <v>1064</v>
      </c>
      <c r="F240" s="71" t="s">
        <v>445</v>
      </c>
      <c r="G240" s="73">
        <v>45747</v>
      </c>
      <c r="H240" s="73">
        <v>45748</v>
      </c>
      <c r="I240" s="71">
        <v>36</v>
      </c>
      <c r="J240" s="142" t="s">
        <v>280</v>
      </c>
      <c r="K240" s="75" t="s">
        <v>446</v>
      </c>
      <c r="L240" s="80" t="s">
        <v>282</v>
      </c>
      <c r="M240" s="83" t="str">
        <f t="shared" si="263"/>
        <v>6274</v>
      </c>
      <c r="N240" s="71">
        <v>6274001906</v>
      </c>
      <c r="O240" s="71"/>
      <c r="P240" s="76"/>
      <c r="Q240" s="77"/>
      <c r="R240" s="76">
        <v>258604309</v>
      </c>
      <c r="S240" s="170">
        <f t="shared" si="262"/>
        <v>7183453.027777778</v>
      </c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6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6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6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6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5"/>
      <c r="CK240" s="156"/>
      <c r="CL240" s="155">
        <f t="shared" si="267"/>
        <v>0</v>
      </c>
      <c r="CM240" s="155">
        <f t="shared" si="267"/>
        <v>0</v>
      </c>
      <c r="CN240" s="155">
        <f t="shared" si="267"/>
        <v>0</v>
      </c>
      <c r="CO240" s="155">
        <f t="shared" si="267"/>
        <v>7183453.027777778</v>
      </c>
      <c r="CP240" s="155">
        <f t="shared" si="267"/>
        <v>7183453.027777778</v>
      </c>
      <c r="CQ240" s="155">
        <f t="shared" si="268"/>
        <v>7183453.027777778</v>
      </c>
      <c r="CR240" s="155">
        <f t="shared" si="268"/>
        <v>7183453.027777778</v>
      </c>
      <c r="CS240" s="155">
        <f t="shared" si="268"/>
        <v>7183453.027777778</v>
      </c>
      <c r="CT240" s="155">
        <f t="shared" si="268"/>
        <v>7183453.027777778</v>
      </c>
      <c r="CU240" s="155">
        <f t="shared" si="268"/>
        <v>7183453.027777778</v>
      </c>
      <c r="CV240" s="155">
        <f t="shared" si="268"/>
        <v>7183453.027777778</v>
      </c>
      <c r="CW240" s="155">
        <f t="shared" si="268"/>
        <v>7183453.027777778</v>
      </c>
      <c r="CX240" s="155">
        <f t="shared" ref="CX240:CX277" si="269">+SUM(CL240:CW240)</f>
        <v>64651077.249999993</v>
      </c>
      <c r="CY240" s="155">
        <f t="shared" si="266"/>
        <v>193953231.75</v>
      </c>
    </row>
    <row r="241" spans="1:103" ht="13" outlineLevel="1" x14ac:dyDescent="0.25">
      <c r="A241" s="80" t="s">
        <v>344</v>
      </c>
      <c r="B241" s="80" t="s">
        <v>268</v>
      </c>
      <c r="C241" s="72" t="s">
        <v>197</v>
      </c>
      <c r="D241" s="71" t="s">
        <v>147</v>
      </c>
      <c r="E241" s="142" t="s">
        <v>1065</v>
      </c>
      <c r="F241" s="71" t="s">
        <v>447</v>
      </c>
      <c r="G241" s="73">
        <v>45747</v>
      </c>
      <c r="H241" s="73">
        <v>45748</v>
      </c>
      <c r="I241" s="71">
        <v>36</v>
      </c>
      <c r="J241" s="142" t="s">
        <v>448</v>
      </c>
      <c r="K241" s="75" t="s">
        <v>270</v>
      </c>
      <c r="L241" s="80" t="s">
        <v>271</v>
      </c>
      <c r="M241" s="83" t="str">
        <f t="shared" si="263"/>
        <v>6274</v>
      </c>
      <c r="N241" s="71">
        <v>6274001906</v>
      </c>
      <c r="O241" s="71"/>
      <c r="P241" s="76"/>
      <c r="Q241" s="77"/>
      <c r="R241" s="76">
        <v>258604309</v>
      </c>
      <c r="S241" s="170">
        <f t="shared" si="262"/>
        <v>7183453.027777778</v>
      </c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6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6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6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6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5"/>
      <c r="CK241" s="156"/>
      <c r="CL241" s="155">
        <f t="shared" si="267"/>
        <v>0</v>
      </c>
      <c r="CM241" s="155">
        <f t="shared" si="267"/>
        <v>0</v>
      </c>
      <c r="CN241" s="155">
        <f t="shared" si="267"/>
        <v>0</v>
      </c>
      <c r="CO241" s="155">
        <f t="shared" si="267"/>
        <v>7183453.027777778</v>
      </c>
      <c r="CP241" s="155">
        <f t="shared" si="267"/>
        <v>7183453.027777778</v>
      </c>
      <c r="CQ241" s="155">
        <f t="shared" si="268"/>
        <v>7183453.027777778</v>
      </c>
      <c r="CR241" s="155">
        <f t="shared" si="268"/>
        <v>7183453.027777778</v>
      </c>
      <c r="CS241" s="155">
        <f t="shared" si="268"/>
        <v>7183453.027777778</v>
      </c>
      <c r="CT241" s="155">
        <f t="shared" si="268"/>
        <v>7183453.027777778</v>
      </c>
      <c r="CU241" s="155">
        <f t="shared" si="268"/>
        <v>7183453.027777778</v>
      </c>
      <c r="CV241" s="155">
        <f t="shared" si="268"/>
        <v>7183453.027777778</v>
      </c>
      <c r="CW241" s="155">
        <f t="shared" si="268"/>
        <v>7183453.027777778</v>
      </c>
      <c r="CX241" s="155">
        <f t="shared" si="269"/>
        <v>64651077.249999993</v>
      </c>
      <c r="CY241" s="155">
        <f t="shared" si="266"/>
        <v>193953231.75</v>
      </c>
    </row>
    <row r="242" spans="1:103" ht="13" outlineLevel="1" x14ac:dyDescent="0.25">
      <c r="A242" s="80" t="s">
        <v>344</v>
      </c>
      <c r="B242" s="80" t="s">
        <v>205</v>
      </c>
      <c r="C242" s="72" t="s">
        <v>197</v>
      </c>
      <c r="D242" s="71" t="s">
        <v>147</v>
      </c>
      <c r="E242" s="142" t="s">
        <v>1066</v>
      </c>
      <c r="F242" s="71" t="s">
        <v>449</v>
      </c>
      <c r="G242" s="73">
        <v>45747</v>
      </c>
      <c r="H242" s="73">
        <v>45748</v>
      </c>
      <c r="I242" s="71">
        <v>36</v>
      </c>
      <c r="J242" s="142" t="s">
        <v>294</v>
      </c>
      <c r="K242" s="75" t="s">
        <v>450</v>
      </c>
      <c r="L242" s="80" t="s">
        <v>296</v>
      </c>
      <c r="M242" s="83" t="str">
        <f t="shared" si="263"/>
        <v>6274</v>
      </c>
      <c r="N242" s="71">
        <v>6274001906</v>
      </c>
      <c r="O242" s="71"/>
      <c r="P242" s="76"/>
      <c r="Q242" s="77"/>
      <c r="R242" s="76">
        <v>258604309</v>
      </c>
      <c r="S242" s="170">
        <f t="shared" si="262"/>
        <v>7183453.027777778</v>
      </c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6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6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6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6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5"/>
      <c r="CK242" s="156"/>
      <c r="CL242" s="155">
        <f t="shared" si="267"/>
        <v>0</v>
      </c>
      <c r="CM242" s="155">
        <f t="shared" si="267"/>
        <v>0</v>
      </c>
      <c r="CN242" s="155">
        <f t="shared" si="267"/>
        <v>0</v>
      </c>
      <c r="CO242" s="155">
        <f t="shared" si="267"/>
        <v>7183453.027777778</v>
      </c>
      <c r="CP242" s="155">
        <f t="shared" si="267"/>
        <v>7183453.027777778</v>
      </c>
      <c r="CQ242" s="155">
        <f t="shared" si="268"/>
        <v>7183453.027777778</v>
      </c>
      <c r="CR242" s="155">
        <f t="shared" si="268"/>
        <v>7183453.027777778</v>
      </c>
      <c r="CS242" s="155">
        <f t="shared" si="268"/>
        <v>7183453.027777778</v>
      </c>
      <c r="CT242" s="155">
        <f t="shared" si="268"/>
        <v>7183453.027777778</v>
      </c>
      <c r="CU242" s="155">
        <f t="shared" si="268"/>
        <v>7183453.027777778</v>
      </c>
      <c r="CV242" s="155">
        <f t="shared" si="268"/>
        <v>7183453.027777778</v>
      </c>
      <c r="CW242" s="155">
        <f t="shared" si="268"/>
        <v>7183453.027777778</v>
      </c>
      <c r="CX242" s="155">
        <f t="shared" si="269"/>
        <v>64651077.249999993</v>
      </c>
      <c r="CY242" s="155">
        <f t="shared" si="266"/>
        <v>193953231.75</v>
      </c>
    </row>
    <row r="243" spans="1:103" ht="13" outlineLevel="1" x14ac:dyDescent="0.25">
      <c r="A243" s="80" t="s">
        <v>344</v>
      </c>
      <c r="B243" s="71" t="s">
        <v>196</v>
      </c>
      <c r="C243" s="72" t="s">
        <v>197</v>
      </c>
      <c r="D243" s="71" t="s">
        <v>147</v>
      </c>
      <c r="E243" s="142" t="s">
        <v>1067</v>
      </c>
      <c r="F243" s="71" t="s">
        <v>451</v>
      </c>
      <c r="G243" s="73">
        <v>45777</v>
      </c>
      <c r="H243" s="73">
        <v>45778</v>
      </c>
      <c r="I243" s="71">
        <v>36</v>
      </c>
      <c r="J243" s="142" t="s">
        <v>276</v>
      </c>
      <c r="K243" s="75" t="s">
        <v>277</v>
      </c>
      <c r="L243" s="80" t="s">
        <v>278</v>
      </c>
      <c r="M243" s="83" t="str">
        <f t="shared" si="263"/>
        <v>6274</v>
      </c>
      <c r="N243" s="71">
        <v>6274001906</v>
      </c>
      <c r="O243" s="71"/>
      <c r="P243" s="76"/>
      <c r="Q243" s="77"/>
      <c r="R243" s="76">
        <v>258957539</v>
      </c>
      <c r="S243" s="170">
        <f t="shared" si="262"/>
        <v>7193264.972222222</v>
      </c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6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6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6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6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5"/>
      <c r="CK243" s="156"/>
      <c r="CL243" s="155">
        <f t="shared" si="267"/>
        <v>0</v>
      </c>
      <c r="CM243" s="155">
        <f t="shared" si="267"/>
        <v>0</v>
      </c>
      <c r="CN243" s="155">
        <f t="shared" si="267"/>
        <v>0</v>
      </c>
      <c r="CO243" s="155">
        <f t="shared" si="267"/>
        <v>0</v>
      </c>
      <c r="CP243" s="155">
        <f t="shared" si="267"/>
        <v>7193264.972222222</v>
      </c>
      <c r="CQ243" s="155">
        <f t="shared" si="268"/>
        <v>7193264.972222222</v>
      </c>
      <c r="CR243" s="155">
        <f t="shared" si="268"/>
        <v>7193264.972222222</v>
      </c>
      <c r="CS243" s="155">
        <f t="shared" si="268"/>
        <v>7193264.972222222</v>
      </c>
      <c r="CT243" s="155">
        <f t="shared" si="268"/>
        <v>7193264.972222222</v>
      </c>
      <c r="CU243" s="155">
        <f t="shared" si="268"/>
        <v>7193264.972222222</v>
      </c>
      <c r="CV243" s="155">
        <f t="shared" si="268"/>
        <v>7193264.972222222</v>
      </c>
      <c r="CW243" s="155">
        <f t="shared" si="268"/>
        <v>7193264.972222222</v>
      </c>
      <c r="CX243" s="155">
        <f t="shared" si="269"/>
        <v>57546119.777777784</v>
      </c>
      <c r="CY243" s="155">
        <f t="shared" si="266"/>
        <v>201411419.22222221</v>
      </c>
    </row>
    <row r="244" spans="1:103" ht="13" outlineLevel="1" x14ac:dyDescent="0.25">
      <c r="A244" s="80" t="s">
        <v>344</v>
      </c>
      <c r="B244" s="71" t="s">
        <v>205</v>
      </c>
      <c r="C244" s="72" t="s">
        <v>206</v>
      </c>
      <c r="D244" s="71" t="s">
        <v>147</v>
      </c>
      <c r="E244" s="142" t="s">
        <v>1068</v>
      </c>
      <c r="F244" s="71" t="s">
        <v>452</v>
      </c>
      <c r="G244" s="73">
        <v>45777</v>
      </c>
      <c r="H244" s="73">
        <v>45778</v>
      </c>
      <c r="I244" s="71">
        <v>36</v>
      </c>
      <c r="J244" s="142" t="s">
        <v>453</v>
      </c>
      <c r="K244" s="75" t="s">
        <v>454</v>
      </c>
      <c r="L244" s="80" t="s">
        <v>239</v>
      </c>
      <c r="M244" s="83" t="str">
        <f t="shared" si="263"/>
        <v>6274</v>
      </c>
      <c r="N244" s="71">
        <v>6274001906</v>
      </c>
      <c r="O244" s="71"/>
      <c r="P244" s="76"/>
      <c r="Q244" s="77"/>
      <c r="R244" s="76">
        <v>129302154</v>
      </c>
      <c r="S244" s="170">
        <f t="shared" si="262"/>
        <v>3591726.5</v>
      </c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6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6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6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6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5"/>
      <c r="CK244" s="156"/>
      <c r="CL244" s="155">
        <f t="shared" si="267"/>
        <v>0</v>
      </c>
      <c r="CM244" s="155">
        <f t="shared" si="267"/>
        <v>0</v>
      </c>
      <c r="CN244" s="155">
        <f t="shared" si="267"/>
        <v>0</v>
      </c>
      <c r="CO244" s="155">
        <f t="shared" si="267"/>
        <v>0</v>
      </c>
      <c r="CP244" s="155">
        <f t="shared" si="267"/>
        <v>3591726.5</v>
      </c>
      <c r="CQ244" s="155">
        <f t="shared" si="268"/>
        <v>3591726.5</v>
      </c>
      <c r="CR244" s="155">
        <f t="shared" si="268"/>
        <v>3591726.5</v>
      </c>
      <c r="CS244" s="155">
        <f t="shared" si="268"/>
        <v>3591726.5</v>
      </c>
      <c r="CT244" s="155">
        <f t="shared" si="268"/>
        <v>3591726.5</v>
      </c>
      <c r="CU244" s="155">
        <f t="shared" si="268"/>
        <v>3591726.5</v>
      </c>
      <c r="CV244" s="155">
        <f t="shared" si="268"/>
        <v>3591726.5</v>
      </c>
      <c r="CW244" s="155">
        <f t="shared" si="268"/>
        <v>3591726.5</v>
      </c>
      <c r="CX244" s="155">
        <f t="shared" si="269"/>
        <v>28733812</v>
      </c>
      <c r="CY244" s="155">
        <f t="shared" si="266"/>
        <v>100568342</v>
      </c>
    </row>
    <row r="245" spans="1:103" ht="13" outlineLevel="1" x14ac:dyDescent="0.25">
      <c r="A245" s="80" t="s">
        <v>344</v>
      </c>
      <c r="B245" s="71" t="s">
        <v>205</v>
      </c>
      <c r="C245" s="72" t="s">
        <v>206</v>
      </c>
      <c r="D245" s="71" t="s">
        <v>147</v>
      </c>
      <c r="E245" s="142" t="s">
        <v>1069</v>
      </c>
      <c r="F245" s="71" t="s">
        <v>455</v>
      </c>
      <c r="G245" s="73">
        <v>45777</v>
      </c>
      <c r="H245" s="73">
        <v>45778</v>
      </c>
      <c r="I245" s="71">
        <v>36</v>
      </c>
      <c r="J245" s="142" t="s">
        <v>456</v>
      </c>
      <c r="K245" s="75" t="s">
        <v>457</v>
      </c>
      <c r="L245" s="80" t="s">
        <v>363</v>
      </c>
      <c r="M245" s="83" t="str">
        <f t="shared" si="263"/>
        <v>6274</v>
      </c>
      <c r="N245" s="71">
        <v>6274001906</v>
      </c>
      <c r="O245" s="71"/>
      <c r="P245" s="76"/>
      <c r="Q245" s="77"/>
      <c r="R245" s="76">
        <v>129302155</v>
      </c>
      <c r="S245" s="170">
        <f t="shared" si="262"/>
        <v>3591726.527777778</v>
      </c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6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6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6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6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5"/>
      <c r="CK245" s="156"/>
      <c r="CL245" s="155">
        <f t="shared" si="267"/>
        <v>0</v>
      </c>
      <c r="CM245" s="155">
        <f t="shared" si="267"/>
        <v>0</v>
      </c>
      <c r="CN245" s="155">
        <f t="shared" si="267"/>
        <v>0</v>
      </c>
      <c r="CO245" s="155">
        <f t="shared" si="267"/>
        <v>0</v>
      </c>
      <c r="CP245" s="155">
        <f t="shared" si="267"/>
        <v>3591726.527777778</v>
      </c>
      <c r="CQ245" s="155">
        <f t="shared" si="268"/>
        <v>3591726.527777778</v>
      </c>
      <c r="CR245" s="155">
        <f t="shared" si="268"/>
        <v>3591726.527777778</v>
      </c>
      <c r="CS245" s="155">
        <f t="shared" si="268"/>
        <v>3591726.527777778</v>
      </c>
      <c r="CT245" s="155">
        <f t="shared" si="268"/>
        <v>3591726.527777778</v>
      </c>
      <c r="CU245" s="155">
        <f t="shared" si="268"/>
        <v>3591726.527777778</v>
      </c>
      <c r="CV245" s="155">
        <f t="shared" si="268"/>
        <v>3591726.527777778</v>
      </c>
      <c r="CW245" s="155">
        <f t="shared" si="268"/>
        <v>3591726.527777778</v>
      </c>
      <c r="CX245" s="155">
        <f t="shared" si="269"/>
        <v>28733812.222222216</v>
      </c>
      <c r="CY245" s="155">
        <f t="shared" si="266"/>
        <v>100568342.77777779</v>
      </c>
    </row>
    <row r="246" spans="1:103" ht="13" outlineLevel="1" x14ac:dyDescent="0.25">
      <c r="A246" s="80" t="s">
        <v>344</v>
      </c>
      <c r="B246" s="71" t="s">
        <v>196</v>
      </c>
      <c r="C246" s="72" t="s">
        <v>213</v>
      </c>
      <c r="D246" s="71" t="s">
        <v>147</v>
      </c>
      <c r="E246" s="142" t="s">
        <v>1070</v>
      </c>
      <c r="F246" s="71" t="s">
        <v>458</v>
      </c>
      <c r="G246" s="73">
        <v>45777</v>
      </c>
      <c r="H246" s="73">
        <v>45778</v>
      </c>
      <c r="I246" s="71">
        <v>36</v>
      </c>
      <c r="J246" s="142" t="s">
        <v>292</v>
      </c>
      <c r="K246" s="75" t="s">
        <v>328</v>
      </c>
      <c r="L246" s="80" t="s">
        <v>253</v>
      </c>
      <c r="M246" s="83" t="str">
        <f t="shared" si="263"/>
        <v>6274</v>
      </c>
      <c r="N246" s="71">
        <v>6274001906</v>
      </c>
      <c r="O246" s="71"/>
      <c r="P246" s="76"/>
      <c r="Q246" s="77"/>
      <c r="R246" s="76">
        <v>258502218</v>
      </c>
      <c r="S246" s="170">
        <f t="shared" si="262"/>
        <v>7180617.166666667</v>
      </c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6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6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6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6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5"/>
      <c r="CK246" s="156"/>
      <c r="CL246" s="155">
        <f t="shared" ref="CL246:CP269" si="270">+IF(YEAR($H246)&lt;$CL$4,$S246,IF(AND(YEAR($H246)=$CL$4,MONTH($H246)&lt;=CL$6),$S246,0))</f>
        <v>0</v>
      </c>
      <c r="CM246" s="155">
        <f t="shared" si="270"/>
        <v>0</v>
      </c>
      <c r="CN246" s="155">
        <f t="shared" si="270"/>
        <v>0</v>
      </c>
      <c r="CO246" s="155">
        <f t="shared" si="270"/>
        <v>0</v>
      </c>
      <c r="CP246" s="155">
        <f t="shared" si="270"/>
        <v>7180617.166666667</v>
      </c>
      <c r="CQ246" s="155">
        <f t="shared" si="268"/>
        <v>7180617.166666667</v>
      </c>
      <c r="CR246" s="155">
        <f t="shared" si="268"/>
        <v>7180617.166666667</v>
      </c>
      <c r="CS246" s="155">
        <f t="shared" si="268"/>
        <v>7180617.166666667</v>
      </c>
      <c r="CT246" s="155">
        <f t="shared" si="268"/>
        <v>7180617.166666667</v>
      </c>
      <c r="CU246" s="155">
        <f t="shared" si="268"/>
        <v>7180617.166666667</v>
      </c>
      <c r="CV246" s="155">
        <f t="shared" si="268"/>
        <v>7180617.166666667</v>
      </c>
      <c r="CW246" s="155">
        <f t="shared" si="268"/>
        <v>7180617.166666667</v>
      </c>
      <c r="CX246" s="155">
        <f t="shared" si="269"/>
        <v>57444937.333333328</v>
      </c>
      <c r="CY246" s="155">
        <f t="shared" si="266"/>
        <v>201057280.66666669</v>
      </c>
    </row>
    <row r="247" spans="1:103" ht="13" outlineLevel="1" x14ac:dyDescent="0.25">
      <c r="A247" s="80" t="s">
        <v>344</v>
      </c>
      <c r="B247" s="71" t="s">
        <v>196</v>
      </c>
      <c r="C247" s="72" t="s">
        <v>213</v>
      </c>
      <c r="D247" s="71" t="s">
        <v>147</v>
      </c>
      <c r="E247" s="142" t="s">
        <v>728</v>
      </c>
      <c r="F247" s="71" t="s">
        <v>729</v>
      </c>
      <c r="G247" s="73">
        <v>45838</v>
      </c>
      <c r="H247" s="73">
        <v>45839</v>
      </c>
      <c r="I247" s="160" t="s">
        <v>783</v>
      </c>
      <c r="J247" s="142" t="s">
        <v>413</v>
      </c>
      <c r="K247" s="75" t="s">
        <v>329</v>
      </c>
      <c r="L247" s="75" t="s">
        <v>262</v>
      </c>
      <c r="M247" s="83" t="str">
        <f t="shared" si="263"/>
        <v>6274</v>
      </c>
      <c r="N247" s="160" t="s">
        <v>346</v>
      </c>
      <c r="O247" s="71"/>
      <c r="P247" s="76"/>
      <c r="Q247" s="77"/>
      <c r="R247" s="76">
        <v>269684258</v>
      </c>
      <c r="S247" s="170">
        <f t="shared" si="262"/>
        <v>4494737.6333333338</v>
      </c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6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6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6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6"/>
      <c r="BX247" s="157"/>
      <c r="BY247" s="157"/>
      <c r="BZ247" s="157"/>
      <c r="CA247" s="157"/>
      <c r="CB247" s="157"/>
      <c r="CC247" s="157"/>
      <c r="CD247" s="157"/>
      <c r="CE247" s="157"/>
      <c r="CF247" s="157"/>
      <c r="CG247" s="157"/>
      <c r="CH247" s="157"/>
      <c r="CI247" s="157"/>
      <c r="CJ247" s="155"/>
      <c r="CK247" s="156"/>
      <c r="CL247" s="155">
        <f t="shared" si="270"/>
        <v>0</v>
      </c>
      <c r="CM247" s="155">
        <f t="shared" si="270"/>
        <v>0</v>
      </c>
      <c r="CN247" s="155">
        <f t="shared" si="270"/>
        <v>0</v>
      </c>
      <c r="CO247" s="155">
        <f t="shared" si="270"/>
        <v>0</v>
      </c>
      <c r="CP247" s="155">
        <f t="shared" si="270"/>
        <v>0</v>
      </c>
      <c r="CQ247" s="155">
        <f t="shared" ref="CQ247:CW270" si="271">+IF(YEAR($H247)&lt;$CL$4,$S247,IF(AND(YEAR($H247)=$CL$4,MONTH($H247)&lt;=CQ$6),$S247,0))</f>
        <v>0</v>
      </c>
      <c r="CR247" s="155">
        <f t="shared" si="271"/>
        <v>4494737.6333333338</v>
      </c>
      <c r="CS247" s="155">
        <f t="shared" si="271"/>
        <v>4494737.6333333338</v>
      </c>
      <c r="CT247" s="155">
        <f t="shared" si="271"/>
        <v>4494737.6333333338</v>
      </c>
      <c r="CU247" s="155">
        <f t="shared" si="271"/>
        <v>4494737.6333333338</v>
      </c>
      <c r="CV247" s="155">
        <f t="shared" si="271"/>
        <v>4494737.6333333338</v>
      </c>
      <c r="CW247" s="155">
        <f t="shared" si="271"/>
        <v>4494737.6333333338</v>
      </c>
      <c r="CX247" s="155">
        <f t="shared" si="269"/>
        <v>26968425.800000001</v>
      </c>
      <c r="CY247" s="155">
        <f t="shared" si="266"/>
        <v>242715832.19999999</v>
      </c>
    </row>
    <row r="248" spans="1:103" ht="13" outlineLevel="1" x14ac:dyDescent="0.25">
      <c r="A248" s="80" t="s">
        <v>344</v>
      </c>
      <c r="B248" s="71" t="s">
        <v>196</v>
      </c>
      <c r="C248" s="72" t="s">
        <v>229</v>
      </c>
      <c r="D248" s="71" t="s">
        <v>147</v>
      </c>
      <c r="E248" s="142" t="s">
        <v>730</v>
      </c>
      <c r="F248" s="71" t="s">
        <v>731</v>
      </c>
      <c r="G248" s="73">
        <v>45869</v>
      </c>
      <c r="H248" s="73">
        <v>45870</v>
      </c>
      <c r="I248" s="160" t="s">
        <v>783</v>
      </c>
      <c r="J248" s="142" t="s">
        <v>750</v>
      </c>
      <c r="K248" s="75" t="s">
        <v>231</v>
      </c>
      <c r="L248" s="75" t="s">
        <v>251</v>
      </c>
      <c r="M248" s="83" t="str">
        <f t="shared" si="263"/>
        <v>6274</v>
      </c>
      <c r="N248" s="160" t="s">
        <v>346</v>
      </c>
      <c r="O248" s="71"/>
      <c r="P248" s="76"/>
      <c r="Q248" s="77"/>
      <c r="R248" s="76">
        <v>204685486</v>
      </c>
      <c r="S248" s="170">
        <f t="shared" si="262"/>
        <v>3411424.7666666666</v>
      </c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6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6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6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6"/>
      <c r="BX248" s="157"/>
      <c r="BY248" s="157"/>
      <c r="BZ248" s="157"/>
      <c r="CA248" s="157"/>
      <c r="CB248" s="157"/>
      <c r="CC248" s="157"/>
      <c r="CD248" s="157"/>
      <c r="CE248" s="157"/>
      <c r="CF248" s="157"/>
      <c r="CG248" s="157"/>
      <c r="CH248" s="157"/>
      <c r="CI248" s="157"/>
      <c r="CJ248" s="155"/>
      <c r="CK248" s="156"/>
      <c r="CL248" s="155">
        <f t="shared" si="270"/>
        <v>0</v>
      </c>
      <c r="CM248" s="155">
        <f t="shared" si="270"/>
        <v>0</v>
      </c>
      <c r="CN248" s="155">
        <f t="shared" si="270"/>
        <v>0</v>
      </c>
      <c r="CO248" s="155">
        <f t="shared" si="270"/>
        <v>0</v>
      </c>
      <c r="CP248" s="155">
        <f t="shared" si="270"/>
        <v>0</v>
      </c>
      <c r="CQ248" s="155">
        <f t="shared" si="271"/>
        <v>0</v>
      </c>
      <c r="CR248" s="155">
        <f t="shared" si="271"/>
        <v>0</v>
      </c>
      <c r="CS248" s="155">
        <f t="shared" si="271"/>
        <v>3411424.7666666666</v>
      </c>
      <c r="CT248" s="155">
        <f t="shared" si="271"/>
        <v>3411424.7666666666</v>
      </c>
      <c r="CU248" s="155">
        <f t="shared" si="271"/>
        <v>3411424.7666666666</v>
      </c>
      <c r="CV248" s="155">
        <f t="shared" si="271"/>
        <v>3411424.7666666666</v>
      </c>
      <c r="CW248" s="155">
        <f t="shared" si="271"/>
        <v>3411424.7666666666</v>
      </c>
      <c r="CX248" s="155">
        <f t="shared" si="269"/>
        <v>17057123.833333332</v>
      </c>
      <c r="CY248" s="155">
        <f t="shared" si="266"/>
        <v>187628362.16666666</v>
      </c>
    </row>
    <row r="249" spans="1:103" ht="13" outlineLevel="1" x14ac:dyDescent="0.25">
      <c r="A249" s="80" t="s">
        <v>344</v>
      </c>
      <c r="B249" s="71" t="s">
        <v>196</v>
      </c>
      <c r="C249" s="72" t="s">
        <v>229</v>
      </c>
      <c r="D249" s="71" t="s">
        <v>147</v>
      </c>
      <c r="E249" s="142" t="s">
        <v>732</v>
      </c>
      <c r="F249" s="71" t="s">
        <v>733</v>
      </c>
      <c r="G249" s="73">
        <v>45869</v>
      </c>
      <c r="H249" s="73">
        <v>45870</v>
      </c>
      <c r="I249" s="160" t="s">
        <v>783</v>
      </c>
      <c r="J249" s="142" t="s">
        <v>751</v>
      </c>
      <c r="K249" s="75" t="s">
        <v>231</v>
      </c>
      <c r="L249" s="75" t="s">
        <v>232</v>
      </c>
      <c r="M249" s="83" t="str">
        <f t="shared" ref="M249:M260" si="272">+LEFT(N249,4)</f>
        <v>6274</v>
      </c>
      <c r="N249" s="160" t="s">
        <v>346</v>
      </c>
      <c r="O249" s="71"/>
      <c r="P249" s="76"/>
      <c r="Q249" s="77"/>
      <c r="R249" s="76">
        <v>204685486</v>
      </c>
      <c r="S249" s="170">
        <f t="shared" ref="S249:S262" si="273">+R249/I249</f>
        <v>3411424.7666666666</v>
      </c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6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6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6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6"/>
      <c r="BX249" s="157"/>
      <c r="BY249" s="157"/>
      <c r="BZ249" s="157"/>
      <c r="CA249" s="157"/>
      <c r="CB249" s="157"/>
      <c r="CC249" s="157"/>
      <c r="CD249" s="157"/>
      <c r="CE249" s="157"/>
      <c r="CF249" s="157"/>
      <c r="CG249" s="157"/>
      <c r="CH249" s="157"/>
      <c r="CI249" s="157"/>
      <c r="CJ249" s="155"/>
      <c r="CK249" s="156"/>
      <c r="CL249" s="155">
        <f t="shared" si="270"/>
        <v>0</v>
      </c>
      <c r="CM249" s="155">
        <f t="shared" si="270"/>
        <v>0</v>
      </c>
      <c r="CN249" s="155">
        <f t="shared" si="270"/>
        <v>0</v>
      </c>
      <c r="CO249" s="155">
        <f t="shared" si="270"/>
        <v>0</v>
      </c>
      <c r="CP249" s="155">
        <f t="shared" si="270"/>
        <v>0</v>
      </c>
      <c r="CQ249" s="155">
        <f t="shared" si="271"/>
        <v>0</v>
      </c>
      <c r="CR249" s="155">
        <f t="shared" si="271"/>
        <v>0</v>
      </c>
      <c r="CS249" s="155">
        <f t="shared" si="271"/>
        <v>3411424.7666666666</v>
      </c>
      <c r="CT249" s="155">
        <f t="shared" si="271"/>
        <v>3411424.7666666666</v>
      </c>
      <c r="CU249" s="155">
        <f t="shared" si="271"/>
        <v>3411424.7666666666</v>
      </c>
      <c r="CV249" s="155">
        <f t="shared" si="271"/>
        <v>3411424.7666666666</v>
      </c>
      <c r="CW249" s="155">
        <f t="shared" si="271"/>
        <v>3411424.7666666666</v>
      </c>
      <c r="CX249" s="155">
        <f t="shared" ref="CX249:CX262" si="274">+SUM(CL249:CW249)</f>
        <v>17057123.833333332</v>
      </c>
      <c r="CY249" s="155">
        <f t="shared" ref="CY249:CY262" si="275">+R249-CX249</f>
        <v>187628362.16666666</v>
      </c>
    </row>
    <row r="250" spans="1:103" ht="13" outlineLevel="1" x14ac:dyDescent="0.25">
      <c r="A250" s="80" t="s">
        <v>344</v>
      </c>
      <c r="B250" s="71" t="s">
        <v>205</v>
      </c>
      <c r="C250" s="72" t="s">
        <v>197</v>
      </c>
      <c r="D250" s="71" t="s">
        <v>147</v>
      </c>
      <c r="E250" s="142" t="s">
        <v>734</v>
      </c>
      <c r="F250" s="71" t="s">
        <v>735</v>
      </c>
      <c r="G250" s="73">
        <v>45877</v>
      </c>
      <c r="H250" s="73">
        <v>45901</v>
      </c>
      <c r="I250" s="160" t="s">
        <v>783</v>
      </c>
      <c r="J250" s="142" t="s">
        <v>622</v>
      </c>
      <c r="K250" s="75" t="s">
        <v>623</v>
      </c>
      <c r="L250" s="75"/>
      <c r="M250" s="83" t="str">
        <f t="shared" si="272"/>
        <v>6274</v>
      </c>
      <c r="N250" s="160" t="s">
        <v>346</v>
      </c>
      <c r="O250" s="71"/>
      <c r="P250" s="76"/>
      <c r="Q250" s="77"/>
      <c r="R250" s="76">
        <v>995280138</v>
      </c>
      <c r="S250" s="170">
        <f t="shared" si="273"/>
        <v>16588002.300000001</v>
      </c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6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6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6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6"/>
      <c r="BX250" s="157"/>
      <c r="BY250" s="157"/>
      <c r="BZ250" s="157"/>
      <c r="CA250" s="157"/>
      <c r="CB250" s="157"/>
      <c r="CC250" s="157"/>
      <c r="CD250" s="157"/>
      <c r="CE250" s="157"/>
      <c r="CF250" s="157"/>
      <c r="CG250" s="157"/>
      <c r="CH250" s="157"/>
      <c r="CI250" s="157"/>
      <c r="CJ250" s="155"/>
      <c r="CK250" s="156"/>
      <c r="CL250" s="155">
        <f t="shared" si="270"/>
        <v>0</v>
      </c>
      <c r="CM250" s="155">
        <f t="shared" si="270"/>
        <v>0</v>
      </c>
      <c r="CN250" s="155">
        <f t="shared" si="270"/>
        <v>0</v>
      </c>
      <c r="CO250" s="155">
        <f t="shared" si="270"/>
        <v>0</v>
      </c>
      <c r="CP250" s="155">
        <f t="shared" si="270"/>
        <v>0</v>
      </c>
      <c r="CQ250" s="155">
        <f t="shared" si="271"/>
        <v>0</v>
      </c>
      <c r="CR250" s="155">
        <f t="shared" si="271"/>
        <v>0</v>
      </c>
      <c r="CS250" s="155">
        <f t="shared" si="271"/>
        <v>0</v>
      </c>
      <c r="CT250" s="155">
        <f t="shared" si="271"/>
        <v>16588002.300000001</v>
      </c>
      <c r="CU250" s="155">
        <f t="shared" si="271"/>
        <v>16588002.300000001</v>
      </c>
      <c r="CV250" s="155">
        <f t="shared" si="271"/>
        <v>16588002.300000001</v>
      </c>
      <c r="CW250" s="155">
        <f t="shared" si="271"/>
        <v>16588002.300000001</v>
      </c>
      <c r="CX250" s="155">
        <f t="shared" si="274"/>
        <v>66352009.200000003</v>
      </c>
      <c r="CY250" s="155">
        <f t="shared" si="275"/>
        <v>928928128.79999995</v>
      </c>
    </row>
    <row r="251" spans="1:103" ht="13" outlineLevel="1" x14ac:dyDescent="0.25">
      <c r="A251" s="80" t="s">
        <v>344</v>
      </c>
      <c r="B251" s="71" t="s">
        <v>196</v>
      </c>
      <c r="C251" s="72" t="s">
        <v>197</v>
      </c>
      <c r="D251" s="71" t="s">
        <v>147</v>
      </c>
      <c r="E251" s="142" t="s">
        <v>736</v>
      </c>
      <c r="F251" s="71" t="s">
        <v>737</v>
      </c>
      <c r="G251" s="73">
        <v>45900</v>
      </c>
      <c r="H251" s="73">
        <v>45901</v>
      </c>
      <c r="I251" s="160">
        <v>96</v>
      </c>
      <c r="J251" s="142" t="s">
        <v>752</v>
      </c>
      <c r="K251" s="75" t="s">
        <v>337</v>
      </c>
      <c r="L251" s="75" t="s">
        <v>338</v>
      </c>
      <c r="M251" s="83" t="str">
        <f t="shared" si="272"/>
        <v>6274</v>
      </c>
      <c r="N251" s="160" t="s">
        <v>346</v>
      </c>
      <c r="O251" s="71"/>
      <c r="P251" s="76"/>
      <c r="Q251" s="77"/>
      <c r="R251" s="76">
        <v>9194024100</v>
      </c>
      <c r="S251" s="170">
        <f t="shared" si="273"/>
        <v>95771084.375</v>
      </c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6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6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6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6"/>
      <c r="BX251" s="157"/>
      <c r="BY251" s="157"/>
      <c r="BZ251" s="157"/>
      <c r="CA251" s="157"/>
      <c r="CB251" s="157"/>
      <c r="CC251" s="157"/>
      <c r="CD251" s="157"/>
      <c r="CE251" s="157"/>
      <c r="CF251" s="157"/>
      <c r="CG251" s="157"/>
      <c r="CH251" s="157"/>
      <c r="CI251" s="157"/>
      <c r="CJ251" s="155"/>
      <c r="CK251" s="156"/>
      <c r="CL251" s="155">
        <f t="shared" si="270"/>
        <v>0</v>
      </c>
      <c r="CM251" s="155">
        <f t="shared" si="270"/>
        <v>0</v>
      </c>
      <c r="CN251" s="155">
        <f t="shared" si="270"/>
        <v>0</v>
      </c>
      <c r="CO251" s="155">
        <f t="shared" si="270"/>
        <v>0</v>
      </c>
      <c r="CP251" s="155">
        <f t="shared" si="270"/>
        <v>0</v>
      </c>
      <c r="CQ251" s="155">
        <f t="shared" si="271"/>
        <v>0</v>
      </c>
      <c r="CR251" s="155">
        <f t="shared" si="271"/>
        <v>0</v>
      </c>
      <c r="CS251" s="155">
        <f t="shared" si="271"/>
        <v>0</v>
      </c>
      <c r="CT251" s="155">
        <f t="shared" si="271"/>
        <v>95771084.375</v>
      </c>
      <c r="CU251" s="155">
        <f t="shared" si="271"/>
        <v>95771084.375</v>
      </c>
      <c r="CV251" s="155">
        <f t="shared" si="271"/>
        <v>95771084.375</v>
      </c>
      <c r="CW251" s="155">
        <f t="shared" si="271"/>
        <v>95771084.375</v>
      </c>
      <c r="CX251" s="155">
        <f t="shared" si="274"/>
        <v>383084337.5</v>
      </c>
      <c r="CY251" s="155">
        <f t="shared" si="275"/>
        <v>8810939762.5</v>
      </c>
    </row>
    <row r="252" spans="1:103" ht="13" outlineLevel="1" x14ac:dyDescent="0.25">
      <c r="A252" s="80" t="s">
        <v>344</v>
      </c>
      <c r="B252" s="71" t="s">
        <v>196</v>
      </c>
      <c r="C252" s="72" t="s">
        <v>197</v>
      </c>
      <c r="D252" s="71" t="s">
        <v>147</v>
      </c>
      <c r="E252" s="142" t="s">
        <v>738</v>
      </c>
      <c r="F252" s="71" t="s">
        <v>739</v>
      </c>
      <c r="G252" s="73">
        <v>45900</v>
      </c>
      <c r="H252" s="73">
        <v>45901</v>
      </c>
      <c r="I252" s="160">
        <v>96</v>
      </c>
      <c r="J252" s="142" t="s">
        <v>753</v>
      </c>
      <c r="K252" s="75" t="s">
        <v>843</v>
      </c>
      <c r="L252" s="75"/>
      <c r="M252" s="83" t="str">
        <f t="shared" si="272"/>
        <v>6274</v>
      </c>
      <c r="N252" s="160" t="s">
        <v>346</v>
      </c>
      <c r="O252" s="71"/>
      <c r="P252" s="76"/>
      <c r="Q252" s="77"/>
      <c r="R252" s="76">
        <v>9194024100</v>
      </c>
      <c r="S252" s="170">
        <f t="shared" si="273"/>
        <v>95771084.375</v>
      </c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6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6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6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6"/>
      <c r="BX252" s="157"/>
      <c r="BY252" s="157"/>
      <c r="BZ252" s="157"/>
      <c r="CA252" s="157"/>
      <c r="CB252" s="157"/>
      <c r="CC252" s="157"/>
      <c r="CD252" s="157"/>
      <c r="CE252" s="157"/>
      <c r="CF252" s="157"/>
      <c r="CG252" s="157"/>
      <c r="CH252" s="157"/>
      <c r="CI252" s="157"/>
      <c r="CJ252" s="155"/>
      <c r="CK252" s="156"/>
      <c r="CL252" s="155">
        <f t="shared" si="270"/>
        <v>0</v>
      </c>
      <c r="CM252" s="155">
        <f t="shared" si="270"/>
        <v>0</v>
      </c>
      <c r="CN252" s="155">
        <f t="shared" si="270"/>
        <v>0</v>
      </c>
      <c r="CO252" s="155">
        <f t="shared" si="270"/>
        <v>0</v>
      </c>
      <c r="CP252" s="155">
        <f t="shared" si="270"/>
        <v>0</v>
      </c>
      <c r="CQ252" s="155">
        <f t="shared" si="271"/>
        <v>0</v>
      </c>
      <c r="CR252" s="155">
        <f t="shared" si="271"/>
        <v>0</v>
      </c>
      <c r="CS252" s="155">
        <f t="shared" si="271"/>
        <v>0</v>
      </c>
      <c r="CT252" s="155">
        <f t="shared" si="271"/>
        <v>95771084.375</v>
      </c>
      <c r="CU252" s="155">
        <f t="shared" si="271"/>
        <v>95771084.375</v>
      </c>
      <c r="CV252" s="155">
        <f t="shared" si="271"/>
        <v>95771084.375</v>
      </c>
      <c r="CW252" s="155">
        <f t="shared" si="271"/>
        <v>95771084.375</v>
      </c>
      <c r="CX252" s="155">
        <f t="shared" si="274"/>
        <v>383084337.5</v>
      </c>
      <c r="CY252" s="155">
        <f t="shared" si="275"/>
        <v>8810939762.5</v>
      </c>
    </row>
    <row r="253" spans="1:103" ht="13" outlineLevel="1" x14ac:dyDescent="0.25">
      <c r="A253" s="80" t="s">
        <v>344</v>
      </c>
      <c r="B253" s="71" t="s">
        <v>196</v>
      </c>
      <c r="C253" s="72" t="s">
        <v>229</v>
      </c>
      <c r="D253" s="71" t="s">
        <v>147</v>
      </c>
      <c r="E253" s="142" t="s">
        <v>740</v>
      </c>
      <c r="F253" s="71" t="s">
        <v>741</v>
      </c>
      <c r="G253" s="73">
        <v>45900</v>
      </c>
      <c r="H253" s="73">
        <v>45901</v>
      </c>
      <c r="I253" s="160" t="s">
        <v>783</v>
      </c>
      <c r="J253" s="142" t="s">
        <v>619</v>
      </c>
      <c r="K253" s="75" t="s">
        <v>43</v>
      </c>
      <c r="L253" s="75">
        <v>0</v>
      </c>
      <c r="M253" s="83" t="str">
        <f t="shared" si="272"/>
        <v>6274</v>
      </c>
      <c r="N253" s="160" t="s">
        <v>346</v>
      </c>
      <c r="O253" s="71"/>
      <c r="P253" s="76"/>
      <c r="Q253" s="77"/>
      <c r="R253" s="76">
        <v>530000000</v>
      </c>
      <c r="S253" s="170">
        <f t="shared" si="273"/>
        <v>8833333.333333334</v>
      </c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6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6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6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6"/>
      <c r="BX253" s="157"/>
      <c r="BY253" s="157"/>
      <c r="BZ253" s="157"/>
      <c r="CA253" s="157"/>
      <c r="CB253" s="157"/>
      <c r="CC253" s="157"/>
      <c r="CD253" s="157"/>
      <c r="CE253" s="157"/>
      <c r="CF253" s="157"/>
      <c r="CG253" s="157"/>
      <c r="CH253" s="157"/>
      <c r="CI253" s="157"/>
      <c r="CJ253" s="155"/>
      <c r="CK253" s="156"/>
      <c r="CL253" s="155">
        <f t="shared" si="270"/>
        <v>0</v>
      </c>
      <c r="CM253" s="155">
        <f t="shared" si="270"/>
        <v>0</v>
      </c>
      <c r="CN253" s="155">
        <f t="shared" si="270"/>
        <v>0</v>
      </c>
      <c r="CO253" s="155">
        <f t="shared" si="270"/>
        <v>0</v>
      </c>
      <c r="CP253" s="155">
        <f t="shared" si="270"/>
        <v>0</v>
      </c>
      <c r="CQ253" s="155">
        <f t="shared" si="271"/>
        <v>0</v>
      </c>
      <c r="CR253" s="155">
        <f t="shared" si="271"/>
        <v>0</v>
      </c>
      <c r="CS253" s="155">
        <f t="shared" si="271"/>
        <v>0</v>
      </c>
      <c r="CT253" s="155">
        <f t="shared" si="271"/>
        <v>8833333.333333334</v>
      </c>
      <c r="CU253" s="155">
        <f t="shared" si="271"/>
        <v>8833333.333333334</v>
      </c>
      <c r="CV253" s="155">
        <f t="shared" si="271"/>
        <v>8833333.333333334</v>
      </c>
      <c r="CW253" s="155">
        <f t="shared" si="271"/>
        <v>8833333.333333334</v>
      </c>
      <c r="CX253" s="155">
        <f t="shared" si="274"/>
        <v>35333333.333333336</v>
      </c>
      <c r="CY253" s="155">
        <f t="shared" si="275"/>
        <v>494666666.66666669</v>
      </c>
    </row>
    <row r="254" spans="1:103" ht="13" outlineLevel="1" x14ac:dyDescent="0.25">
      <c r="A254" s="80" t="s">
        <v>344</v>
      </c>
      <c r="B254" s="71" t="s">
        <v>196</v>
      </c>
      <c r="C254" s="72" t="s">
        <v>197</v>
      </c>
      <c r="D254" s="71" t="s">
        <v>147</v>
      </c>
      <c r="E254" s="142" t="s">
        <v>742</v>
      </c>
      <c r="F254" s="71" t="s">
        <v>743</v>
      </c>
      <c r="G254" s="73">
        <v>45900</v>
      </c>
      <c r="H254" s="73">
        <v>45901</v>
      </c>
      <c r="I254" s="160" t="s">
        <v>783</v>
      </c>
      <c r="J254" s="142" t="s">
        <v>752</v>
      </c>
      <c r="K254" s="75" t="s">
        <v>337</v>
      </c>
      <c r="L254" s="75" t="s">
        <v>338</v>
      </c>
      <c r="M254" s="83" t="str">
        <f t="shared" si="272"/>
        <v>6274</v>
      </c>
      <c r="N254" s="160" t="s">
        <v>346</v>
      </c>
      <c r="O254" s="71"/>
      <c r="P254" s="76"/>
      <c r="Q254" s="77"/>
      <c r="R254" s="76">
        <v>536180944</v>
      </c>
      <c r="S254" s="170">
        <f t="shared" si="273"/>
        <v>8936349.0666666664</v>
      </c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6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6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6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6"/>
      <c r="BX254" s="157"/>
      <c r="BY254" s="157"/>
      <c r="BZ254" s="157"/>
      <c r="CA254" s="157"/>
      <c r="CB254" s="157"/>
      <c r="CC254" s="157"/>
      <c r="CD254" s="157"/>
      <c r="CE254" s="157"/>
      <c r="CF254" s="157"/>
      <c r="CG254" s="157"/>
      <c r="CH254" s="157"/>
      <c r="CI254" s="157"/>
      <c r="CJ254" s="155"/>
      <c r="CK254" s="156"/>
      <c r="CL254" s="155">
        <f t="shared" si="270"/>
        <v>0</v>
      </c>
      <c r="CM254" s="155">
        <f t="shared" si="270"/>
        <v>0</v>
      </c>
      <c r="CN254" s="155">
        <f t="shared" si="270"/>
        <v>0</v>
      </c>
      <c r="CO254" s="155">
        <f t="shared" si="270"/>
        <v>0</v>
      </c>
      <c r="CP254" s="155">
        <f t="shared" si="270"/>
        <v>0</v>
      </c>
      <c r="CQ254" s="155">
        <f t="shared" si="271"/>
        <v>0</v>
      </c>
      <c r="CR254" s="155">
        <f t="shared" si="271"/>
        <v>0</v>
      </c>
      <c r="CS254" s="155">
        <f t="shared" si="271"/>
        <v>0</v>
      </c>
      <c r="CT254" s="155">
        <f t="shared" si="271"/>
        <v>8936349.0666666664</v>
      </c>
      <c r="CU254" s="155">
        <f t="shared" si="271"/>
        <v>8936349.0666666664</v>
      </c>
      <c r="CV254" s="155">
        <f t="shared" si="271"/>
        <v>8936349.0666666664</v>
      </c>
      <c r="CW254" s="155">
        <f t="shared" si="271"/>
        <v>8936349.0666666664</v>
      </c>
      <c r="CX254" s="155">
        <f t="shared" si="274"/>
        <v>35745396.266666666</v>
      </c>
      <c r="CY254" s="155">
        <f t="shared" si="275"/>
        <v>500435547.73333335</v>
      </c>
    </row>
    <row r="255" spans="1:103" ht="13" outlineLevel="1" x14ac:dyDescent="0.25">
      <c r="A255" s="80" t="s">
        <v>344</v>
      </c>
      <c r="B255" s="71" t="s">
        <v>196</v>
      </c>
      <c r="C255" s="72" t="s">
        <v>197</v>
      </c>
      <c r="D255" s="71" t="s">
        <v>147</v>
      </c>
      <c r="E255" s="142" t="s">
        <v>744</v>
      </c>
      <c r="F255" s="71" t="s">
        <v>745</v>
      </c>
      <c r="G255" s="73">
        <v>45900</v>
      </c>
      <c r="H255" s="73">
        <v>45901</v>
      </c>
      <c r="I255" s="160" t="s">
        <v>783</v>
      </c>
      <c r="J255" s="142" t="s">
        <v>754</v>
      </c>
      <c r="K255" s="75" t="s">
        <v>217</v>
      </c>
      <c r="L255" s="75" t="s">
        <v>218</v>
      </c>
      <c r="M255" s="83" t="str">
        <f t="shared" si="272"/>
        <v>6274</v>
      </c>
      <c r="N255" s="160" t="s">
        <v>346</v>
      </c>
      <c r="O255" s="71"/>
      <c r="P255" s="76"/>
      <c r="Q255" s="77"/>
      <c r="R255" s="76">
        <v>268085606</v>
      </c>
      <c r="S255" s="170">
        <f t="shared" si="273"/>
        <v>4468093.4333333336</v>
      </c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6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6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6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6"/>
      <c r="BX255" s="157"/>
      <c r="BY255" s="157"/>
      <c r="BZ255" s="157"/>
      <c r="CA255" s="157"/>
      <c r="CB255" s="157"/>
      <c r="CC255" s="157"/>
      <c r="CD255" s="157"/>
      <c r="CE255" s="157"/>
      <c r="CF255" s="157"/>
      <c r="CG255" s="157"/>
      <c r="CH255" s="157"/>
      <c r="CI255" s="157"/>
      <c r="CJ255" s="155"/>
      <c r="CK255" s="156"/>
      <c r="CL255" s="155">
        <f t="shared" si="270"/>
        <v>0</v>
      </c>
      <c r="CM255" s="155">
        <f t="shared" si="270"/>
        <v>0</v>
      </c>
      <c r="CN255" s="155">
        <f t="shared" si="270"/>
        <v>0</v>
      </c>
      <c r="CO255" s="155">
        <f t="shared" si="270"/>
        <v>0</v>
      </c>
      <c r="CP255" s="155">
        <f t="shared" si="270"/>
        <v>0</v>
      </c>
      <c r="CQ255" s="155">
        <f t="shared" si="271"/>
        <v>0</v>
      </c>
      <c r="CR255" s="155">
        <f t="shared" si="271"/>
        <v>0</v>
      </c>
      <c r="CS255" s="155">
        <f t="shared" si="271"/>
        <v>0</v>
      </c>
      <c r="CT255" s="155">
        <f t="shared" si="271"/>
        <v>4468093.4333333336</v>
      </c>
      <c r="CU255" s="155">
        <f t="shared" si="271"/>
        <v>4468093.4333333336</v>
      </c>
      <c r="CV255" s="155">
        <f t="shared" si="271"/>
        <v>4468093.4333333336</v>
      </c>
      <c r="CW255" s="155">
        <f t="shared" si="271"/>
        <v>4468093.4333333336</v>
      </c>
      <c r="CX255" s="155">
        <f t="shared" si="274"/>
        <v>17872373.733333334</v>
      </c>
      <c r="CY255" s="155">
        <f t="shared" si="275"/>
        <v>250213232.26666665</v>
      </c>
    </row>
    <row r="256" spans="1:103" ht="13" outlineLevel="1" x14ac:dyDescent="0.25">
      <c r="A256" s="80" t="s">
        <v>344</v>
      </c>
      <c r="B256" s="71" t="s">
        <v>196</v>
      </c>
      <c r="C256" s="72" t="s">
        <v>197</v>
      </c>
      <c r="D256" s="71" t="s">
        <v>147</v>
      </c>
      <c r="E256" s="142" t="s">
        <v>746</v>
      </c>
      <c r="F256" s="71" t="s">
        <v>747</v>
      </c>
      <c r="G256" s="73">
        <v>45900</v>
      </c>
      <c r="H256" s="73">
        <v>45901</v>
      </c>
      <c r="I256" s="160" t="s">
        <v>783</v>
      </c>
      <c r="J256" s="142" t="s">
        <v>755</v>
      </c>
      <c r="K256" s="75" t="s">
        <v>305</v>
      </c>
      <c r="L256" s="75" t="s">
        <v>306</v>
      </c>
      <c r="M256" s="83" t="str">
        <f t="shared" si="272"/>
        <v>6274</v>
      </c>
      <c r="N256" s="160" t="s">
        <v>346</v>
      </c>
      <c r="O256" s="71"/>
      <c r="P256" s="76"/>
      <c r="Q256" s="77"/>
      <c r="R256" s="76">
        <v>268085606</v>
      </c>
      <c r="S256" s="170">
        <f t="shared" si="273"/>
        <v>4468093.4333333336</v>
      </c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6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6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6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6"/>
      <c r="BX256" s="157"/>
      <c r="BY256" s="157"/>
      <c r="BZ256" s="157"/>
      <c r="CA256" s="157"/>
      <c r="CB256" s="157"/>
      <c r="CC256" s="157"/>
      <c r="CD256" s="157"/>
      <c r="CE256" s="157"/>
      <c r="CF256" s="157"/>
      <c r="CG256" s="157"/>
      <c r="CH256" s="157"/>
      <c r="CI256" s="157"/>
      <c r="CJ256" s="155"/>
      <c r="CK256" s="156"/>
      <c r="CL256" s="155">
        <f t="shared" si="270"/>
        <v>0</v>
      </c>
      <c r="CM256" s="155">
        <f t="shared" si="270"/>
        <v>0</v>
      </c>
      <c r="CN256" s="155">
        <f t="shared" si="270"/>
        <v>0</v>
      </c>
      <c r="CO256" s="155">
        <f t="shared" si="270"/>
        <v>0</v>
      </c>
      <c r="CP256" s="155">
        <f t="shared" si="270"/>
        <v>0</v>
      </c>
      <c r="CQ256" s="155">
        <f t="shared" si="271"/>
        <v>0</v>
      </c>
      <c r="CR256" s="155">
        <f t="shared" si="271"/>
        <v>0</v>
      </c>
      <c r="CS256" s="155">
        <f t="shared" si="271"/>
        <v>0</v>
      </c>
      <c r="CT256" s="155">
        <f t="shared" si="271"/>
        <v>4468093.4333333336</v>
      </c>
      <c r="CU256" s="155">
        <f t="shared" si="271"/>
        <v>4468093.4333333336</v>
      </c>
      <c r="CV256" s="155">
        <f t="shared" si="271"/>
        <v>4468093.4333333336</v>
      </c>
      <c r="CW256" s="155">
        <f t="shared" si="271"/>
        <v>4468093.4333333336</v>
      </c>
      <c r="CX256" s="155">
        <f t="shared" si="274"/>
        <v>17872373.733333334</v>
      </c>
      <c r="CY256" s="155">
        <f t="shared" si="275"/>
        <v>250213232.26666665</v>
      </c>
    </row>
    <row r="257" spans="1:103" ht="13" outlineLevel="1" x14ac:dyDescent="0.25">
      <c r="A257" s="80" t="s">
        <v>344</v>
      </c>
      <c r="B257" s="71" t="s">
        <v>196</v>
      </c>
      <c r="C257" s="72" t="s">
        <v>197</v>
      </c>
      <c r="D257" s="71" t="s">
        <v>147</v>
      </c>
      <c r="E257" s="142" t="s">
        <v>748</v>
      </c>
      <c r="F257" s="71" t="s">
        <v>749</v>
      </c>
      <c r="G257" s="73">
        <v>45900</v>
      </c>
      <c r="H257" s="73">
        <v>45901</v>
      </c>
      <c r="I257" s="160" t="s">
        <v>783</v>
      </c>
      <c r="J257" s="142" t="s">
        <v>94</v>
      </c>
      <c r="K257" s="75" t="s">
        <v>66</v>
      </c>
      <c r="L257" s="75">
        <v>0</v>
      </c>
      <c r="M257" s="83" t="str">
        <f t="shared" si="272"/>
        <v>6274</v>
      </c>
      <c r="N257" s="160" t="s">
        <v>346</v>
      </c>
      <c r="O257" s="71"/>
      <c r="P257" s="76"/>
      <c r="Q257" s="77"/>
      <c r="R257" s="76">
        <v>1030408748</v>
      </c>
      <c r="S257" s="170">
        <f t="shared" si="273"/>
        <v>17173479.133333333</v>
      </c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6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6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6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6"/>
      <c r="BX257" s="157"/>
      <c r="BY257" s="157"/>
      <c r="BZ257" s="157"/>
      <c r="CA257" s="157"/>
      <c r="CB257" s="157"/>
      <c r="CC257" s="157"/>
      <c r="CD257" s="157"/>
      <c r="CE257" s="157"/>
      <c r="CF257" s="157"/>
      <c r="CG257" s="157"/>
      <c r="CH257" s="157"/>
      <c r="CI257" s="157"/>
      <c r="CJ257" s="155"/>
      <c r="CK257" s="156"/>
      <c r="CL257" s="155">
        <f t="shared" si="270"/>
        <v>0</v>
      </c>
      <c r="CM257" s="155">
        <f t="shared" si="270"/>
        <v>0</v>
      </c>
      <c r="CN257" s="155">
        <f t="shared" si="270"/>
        <v>0</v>
      </c>
      <c r="CO257" s="155">
        <f t="shared" si="270"/>
        <v>0</v>
      </c>
      <c r="CP257" s="155">
        <f t="shared" si="270"/>
        <v>0</v>
      </c>
      <c r="CQ257" s="155">
        <f t="shared" si="271"/>
        <v>0</v>
      </c>
      <c r="CR257" s="155">
        <f t="shared" si="271"/>
        <v>0</v>
      </c>
      <c r="CS257" s="155">
        <f t="shared" si="271"/>
        <v>0</v>
      </c>
      <c r="CT257" s="155">
        <f t="shared" si="271"/>
        <v>17173479.133333333</v>
      </c>
      <c r="CU257" s="155">
        <f t="shared" si="271"/>
        <v>17173479.133333333</v>
      </c>
      <c r="CV257" s="155">
        <f t="shared" si="271"/>
        <v>17173479.133333333</v>
      </c>
      <c r="CW257" s="155">
        <f t="shared" si="271"/>
        <v>17173479.133333333</v>
      </c>
      <c r="CX257" s="155">
        <f t="shared" si="274"/>
        <v>68693916.533333331</v>
      </c>
      <c r="CY257" s="155">
        <f t="shared" si="275"/>
        <v>961714831.4666667</v>
      </c>
    </row>
    <row r="258" spans="1:103" ht="13" outlineLevel="1" x14ac:dyDescent="0.25">
      <c r="A258" s="80" t="s">
        <v>344</v>
      </c>
      <c r="B258" s="71" t="s">
        <v>257</v>
      </c>
      <c r="C258" s="72" t="s">
        <v>229</v>
      </c>
      <c r="D258" s="71" t="s">
        <v>64</v>
      </c>
      <c r="E258" s="142" t="s">
        <v>825</v>
      </c>
      <c r="F258" s="71" t="s">
        <v>826</v>
      </c>
      <c r="G258" s="73">
        <v>45920</v>
      </c>
      <c r="H258" s="73">
        <v>45931</v>
      </c>
      <c r="I258" s="160" t="s">
        <v>717</v>
      </c>
      <c r="J258" s="142" t="s">
        <v>774</v>
      </c>
      <c r="K258" s="75" t="s">
        <v>310</v>
      </c>
      <c r="L258" s="75" t="s">
        <v>311</v>
      </c>
      <c r="M258" s="83" t="str">
        <f t="shared" si="272"/>
        <v>6274</v>
      </c>
      <c r="N258" s="160" t="s">
        <v>824</v>
      </c>
      <c r="O258" s="71"/>
      <c r="P258" s="76"/>
      <c r="Q258" s="77"/>
      <c r="R258" s="76">
        <v>34920000</v>
      </c>
      <c r="S258" s="170">
        <f t="shared" si="273"/>
        <v>970000</v>
      </c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6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6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6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6"/>
      <c r="BX258" s="157"/>
      <c r="BY258" s="157"/>
      <c r="BZ258" s="157"/>
      <c r="CA258" s="157"/>
      <c r="CB258" s="157"/>
      <c r="CC258" s="157"/>
      <c r="CD258" s="157"/>
      <c r="CE258" s="157"/>
      <c r="CF258" s="157"/>
      <c r="CG258" s="157"/>
      <c r="CH258" s="157"/>
      <c r="CI258" s="157"/>
      <c r="CJ258" s="155"/>
      <c r="CK258" s="156"/>
      <c r="CL258" s="155">
        <f t="shared" si="270"/>
        <v>0</v>
      </c>
      <c r="CM258" s="155">
        <f t="shared" si="270"/>
        <v>0</v>
      </c>
      <c r="CN258" s="155">
        <f t="shared" si="270"/>
        <v>0</v>
      </c>
      <c r="CO258" s="155">
        <f t="shared" si="270"/>
        <v>0</v>
      </c>
      <c r="CP258" s="155">
        <f t="shared" si="270"/>
        <v>0</v>
      </c>
      <c r="CQ258" s="155">
        <f t="shared" si="271"/>
        <v>0</v>
      </c>
      <c r="CR258" s="155">
        <f t="shared" si="271"/>
        <v>0</v>
      </c>
      <c r="CS258" s="155">
        <f t="shared" si="271"/>
        <v>0</v>
      </c>
      <c r="CT258" s="155">
        <f t="shared" si="271"/>
        <v>0</v>
      </c>
      <c r="CU258" s="155">
        <f t="shared" si="271"/>
        <v>970000</v>
      </c>
      <c r="CV258" s="155">
        <f t="shared" si="271"/>
        <v>970000</v>
      </c>
      <c r="CW258" s="155">
        <f t="shared" si="271"/>
        <v>970000</v>
      </c>
      <c r="CX258" s="155">
        <f t="shared" si="274"/>
        <v>2910000</v>
      </c>
      <c r="CY258" s="155">
        <f t="shared" si="275"/>
        <v>32010000</v>
      </c>
    </row>
    <row r="259" spans="1:103" ht="13" outlineLevel="1" x14ac:dyDescent="0.25">
      <c r="A259" s="80" t="s">
        <v>344</v>
      </c>
      <c r="B259" s="71" t="s">
        <v>196</v>
      </c>
      <c r="C259" s="72" t="s">
        <v>206</v>
      </c>
      <c r="D259" s="71" t="s">
        <v>64</v>
      </c>
      <c r="E259" s="142" t="s">
        <v>827</v>
      </c>
      <c r="F259" s="71" t="s">
        <v>828</v>
      </c>
      <c r="G259" s="73">
        <v>45920</v>
      </c>
      <c r="H259" s="73">
        <v>45931</v>
      </c>
      <c r="I259" s="160" t="s">
        <v>717</v>
      </c>
      <c r="J259" s="142" t="s">
        <v>456</v>
      </c>
      <c r="K259" s="75" t="s">
        <v>457</v>
      </c>
      <c r="L259" s="75" t="s">
        <v>363</v>
      </c>
      <c r="M259" s="83" t="str">
        <f t="shared" si="272"/>
        <v>6274</v>
      </c>
      <c r="N259" s="160" t="s">
        <v>824</v>
      </c>
      <c r="O259" s="71"/>
      <c r="P259" s="76"/>
      <c r="Q259" s="77"/>
      <c r="R259" s="76">
        <v>34920000</v>
      </c>
      <c r="S259" s="170">
        <f t="shared" si="273"/>
        <v>970000</v>
      </c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6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6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6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6"/>
      <c r="BX259" s="157"/>
      <c r="BY259" s="157"/>
      <c r="BZ259" s="157"/>
      <c r="CA259" s="157"/>
      <c r="CB259" s="157"/>
      <c r="CC259" s="157"/>
      <c r="CD259" s="157"/>
      <c r="CE259" s="157"/>
      <c r="CF259" s="157"/>
      <c r="CG259" s="157"/>
      <c r="CH259" s="157"/>
      <c r="CI259" s="157"/>
      <c r="CJ259" s="155"/>
      <c r="CK259" s="156"/>
      <c r="CL259" s="155">
        <f t="shared" si="270"/>
        <v>0</v>
      </c>
      <c r="CM259" s="155">
        <f t="shared" si="270"/>
        <v>0</v>
      </c>
      <c r="CN259" s="155">
        <f t="shared" si="270"/>
        <v>0</v>
      </c>
      <c r="CO259" s="155">
        <f t="shared" si="270"/>
        <v>0</v>
      </c>
      <c r="CP259" s="155">
        <f t="shared" si="270"/>
        <v>0</v>
      </c>
      <c r="CQ259" s="155">
        <f t="shared" si="271"/>
        <v>0</v>
      </c>
      <c r="CR259" s="155">
        <f t="shared" si="271"/>
        <v>0</v>
      </c>
      <c r="CS259" s="155">
        <f t="shared" si="271"/>
        <v>0</v>
      </c>
      <c r="CT259" s="155">
        <f t="shared" si="271"/>
        <v>0</v>
      </c>
      <c r="CU259" s="155">
        <f t="shared" si="271"/>
        <v>970000</v>
      </c>
      <c r="CV259" s="155">
        <f t="shared" si="271"/>
        <v>970000</v>
      </c>
      <c r="CW259" s="155">
        <f t="shared" si="271"/>
        <v>970000</v>
      </c>
      <c r="CX259" s="155">
        <f t="shared" si="274"/>
        <v>2910000</v>
      </c>
      <c r="CY259" s="155">
        <f t="shared" si="275"/>
        <v>32010000</v>
      </c>
    </row>
    <row r="260" spans="1:103" ht="13" outlineLevel="1" x14ac:dyDescent="0.25">
      <c r="A260" s="80" t="s">
        <v>344</v>
      </c>
      <c r="B260" s="71" t="s">
        <v>196</v>
      </c>
      <c r="C260" s="72" t="s">
        <v>213</v>
      </c>
      <c r="D260" s="71" t="s">
        <v>64</v>
      </c>
      <c r="E260" s="142" t="s">
        <v>829</v>
      </c>
      <c r="F260" s="71" t="s">
        <v>830</v>
      </c>
      <c r="G260" s="73">
        <v>45920</v>
      </c>
      <c r="H260" s="73">
        <v>45931</v>
      </c>
      <c r="I260" s="160" t="s">
        <v>717</v>
      </c>
      <c r="J260" s="142" t="s">
        <v>292</v>
      </c>
      <c r="K260" s="75" t="s">
        <v>287</v>
      </c>
      <c r="L260" s="75" t="s">
        <v>288</v>
      </c>
      <c r="M260" s="83" t="str">
        <f t="shared" si="272"/>
        <v>6274</v>
      </c>
      <c r="N260" s="160" t="s">
        <v>824</v>
      </c>
      <c r="O260" s="71"/>
      <c r="P260" s="76"/>
      <c r="Q260" s="77"/>
      <c r="R260" s="76">
        <v>34920000</v>
      </c>
      <c r="S260" s="170">
        <f t="shared" si="273"/>
        <v>970000</v>
      </c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6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6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6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6"/>
      <c r="BX260" s="157"/>
      <c r="BY260" s="157"/>
      <c r="BZ260" s="157"/>
      <c r="CA260" s="157"/>
      <c r="CB260" s="157"/>
      <c r="CC260" s="157"/>
      <c r="CD260" s="157"/>
      <c r="CE260" s="157"/>
      <c r="CF260" s="157"/>
      <c r="CG260" s="157"/>
      <c r="CH260" s="157"/>
      <c r="CI260" s="157"/>
      <c r="CJ260" s="155"/>
      <c r="CK260" s="156"/>
      <c r="CL260" s="155">
        <f t="shared" si="270"/>
        <v>0</v>
      </c>
      <c r="CM260" s="155">
        <f t="shared" si="270"/>
        <v>0</v>
      </c>
      <c r="CN260" s="155">
        <f t="shared" si="270"/>
        <v>0</v>
      </c>
      <c r="CO260" s="155">
        <f t="shared" si="270"/>
        <v>0</v>
      </c>
      <c r="CP260" s="155">
        <f t="shared" si="270"/>
        <v>0</v>
      </c>
      <c r="CQ260" s="155">
        <f t="shared" si="271"/>
        <v>0</v>
      </c>
      <c r="CR260" s="155">
        <f t="shared" si="271"/>
        <v>0</v>
      </c>
      <c r="CS260" s="155">
        <f t="shared" si="271"/>
        <v>0</v>
      </c>
      <c r="CT260" s="155">
        <f t="shared" si="271"/>
        <v>0</v>
      </c>
      <c r="CU260" s="155">
        <f t="shared" si="271"/>
        <v>970000</v>
      </c>
      <c r="CV260" s="155">
        <f t="shared" si="271"/>
        <v>970000</v>
      </c>
      <c r="CW260" s="155">
        <f t="shared" si="271"/>
        <v>970000</v>
      </c>
      <c r="CX260" s="155">
        <f t="shared" si="274"/>
        <v>2910000</v>
      </c>
      <c r="CY260" s="155">
        <f t="shared" si="275"/>
        <v>32010000</v>
      </c>
    </row>
    <row r="261" spans="1:103" ht="13" outlineLevel="1" x14ac:dyDescent="0.25">
      <c r="A261" s="80" t="s">
        <v>344</v>
      </c>
      <c r="B261" s="71" t="s">
        <v>196</v>
      </c>
      <c r="C261" s="72"/>
      <c r="D261" s="71" t="s">
        <v>147</v>
      </c>
      <c r="E261" s="142" t="s">
        <v>1084</v>
      </c>
      <c r="F261" s="71" t="s">
        <v>1082</v>
      </c>
      <c r="G261" s="73">
        <v>45961</v>
      </c>
      <c r="H261" s="73">
        <v>45962</v>
      </c>
      <c r="I261" s="160" t="s">
        <v>783</v>
      </c>
      <c r="J261" s="142" t="s">
        <v>94</v>
      </c>
      <c r="K261" s="75" t="s">
        <v>66</v>
      </c>
      <c r="L261" s="75">
        <v>0</v>
      </c>
      <c r="M261" s="83" t="str">
        <f>+LEFT(N261,4)</f>
        <v>6274</v>
      </c>
      <c r="N261" s="160" t="s">
        <v>346</v>
      </c>
      <c r="O261" s="71"/>
      <c r="P261" s="76"/>
      <c r="Q261" s="77"/>
      <c r="R261" s="76">
        <v>81000000</v>
      </c>
      <c r="S261" s="170">
        <f t="shared" si="273"/>
        <v>1350000</v>
      </c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6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6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6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6"/>
      <c r="BX261" s="157"/>
      <c r="BY261" s="157"/>
      <c r="BZ261" s="157"/>
      <c r="CA261" s="157"/>
      <c r="CB261" s="157"/>
      <c r="CC261" s="157"/>
      <c r="CD261" s="157"/>
      <c r="CE261" s="157"/>
      <c r="CF261" s="157"/>
      <c r="CG261" s="157"/>
      <c r="CH261" s="157"/>
      <c r="CI261" s="157"/>
      <c r="CJ261" s="155"/>
      <c r="CK261" s="156"/>
      <c r="CL261" s="155">
        <f t="shared" si="270"/>
        <v>0</v>
      </c>
      <c r="CM261" s="155">
        <f t="shared" si="270"/>
        <v>0</v>
      </c>
      <c r="CN261" s="155">
        <f t="shared" si="270"/>
        <v>0</v>
      </c>
      <c r="CO261" s="155">
        <f t="shared" si="270"/>
        <v>0</v>
      </c>
      <c r="CP261" s="155">
        <f t="shared" si="270"/>
        <v>0</v>
      </c>
      <c r="CQ261" s="155">
        <f t="shared" si="271"/>
        <v>0</v>
      </c>
      <c r="CR261" s="155">
        <f t="shared" si="271"/>
        <v>0</v>
      </c>
      <c r="CS261" s="155">
        <f t="shared" si="271"/>
        <v>0</v>
      </c>
      <c r="CT261" s="155">
        <f t="shared" si="271"/>
        <v>0</v>
      </c>
      <c r="CU261" s="155">
        <f t="shared" si="271"/>
        <v>0</v>
      </c>
      <c r="CV261" s="155">
        <f t="shared" si="271"/>
        <v>1350000</v>
      </c>
      <c r="CW261" s="155">
        <f t="shared" si="271"/>
        <v>1350000</v>
      </c>
      <c r="CX261" s="155">
        <f t="shared" si="274"/>
        <v>2700000</v>
      </c>
      <c r="CY261" s="155">
        <f t="shared" si="275"/>
        <v>78300000</v>
      </c>
    </row>
    <row r="262" spans="1:103" ht="13" outlineLevel="1" x14ac:dyDescent="0.25">
      <c r="A262" s="80" t="s">
        <v>344</v>
      </c>
      <c r="B262" s="71" t="s">
        <v>196</v>
      </c>
      <c r="C262" s="72"/>
      <c r="D262" s="71" t="s">
        <v>147</v>
      </c>
      <c r="E262" s="142" t="s">
        <v>1085</v>
      </c>
      <c r="F262" s="71" t="s">
        <v>1083</v>
      </c>
      <c r="G262" s="73">
        <v>45947</v>
      </c>
      <c r="H262" s="73">
        <v>45962</v>
      </c>
      <c r="I262" s="160" t="s">
        <v>783</v>
      </c>
      <c r="J262" s="142" t="s">
        <v>622</v>
      </c>
      <c r="K262" s="75" t="s">
        <v>623</v>
      </c>
      <c r="L262" s="75">
        <v>0</v>
      </c>
      <c r="M262" s="83" t="str">
        <f t="shared" ref="M262:M277" si="276">+LEFT(N262,4)</f>
        <v>6274</v>
      </c>
      <c r="N262" s="160" t="s">
        <v>346</v>
      </c>
      <c r="O262" s="71"/>
      <c r="P262" s="76"/>
      <c r="Q262" s="77"/>
      <c r="R262" s="76">
        <v>30000000</v>
      </c>
      <c r="S262" s="170">
        <f t="shared" si="273"/>
        <v>500000</v>
      </c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6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6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6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6"/>
      <c r="BX262" s="157"/>
      <c r="BY262" s="157"/>
      <c r="BZ262" s="157"/>
      <c r="CA262" s="157"/>
      <c r="CB262" s="157"/>
      <c r="CC262" s="157"/>
      <c r="CD262" s="157"/>
      <c r="CE262" s="157"/>
      <c r="CF262" s="157"/>
      <c r="CG262" s="157"/>
      <c r="CH262" s="157"/>
      <c r="CI262" s="157"/>
      <c r="CJ262" s="155"/>
      <c r="CK262" s="156"/>
      <c r="CL262" s="155">
        <f t="shared" si="270"/>
        <v>0</v>
      </c>
      <c r="CM262" s="155">
        <f t="shared" si="270"/>
        <v>0</v>
      </c>
      <c r="CN262" s="155">
        <f t="shared" si="270"/>
        <v>0</v>
      </c>
      <c r="CO262" s="155">
        <f t="shared" si="270"/>
        <v>0</v>
      </c>
      <c r="CP262" s="155">
        <f t="shared" si="270"/>
        <v>0</v>
      </c>
      <c r="CQ262" s="155">
        <f t="shared" si="271"/>
        <v>0</v>
      </c>
      <c r="CR262" s="155">
        <f t="shared" si="271"/>
        <v>0</v>
      </c>
      <c r="CS262" s="155">
        <f t="shared" si="271"/>
        <v>0</v>
      </c>
      <c r="CT262" s="155">
        <f t="shared" si="271"/>
        <v>0</v>
      </c>
      <c r="CU262" s="155">
        <f t="shared" si="271"/>
        <v>0</v>
      </c>
      <c r="CV262" s="155">
        <f t="shared" si="271"/>
        <v>500000</v>
      </c>
      <c r="CW262" s="155">
        <f t="shared" si="271"/>
        <v>500000</v>
      </c>
      <c r="CX262" s="155">
        <f t="shared" si="274"/>
        <v>1000000</v>
      </c>
      <c r="CY262" s="155">
        <f t="shared" si="275"/>
        <v>29000000</v>
      </c>
    </row>
    <row r="263" spans="1:103" ht="13" outlineLevel="1" x14ac:dyDescent="0.25">
      <c r="A263" s="80" t="s">
        <v>344</v>
      </c>
      <c r="B263" s="71" t="s">
        <v>196</v>
      </c>
      <c r="C263" s="72"/>
      <c r="D263" s="71" t="s">
        <v>147</v>
      </c>
      <c r="E263" s="142" t="s">
        <v>1195</v>
      </c>
      <c r="F263" s="71" t="s">
        <v>1207</v>
      </c>
      <c r="G263" s="73">
        <v>45986</v>
      </c>
      <c r="H263" s="73">
        <v>45992</v>
      </c>
      <c r="I263" s="160" t="s">
        <v>1223</v>
      </c>
      <c r="J263" s="142" t="s">
        <v>761</v>
      </c>
      <c r="K263" s="75" t="s">
        <v>146</v>
      </c>
      <c r="L263" s="82" t="s">
        <v>215</v>
      </c>
      <c r="M263" s="83" t="str">
        <f t="shared" si="276"/>
        <v>6274</v>
      </c>
      <c r="N263" s="160" t="s">
        <v>346</v>
      </c>
      <c r="O263" s="71"/>
      <c r="P263" s="76"/>
      <c r="Q263" s="77"/>
      <c r="R263" s="76">
        <v>278310413</v>
      </c>
      <c r="S263" s="170">
        <f t="shared" si="262"/>
        <v>1932711.201388889</v>
      </c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6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6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6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6"/>
      <c r="BX263" s="157"/>
      <c r="BY263" s="157"/>
      <c r="BZ263" s="157"/>
      <c r="CA263" s="157"/>
      <c r="CB263" s="157"/>
      <c r="CC263" s="157"/>
      <c r="CD263" s="157"/>
      <c r="CE263" s="157"/>
      <c r="CF263" s="157"/>
      <c r="CG263" s="157"/>
      <c r="CH263" s="157"/>
      <c r="CI263" s="157"/>
      <c r="CJ263" s="155"/>
      <c r="CK263" s="156"/>
      <c r="CL263" s="155">
        <f t="shared" si="270"/>
        <v>0</v>
      </c>
      <c r="CM263" s="155">
        <f t="shared" si="270"/>
        <v>0</v>
      </c>
      <c r="CN263" s="155">
        <f t="shared" si="270"/>
        <v>0</v>
      </c>
      <c r="CO263" s="155">
        <f t="shared" si="270"/>
        <v>0</v>
      </c>
      <c r="CP263" s="155">
        <f t="shared" si="270"/>
        <v>0</v>
      </c>
      <c r="CQ263" s="155">
        <f t="shared" si="271"/>
        <v>0</v>
      </c>
      <c r="CR263" s="155">
        <f t="shared" si="271"/>
        <v>0</v>
      </c>
      <c r="CS263" s="155">
        <f t="shared" si="271"/>
        <v>0</v>
      </c>
      <c r="CT263" s="155">
        <f t="shared" si="271"/>
        <v>0</v>
      </c>
      <c r="CU263" s="155">
        <f t="shared" si="271"/>
        <v>0</v>
      </c>
      <c r="CV263" s="155">
        <f t="shared" si="271"/>
        <v>0</v>
      </c>
      <c r="CW263" s="155">
        <f t="shared" si="271"/>
        <v>1932711.201388889</v>
      </c>
      <c r="CX263" s="155">
        <f t="shared" si="269"/>
        <v>1932711.201388889</v>
      </c>
      <c r="CY263" s="155">
        <f t="shared" si="266"/>
        <v>276377701.7986111</v>
      </c>
    </row>
    <row r="264" spans="1:103" ht="13" outlineLevel="1" x14ac:dyDescent="0.25">
      <c r="A264" s="80" t="s">
        <v>344</v>
      </c>
      <c r="B264" s="71" t="s">
        <v>205</v>
      </c>
      <c r="C264" s="72"/>
      <c r="D264" s="71" t="s">
        <v>147</v>
      </c>
      <c r="E264" s="142" t="s">
        <v>1196</v>
      </c>
      <c r="F264" s="71" t="s">
        <v>1208</v>
      </c>
      <c r="G264" s="73">
        <v>45986</v>
      </c>
      <c r="H264" s="73">
        <v>45992</v>
      </c>
      <c r="I264" s="160" t="s">
        <v>1223</v>
      </c>
      <c r="J264" s="142" t="s">
        <v>754</v>
      </c>
      <c r="K264" s="75" t="s">
        <v>146</v>
      </c>
      <c r="L264" s="75" t="s">
        <v>218</v>
      </c>
      <c r="M264" s="83" t="str">
        <f t="shared" si="276"/>
        <v>6274</v>
      </c>
      <c r="N264" s="160" t="s">
        <v>346</v>
      </c>
      <c r="O264" s="71"/>
      <c r="P264" s="76"/>
      <c r="Q264" s="77"/>
      <c r="R264" s="76">
        <v>56388500</v>
      </c>
      <c r="S264" s="170">
        <f t="shared" si="262"/>
        <v>391586.80555555556</v>
      </c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6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6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6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6"/>
      <c r="BX264" s="157"/>
      <c r="BY264" s="157"/>
      <c r="BZ264" s="157"/>
      <c r="CA264" s="157"/>
      <c r="CB264" s="157"/>
      <c r="CC264" s="157"/>
      <c r="CD264" s="157"/>
      <c r="CE264" s="157"/>
      <c r="CF264" s="157"/>
      <c r="CG264" s="157"/>
      <c r="CH264" s="157"/>
      <c r="CI264" s="157"/>
      <c r="CJ264" s="155"/>
      <c r="CK264" s="156"/>
      <c r="CL264" s="155">
        <f t="shared" si="270"/>
        <v>0</v>
      </c>
      <c r="CM264" s="155">
        <f t="shared" si="270"/>
        <v>0</v>
      </c>
      <c r="CN264" s="155">
        <f t="shared" si="270"/>
        <v>0</v>
      </c>
      <c r="CO264" s="155">
        <f t="shared" si="270"/>
        <v>0</v>
      </c>
      <c r="CP264" s="155">
        <f t="shared" si="270"/>
        <v>0</v>
      </c>
      <c r="CQ264" s="155">
        <f t="shared" si="271"/>
        <v>0</v>
      </c>
      <c r="CR264" s="155">
        <f t="shared" si="271"/>
        <v>0</v>
      </c>
      <c r="CS264" s="155">
        <f t="shared" si="271"/>
        <v>0</v>
      </c>
      <c r="CT264" s="155">
        <f t="shared" si="271"/>
        <v>0</v>
      </c>
      <c r="CU264" s="155">
        <f t="shared" si="271"/>
        <v>0</v>
      </c>
      <c r="CV264" s="155">
        <f t="shared" si="271"/>
        <v>0</v>
      </c>
      <c r="CW264" s="155">
        <f t="shared" si="271"/>
        <v>391586.80555555556</v>
      </c>
      <c r="CX264" s="155">
        <f t="shared" si="269"/>
        <v>391586.80555555556</v>
      </c>
      <c r="CY264" s="155">
        <f t="shared" si="266"/>
        <v>55996913.194444448</v>
      </c>
    </row>
    <row r="265" spans="1:103" ht="13" outlineLevel="1" x14ac:dyDescent="0.25">
      <c r="A265" s="80" t="s">
        <v>344</v>
      </c>
      <c r="B265" s="71" t="s">
        <v>196</v>
      </c>
      <c r="C265" s="72"/>
      <c r="D265" s="71" t="s">
        <v>147</v>
      </c>
      <c r="E265" s="142" t="s">
        <v>1197</v>
      </c>
      <c r="F265" s="71" t="s">
        <v>1209</v>
      </c>
      <c r="G265" s="73">
        <v>45986</v>
      </c>
      <c r="H265" s="73">
        <v>45992</v>
      </c>
      <c r="I265" s="160" t="s">
        <v>1223</v>
      </c>
      <c r="J265" s="142" t="s">
        <v>755</v>
      </c>
      <c r="K265" s="75" t="s">
        <v>300</v>
      </c>
      <c r="L265" s="82" t="s">
        <v>306</v>
      </c>
      <c r="M265" s="83" t="str">
        <f t="shared" si="276"/>
        <v>6274</v>
      </c>
      <c r="N265" s="160" t="s">
        <v>346</v>
      </c>
      <c r="O265" s="71"/>
      <c r="P265" s="76"/>
      <c r="Q265" s="77"/>
      <c r="R265" s="76">
        <v>56388500</v>
      </c>
      <c r="S265" s="170">
        <f t="shared" si="262"/>
        <v>391586.80555555556</v>
      </c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6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6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6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6"/>
      <c r="BX265" s="157"/>
      <c r="BY265" s="157"/>
      <c r="BZ265" s="157"/>
      <c r="CA265" s="157"/>
      <c r="CB265" s="157"/>
      <c r="CC265" s="157"/>
      <c r="CD265" s="157"/>
      <c r="CE265" s="157"/>
      <c r="CF265" s="157"/>
      <c r="CG265" s="157"/>
      <c r="CH265" s="157"/>
      <c r="CI265" s="157"/>
      <c r="CJ265" s="155"/>
      <c r="CK265" s="156"/>
      <c r="CL265" s="155">
        <f t="shared" si="270"/>
        <v>0</v>
      </c>
      <c r="CM265" s="155">
        <f t="shared" si="270"/>
        <v>0</v>
      </c>
      <c r="CN265" s="155">
        <f t="shared" si="270"/>
        <v>0</v>
      </c>
      <c r="CO265" s="155">
        <f t="shared" si="270"/>
        <v>0</v>
      </c>
      <c r="CP265" s="155">
        <f t="shared" si="270"/>
        <v>0</v>
      </c>
      <c r="CQ265" s="155">
        <f t="shared" si="271"/>
        <v>0</v>
      </c>
      <c r="CR265" s="155">
        <f t="shared" si="271"/>
        <v>0</v>
      </c>
      <c r="CS265" s="155">
        <f t="shared" si="271"/>
        <v>0</v>
      </c>
      <c r="CT265" s="155">
        <f t="shared" si="271"/>
        <v>0</v>
      </c>
      <c r="CU265" s="155">
        <f t="shared" si="271"/>
        <v>0</v>
      </c>
      <c r="CV265" s="155">
        <f t="shared" si="271"/>
        <v>0</v>
      </c>
      <c r="CW265" s="155">
        <f t="shared" si="271"/>
        <v>391586.80555555556</v>
      </c>
      <c r="CX265" s="155">
        <f t="shared" si="269"/>
        <v>391586.80555555556</v>
      </c>
      <c r="CY265" s="155">
        <f t="shared" si="266"/>
        <v>55996913.194444448</v>
      </c>
    </row>
    <row r="266" spans="1:103" ht="13" outlineLevel="1" x14ac:dyDescent="0.25">
      <c r="A266" s="80" t="s">
        <v>344</v>
      </c>
      <c r="B266" s="71" t="s">
        <v>196</v>
      </c>
      <c r="C266" s="72"/>
      <c r="D266" s="71" t="s">
        <v>147</v>
      </c>
      <c r="E266" s="142" t="s">
        <v>1198</v>
      </c>
      <c r="F266" s="71" t="s">
        <v>1210</v>
      </c>
      <c r="G266" s="73">
        <v>45986</v>
      </c>
      <c r="H266" s="73">
        <v>45992</v>
      </c>
      <c r="I266" s="160" t="s">
        <v>1223</v>
      </c>
      <c r="J266" s="142" t="s">
        <v>752</v>
      </c>
      <c r="K266" s="75" t="s">
        <v>328</v>
      </c>
      <c r="L266" s="82" t="s">
        <v>338</v>
      </c>
      <c r="M266" s="83" t="str">
        <f t="shared" si="276"/>
        <v>6274</v>
      </c>
      <c r="N266" s="160" t="s">
        <v>346</v>
      </c>
      <c r="O266" s="71"/>
      <c r="P266" s="76"/>
      <c r="Q266" s="77"/>
      <c r="R266" s="76">
        <v>112777000</v>
      </c>
      <c r="S266" s="170">
        <f t="shared" si="262"/>
        <v>783173.61111111112</v>
      </c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6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6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6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6"/>
      <c r="BX266" s="157"/>
      <c r="BY266" s="157"/>
      <c r="BZ266" s="157"/>
      <c r="CA266" s="157"/>
      <c r="CB266" s="157"/>
      <c r="CC266" s="157"/>
      <c r="CD266" s="157"/>
      <c r="CE266" s="157"/>
      <c r="CF266" s="157"/>
      <c r="CG266" s="157"/>
      <c r="CH266" s="157"/>
      <c r="CI266" s="157"/>
      <c r="CJ266" s="155"/>
      <c r="CK266" s="156"/>
      <c r="CL266" s="155">
        <f t="shared" si="270"/>
        <v>0</v>
      </c>
      <c r="CM266" s="155">
        <f t="shared" si="270"/>
        <v>0</v>
      </c>
      <c r="CN266" s="155">
        <f t="shared" si="270"/>
        <v>0</v>
      </c>
      <c r="CO266" s="155">
        <f t="shared" si="270"/>
        <v>0</v>
      </c>
      <c r="CP266" s="155">
        <f t="shared" si="270"/>
        <v>0</v>
      </c>
      <c r="CQ266" s="155">
        <f t="shared" si="271"/>
        <v>0</v>
      </c>
      <c r="CR266" s="155">
        <f t="shared" si="271"/>
        <v>0</v>
      </c>
      <c r="CS266" s="155">
        <f t="shared" si="271"/>
        <v>0</v>
      </c>
      <c r="CT266" s="155">
        <f t="shared" si="271"/>
        <v>0</v>
      </c>
      <c r="CU266" s="155">
        <f t="shared" si="271"/>
        <v>0</v>
      </c>
      <c r="CV266" s="155">
        <f t="shared" si="271"/>
        <v>0</v>
      </c>
      <c r="CW266" s="155">
        <f t="shared" si="271"/>
        <v>783173.61111111112</v>
      </c>
      <c r="CX266" s="155">
        <f t="shared" si="269"/>
        <v>783173.61111111112</v>
      </c>
      <c r="CY266" s="155">
        <f t="shared" si="266"/>
        <v>111993826.3888889</v>
      </c>
    </row>
    <row r="267" spans="1:103" ht="13" outlineLevel="1" x14ac:dyDescent="0.25">
      <c r="A267" s="80" t="s">
        <v>344</v>
      </c>
      <c r="B267" s="71" t="s">
        <v>196</v>
      </c>
      <c r="C267" s="72"/>
      <c r="D267" s="71" t="s">
        <v>147</v>
      </c>
      <c r="E267" s="142" t="s">
        <v>1199</v>
      </c>
      <c r="F267" s="71" t="s">
        <v>1211</v>
      </c>
      <c r="G267" s="73">
        <v>45986</v>
      </c>
      <c r="H267" s="73">
        <v>45992</v>
      </c>
      <c r="I267" s="160" t="s">
        <v>1223</v>
      </c>
      <c r="J267" s="142" t="s">
        <v>754</v>
      </c>
      <c r="K267" s="75" t="s">
        <v>203</v>
      </c>
      <c r="L267" s="75" t="s">
        <v>218</v>
      </c>
      <c r="M267" s="83" t="str">
        <f t="shared" si="276"/>
        <v>6274</v>
      </c>
      <c r="N267" s="160" t="s">
        <v>346</v>
      </c>
      <c r="O267" s="71"/>
      <c r="P267" s="76"/>
      <c r="Q267" s="77"/>
      <c r="R267" s="76">
        <v>0</v>
      </c>
      <c r="S267" s="170">
        <f t="shared" si="262"/>
        <v>0</v>
      </c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6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6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6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6"/>
      <c r="BX267" s="157"/>
      <c r="BY267" s="157"/>
      <c r="BZ267" s="157"/>
      <c r="CA267" s="157"/>
      <c r="CB267" s="157"/>
      <c r="CC267" s="157"/>
      <c r="CD267" s="157"/>
      <c r="CE267" s="157"/>
      <c r="CF267" s="157"/>
      <c r="CG267" s="157"/>
      <c r="CH267" s="157"/>
      <c r="CI267" s="157"/>
      <c r="CJ267" s="155"/>
      <c r="CK267" s="156"/>
      <c r="CL267" s="155">
        <f t="shared" si="270"/>
        <v>0</v>
      </c>
      <c r="CM267" s="155">
        <f t="shared" si="270"/>
        <v>0</v>
      </c>
      <c r="CN267" s="155">
        <f t="shared" si="270"/>
        <v>0</v>
      </c>
      <c r="CO267" s="155">
        <f t="shared" si="270"/>
        <v>0</v>
      </c>
      <c r="CP267" s="155">
        <f t="shared" si="270"/>
        <v>0</v>
      </c>
      <c r="CQ267" s="155">
        <f t="shared" si="271"/>
        <v>0</v>
      </c>
      <c r="CR267" s="155">
        <f t="shared" si="271"/>
        <v>0</v>
      </c>
      <c r="CS267" s="155">
        <f t="shared" si="271"/>
        <v>0</v>
      </c>
      <c r="CT267" s="155">
        <f t="shared" si="271"/>
        <v>0</v>
      </c>
      <c r="CU267" s="155">
        <f t="shared" si="271"/>
        <v>0</v>
      </c>
      <c r="CV267" s="155">
        <f t="shared" si="271"/>
        <v>0</v>
      </c>
      <c r="CW267" s="155">
        <f t="shared" si="271"/>
        <v>0</v>
      </c>
      <c r="CX267" s="155">
        <f t="shared" si="269"/>
        <v>0</v>
      </c>
      <c r="CY267" s="155">
        <f t="shared" si="266"/>
        <v>0</v>
      </c>
    </row>
    <row r="268" spans="1:103" ht="13" outlineLevel="1" x14ac:dyDescent="0.25">
      <c r="A268" s="80" t="s">
        <v>344</v>
      </c>
      <c r="B268" s="71" t="s">
        <v>196</v>
      </c>
      <c r="C268" s="72"/>
      <c r="D268" s="71" t="s">
        <v>147</v>
      </c>
      <c r="E268" s="142" t="s">
        <v>1200</v>
      </c>
      <c r="F268" s="71" t="s">
        <v>1212</v>
      </c>
      <c r="G268" s="73">
        <v>45986</v>
      </c>
      <c r="H268" s="73">
        <v>45992</v>
      </c>
      <c r="I268" s="160" t="s">
        <v>1223</v>
      </c>
      <c r="J268" s="142" t="s">
        <v>755</v>
      </c>
      <c r="K268" s="75" t="s">
        <v>305</v>
      </c>
      <c r="L268" s="75" t="s">
        <v>306</v>
      </c>
      <c r="M268" s="83" t="str">
        <f t="shared" si="276"/>
        <v>6274</v>
      </c>
      <c r="N268" s="160" t="s">
        <v>346</v>
      </c>
      <c r="O268" s="71"/>
      <c r="P268" s="76"/>
      <c r="Q268" s="77"/>
      <c r="R268" s="76">
        <v>0</v>
      </c>
      <c r="S268" s="170">
        <f t="shared" si="262"/>
        <v>0</v>
      </c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6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6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6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6"/>
      <c r="BX268" s="157"/>
      <c r="BY268" s="157"/>
      <c r="BZ268" s="157"/>
      <c r="CA268" s="157"/>
      <c r="CB268" s="157"/>
      <c r="CC268" s="157"/>
      <c r="CD268" s="157"/>
      <c r="CE268" s="157"/>
      <c r="CF268" s="157"/>
      <c r="CG268" s="157"/>
      <c r="CH268" s="157"/>
      <c r="CI268" s="157"/>
      <c r="CJ268" s="155"/>
      <c r="CK268" s="156"/>
      <c r="CL268" s="155">
        <f t="shared" si="270"/>
        <v>0</v>
      </c>
      <c r="CM268" s="155">
        <f t="shared" si="270"/>
        <v>0</v>
      </c>
      <c r="CN268" s="155">
        <f t="shared" si="270"/>
        <v>0</v>
      </c>
      <c r="CO268" s="155">
        <f t="shared" si="270"/>
        <v>0</v>
      </c>
      <c r="CP268" s="155">
        <f t="shared" si="270"/>
        <v>0</v>
      </c>
      <c r="CQ268" s="155">
        <f t="shared" si="271"/>
        <v>0</v>
      </c>
      <c r="CR268" s="155">
        <f t="shared" si="271"/>
        <v>0</v>
      </c>
      <c r="CS268" s="155">
        <f t="shared" si="271"/>
        <v>0</v>
      </c>
      <c r="CT268" s="155">
        <f t="shared" si="271"/>
        <v>0</v>
      </c>
      <c r="CU268" s="155">
        <f t="shared" si="271"/>
        <v>0</v>
      </c>
      <c r="CV268" s="155">
        <f t="shared" si="271"/>
        <v>0</v>
      </c>
      <c r="CW268" s="155">
        <f t="shared" si="271"/>
        <v>0</v>
      </c>
      <c r="CX268" s="155">
        <f t="shared" si="269"/>
        <v>0</v>
      </c>
      <c r="CY268" s="155">
        <f t="shared" si="266"/>
        <v>0</v>
      </c>
    </row>
    <row r="269" spans="1:103" ht="13" outlineLevel="1" x14ac:dyDescent="0.25">
      <c r="A269" s="80" t="s">
        <v>344</v>
      </c>
      <c r="B269" s="71" t="s">
        <v>196</v>
      </c>
      <c r="C269" s="72"/>
      <c r="D269" s="71" t="s">
        <v>147</v>
      </c>
      <c r="E269" s="142" t="s">
        <v>1201</v>
      </c>
      <c r="F269" s="71" t="s">
        <v>1213</v>
      </c>
      <c r="G269" s="73">
        <v>45986</v>
      </c>
      <c r="H269" s="73">
        <v>45992</v>
      </c>
      <c r="I269" s="160" t="s">
        <v>1223</v>
      </c>
      <c r="J269" s="142" t="s">
        <v>752</v>
      </c>
      <c r="K269" s="75" t="s">
        <v>329</v>
      </c>
      <c r="L269" s="75" t="s">
        <v>338</v>
      </c>
      <c r="M269" s="83" t="str">
        <f t="shared" si="276"/>
        <v>6274</v>
      </c>
      <c r="N269" s="160" t="s">
        <v>346</v>
      </c>
      <c r="O269" s="71"/>
      <c r="P269" s="76"/>
      <c r="Q269" s="77"/>
      <c r="R269" s="76">
        <v>0</v>
      </c>
      <c r="S269" s="170">
        <f t="shared" si="262"/>
        <v>0</v>
      </c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6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6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6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6"/>
      <c r="BX269" s="157"/>
      <c r="BY269" s="157"/>
      <c r="BZ269" s="157"/>
      <c r="CA269" s="157"/>
      <c r="CB269" s="157"/>
      <c r="CC269" s="157"/>
      <c r="CD269" s="157"/>
      <c r="CE269" s="157"/>
      <c r="CF269" s="157"/>
      <c r="CG269" s="157"/>
      <c r="CH269" s="157"/>
      <c r="CI269" s="157"/>
      <c r="CJ269" s="155"/>
      <c r="CK269" s="156"/>
      <c r="CL269" s="155">
        <f t="shared" si="270"/>
        <v>0</v>
      </c>
      <c r="CM269" s="155">
        <f t="shared" si="270"/>
        <v>0</v>
      </c>
      <c r="CN269" s="155">
        <f t="shared" si="270"/>
        <v>0</v>
      </c>
      <c r="CO269" s="155">
        <f t="shared" si="270"/>
        <v>0</v>
      </c>
      <c r="CP269" s="155">
        <f t="shared" si="270"/>
        <v>0</v>
      </c>
      <c r="CQ269" s="155">
        <f t="shared" si="271"/>
        <v>0</v>
      </c>
      <c r="CR269" s="155">
        <f t="shared" si="271"/>
        <v>0</v>
      </c>
      <c r="CS269" s="155">
        <f t="shared" si="271"/>
        <v>0</v>
      </c>
      <c r="CT269" s="155">
        <f t="shared" si="271"/>
        <v>0</v>
      </c>
      <c r="CU269" s="155">
        <f t="shared" si="271"/>
        <v>0</v>
      </c>
      <c r="CV269" s="155">
        <f t="shared" si="271"/>
        <v>0</v>
      </c>
      <c r="CW269" s="155">
        <f t="shared" si="271"/>
        <v>0</v>
      </c>
      <c r="CX269" s="155">
        <f t="shared" si="269"/>
        <v>0</v>
      </c>
      <c r="CY269" s="155">
        <f t="shared" si="266"/>
        <v>0</v>
      </c>
    </row>
    <row r="270" spans="1:103" ht="13" outlineLevel="1" x14ac:dyDescent="0.25">
      <c r="A270" s="80" t="s">
        <v>344</v>
      </c>
      <c r="B270" s="71" t="s">
        <v>196</v>
      </c>
      <c r="C270" s="72"/>
      <c r="D270" s="71" t="s">
        <v>147</v>
      </c>
      <c r="E270" s="142" t="s">
        <v>1202</v>
      </c>
      <c r="F270" s="71" t="s">
        <v>1214</v>
      </c>
      <c r="G270" s="73">
        <v>45991</v>
      </c>
      <c r="H270" s="73">
        <v>45992</v>
      </c>
      <c r="I270" s="160" t="s">
        <v>1223</v>
      </c>
      <c r="J270" s="142" t="s">
        <v>761</v>
      </c>
      <c r="K270" s="75" t="s">
        <v>66</v>
      </c>
      <c r="L270" s="82" t="s">
        <v>215</v>
      </c>
      <c r="M270" s="83" t="str">
        <f t="shared" si="276"/>
        <v>6274</v>
      </c>
      <c r="N270" s="160" t="s">
        <v>346</v>
      </c>
      <c r="O270" s="71"/>
      <c r="P270" s="76"/>
      <c r="Q270" s="77"/>
      <c r="R270" s="76">
        <v>1917385416</v>
      </c>
      <c r="S270" s="170">
        <f t="shared" si="262"/>
        <v>13315176.5</v>
      </c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6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6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6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6"/>
      <c r="BX270" s="157"/>
      <c r="BY270" s="157"/>
      <c r="BZ270" s="157"/>
      <c r="CA270" s="157"/>
      <c r="CB270" s="157"/>
      <c r="CC270" s="157"/>
      <c r="CD270" s="157"/>
      <c r="CE270" s="157"/>
      <c r="CF270" s="157"/>
      <c r="CG270" s="157"/>
      <c r="CH270" s="157"/>
      <c r="CI270" s="157"/>
      <c r="CJ270" s="155"/>
      <c r="CK270" s="156"/>
      <c r="CL270" s="155">
        <f t="shared" ref="CL270:CP276" si="277">+IF(YEAR($H270)&lt;$CL$4,$S270,IF(AND(YEAR($H270)=$CL$4,MONTH($H270)&lt;=CL$6),$S270,0))</f>
        <v>0</v>
      </c>
      <c r="CM270" s="155">
        <f t="shared" si="277"/>
        <v>0</v>
      </c>
      <c r="CN270" s="155">
        <f t="shared" si="277"/>
        <v>0</v>
      </c>
      <c r="CO270" s="155">
        <f t="shared" si="277"/>
        <v>0</v>
      </c>
      <c r="CP270" s="155">
        <f t="shared" si="277"/>
        <v>0</v>
      </c>
      <c r="CQ270" s="155">
        <f t="shared" si="271"/>
        <v>0</v>
      </c>
      <c r="CR270" s="155">
        <f t="shared" si="271"/>
        <v>0</v>
      </c>
      <c r="CS270" s="155">
        <f t="shared" si="271"/>
        <v>0</v>
      </c>
      <c r="CT270" s="155">
        <f t="shared" si="271"/>
        <v>0</v>
      </c>
      <c r="CU270" s="155">
        <f t="shared" si="271"/>
        <v>0</v>
      </c>
      <c r="CV270" s="155">
        <f t="shared" si="271"/>
        <v>0</v>
      </c>
      <c r="CW270" s="155">
        <f t="shared" si="271"/>
        <v>13315176.5</v>
      </c>
      <c r="CX270" s="155">
        <f t="shared" si="269"/>
        <v>13315176.5</v>
      </c>
      <c r="CY270" s="155">
        <f t="shared" si="266"/>
        <v>1904070239.5</v>
      </c>
    </row>
    <row r="271" spans="1:103" ht="13" outlineLevel="1" x14ac:dyDescent="0.25">
      <c r="A271" s="80" t="s">
        <v>344</v>
      </c>
      <c r="B271" s="71" t="s">
        <v>196</v>
      </c>
      <c r="C271" s="72"/>
      <c r="D271" s="71" t="s">
        <v>147</v>
      </c>
      <c r="E271" s="142" t="s">
        <v>1203</v>
      </c>
      <c r="F271" s="71" t="s">
        <v>1215</v>
      </c>
      <c r="G271" s="73">
        <v>45989</v>
      </c>
      <c r="H271" s="73">
        <v>45992</v>
      </c>
      <c r="I271" s="160" t="s">
        <v>1223</v>
      </c>
      <c r="J271" s="142" t="s">
        <v>292</v>
      </c>
      <c r="K271" s="75" t="s">
        <v>273</v>
      </c>
      <c r="L271" s="82" t="s">
        <v>253</v>
      </c>
      <c r="M271" s="83" t="str">
        <f t="shared" si="276"/>
        <v>6274</v>
      </c>
      <c r="N271" s="160" t="s">
        <v>346</v>
      </c>
      <c r="O271" s="71"/>
      <c r="P271" s="76"/>
      <c r="Q271" s="77"/>
      <c r="R271" s="76">
        <v>1882704987</v>
      </c>
      <c r="S271" s="170">
        <f t="shared" si="262"/>
        <v>13074340.1875</v>
      </c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6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6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6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6"/>
      <c r="BX271" s="157"/>
      <c r="BY271" s="157"/>
      <c r="BZ271" s="157"/>
      <c r="CA271" s="157"/>
      <c r="CB271" s="157"/>
      <c r="CC271" s="157"/>
      <c r="CD271" s="157"/>
      <c r="CE271" s="157"/>
      <c r="CF271" s="157"/>
      <c r="CG271" s="157"/>
      <c r="CH271" s="157"/>
      <c r="CI271" s="157"/>
      <c r="CJ271" s="155"/>
      <c r="CK271" s="156"/>
      <c r="CL271" s="155">
        <f t="shared" si="277"/>
        <v>0</v>
      </c>
      <c r="CM271" s="155">
        <f t="shared" si="277"/>
        <v>0</v>
      </c>
      <c r="CN271" s="155">
        <f t="shared" si="277"/>
        <v>0</v>
      </c>
      <c r="CO271" s="155">
        <f t="shared" si="277"/>
        <v>0</v>
      </c>
      <c r="CP271" s="155">
        <f t="shared" si="277"/>
        <v>0</v>
      </c>
      <c r="CQ271" s="155">
        <f t="shared" ref="CQ271:CW277" si="278">+IF(YEAR($H271)&lt;$CL$4,$S271,IF(AND(YEAR($H271)=$CL$4,MONTH($H271)&lt;=CQ$6),$S271,0))</f>
        <v>0</v>
      </c>
      <c r="CR271" s="155">
        <f t="shared" si="278"/>
        <v>0</v>
      </c>
      <c r="CS271" s="155">
        <f t="shared" si="278"/>
        <v>0</v>
      </c>
      <c r="CT271" s="155">
        <f t="shared" si="278"/>
        <v>0</v>
      </c>
      <c r="CU271" s="155">
        <f t="shared" si="278"/>
        <v>0</v>
      </c>
      <c r="CV271" s="155">
        <f t="shared" si="278"/>
        <v>0</v>
      </c>
      <c r="CW271" s="155">
        <f t="shared" si="278"/>
        <v>13074340.1875</v>
      </c>
      <c r="CX271" s="155">
        <f t="shared" si="269"/>
        <v>13074340.1875</v>
      </c>
      <c r="CY271" s="155">
        <f t="shared" si="266"/>
        <v>1869630646.8125</v>
      </c>
    </row>
    <row r="272" spans="1:103" ht="13" outlineLevel="1" x14ac:dyDescent="0.25">
      <c r="A272" s="80" t="s">
        <v>344</v>
      </c>
      <c r="B272" s="71" t="s">
        <v>257</v>
      </c>
      <c r="C272" s="72"/>
      <c r="D272" s="71" t="s">
        <v>147</v>
      </c>
      <c r="E272" s="142" t="s">
        <v>1204</v>
      </c>
      <c r="F272" s="71" t="s">
        <v>1216</v>
      </c>
      <c r="G272" s="73">
        <v>45989</v>
      </c>
      <c r="H272" s="73">
        <v>45992</v>
      </c>
      <c r="I272" s="160" t="s">
        <v>1223</v>
      </c>
      <c r="J272" s="142" t="s">
        <v>413</v>
      </c>
      <c r="K272" s="75" t="s">
        <v>310</v>
      </c>
      <c r="L272" s="82" t="s">
        <v>262</v>
      </c>
      <c r="M272" s="83" t="str">
        <f t="shared" si="276"/>
        <v>6274</v>
      </c>
      <c r="N272" s="160" t="s">
        <v>346</v>
      </c>
      <c r="O272" s="71"/>
      <c r="P272" s="76"/>
      <c r="Q272" s="77"/>
      <c r="R272" s="76">
        <v>1863746222</v>
      </c>
      <c r="S272" s="170">
        <f t="shared" si="262"/>
        <v>12942682.097222222</v>
      </c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6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6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6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6"/>
      <c r="BX272" s="157"/>
      <c r="BY272" s="157"/>
      <c r="BZ272" s="157"/>
      <c r="CA272" s="157"/>
      <c r="CB272" s="157"/>
      <c r="CC272" s="157"/>
      <c r="CD272" s="157"/>
      <c r="CE272" s="157"/>
      <c r="CF272" s="157"/>
      <c r="CG272" s="157"/>
      <c r="CH272" s="157"/>
      <c r="CI272" s="157"/>
      <c r="CJ272" s="155"/>
      <c r="CK272" s="156"/>
      <c r="CL272" s="155">
        <f t="shared" si="277"/>
        <v>0</v>
      </c>
      <c r="CM272" s="155">
        <f t="shared" si="277"/>
        <v>0</v>
      </c>
      <c r="CN272" s="155">
        <f t="shared" si="277"/>
        <v>0</v>
      </c>
      <c r="CO272" s="155">
        <f t="shared" si="277"/>
        <v>0</v>
      </c>
      <c r="CP272" s="155">
        <f t="shared" si="277"/>
        <v>0</v>
      </c>
      <c r="CQ272" s="155">
        <f t="shared" si="278"/>
        <v>0</v>
      </c>
      <c r="CR272" s="155">
        <f t="shared" si="278"/>
        <v>0</v>
      </c>
      <c r="CS272" s="155">
        <f t="shared" si="278"/>
        <v>0</v>
      </c>
      <c r="CT272" s="155">
        <f t="shared" si="278"/>
        <v>0</v>
      </c>
      <c r="CU272" s="155">
        <f t="shared" si="278"/>
        <v>0</v>
      </c>
      <c r="CV272" s="155">
        <f t="shared" si="278"/>
        <v>0</v>
      </c>
      <c r="CW272" s="155">
        <f t="shared" si="278"/>
        <v>12942682.097222222</v>
      </c>
      <c r="CX272" s="155">
        <f t="shared" si="269"/>
        <v>12942682.097222222</v>
      </c>
      <c r="CY272" s="155">
        <f t="shared" si="266"/>
        <v>1850803539.9027777</v>
      </c>
    </row>
    <row r="273" spans="1:103" ht="13" outlineLevel="1" x14ac:dyDescent="0.25">
      <c r="A273" s="80" t="s">
        <v>344</v>
      </c>
      <c r="B273" s="71" t="s">
        <v>196</v>
      </c>
      <c r="C273" s="72"/>
      <c r="D273" s="71" t="s">
        <v>147</v>
      </c>
      <c r="E273" s="142" t="s">
        <v>1205</v>
      </c>
      <c r="F273" s="71" t="s">
        <v>1217</v>
      </c>
      <c r="G273" s="73">
        <v>45991</v>
      </c>
      <c r="H273" s="73">
        <v>45992</v>
      </c>
      <c r="I273" s="160" t="s">
        <v>1223</v>
      </c>
      <c r="J273" s="142" t="s">
        <v>286</v>
      </c>
      <c r="K273" s="75" t="s">
        <v>66</v>
      </c>
      <c r="L273" s="82" t="s">
        <v>288</v>
      </c>
      <c r="M273" s="83" t="str">
        <f t="shared" si="276"/>
        <v>6274</v>
      </c>
      <c r="N273" s="160" t="s">
        <v>346</v>
      </c>
      <c r="O273" s="71"/>
      <c r="P273" s="76"/>
      <c r="Q273" s="77"/>
      <c r="R273" s="76">
        <v>333902237</v>
      </c>
      <c r="S273" s="170">
        <f t="shared" ref="S273:S274" si="279">+R273/I273</f>
        <v>2318765.534722222</v>
      </c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6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6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6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6"/>
      <c r="BX273" s="157"/>
      <c r="BY273" s="157"/>
      <c r="BZ273" s="157"/>
      <c r="CA273" s="157"/>
      <c r="CB273" s="157"/>
      <c r="CC273" s="157"/>
      <c r="CD273" s="157"/>
      <c r="CE273" s="157"/>
      <c r="CF273" s="157"/>
      <c r="CG273" s="157"/>
      <c r="CH273" s="157"/>
      <c r="CI273" s="157"/>
      <c r="CJ273" s="155"/>
      <c r="CK273" s="156"/>
      <c r="CL273" s="155">
        <f t="shared" si="277"/>
        <v>0</v>
      </c>
      <c r="CM273" s="155">
        <f t="shared" si="277"/>
        <v>0</v>
      </c>
      <c r="CN273" s="155">
        <f t="shared" si="277"/>
        <v>0</v>
      </c>
      <c r="CO273" s="155">
        <f t="shared" si="277"/>
        <v>0</v>
      </c>
      <c r="CP273" s="155">
        <f t="shared" si="277"/>
        <v>0</v>
      </c>
      <c r="CQ273" s="155">
        <f t="shared" si="278"/>
        <v>0</v>
      </c>
      <c r="CR273" s="155">
        <f t="shared" si="278"/>
        <v>0</v>
      </c>
      <c r="CS273" s="155">
        <f t="shared" si="278"/>
        <v>0</v>
      </c>
      <c r="CT273" s="155">
        <f t="shared" si="278"/>
        <v>0</v>
      </c>
      <c r="CU273" s="155">
        <f t="shared" si="278"/>
        <v>0</v>
      </c>
      <c r="CV273" s="155">
        <f t="shared" si="278"/>
        <v>0</v>
      </c>
      <c r="CW273" s="155">
        <f t="shared" si="278"/>
        <v>2318765.534722222</v>
      </c>
      <c r="CX273" s="155">
        <f t="shared" ref="CX273:CX274" si="280">+SUM(CL273:CW273)</f>
        <v>2318765.534722222</v>
      </c>
      <c r="CY273" s="155">
        <f t="shared" ref="CY273:CY274" si="281">+R273-CX273</f>
        <v>331583471.46527779</v>
      </c>
    </row>
    <row r="274" spans="1:103" ht="13" outlineLevel="1" x14ac:dyDescent="0.25">
      <c r="A274" s="80" t="s">
        <v>344</v>
      </c>
      <c r="B274" s="71" t="s">
        <v>196</v>
      </c>
      <c r="C274" s="72"/>
      <c r="D274" s="71" t="s">
        <v>147</v>
      </c>
      <c r="E274" s="142" t="s">
        <v>1206</v>
      </c>
      <c r="F274" s="71" t="s">
        <v>1218</v>
      </c>
      <c r="G274" s="73">
        <v>45991</v>
      </c>
      <c r="H274" s="73">
        <v>45992</v>
      </c>
      <c r="I274" s="160" t="s">
        <v>1223</v>
      </c>
      <c r="J274" s="142" t="s">
        <v>292</v>
      </c>
      <c r="K274" s="75" t="s">
        <v>264</v>
      </c>
      <c r="L274" s="82" t="s">
        <v>253</v>
      </c>
      <c r="M274" s="83" t="str">
        <f t="shared" si="276"/>
        <v>6274</v>
      </c>
      <c r="N274" s="160" t="s">
        <v>346</v>
      </c>
      <c r="O274" s="71"/>
      <c r="P274" s="76"/>
      <c r="Q274" s="77"/>
      <c r="R274" s="76">
        <v>291611067</v>
      </c>
      <c r="S274" s="170">
        <f t="shared" si="279"/>
        <v>2025076.8541666667</v>
      </c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6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6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6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6"/>
      <c r="BX274" s="157"/>
      <c r="BY274" s="157"/>
      <c r="BZ274" s="157"/>
      <c r="CA274" s="157"/>
      <c r="CB274" s="157"/>
      <c r="CC274" s="157"/>
      <c r="CD274" s="157"/>
      <c r="CE274" s="157"/>
      <c r="CF274" s="157"/>
      <c r="CG274" s="157"/>
      <c r="CH274" s="157"/>
      <c r="CI274" s="157"/>
      <c r="CJ274" s="155"/>
      <c r="CK274" s="156"/>
      <c r="CL274" s="155">
        <f t="shared" si="277"/>
        <v>0</v>
      </c>
      <c r="CM274" s="155">
        <f t="shared" si="277"/>
        <v>0</v>
      </c>
      <c r="CN274" s="155">
        <f t="shared" si="277"/>
        <v>0</v>
      </c>
      <c r="CO274" s="155">
        <f t="shared" si="277"/>
        <v>0</v>
      </c>
      <c r="CP274" s="155">
        <f t="shared" si="277"/>
        <v>0</v>
      </c>
      <c r="CQ274" s="155">
        <f t="shared" si="278"/>
        <v>0</v>
      </c>
      <c r="CR274" s="155">
        <f t="shared" si="278"/>
        <v>0</v>
      </c>
      <c r="CS274" s="155">
        <f t="shared" si="278"/>
        <v>0</v>
      </c>
      <c r="CT274" s="155">
        <f t="shared" si="278"/>
        <v>0</v>
      </c>
      <c r="CU274" s="155">
        <f t="shared" si="278"/>
        <v>0</v>
      </c>
      <c r="CV274" s="155">
        <f t="shared" si="278"/>
        <v>0</v>
      </c>
      <c r="CW274" s="155">
        <f t="shared" si="278"/>
        <v>2025076.8541666667</v>
      </c>
      <c r="CX274" s="155">
        <f t="shared" si="280"/>
        <v>2025076.8541666667</v>
      </c>
      <c r="CY274" s="155">
        <f t="shared" si="281"/>
        <v>289585990.14583331</v>
      </c>
    </row>
    <row r="275" spans="1:103" ht="13" outlineLevel="1" x14ac:dyDescent="0.25">
      <c r="A275" s="80" t="s">
        <v>344</v>
      </c>
      <c r="B275" s="71" t="s">
        <v>196</v>
      </c>
      <c r="C275" s="72"/>
      <c r="D275" s="71" t="s">
        <v>64</v>
      </c>
      <c r="E275" s="142" t="s">
        <v>1219</v>
      </c>
      <c r="F275" s="71" t="s">
        <v>1220</v>
      </c>
      <c r="G275" s="73">
        <v>45986</v>
      </c>
      <c r="H275" s="73">
        <v>45992</v>
      </c>
      <c r="I275" s="160" t="s">
        <v>1194</v>
      </c>
      <c r="J275" s="142" t="s">
        <v>619</v>
      </c>
      <c r="K275" s="82" t="s">
        <v>43</v>
      </c>
      <c r="L275" s="75">
        <v>0</v>
      </c>
      <c r="M275" s="83" t="str">
        <f t="shared" si="276"/>
        <v>6274</v>
      </c>
      <c r="N275" s="160" t="s">
        <v>824</v>
      </c>
      <c r="O275" s="71"/>
      <c r="P275" s="76"/>
      <c r="Q275" s="77"/>
      <c r="R275" s="76">
        <v>143505000</v>
      </c>
      <c r="S275" s="170">
        <f t="shared" si="262"/>
        <v>478350</v>
      </c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6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6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6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6"/>
      <c r="BX275" s="157"/>
      <c r="BY275" s="157"/>
      <c r="BZ275" s="157"/>
      <c r="CA275" s="157"/>
      <c r="CB275" s="157"/>
      <c r="CC275" s="157"/>
      <c r="CD275" s="157"/>
      <c r="CE275" s="157"/>
      <c r="CF275" s="157"/>
      <c r="CG275" s="157"/>
      <c r="CH275" s="157"/>
      <c r="CI275" s="157"/>
      <c r="CJ275" s="155"/>
      <c r="CK275" s="156"/>
      <c r="CL275" s="155">
        <f t="shared" si="277"/>
        <v>0</v>
      </c>
      <c r="CM275" s="155">
        <f t="shared" si="277"/>
        <v>0</v>
      </c>
      <c r="CN275" s="155">
        <f t="shared" si="277"/>
        <v>0</v>
      </c>
      <c r="CO275" s="155">
        <f t="shared" si="277"/>
        <v>0</v>
      </c>
      <c r="CP275" s="155">
        <f t="shared" si="277"/>
        <v>0</v>
      </c>
      <c r="CQ275" s="155">
        <f t="shared" si="278"/>
        <v>0</v>
      </c>
      <c r="CR275" s="155">
        <f t="shared" si="278"/>
        <v>0</v>
      </c>
      <c r="CS275" s="155">
        <f t="shared" si="278"/>
        <v>0</v>
      </c>
      <c r="CT275" s="155">
        <f t="shared" si="278"/>
        <v>0</v>
      </c>
      <c r="CU275" s="155">
        <f t="shared" si="278"/>
        <v>0</v>
      </c>
      <c r="CV275" s="155">
        <f t="shared" si="278"/>
        <v>0</v>
      </c>
      <c r="CW275" s="155">
        <f t="shared" si="278"/>
        <v>478350</v>
      </c>
      <c r="CX275" s="155">
        <f t="shared" si="269"/>
        <v>478350</v>
      </c>
      <c r="CY275" s="155">
        <f t="shared" si="266"/>
        <v>143026650</v>
      </c>
    </row>
    <row r="276" spans="1:103" ht="13" outlineLevel="1" x14ac:dyDescent="0.25">
      <c r="A276" s="80" t="s">
        <v>344</v>
      </c>
      <c r="B276" s="71" t="s">
        <v>196</v>
      </c>
      <c r="C276" s="72"/>
      <c r="D276" s="71" t="s">
        <v>64</v>
      </c>
      <c r="E276" s="142" t="s">
        <v>1221</v>
      </c>
      <c r="F276" s="71" t="s">
        <v>1222</v>
      </c>
      <c r="G276" s="73">
        <v>45991</v>
      </c>
      <c r="H276" s="73">
        <v>45992</v>
      </c>
      <c r="I276" s="160" t="s">
        <v>1223</v>
      </c>
      <c r="J276" s="142" t="s">
        <v>619</v>
      </c>
      <c r="K276" s="82" t="s">
        <v>43</v>
      </c>
      <c r="L276" s="82">
        <v>0</v>
      </c>
      <c r="M276" s="83" t="str">
        <f t="shared" si="276"/>
        <v>6274</v>
      </c>
      <c r="N276" s="258" t="s">
        <v>824</v>
      </c>
      <c r="O276" s="71"/>
      <c r="P276" s="76"/>
      <c r="Q276" s="77"/>
      <c r="R276" s="76">
        <v>191795096</v>
      </c>
      <c r="S276" s="170">
        <f t="shared" si="262"/>
        <v>1331910.388888889</v>
      </c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6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6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6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6"/>
      <c r="BX276" s="157"/>
      <c r="BY276" s="157"/>
      <c r="BZ276" s="157"/>
      <c r="CA276" s="157"/>
      <c r="CB276" s="157"/>
      <c r="CC276" s="157"/>
      <c r="CD276" s="157"/>
      <c r="CE276" s="157"/>
      <c r="CF276" s="157"/>
      <c r="CG276" s="157"/>
      <c r="CH276" s="157"/>
      <c r="CI276" s="157"/>
      <c r="CJ276" s="155"/>
      <c r="CK276" s="156"/>
      <c r="CL276" s="155">
        <f t="shared" si="277"/>
        <v>0</v>
      </c>
      <c r="CM276" s="155">
        <f t="shared" si="277"/>
        <v>0</v>
      </c>
      <c r="CN276" s="155">
        <f t="shared" si="277"/>
        <v>0</v>
      </c>
      <c r="CO276" s="155">
        <f t="shared" si="277"/>
        <v>0</v>
      </c>
      <c r="CP276" s="155">
        <f t="shared" si="277"/>
        <v>0</v>
      </c>
      <c r="CQ276" s="155">
        <f t="shared" si="278"/>
        <v>0</v>
      </c>
      <c r="CR276" s="155">
        <f t="shared" si="278"/>
        <v>0</v>
      </c>
      <c r="CS276" s="155">
        <f t="shared" si="278"/>
        <v>0</v>
      </c>
      <c r="CT276" s="155">
        <f t="shared" si="278"/>
        <v>0</v>
      </c>
      <c r="CU276" s="155">
        <f t="shared" si="278"/>
        <v>0</v>
      </c>
      <c r="CV276" s="155">
        <f t="shared" si="278"/>
        <v>0</v>
      </c>
      <c r="CW276" s="155">
        <f t="shared" si="278"/>
        <v>1331910.388888889</v>
      </c>
      <c r="CX276" s="155">
        <f t="shared" si="269"/>
        <v>1331910.388888889</v>
      </c>
      <c r="CY276" s="155">
        <f t="shared" si="266"/>
        <v>190463185.6111111</v>
      </c>
    </row>
    <row r="277" spans="1:103" ht="13" outlineLevel="1" x14ac:dyDescent="0.25">
      <c r="A277" s="80" t="s">
        <v>344</v>
      </c>
      <c r="B277" s="71" t="s">
        <v>196</v>
      </c>
      <c r="C277" s="72"/>
      <c r="D277" s="71" t="s">
        <v>147</v>
      </c>
      <c r="E277" s="74" t="s">
        <v>1224</v>
      </c>
      <c r="F277" s="71" t="s">
        <v>1225</v>
      </c>
      <c r="G277" s="73">
        <v>46022</v>
      </c>
      <c r="H277" s="73">
        <v>46023</v>
      </c>
      <c r="I277" s="160" t="s">
        <v>1223</v>
      </c>
      <c r="J277" s="142" t="s">
        <v>94</v>
      </c>
      <c r="K277" s="75" t="s">
        <v>66</v>
      </c>
      <c r="L277" s="80"/>
      <c r="M277" s="83" t="str">
        <f t="shared" si="276"/>
        <v>6274</v>
      </c>
      <c r="N277" s="160" t="s">
        <v>346</v>
      </c>
      <c r="O277" s="71"/>
      <c r="P277" s="76"/>
      <c r="Q277" s="77"/>
      <c r="R277" s="76">
        <v>453547830</v>
      </c>
      <c r="S277" s="170">
        <f t="shared" si="262"/>
        <v>3149637.7083333335</v>
      </c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79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79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79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79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41"/>
      <c r="CK277" s="79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155">
        <f t="shared" si="278"/>
        <v>0</v>
      </c>
      <c r="CX277" s="155">
        <f t="shared" si="269"/>
        <v>0</v>
      </c>
      <c r="CY277" s="155">
        <f t="shared" si="266"/>
        <v>453547830</v>
      </c>
    </row>
    <row r="278" spans="1:103" ht="13" outlineLevel="1" x14ac:dyDescent="0.25">
      <c r="A278" s="80"/>
      <c r="B278" s="71"/>
      <c r="C278" s="72"/>
      <c r="D278" s="71"/>
      <c r="E278" s="74"/>
      <c r="F278" s="71"/>
      <c r="G278" s="73"/>
      <c r="H278" s="73"/>
      <c r="I278" s="71"/>
      <c r="J278" s="142"/>
      <c r="K278" s="75"/>
      <c r="L278" s="80"/>
      <c r="M278" s="83" t="str">
        <f t="shared" ref="M278" si="282">+LEFT(N278,4)</f>
        <v/>
      </c>
      <c r="N278" s="71"/>
      <c r="O278" s="71"/>
      <c r="P278" s="76"/>
      <c r="Q278" s="77"/>
      <c r="R278" s="76"/>
      <c r="S278" s="78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79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79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79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79"/>
      <c r="BX278" s="61"/>
      <c r="BY278" s="61"/>
      <c r="BZ278" s="61"/>
      <c r="CA278" s="61"/>
      <c r="CB278" s="61"/>
      <c r="CC278" s="61"/>
      <c r="CD278" s="61"/>
      <c r="CE278" s="61"/>
      <c r="CF278" s="61"/>
      <c r="CG278" s="61"/>
      <c r="CH278" s="61"/>
      <c r="CI278" s="61"/>
      <c r="CJ278" s="41"/>
      <c r="CK278" s="79"/>
      <c r="CL278" s="41">
        <f t="shared" ref="CL278:CW279" si="283">+IF(YEAR($H278)&lt;$CL$4,$S278,IF(AND(YEAR($H278)=$CL$4,MONTH($H278)&lt;=CL$6),$S278,0))</f>
        <v>0</v>
      </c>
      <c r="CM278" s="41">
        <f t="shared" si="283"/>
        <v>0</v>
      </c>
      <c r="CN278" s="41">
        <f t="shared" si="283"/>
        <v>0</v>
      </c>
      <c r="CO278" s="41">
        <f t="shared" si="283"/>
        <v>0</v>
      </c>
      <c r="CP278" s="41">
        <f t="shared" si="283"/>
        <v>0</v>
      </c>
      <c r="CQ278" s="41">
        <f t="shared" si="283"/>
        <v>0</v>
      </c>
      <c r="CR278" s="41">
        <f t="shared" si="283"/>
        <v>0</v>
      </c>
      <c r="CS278" s="41">
        <f t="shared" si="283"/>
        <v>0</v>
      </c>
      <c r="CT278" s="41">
        <f t="shared" si="283"/>
        <v>0</v>
      </c>
      <c r="CU278" s="41">
        <f t="shared" si="283"/>
        <v>0</v>
      </c>
      <c r="CV278" s="41">
        <f t="shared" si="283"/>
        <v>0</v>
      </c>
      <c r="CW278" s="41">
        <f t="shared" si="283"/>
        <v>0</v>
      </c>
      <c r="CX278" s="41">
        <f t="shared" ref="CX278" si="284">+SUM(CL278:CW278)</f>
        <v>0</v>
      </c>
      <c r="CY278" s="155">
        <f t="shared" si="266"/>
        <v>0</v>
      </c>
    </row>
    <row r="279" spans="1:103" ht="13" outlineLevel="1" x14ac:dyDescent="0.25">
      <c r="A279" s="80"/>
      <c r="B279" s="71"/>
      <c r="C279" s="72"/>
      <c r="D279" s="71"/>
      <c r="E279" s="74"/>
      <c r="F279" s="71"/>
      <c r="G279" s="73"/>
      <c r="H279" s="73"/>
      <c r="I279" s="71"/>
      <c r="J279" s="142"/>
      <c r="K279" s="75"/>
      <c r="L279" s="71"/>
      <c r="M279" s="38"/>
      <c r="N279" s="71"/>
      <c r="O279" s="71"/>
      <c r="P279" s="76"/>
      <c r="Q279" s="77"/>
      <c r="R279" s="76"/>
      <c r="S279" s="78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79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79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79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79"/>
      <c r="BX279" s="61"/>
      <c r="BY279" s="61"/>
      <c r="BZ279" s="61"/>
      <c r="CA279" s="61"/>
      <c r="CB279" s="61"/>
      <c r="CC279" s="61"/>
      <c r="CD279" s="61"/>
      <c r="CE279" s="61"/>
      <c r="CF279" s="61"/>
      <c r="CG279" s="61"/>
      <c r="CH279" s="61"/>
      <c r="CI279" s="61"/>
      <c r="CJ279" s="41"/>
      <c r="CK279" s="79">
        <f t="shared" ref="CK279" si="285">+R279-CJ279</f>
        <v>0</v>
      </c>
      <c r="CL279" s="41">
        <f t="shared" si="283"/>
        <v>0</v>
      </c>
      <c r="CM279" s="41">
        <f t="shared" si="283"/>
        <v>0</v>
      </c>
      <c r="CN279" s="41">
        <f t="shared" si="283"/>
        <v>0</v>
      </c>
      <c r="CO279" s="41">
        <f t="shared" si="283"/>
        <v>0</v>
      </c>
      <c r="CP279" s="41">
        <f t="shared" si="283"/>
        <v>0</v>
      </c>
      <c r="CQ279" s="41">
        <f t="shared" si="283"/>
        <v>0</v>
      </c>
      <c r="CR279" s="41">
        <f t="shared" si="283"/>
        <v>0</v>
      </c>
      <c r="CS279" s="41">
        <f t="shared" si="283"/>
        <v>0</v>
      </c>
      <c r="CT279" s="41">
        <f t="shared" si="283"/>
        <v>0</v>
      </c>
      <c r="CU279" s="41">
        <f t="shared" si="283"/>
        <v>0</v>
      </c>
      <c r="CV279" s="41">
        <f t="shared" si="283"/>
        <v>0</v>
      </c>
      <c r="CW279" s="41">
        <f t="shared" si="283"/>
        <v>0</v>
      </c>
      <c r="CX279" s="41">
        <f t="shared" ref="CX279" si="286">+SUM(CL279:CW279)</f>
        <v>0</v>
      </c>
      <c r="CY279" s="41">
        <f t="shared" ref="CY279" si="287">+R279-CX279</f>
        <v>0</v>
      </c>
    </row>
    <row r="280" spans="1:103" s="24" customFormat="1" ht="20.399999999999999" customHeight="1" x14ac:dyDescent="0.25">
      <c r="A280" s="21"/>
      <c r="B280" s="21"/>
      <c r="C280" s="21"/>
      <c r="D280" s="21"/>
      <c r="E280" s="21">
        <v>4</v>
      </c>
      <c r="F280" s="22" t="s">
        <v>459</v>
      </c>
      <c r="G280" s="21"/>
      <c r="H280" s="21"/>
      <c r="I280" s="21"/>
      <c r="J280" s="144" t="s">
        <v>756</v>
      </c>
      <c r="K280" s="21"/>
      <c r="L280" s="21"/>
      <c r="M280" s="21"/>
      <c r="N280" s="21"/>
      <c r="O280" s="21"/>
      <c r="P280" s="21"/>
      <c r="Q280" s="21"/>
      <c r="R280" s="21"/>
      <c r="S280" s="23">
        <f t="shared" ref="S280:AX280" si="288">+SUM(S281:S500)</f>
        <v>1339534515.0760093</v>
      </c>
      <c r="T280" s="23">
        <f t="shared" si="288"/>
        <v>7616666.666666667</v>
      </c>
      <c r="U280" s="23">
        <f t="shared" si="288"/>
        <v>7616666.666666667</v>
      </c>
      <c r="V280" s="23">
        <f t="shared" si="288"/>
        <v>7616666.666666667</v>
      </c>
      <c r="W280" s="23">
        <f t="shared" si="288"/>
        <v>7616666.666666667</v>
      </c>
      <c r="X280" s="23">
        <f t="shared" si="288"/>
        <v>7616666.666666667</v>
      </c>
      <c r="Y280" s="23">
        <f t="shared" si="288"/>
        <v>7616666.666666667</v>
      </c>
      <c r="Z280" s="23">
        <f t="shared" si="288"/>
        <v>7616666.666666667</v>
      </c>
      <c r="AA280" s="23">
        <f t="shared" si="288"/>
        <v>7616666.666666667</v>
      </c>
      <c r="AB280" s="23">
        <f t="shared" si="288"/>
        <v>7616666.666666667</v>
      </c>
      <c r="AC280" s="23">
        <f t="shared" si="288"/>
        <v>13950000</v>
      </c>
      <c r="AD280" s="23">
        <f t="shared" si="288"/>
        <v>21988194.444444444</v>
      </c>
      <c r="AE280" s="23">
        <f t="shared" si="288"/>
        <v>50497361.111111112</v>
      </c>
      <c r="AF280" s="23">
        <f t="shared" si="288"/>
        <v>154985555.55555555</v>
      </c>
      <c r="AG280" s="23">
        <f t="shared" si="288"/>
        <v>2587419444.4444442</v>
      </c>
      <c r="AH280" s="23">
        <f t="shared" si="288"/>
        <v>50497361.111111112</v>
      </c>
      <c r="AI280" s="23">
        <f t="shared" si="288"/>
        <v>60115694.444444448</v>
      </c>
      <c r="AJ280" s="23">
        <f t="shared" si="288"/>
        <v>62740694.444444448</v>
      </c>
      <c r="AK280" s="23">
        <f t="shared" si="288"/>
        <v>77295524.444444448</v>
      </c>
      <c r="AL280" s="23">
        <f t="shared" si="288"/>
        <v>94172240.996527776</v>
      </c>
      <c r="AM280" s="23">
        <f t="shared" si="288"/>
        <v>95631018.774305552</v>
      </c>
      <c r="AN280" s="23">
        <f t="shared" si="288"/>
        <v>126603816.42986111</v>
      </c>
      <c r="AO280" s="23">
        <f t="shared" si="288"/>
        <v>275122551.12986106</v>
      </c>
      <c r="AP280" s="23">
        <f t="shared" si="288"/>
        <v>275122551.12986106</v>
      </c>
      <c r="AQ280" s="23">
        <f t="shared" si="288"/>
        <v>275122551.12986106</v>
      </c>
      <c r="AR280" s="23">
        <f t="shared" si="288"/>
        <v>273413578.90763885</v>
      </c>
      <c r="AS280" s="23">
        <f t="shared" si="288"/>
        <v>285908087.40763885</v>
      </c>
      <c r="AT280" s="23">
        <f t="shared" si="288"/>
        <v>1951745670.3500004</v>
      </c>
      <c r="AU280" s="23">
        <f t="shared" si="288"/>
        <v>24116463520.094444</v>
      </c>
      <c r="AV280" s="23">
        <f t="shared" si="288"/>
        <v>300334493.65763885</v>
      </c>
      <c r="AW280" s="23">
        <f t="shared" si="288"/>
        <v>302815756.2854166</v>
      </c>
      <c r="AX280" s="23">
        <f t="shared" si="288"/>
        <v>301371311.84097224</v>
      </c>
      <c r="AY280" s="23">
        <f t="shared" ref="AY280:CD280" si="289">+SUM(AY281:AY500)</f>
        <v>316259089.61874998</v>
      </c>
      <c r="AZ280" s="23">
        <f t="shared" si="289"/>
        <v>364493747.03541666</v>
      </c>
      <c r="BA280" s="23">
        <f t="shared" si="289"/>
        <v>373282882.14652783</v>
      </c>
      <c r="BB280" s="23">
        <f t="shared" si="289"/>
        <v>409667076.02222228</v>
      </c>
      <c r="BC280" s="23">
        <f t="shared" si="289"/>
        <v>409667076.02222228</v>
      </c>
      <c r="BD280" s="23">
        <f t="shared" si="289"/>
        <v>440219268.56875002</v>
      </c>
      <c r="BE280" s="23">
        <f t="shared" si="289"/>
        <v>478002667.36319447</v>
      </c>
      <c r="BF280" s="23">
        <f t="shared" si="289"/>
        <v>525509818.38402778</v>
      </c>
      <c r="BG280" s="23">
        <f t="shared" si="289"/>
        <v>602630582.70625007</v>
      </c>
      <c r="BH280" s="23">
        <f t="shared" si="289"/>
        <v>4804433769.6513872</v>
      </c>
      <c r="BI280" s="23">
        <f t="shared" si="289"/>
        <v>39131556321.998604</v>
      </c>
      <c r="BJ280" s="23">
        <f t="shared" si="289"/>
        <v>657129787.51180565</v>
      </c>
      <c r="BK280" s="23">
        <f t="shared" si="289"/>
        <v>664120456.94513905</v>
      </c>
      <c r="BL280" s="23">
        <f t="shared" si="289"/>
        <v>761623271.5284723</v>
      </c>
      <c r="BM280" s="23">
        <f t="shared" si="289"/>
        <v>864140771.52847242</v>
      </c>
      <c r="BN280" s="23">
        <f t="shared" si="289"/>
        <v>853271150.19513905</v>
      </c>
      <c r="BO280" s="23">
        <f t="shared" si="289"/>
        <v>857549046.0284723</v>
      </c>
      <c r="BP280" s="23">
        <f t="shared" si="289"/>
        <v>866313299.30624998</v>
      </c>
      <c r="BQ280" s="23">
        <f t="shared" si="289"/>
        <v>892747672.17662036</v>
      </c>
      <c r="BR280" s="23">
        <f t="shared" si="289"/>
        <v>899905796.05995369</v>
      </c>
      <c r="BS280" s="23">
        <f t="shared" si="289"/>
        <v>910340796.05995369</v>
      </c>
      <c r="BT280" s="23">
        <f t="shared" si="289"/>
        <v>931976893.45925915</v>
      </c>
      <c r="BU280" s="23">
        <f t="shared" si="289"/>
        <v>934599245.51134241</v>
      </c>
      <c r="BV280" s="23">
        <f t="shared" si="289"/>
        <v>10093718186.310877</v>
      </c>
      <c r="BW280" s="23">
        <f t="shared" si="289"/>
        <v>44925461882.687744</v>
      </c>
      <c r="BX280" s="23">
        <f t="shared" si="289"/>
        <v>934599245.51134241</v>
      </c>
      <c r="BY280" s="23">
        <f t="shared" si="289"/>
        <v>939424245.51134253</v>
      </c>
      <c r="BZ280" s="23">
        <f t="shared" si="289"/>
        <v>921772578.8446759</v>
      </c>
      <c r="CA280" s="23">
        <f t="shared" si="289"/>
        <v>932594937.04467571</v>
      </c>
      <c r="CB280" s="23">
        <f t="shared" si="289"/>
        <v>961198714.49467552</v>
      </c>
      <c r="CC280" s="23">
        <f t="shared" si="289"/>
        <v>961585932.37245333</v>
      </c>
      <c r="CD280" s="23">
        <f t="shared" si="289"/>
        <v>970977599.03911996</v>
      </c>
      <c r="CE280" s="23">
        <f t="shared" ref="CE280:CY280" si="290">+SUM(CE281:CE500)</f>
        <v>991910932.37245333</v>
      </c>
      <c r="CF280" s="23">
        <f t="shared" si="290"/>
        <v>991387043.48356438</v>
      </c>
      <c r="CG280" s="23">
        <f t="shared" si="290"/>
        <v>998542238.42800891</v>
      </c>
      <c r="CH280" s="23">
        <f t="shared" si="290"/>
        <v>996011931.42800891</v>
      </c>
      <c r="CI280" s="23">
        <f t="shared" si="290"/>
        <v>1027077277.2057867</v>
      </c>
      <c r="CJ280" s="23">
        <f t="shared" si="290"/>
        <v>11627082699.736109</v>
      </c>
      <c r="CK280" s="23">
        <f t="shared" si="290"/>
        <v>52610280150.95163</v>
      </c>
      <c r="CL280" s="23">
        <f t="shared" si="290"/>
        <v>1075921663.28912</v>
      </c>
      <c r="CM280" s="23">
        <f t="shared" si="290"/>
        <v>1081681347.2570319</v>
      </c>
      <c r="CN280" s="23">
        <f t="shared" si="290"/>
        <v>1064077160.5903653</v>
      </c>
      <c r="CO280" s="23">
        <f t="shared" si="290"/>
        <v>1092174954.8983021</v>
      </c>
      <c r="CP280" s="23">
        <f t="shared" si="290"/>
        <v>1093044425.0649688</v>
      </c>
      <c r="CQ280" s="23">
        <f t="shared" si="290"/>
        <v>1088651748.2871909</v>
      </c>
      <c r="CR280" s="23">
        <f t="shared" si="290"/>
        <v>1090715646.8983018</v>
      </c>
      <c r="CS280" s="23">
        <f t="shared" si="290"/>
        <v>1090376324.5649686</v>
      </c>
      <c r="CT280" s="23">
        <f t="shared" si="290"/>
        <v>1094867682.8454535</v>
      </c>
      <c r="CU280" s="23">
        <f t="shared" si="290"/>
        <v>1136528490.303787</v>
      </c>
      <c r="CV280" s="23">
        <f t="shared" si="290"/>
        <v>1158091568.8260093</v>
      </c>
      <c r="CW280" s="23">
        <f t="shared" si="290"/>
        <v>1130836646.6037867</v>
      </c>
      <c r="CX280" s="23">
        <f t="shared" si="290"/>
        <v>13196967659.429293</v>
      </c>
      <c r="CY280" s="23">
        <f t="shared" si="290"/>
        <v>40954468453.522339</v>
      </c>
    </row>
    <row r="281" spans="1:103" ht="13" outlineLevel="1" x14ac:dyDescent="0.25">
      <c r="A281" s="80" t="s">
        <v>460</v>
      </c>
      <c r="B281" s="80" t="s">
        <v>39</v>
      </c>
      <c r="C281" s="72"/>
      <c r="D281" s="71" t="s">
        <v>88</v>
      </c>
      <c r="E281" s="142" t="s">
        <v>844</v>
      </c>
      <c r="F281" s="71" t="s">
        <v>536</v>
      </c>
      <c r="G281" s="73">
        <v>43782</v>
      </c>
      <c r="H281" s="73">
        <v>43831</v>
      </c>
      <c r="I281" s="74">
        <v>60</v>
      </c>
      <c r="J281" s="142" t="s">
        <v>94</v>
      </c>
      <c r="K281" s="75" t="s">
        <v>66</v>
      </c>
      <c r="L281" s="71"/>
      <c r="M281" s="38" t="str">
        <f t="shared" ref="M281:M344" si="291">+LEFT(N281,4)</f>
        <v>6274</v>
      </c>
      <c r="N281" s="71">
        <v>6274001905</v>
      </c>
      <c r="O281" s="71">
        <v>6274001905</v>
      </c>
      <c r="P281" s="76"/>
      <c r="Q281" s="77"/>
      <c r="R281" s="76">
        <v>400000000</v>
      </c>
      <c r="S281" s="170">
        <f t="shared" ref="S281:S344" si="292">+R281/I281</f>
        <v>6666666.666666667</v>
      </c>
      <c r="T281" s="155">
        <f t="shared" ref="T281:AE281" si="293">+IF(YEAR($H281)&lt;$T$5,$S281,IF(AND(YEAR($H281)=$T$5,MONTH($H281)&lt;=T$6),$S281,0))</f>
        <v>6666666.666666667</v>
      </c>
      <c r="U281" s="155">
        <f t="shared" si="293"/>
        <v>6666666.666666667</v>
      </c>
      <c r="V281" s="155">
        <f t="shared" si="293"/>
        <v>6666666.666666667</v>
      </c>
      <c r="W281" s="155">
        <f t="shared" si="293"/>
        <v>6666666.666666667</v>
      </c>
      <c r="X281" s="155">
        <f t="shared" si="293"/>
        <v>6666666.666666667</v>
      </c>
      <c r="Y281" s="155">
        <f t="shared" si="293"/>
        <v>6666666.666666667</v>
      </c>
      <c r="Z281" s="155">
        <f t="shared" si="293"/>
        <v>6666666.666666667</v>
      </c>
      <c r="AA281" s="155">
        <f t="shared" si="293"/>
        <v>6666666.666666667</v>
      </c>
      <c r="AB281" s="155">
        <f t="shared" si="293"/>
        <v>6666666.666666667</v>
      </c>
      <c r="AC281" s="155">
        <f t="shared" si="293"/>
        <v>6666666.666666667</v>
      </c>
      <c r="AD281" s="155">
        <f t="shared" si="293"/>
        <v>6666666.666666667</v>
      </c>
      <c r="AE281" s="155">
        <f t="shared" si="293"/>
        <v>6666666.666666667</v>
      </c>
      <c r="AF281" s="155">
        <f t="shared" ref="AF281:AF297" si="294">+SUM(T281:AE281)</f>
        <v>80000000</v>
      </c>
      <c r="AG281" s="156">
        <f t="shared" ref="AG281:AG292" si="295">+R281-AF281</f>
        <v>320000000</v>
      </c>
      <c r="AH281" s="155">
        <f t="shared" ref="AH281:AS284" si="296">+IF(YEAR($H281)&lt;$AH$5,$S281,IF(AND(YEAR($H281)=$AH$5,MONTH($H281)&lt;=AH$6),$S281,0))</f>
        <v>6666666.666666667</v>
      </c>
      <c r="AI281" s="155">
        <f t="shared" si="296"/>
        <v>6666666.666666667</v>
      </c>
      <c r="AJ281" s="155">
        <f t="shared" si="296"/>
        <v>6666666.666666667</v>
      </c>
      <c r="AK281" s="155">
        <f t="shared" si="296"/>
        <v>6666666.666666667</v>
      </c>
      <c r="AL281" s="155">
        <f t="shared" si="296"/>
        <v>6666666.666666667</v>
      </c>
      <c r="AM281" s="155">
        <f t="shared" si="296"/>
        <v>6666666.666666667</v>
      </c>
      <c r="AN281" s="155">
        <f t="shared" si="296"/>
        <v>6666666.666666667</v>
      </c>
      <c r="AO281" s="155">
        <f t="shared" si="296"/>
        <v>6666666.666666667</v>
      </c>
      <c r="AP281" s="155">
        <f t="shared" si="296"/>
        <v>6666666.666666667</v>
      </c>
      <c r="AQ281" s="155">
        <f t="shared" si="296"/>
        <v>6666666.666666667</v>
      </c>
      <c r="AR281" s="155">
        <f t="shared" si="296"/>
        <v>6666666.666666667</v>
      </c>
      <c r="AS281" s="155">
        <f t="shared" si="296"/>
        <v>6666666.666666667</v>
      </c>
      <c r="AT281" s="155">
        <f t="shared" ref="AT281:AT326" si="297">+SUM(AH281:AS281)</f>
        <v>80000000</v>
      </c>
      <c r="AU281" s="156">
        <f t="shared" ref="AU281:AU292" si="298">+AG281-AT281</f>
        <v>240000000</v>
      </c>
      <c r="AV281" s="155">
        <f t="shared" ref="AV281:BG284" si="299">+IF(YEAR($H281)&lt;$AV$5,$S281,IF(AND(YEAR($H281)=$AV$5,MONTH($H281)&lt;=AV$6),$S281,0))</f>
        <v>6666666.666666667</v>
      </c>
      <c r="AW281" s="155">
        <f t="shared" si="299"/>
        <v>6666666.666666667</v>
      </c>
      <c r="AX281" s="155">
        <f t="shared" si="299"/>
        <v>6666666.666666667</v>
      </c>
      <c r="AY281" s="155">
        <f t="shared" si="299"/>
        <v>6666666.666666667</v>
      </c>
      <c r="AZ281" s="155">
        <f t="shared" si="299"/>
        <v>6666666.666666667</v>
      </c>
      <c r="BA281" s="155">
        <f t="shared" si="299"/>
        <v>6666666.666666667</v>
      </c>
      <c r="BB281" s="155">
        <f t="shared" si="299"/>
        <v>6666666.666666667</v>
      </c>
      <c r="BC281" s="155">
        <f t="shared" si="299"/>
        <v>6666666.666666667</v>
      </c>
      <c r="BD281" s="155">
        <f t="shared" si="299"/>
        <v>6666666.666666667</v>
      </c>
      <c r="BE281" s="155">
        <f t="shared" si="299"/>
        <v>6666666.666666667</v>
      </c>
      <c r="BF281" s="155">
        <f t="shared" si="299"/>
        <v>6666666.666666667</v>
      </c>
      <c r="BG281" s="155">
        <f t="shared" si="299"/>
        <v>6666666.666666667</v>
      </c>
      <c r="BH281" s="155">
        <f>+SUM(AV281:BG281)</f>
        <v>80000000</v>
      </c>
      <c r="BI281" s="156">
        <f>+R281-BH281</f>
        <v>320000000</v>
      </c>
      <c r="BJ281" s="155">
        <f t="shared" ref="BJ281:BU281" si="300">+IF(YEAR($H281)&lt;$BJ$5,$S281,IF(AND(YEAR($H281)=$BJ$5,MONTH($H281)&lt;=BJ$6),$S281,0))</f>
        <v>6666666.666666667</v>
      </c>
      <c r="BK281" s="155">
        <f t="shared" si="300"/>
        <v>6666666.666666667</v>
      </c>
      <c r="BL281" s="155">
        <f t="shared" si="300"/>
        <v>6666666.666666667</v>
      </c>
      <c r="BM281" s="155">
        <f t="shared" si="300"/>
        <v>6666666.666666667</v>
      </c>
      <c r="BN281" s="155">
        <f t="shared" si="300"/>
        <v>6666666.666666667</v>
      </c>
      <c r="BO281" s="155">
        <f t="shared" si="300"/>
        <v>6666666.666666667</v>
      </c>
      <c r="BP281" s="155">
        <f t="shared" si="300"/>
        <v>6666666.666666667</v>
      </c>
      <c r="BQ281" s="155">
        <f t="shared" si="300"/>
        <v>6666666.666666667</v>
      </c>
      <c r="BR281" s="155">
        <f t="shared" si="300"/>
        <v>6666666.666666667</v>
      </c>
      <c r="BS281" s="155">
        <f t="shared" si="300"/>
        <v>6666666.666666667</v>
      </c>
      <c r="BT281" s="155">
        <f t="shared" si="300"/>
        <v>6666666.666666667</v>
      </c>
      <c r="BU281" s="155">
        <f t="shared" si="300"/>
        <v>6666666.666666667</v>
      </c>
      <c r="BV281" s="155">
        <f>+SUM(BJ281:BU281)</f>
        <v>80000000</v>
      </c>
      <c r="BW281" s="156">
        <f>+BI281-BV281</f>
        <v>240000000</v>
      </c>
      <c r="BX281" s="157">
        <f t="shared" ref="BX281:CI281" si="301">+$S281</f>
        <v>6666666.666666667</v>
      </c>
      <c r="BY281" s="157">
        <f t="shared" si="301"/>
        <v>6666666.666666667</v>
      </c>
      <c r="BZ281" s="157">
        <f t="shared" si="301"/>
        <v>6666666.666666667</v>
      </c>
      <c r="CA281" s="157">
        <f t="shared" si="301"/>
        <v>6666666.666666667</v>
      </c>
      <c r="CB281" s="157">
        <f t="shared" si="301"/>
        <v>6666666.666666667</v>
      </c>
      <c r="CC281" s="157">
        <f t="shared" si="301"/>
        <v>6666666.666666667</v>
      </c>
      <c r="CD281" s="157">
        <f t="shared" si="301"/>
        <v>6666666.666666667</v>
      </c>
      <c r="CE281" s="157">
        <f t="shared" si="301"/>
        <v>6666666.666666667</v>
      </c>
      <c r="CF281" s="157">
        <f t="shared" si="301"/>
        <v>6666666.666666667</v>
      </c>
      <c r="CG281" s="157">
        <f t="shared" si="301"/>
        <v>6666666.666666667</v>
      </c>
      <c r="CH281" s="157">
        <f t="shared" si="301"/>
        <v>6666666.666666667</v>
      </c>
      <c r="CI281" s="157">
        <f t="shared" si="301"/>
        <v>6666666.666666667</v>
      </c>
      <c r="CJ281" s="155">
        <f>+SUM(BX281:CI281)</f>
        <v>80000000</v>
      </c>
      <c r="CK281" s="156">
        <f>+BW281-CJ281</f>
        <v>160000000</v>
      </c>
      <c r="CL281" s="155">
        <f t="shared" ref="CL281:CW281" si="302">+IF(YEAR($H281)&lt;$CL$4,$S281,IF(AND(YEAR($H281)=$CL$4,MONTH($H281)&lt;=CL$6),$S281,0))</f>
        <v>6666666.666666667</v>
      </c>
      <c r="CM281" s="155">
        <f t="shared" si="302"/>
        <v>6666666.666666667</v>
      </c>
      <c r="CN281" s="155">
        <f t="shared" si="302"/>
        <v>6666666.666666667</v>
      </c>
      <c r="CO281" s="155">
        <f t="shared" si="302"/>
        <v>6666666.666666667</v>
      </c>
      <c r="CP281" s="155">
        <f t="shared" si="302"/>
        <v>6666666.666666667</v>
      </c>
      <c r="CQ281" s="155">
        <f t="shared" si="302"/>
        <v>6666666.666666667</v>
      </c>
      <c r="CR281" s="155">
        <f t="shared" si="302"/>
        <v>6666666.666666667</v>
      </c>
      <c r="CS281" s="155">
        <f t="shared" si="302"/>
        <v>6666666.666666667</v>
      </c>
      <c r="CT281" s="155">
        <f t="shared" si="302"/>
        <v>6666666.666666667</v>
      </c>
      <c r="CU281" s="155">
        <f t="shared" si="302"/>
        <v>6666666.666666667</v>
      </c>
      <c r="CV281" s="155">
        <f t="shared" si="302"/>
        <v>6666666.666666667</v>
      </c>
      <c r="CW281" s="155">
        <f t="shared" si="302"/>
        <v>6666666.666666667</v>
      </c>
      <c r="CX281" s="155">
        <f>+SUM(CL281:CW281)</f>
        <v>80000000</v>
      </c>
      <c r="CY281" s="155">
        <f>+CK281-CX281</f>
        <v>80000000</v>
      </c>
    </row>
    <row r="282" spans="1:103" ht="13" outlineLevel="1" x14ac:dyDescent="0.25">
      <c r="A282" s="80" t="s">
        <v>714</v>
      </c>
      <c r="B282" s="80" t="s">
        <v>39</v>
      </c>
      <c r="C282" s="72"/>
      <c r="D282" s="161" t="s">
        <v>610</v>
      </c>
      <c r="E282" s="142" t="s">
        <v>667</v>
      </c>
      <c r="F282" s="71" t="s">
        <v>668</v>
      </c>
      <c r="G282" s="57">
        <v>43830</v>
      </c>
      <c r="H282" s="57">
        <v>43831</v>
      </c>
      <c r="I282" s="141" t="s">
        <v>717</v>
      </c>
      <c r="J282" s="148" t="s">
        <v>94</v>
      </c>
      <c r="K282" s="96" t="s">
        <v>66</v>
      </c>
      <c r="L282" s="38"/>
      <c r="M282" s="38" t="str">
        <f t="shared" si="291"/>
        <v>6273</v>
      </c>
      <c r="N282" s="57" t="s">
        <v>718</v>
      </c>
      <c r="O282" s="38">
        <v>6274001901</v>
      </c>
      <c r="P282" s="92"/>
      <c r="Q282" s="58"/>
      <c r="R282" s="158">
        <v>31530000</v>
      </c>
      <c r="S282" s="170">
        <f t="shared" si="292"/>
        <v>875833.33333333337</v>
      </c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>
        <f t="shared" ref="AE282:AE297" si="303">+IF(YEAR($H282)&lt;$T$5,$S282,IF(AND(YEAR($H282)=$T$5,MONTH($H282)&lt;=AE$6),$S282,0))</f>
        <v>875833.33333333337</v>
      </c>
      <c r="AF282" s="155">
        <f t="shared" si="294"/>
        <v>875833.33333333337</v>
      </c>
      <c r="AG282" s="156">
        <f t="shared" si="295"/>
        <v>30654166.666666668</v>
      </c>
      <c r="AH282" s="155">
        <f t="shared" si="296"/>
        <v>875833.33333333337</v>
      </c>
      <c r="AI282" s="155">
        <f t="shared" si="296"/>
        <v>875833.33333333337</v>
      </c>
      <c r="AJ282" s="155">
        <f t="shared" si="296"/>
        <v>875833.33333333337</v>
      </c>
      <c r="AK282" s="155">
        <f t="shared" si="296"/>
        <v>875833.33333333337</v>
      </c>
      <c r="AL282" s="155">
        <f t="shared" si="296"/>
        <v>875833.33333333337</v>
      </c>
      <c r="AM282" s="155">
        <f t="shared" si="296"/>
        <v>875833.33333333337</v>
      </c>
      <c r="AN282" s="155">
        <f t="shared" si="296"/>
        <v>875833.33333333337</v>
      </c>
      <c r="AO282" s="155">
        <f t="shared" si="296"/>
        <v>875833.33333333337</v>
      </c>
      <c r="AP282" s="155">
        <f t="shared" si="296"/>
        <v>875833.33333333337</v>
      </c>
      <c r="AQ282" s="155">
        <f t="shared" si="296"/>
        <v>875833.33333333337</v>
      </c>
      <c r="AR282" s="155">
        <f t="shared" si="296"/>
        <v>875833.33333333337</v>
      </c>
      <c r="AS282" s="155">
        <f t="shared" si="296"/>
        <v>875833.33333333337</v>
      </c>
      <c r="AT282" s="155">
        <f t="shared" si="297"/>
        <v>10510000</v>
      </c>
      <c r="AU282" s="156">
        <f t="shared" si="298"/>
        <v>20144166.666666668</v>
      </c>
      <c r="AV282" s="155">
        <f t="shared" si="299"/>
        <v>875833.33333333337</v>
      </c>
      <c r="AW282" s="155">
        <f t="shared" si="299"/>
        <v>875833.33333333337</v>
      </c>
      <c r="AX282" s="155">
        <f t="shared" si="299"/>
        <v>875833.33333333337</v>
      </c>
      <c r="AY282" s="155">
        <f t="shared" si="299"/>
        <v>875833.33333333337</v>
      </c>
      <c r="AZ282" s="155">
        <f t="shared" si="299"/>
        <v>875833.33333333337</v>
      </c>
      <c r="BA282" s="155">
        <f t="shared" si="299"/>
        <v>875833.33333333337</v>
      </c>
      <c r="BB282" s="155">
        <f t="shared" si="299"/>
        <v>875833.33333333337</v>
      </c>
      <c r="BC282" s="155">
        <f t="shared" si="299"/>
        <v>875833.33333333337</v>
      </c>
      <c r="BD282" s="155">
        <f t="shared" si="299"/>
        <v>875833.33333333337</v>
      </c>
      <c r="BE282" s="155">
        <f t="shared" si="299"/>
        <v>875833.33333333337</v>
      </c>
      <c r="BF282" s="155">
        <f t="shared" si="299"/>
        <v>875833.33333333337</v>
      </c>
      <c r="BG282" s="155">
        <f t="shared" si="299"/>
        <v>875833.33333333337</v>
      </c>
      <c r="BH282" s="155">
        <f>+SUM(AV282:BG282)</f>
        <v>10510000</v>
      </c>
      <c r="BI282" s="156">
        <f>+AU282-BH282</f>
        <v>9634166.6666666679</v>
      </c>
      <c r="BJ282" s="155">
        <f t="shared" ref="BJ282:BT284" si="304">+IF(YEAR($H282)&lt;$BJ$5,$S282,IF(AND(YEAR($H282)=$BJ$5,MONTH($H282)&lt;=BJ$6),$S282,0))</f>
        <v>875833.33333333337</v>
      </c>
      <c r="BK282" s="155">
        <f t="shared" si="304"/>
        <v>875833.33333333337</v>
      </c>
      <c r="BL282" s="155">
        <f t="shared" si="304"/>
        <v>875833.33333333337</v>
      </c>
      <c r="BM282" s="155">
        <f t="shared" si="304"/>
        <v>875833.33333333337</v>
      </c>
      <c r="BN282" s="155">
        <f t="shared" si="304"/>
        <v>875833.33333333337</v>
      </c>
      <c r="BO282" s="155">
        <f t="shared" si="304"/>
        <v>875833.33333333337</v>
      </c>
      <c r="BP282" s="155">
        <f t="shared" si="304"/>
        <v>875833.33333333337</v>
      </c>
      <c r="BQ282" s="155">
        <f t="shared" si="304"/>
        <v>875833.33333333337</v>
      </c>
      <c r="BR282" s="155">
        <f t="shared" si="304"/>
        <v>875833.33333333337</v>
      </c>
      <c r="BS282" s="155">
        <f t="shared" si="304"/>
        <v>875833.33333333337</v>
      </c>
      <c r="BT282" s="155">
        <f t="shared" si="304"/>
        <v>875833.33333333337</v>
      </c>
      <c r="BU282" s="155">
        <v>0</v>
      </c>
      <c r="BV282" s="155">
        <f>+SUM(BJ282:BU282)</f>
        <v>9634166.666666666</v>
      </c>
      <c r="BW282" s="156">
        <f>+BI282-BV282</f>
        <v>0</v>
      </c>
      <c r="BX282" s="157">
        <v>0</v>
      </c>
      <c r="BY282" s="157">
        <v>0</v>
      </c>
      <c r="BZ282" s="157">
        <v>0</v>
      </c>
      <c r="CA282" s="157">
        <v>0</v>
      </c>
      <c r="CB282" s="157">
        <v>0</v>
      </c>
      <c r="CC282" s="157">
        <v>0</v>
      </c>
      <c r="CD282" s="157">
        <v>0</v>
      </c>
      <c r="CE282" s="157">
        <v>0</v>
      </c>
      <c r="CF282" s="157">
        <v>0</v>
      </c>
      <c r="CG282" s="157">
        <v>0</v>
      </c>
      <c r="CH282" s="157">
        <v>0</v>
      </c>
      <c r="CI282" s="157">
        <v>0</v>
      </c>
      <c r="CJ282" s="155">
        <f>+SUM(BX282:CI282)</f>
        <v>0</v>
      </c>
      <c r="CK282" s="156">
        <f>+BW282-CJ282</f>
        <v>0</v>
      </c>
      <c r="CL282" s="155">
        <v>0</v>
      </c>
      <c r="CM282" s="155">
        <v>0</v>
      </c>
      <c r="CN282" s="155">
        <v>0</v>
      </c>
      <c r="CO282" s="155">
        <v>0</v>
      </c>
      <c r="CP282" s="155">
        <v>0</v>
      </c>
      <c r="CQ282" s="155">
        <v>0</v>
      </c>
      <c r="CR282" s="155">
        <v>0</v>
      </c>
      <c r="CS282" s="155">
        <v>0</v>
      </c>
      <c r="CT282" s="155">
        <v>0</v>
      </c>
      <c r="CU282" s="155">
        <v>0</v>
      </c>
      <c r="CV282" s="155">
        <v>0</v>
      </c>
      <c r="CW282" s="155">
        <v>0</v>
      </c>
      <c r="CX282" s="155">
        <f>+SUM(CL282:CW282)</f>
        <v>0</v>
      </c>
      <c r="CY282" s="155">
        <f>+CK282-CX282</f>
        <v>0</v>
      </c>
    </row>
    <row r="283" spans="1:103" ht="13" outlineLevel="1" x14ac:dyDescent="0.25">
      <c r="A283" s="80" t="s">
        <v>460</v>
      </c>
      <c r="B283" s="80" t="s">
        <v>39</v>
      </c>
      <c r="C283" s="72"/>
      <c r="D283" s="71" t="s">
        <v>168</v>
      </c>
      <c r="E283" s="142" t="s">
        <v>845</v>
      </c>
      <c r="F283" s="71" t="s">
        <v>528</v>
      </c>
      <c r="G283" s="73">
        <v>43843</v>
      </c>
      <c r="H283" s="73">
        <v>43843</v>
      </c>
      <c r="I283" s="74">
        <v>60</v>
      </c>
      <c r="J283" s="142" t="s">
        <v>94</v>
      </c>
      <c r="K283" s="75" t="s">
        <v>66</v>
      </c>
      <c r="L283" s="71"/>
      <c r="M283" s="38" t="str">
        <f t="shared" si="291"/>
        <v>6274</v>
      </c>
      <c r="N283" s="71">
        <v>6274001906</v>
      </c>
      <c r="O283" s="71" t="s">
        <v>346</v>
      </c>
      <c r="P283" s="76"/>
      <c r="Q283" s="77"/>
      <c r="R283" s="76">
        <v>57000000</v>
      </c>
      <c r="S283" s="170">
        <f t="shared" si="292"/>
        <v>950000</v>
      </c>
      <c r="T283" s="155">
        <f t="shared" ref="T283:AD297" si="305">+IF(YEAR($H283)&lt;$T$5,$S283,IF(AND(YEAR($H283)=$T$5,MONTH($H283)&lt;=T$6),$S283,0))</f>
        <v>950000</v>
      </c>
      <c r="U283" s="155">
        <f t="shared" si="305"/>
        <v>950000</v>
      </c>
      <c r="V283" s="155">
        <f t="shared" si="305"/>
        <v>950000</v>
      </c>
      <c r="W283" s="155">
        <f t="shared" si="305"/>
        <v>950000</v>
      </c>
      <c r="X283" s="155">
        <f t="shared" si="305"/>
        <v>950000</v>
      </c>
      <c r="Y283" s="155">
        <f t="shared" si="305"/>
        <v>950000</v>
      </c>
      <c r="Z283" s="155">
        <f t="shared" si="305"/>
        <v>950000</v>
      </c>
      <c r="AA283" s="155">
        <f t="shared" si="305"/>
        <v>950000</v>
      </c>
      <c r="AB283" s="155">
        <f t="shared" si="305"/>
        <v>950000</v>
      </c>
      <c r="AC283" s="155">
        <f t="shared" si="305"/>
        <v>950000</v>
      </c>
      <c r="AD283" s="155">
        <f t="shared" si="305"/>
        <v>950000</v>
      </c>
      <c r="AE283" s="155">
        <f t="shared" si="303"/>
        <v>950000</v>
      </c>
      <c r="AF283" s="155">
        <f t="shared" si="294"/>
        <v>11400000</v>
      </c>
      <c r="AG283" s="156">
        <f t="shared" si="295"/>
        <v>45600000</v>
      </c>
      <c r="AH283" s="155">
        <f t="shared" si="296"/>
        <v>950000</v>
      </c>
      <c r="AI283" s="155">
        <f t="shared" si="296"/>
        <v>950000</v>
      </c>
      <c r="AJ283" s="155">
        <f t="shared" si="296"/>
        <v>950000</v>
      </c>
      <c r="AK283" s="155">
        <f t="shared" si="296"/>
        <v>950000</v>
      </c>
      <c r="AL283" s="155">
        <f t="shared" si="296"/>
        <v>950000</v>
      </c>
      <c r="AM283" s="155">
        <f t="shared" si="296"/>
        <v>950000</v>
      </c>
      <c r="AN283" s="155">
        <f t="shared" si="296"/>
        <v>950000</v>
      </c>
      <c r="AO283" s="155">
        <f t="shared" si="296"/>
        <v>950000</v>
      </c>
      <c r="AP283" s="155">
        <f t="shared" si="296"/>
        <v>950000</v>
      </c>
      <c r="AQ283" s="155">
        <f t="shared" si="296"/>
        <v>950000</v>
      </c>
      <c r="AR283" s="155">
        <f t="shared" si="296"/>
        <v>950000</v>
      </c>
      <c r="AS283" s="155">
        <f t="shared" si="296"/>
        <v>950000</v>
      </c>
      <c r="AT283" s="155">
        <f t="shared" si="297"/>
        <v>11400000</v>
      </c>
      <c r="AU283" s="156">
        <f t="shared" si="298"/>
        <v>34200000</v>
      </c>
      <c r="AV283" s="155">
        <f t="shared" si="299"/>
        <v>950000</v>
      </c>
      <c r="AW283" s="155">
        <f t="shared" si="299"/>
        <v>950000</v>
      </c>
      <c r="AX283" s="155">
        <f t="shared" si="299"/>
        <v>950000</v>
      </c>
      <c r="AY283" s="155">
        <f t="shared" si="299"/>
        <v>950000</v>
      </c>
      <c r="AZ283" s="155">
        <f t="shared" si="299"/>
        <v>950000</v>
      </c>
      <c r="BA283" s="155">
        <f t="shared" si="299"/>
        <v>950000</v>
      </c>
      <c r="BB283" s="155">
        <f t="shared" si="299"/>
        <v>950000</v>
      </c>
      <c r="BC283" s="155">
        <f t="shared" si="299"/>
        <v>950000</v>
      </c>
      <c r="BD283" s="155">
        <f t="shared" si="299"/>
        <v>950000</v>
      </c>
      <c r="BE283" s="155">
        <f t="shared" si="299"/>
        <v>950000</v>
      </c>
      <c r="BF283" s="155">
        <f t="shared" si="299"/>
        <v>950000</v>
      </c>
      <c r="BG283" s="155">
        <f t="shared" si="299"/>
        <v>950000</v>
      </c>
      <c r="BH283" s="155">
        <f>+SUM(AV283:BG283)</f>
        <v>11400000</v>
      </c>
      <c r="BI283" s="156">
        <f>+AU283-BH283</f>
        <v>22800000</v>
      </c>
      <c r="BJ283" s="155">
        <f t="shared" si="304"/>
        <v>950000</v>
      </c>
      <c r="BK283" s="155">
        <f t="shared" si="304"/>
        <v>950000</v>
      </c>
      <c r="BL283" s="155">
        <f t="shared" si="304"/>
        <v>950000</v>
      </c>
      <c r="BM283" s="155">
        <f t="shared" si="304"/>
        <v>950000</v>
      </c>
      <c r="BN283" s="155">
        <f t="shared" si="304"/>
        <v>950000</v>
      </c>
      <c r="BO283" s="155">
        <f t="shared" si="304"/>
        <v>950000</v>
      </c>
      <c r="BP283" s="155">
        <f t="shared" si="304"/>
        <v>950000</v>
      </c>
      <c r="BQ283" s="155">
        <f t="shared" si="304"/>
        <v>950000</v>
      </c>
      <c r="BR283" s="155">
        <f t="shared" si="304"/>
        <v>950000</v>
      </c>
      <c r="BS283" s="155">
        <f t="shared" si="304"/>
        <v>950000</v>
      </c>
      <c r="BT283" s="155">
        <f t="shared" si="304"/>
        <v>950000</v>
      </c>
      <c r="BU283" s="155">
        <f>+IF(YEAR($H283)&lt;$BJ$5,$S283,IF(AND(YEAR($H283)=$BJ$5,MONTH($H283)&lt;=BU$6),$S283,0))</f>
        <v>950000</v>
      </c>
      <c r="BV283" s="155">
        <f>+SUM(BJ283:BU283)</f>
        <v>11400000</v>
      </c>
      <c r="BW283" s="156">
        <f>+BI283-BV283</f>
        <v>11400000</v>
      </c>
      <c r="BX283" s="157">
        <f t="shared" ref="BX283:CI284" si="306">+$S283</f>
        <v>950000</v>
      </c>
      <c r="BY283" s="157">
        <f t="shared" si="306"/>
        <v>950000</v>
      </c>
      <c r="BZ283" s="157">
        <f t="shared" si="306"/>
        <v>950000</v>
      </c>
      <c r="CA283" s="157">
        <f t="shared" si="306"/>
        <v>950000</v>
      </c>
      <c r="CB283" s="157">
        <f t="shared" si="306"/>
        <v>950000</v>
      </c>
      <c r="CC283" s="157">
        <f t="shared" si="306"/>
        <v>950000</v>
      </c>
      <c r="CD283" s="157">
        <f t="shared" si="306"/>
        <v>950000</v>
      </c>
      <c r="CE283" s="157">
        <f t="shared" si="306"/>
        <v>950000</v>
      </c>
      <c r="CF283" s="157">
        <f t="shared" si="306"/>
        <v>950000</v>
      </c>
      <c r="CG283" s="157">
        <f t="shared" si="306"/>
        <v>950000</v>
      </c>
      <c r="CH283" s="157">
        <f t="shared" si="306"/>
        <v>950000</v>
      </c>
      <c r="CI283" s="157">
        <f t="shared" si="306"/>
        <v>950000</v>
      </c>
      <c r="CJ283" s="155">
        <f>+SUM(BX283:CI283)</f>
        <v>11400000</v>
      </c>
      <c r="CK283" s="156">
        <f>+BW283-CJ283</f>
        <v>0</v>
      </c>
      <c r="CL283" s="159"/>
      <c r="CM283" s="159"/>
      <c r="CN283" s="159"/>
      <c r="CO283" s="159"/>
      <c r="CP283" s="159"/>
      <c r="CQ283" s="159"/>
      <c r="CR283" s="159"/>
      <c r="CS283" s="159"/>
      <c r="CT283" s="159"/>
      <c r="CU283" s="159"/>
      <c r="CV283" s="159"/>
      <c r="CW283" s="159"/>
      <c r="CX283" s="159"/>
      <c r="CY283" s="159"/>
    </row>
    <row r="284" spans="1:103" ht="13" outlineLevel="1" x14ac:dyDescent="0.25">
      <c r="A284" s="80" t="s">
        <v>460</v>
      </c>
      <c r="B284" s="80" t="s">
        <v>39</v>
      </c>
      <c r="C284" s="72"/>
      <c r="D284" s="71" t="s">
        <v>88</v>
      </c>
      <c r="E284" s="142" t="s">
        <v>846</v>
      </c>
      <c r="F284" s="71" t="s">
        <v>537</v>
      </c>
      <c r="G284" s="73">
        <v>44105</v>
      </c>
      <c r="H284" s="73">
        <v>44118</v>
      </c>
      <c r="I284" s="74">
        <v>60</v>
      </c>
      <c r="J284" s="142" t="s">
        <v>94</v>
      </c>
      <c r="K284" s="75" t="s">
        <v>66</v>
      </c>
      <c r="L284" s="71"/>
      <c r="M284" s="38" t="str">
        <f t="shared" si="291"/>
        <v>6274</v>
      </c>
      <c r="N284" s="71">
        <v>6274001905</v>
      </c>
      <c r="O284" s="71">
        <v>6274001905</v>
      </c>
      <c r="P284" s="76"/>
      <c r="Q284" s="77"/>
      <c r="R284" s="76">
        <v>380000000</v>
      </c>
      <c r="S284" s="170">
        <f t="shared" si="292"/>
        <v>6333333.333333333</v>
      </c>
      <c r="T284" s="155">
        <f t="shared" si="305"/>
        <v>0</v>
      </c>
      <c r="U284" s="155">
        <f t="shared" si="305"/>
        <v>0</v>
      </c>
      <c r="V284" s="155">
        <f t="shared" si="305"/>
        <v>0</v>
      </c>
      <c r="W284" s="155">
        <f t="shared" si="305"/>
        <v>0</v>
      </c>
      <c r="X284" s="155">
        <f t="shared" si="305"/>
        <v>0</v>
      </c>
      <c r="Y284" s="155">
        <f t="shared" si="305"/>
        <v>0</v>
      </c>
      <c r="Z284" s="155">
        <f t="shared" si="305"/>
        <v>0</v>
      </c>
      <c r="AA284" s="155">
        <f t="shared" si="305"/>
        <v>0</v>
      </c>
      <c r="AB284" s="155">
        <f t="shared" si="305"/>
        <v>0</v>
      </c>
      <c r="AC284" s="155">
        <f t="shared" si="305"/>
        <v>6333333.333333333</v>
      </c>
      <c r="AD284" s="155">
        <f t="shared" si="305"/>
        <v>6333333.333333333</v>
      </c>
      <c r="AE284" s="155">
        <f t="shared" si="303"/>
        <v>6333333.333333333</v>
      </c>
      <c r="AF284" s="155">
        <f t="shared" si="294"/>
        <v>19000000</v>
      </c>
      <c r="AG284" s="156">
        <f t="shared" si="295"/>
        <v>361000000</v>
      </c>
      <c r="AH284" s="155">
        <f t="shared" si="296"/>
        <v>6333333.333333333</v>
      </c>
      <c r="AI284" s="155">
        <f t="shared" si="296"/>
        <v>6333333.333333333</v>
      </c>
      <c r="AJ284" s="155">
        <f t="shared" si="296"/>
        <v>6333333.333333333</v>
      </c>
      <c r="AK284" s="155">
        <f t="shared" si="296"/>
        <v>6333333.333333333</v>
      </c>
      <c r="AL284" s="155">
        <f t="shared" si="296"/>
        <v>6333333.333333333</v>
      </c>
      <c r="AM284" s="155">
        <f t="shared" si="296"/>
        <v>6333333.333333333</v>
      </c>
      <c r="AN284" s="155">
        <f t="shared" si="296"/>
        <v>6333333.333333333</v>
      </c>
      <c r="AO284" s="155">
        <f t="shared" si="296"/>
        <v>6333333.333333333</v>
      </c>
      <c r="AP284" s="155">
        <f t="shared" si="296"/>
        <v>6333333.333333333</v>
      </c>
      <c r="AQ284" s="155">
        <f t="shared" si="296"/>
        <v>6333333.333333333</v>
      </c>
      <c r="AR284" s="155">
        <f t="shared" si="296"/>
        <v>6333333.333333333</v>
      </c>
      <c r="AS284" s="155">
        <f t="shared" si="296"/>
        <v>6333333.333333333</v>
      </c>
      <c r="AT284" s="155">
        <f t="shared" si="297"/>
        <v>76000000</v>
      </c>
      <c r="AU284" s="156">
        <f t="shared" si="298"/>
        <v>285000000</v>
      </c>
      <c r="AV284" s="155">
        <f t="shared" si="299"/>
        <v>6333333.333333333</v>
      </c>
      <c r="AW284" s="155">
        <f t="shared" si="299"/>
        <v>6333333.333333333</v>
      </c>
      <c r="AX284" s="155">
        <f t="shared" si="299"/>
        <v>6333333.333333333</v>
      </c>
      <c r="AY284" s="155">
        <f t="shared" si="299"/>
        <v>6333333.333333333</v>
      </c>
      <c r="AZ284" s="155">
        <f t="shared" si="299"/>
        <v>6333333.333333333</v>
      </c>
      <c r="BA284" s="155">
        <f t="shared" si="299"/>
        <v>6333333.333333333</v>
      </c>
      <c r="BB284" s="155">
        <f t="shared" si="299"/>
        <v>6333333.333333333</v>
      </c>
      <c r="BC284" s="155">
        <f t="shared" si="299"/>
        <v>6333333.333333333</v>
      </c>
      <c r="BD284" s="155">
        <f t="shared" si="299"/>
        <v>6333333.333333333</v>
      </c>
      <c r="BE284" s="155">
        <f t="shared" si="299"/>
        <v>6333333.333333333</v>
      </c>
      <c r="BF284" s="155">
        <f t="shared" si="299"/>
        <v>6333333.333333333</v>
      </c>
      <c r="BG284" s="155">
        <f t="shared" si="299"/>
        <v>6333333.333333333</v>
      </c>
      <c r="BH284" s="155">
        <f>+SUM(AV284:BG284)</f>
        <v>76000000</v>
      </c>
      <c r="BI284" s="156">
        <f>+R284-BH284</f>
        <v>304000000</v>
      </c>
      <c r="BJ284" s="155">
        <f t="shared" si="304"/>
        <v>6333333.333333333</v>
      </c>
      <c r="BK284" s="155">
        <f t="shared" si="304"/>
        <v>6333333.333333333</v>
      </c>
      <c r="BL284" s="155">
        <f t="shared" si="304"/>
        <v>6333333.333333333</v>
      </c>
      <c r="BM284" s="155">
        <f t="shared" si="304"/>
        <v>6333333.333333333</v>
      </c>
      <c r="BN284" s="155">
        <f t="shared" si="304"/>
        <v>6333333.333333333</v>
      </c>
      <c r="BO284" s="155">
        <f t="shared" si="304"/>
        <v>6333333.333333333</v>
      </c>
      <c r="BP284" s="155">
        <f t="shared" si="304"/>
        <v>6333333.333333333</v>
      </c>
      <c r="BQ284" s="155">
        <f t="shared" si="304"/>
        <v>6333333.333333333</v>
      </c>
      <c r="BR284" s="155">
        <f t="shared" si="304"/>
        <v>6333333.333333333</v>
      </c>
      <c r="BS284" s="155">
        <f t="shared" si="304"/>
        <v>6333333.333333333</v>
      </c>
      <c r="BT284" s="155">
        <f t="shared" si="304"/>
        <v>6333333.333333333</v>
      </c>
      <c r="BU284" s="155">
        <f>+IF(YEAR($H284)&lt;$BJ$5,$S284,IF(AND(YEAR($H284)=$BJ$5,MONTH($H284)&lt;=BU$6),$S284,0))</f>
        <v>6333333.333333333</v>
      </c>
      <c r="BV284" s="155">
        <f>+SUM(BJ284:BU284)</f>
        <v>76000000</v>
      </c>
      <c r="BW284" s="156">
        <f>+BI284-BV284</f>
        <v>228000000</v>
      </c>
      <c r="BX284" s="157">
        <f t="shared" si="306"/>
        <v>6333333.333333333</v>
      </c>
      <c r="BY284" s="157">
        <f t="shared" si="306"/>
        <v>6333333.333333333</v>
      </c>
      <c r="BZ284" s="157">
        <f t="shared" si="306"/>
        <v>6333333.333333333</v>
      </c>
      <c r="CA284" s="157">
        <f t="shared" si="306"/>
        <v>6333333.333333333</v>
      </c>
      <c r="CB284" s="157">
        <f t="shared" si="306"/>
        <v>6333333.333333333</v>
      </c>
      <c r="CC284" s="157">
        <f t="shared" si="306"/>
        <v>6333333.333333333</v>
      </c>
      <c r="CD284" s="157">
        <f t="shared" si="306"/>
        <v>6333333.333333333</v>
      </c>
      <c r="CE284" s="157">
        <f t="shared" si="306"/>
        <v>6333333.333333333</v>
      </c>
      <c r="CF284" s="157">
        <f t="shared" si="306"/>
        <v>6333333.333333333</v>
      </c>
      <c r="CG284" s="157">
        <f t="shared" si="306"/>
        <v>6333333.333333333</v>
      </c>
      <c r="CH284" s="157">
        <f t="shared" si="306"/>
        <v>6333333.333333333</v>
      </c>
      <c r="CI284" s="157">
        <f t="shared" si="306"/>
        <v>6333333.333333333</v>
      </c>
      <c r="CJ284" s="155">
        <f>+SUM(BX284:CI284)</f>
        <v>76000000</v>
      </c>
      <c r="CK284" s="156">
        <f>+BW284-CJ284</f>
        <v>152000000</v>
      </c>
      <c r="CL284" s="155">
        <f t="shared" ref="CL284:CW286" si="307">+IF(YEAR($H284)&lt;$CL$4,$S284,IF(AND(YEAR($H284)=$CL$4,MONTH($H284)&lt;=CL$6),$S284,0))</f>
        <v>6333333.333333333</v>
      </c>
      <c r="CM284" s="155">
        <f t="shared" si="307"/>
        <v>6333333.333333333</v>
      </c>
      <c r="CN284" s="155">
        <f t="shared" si="307"/>
        <v>6333333.333333333</v>
      </c>
      <c r="CO284" s="155">
        <f t="shared" si="307"/>
        <v>6333333.333333333</v>
      </c>
      <c r="CP284" s="155">
        <f t="shared" si="307"/>
        <v>6333333.333333333</v>
      </c>
      <c r="CQ284" s="155">
        <f t="shared" si="307"/>
        <v>6333333.333333333</v>
      </c>
      <c r="CR284" s="155">
        <f t="shared" si="307"/>
        <v>6333333.333333333</v>
      </c>
      <c r="CS284" s="155">
        <f t="shared" si="307"/>
        <v>6333333.333333333</v>
      </c>
      <c r="CT284" s="155">
        <f t="shared" si="307"/>
        <v>6333333.333333333</v>
      </c>
      <c r="CU284" s="155">
        <f t="shared" si="307"/>
        <v>6333333.333333333</v>
      </c>
      <c r="CV284" s="155">
        <f t="shared" si="307"/>
        <v>6333333.333333333</v>
      </c>
      <c r="CW284" s="155">
        <f t="shared" si="307"/>
        <v>6333333.333333333</v>
      </c>
      <c r="CX284" s="155">
        <f t="shared" ref="CX284:CX296" si="308">+SUM(CL284:CW284)</f>
        <v>76000000</v>
      </c>
      <c r="CY284" s="155">
        <f>+CK284-CX284</f>
        <v>76000000</v>
      </c>
    </row>
    <row r="285" spans="1:103" ht="13" outlineLevel="1" x14ac:dyDescent="0.25">
      <c r="A285" s="80" t="s">
        <v>712</v>
      </c>
      <c r="B285" s="80" t="s">
        <v>39</v>
      </c>
      <c r="C285" s="72"/>
      <c r="D285" s="161" t="s">
        <v>719</v>
      </c>
      <c r="E285" s="142" t="s">
        <v>679</v>
      </c>
      <c r="F285" s="71" t="s">
        <v>680</v>
      </c>
      <c r="G285" s="57">
        <v>44173</v>
      </c>
      <c r="H285" s="57">
        <v>44136</v>
      </c>
      <c r="I285" s="141" t="s">
        <v>720</v>
      </c>
      <c r="J285" s="148" t="s">
        <v>721</v>
      </c>
      <c r="K285" s="96" t="s">
        <v>50</v>
      </c>
      <c r="L285" s="38"/>
      <c r="M285" s="38" t="str">
        <f t="shared" si="291"/>
        <v>6423</v>
      </c>
      <c r="N285" s="57" t="s">
        <v>722</v>
      </c>
      <c r="O285" s="38">
        <v>6274001901</v>
      </c>
      <c r="P285" s="92"/>
      <c r="Q285" s="58"/>
      <c r="R285" s="158">
        <v>52500000</v>
      </c>
      <c r="S285" s="170">
        <f t="shared" si="292"/>
        <v>4375000</v>
      </c>
      <c r="T285" s="155">
        <f t="shared" si="305"/>
        <v>0</v>
      </c>
      <c r="U285" s="155">
        <f t="shared" si="305"/>
        <v>0</v>
      </c>
      <c r="V285" s="155">
        <f t="shared" si="305"/>
        <v>0</v>
      </c>
      <c r="W285" s="155">
        <f t="shared" si="305"/>
        <v>0</v>
      </c>
      <c r="X285" s="155">
        <f t="shared" si="305"/>
        <v>0</v>
      </c>
      <c r="Y285" s="155">
        <f t="shared" si="305"/>
        <v>0</v>
      </c>
      <c r="Z285" s="155">
        <f t="shared" si="305"/>
        <v>0</v>
      </c>
      <c r="AA285" s="155">
        <f t="shared" si="305"/>
        <v>0</v>
      </c>
      <c r="AB285" s="155">
        <f t="shared" si="305"/>
        <v>0</v>
      </c>
      <c r="AC285" s="155">
        <f t="shared" si="305"/>
        <v>0</v>
      </c>
      <c r="AD285" s="155">
        <f t="shared" si="305"/>
        <v>4375000</v>
      </c>
      <c r="AE285" s="155">
        <f t="shared" si="303"/>
        <v>4375000</v>
      </c>
      <c r="AF285" s="155">
        <f t="shared" si="294"/>
        <v>8750000</v>
      </c>
      <c r="AG285" s="156">
        <f t="shared" si="295"/>
        <v>43750000</v>
      </c>
      <c r="AH285" s="155">
        <f t="shared" ref="AH285:AQ294" si="309">+IF(YEAR($H285)&lt;$AH$5,$S285,IF(AND(YEAR($H285)=$AH$5,MONTH($H285)&lt;=AH$6),$S285,0))</f>
        <v>4375000</v>
      </c>
      <c r="AI285" s="155">
        <f t="shared" si="309"/>
        <v>4375000</v>
      </c>
      <c r="AJ285" s="155">
        <f t="shared" si="309"/>
        <v>4375000</v>
      </c>
      <c r="AK285" s="155">
        <f t="shared" si="309"/>
        <v>4375000</v>
      </c>
      <c r="AL285" s="155">
        <f t="shared" si="309"/>
        <v>4375000</v>
      </c>
      <c r="AM285" s="155">
        <f t="shared" si="309"/>
        <v>4375000</v>
      </c>
      <c r="AN285" s="155">
        <f t="shared" si="309"/>
        <v>4375000</v>
      </c>
      <c r="AO285" s="155">
        <f t="shared" si="309"/>
        <v>4375000</v>
      </c>
      <c r="AP285" s="155">
        <f t="shared" si="309"/>
        <v>4375000</v>
      </c>
      <c r="AQ285" s="155">
        <f t="shared" si="309"/>
        <v>4375000</v>
      </c>
      <c r="AR285" s="155">
        <v>0</v>
      </c>
      <c r="AS285" s="155">
        <v>0</v>
      </c>
      <c r="AT285" s="155">
        <f t="shared" si="297"/>
        <v>43750000</v>
      </c>
      <c r="AU285" s="156">
        <f t="shared" si="298"/>
        <v>0</v>
      </c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6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6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  <c r="CJ285" s="155"/>
      <c r="CK285" s="156"/>
      <c r="CL285" s="155">
        <f t="shared" si="307"/>
        <v>4375000</v>
      </c>
      <c r="CM285" s="155">
        <f t="shared" si="307"/>
        <v>4375000</v>
      </c>
      <c r="CN285" s="155">
        <f t="shared" si="307"/>
        <v>4375000</v>
      </c>
      <c r="CO285" s="155">
        <f t="shared" si="307"/>
        <v>4375000</v>
      </c>
      <c r="CP285" s="155">
        <f t="shared" si="307"/>
        <v>4375000</v>
      </c>
      <c r="CQ285" s="155">
        <f t="shared" si="307"/>
        <v>4375000</v>
      </c>
      <c r="CR285" s="155">
        <f t="shared" si="307"/>
        <v>4375000</v>
      </c>
      <c r="CS285" s="155">
        <f t="shared" si="307"/>
        <v>4375000</v>
      </c>
      <c r="CT285" s="155">
        <f t="shared" si="307"/>
        <v>4375000</v>
      </c>
      <c r="CU285" s="155">
        <f t="shared" si="307"/>
        <v>4375000</v>
      </c>
      <c r="CV285" s="155">
        <f t="shared" si="307"/>
        <v>4375000</v>
      </c>
      <c r="CW285" s="155">
        <f t="shared" si="307"/>
        <v>4375000</v>
      </c>
      <c r="CX285" s="155">
        <f t="shared" si="308"/>
        <v>52500000</v>
      </c>
      <c r="CY285" s="155">
        <f>+R285-CX285</f>
        <v>0</v>
      </c>
    </row>
    <row r="286" spans="1:103" ht="13" outlineLevel="1" x14ac:dyDescent="0.25">
      <c r="A286" s="80" t="s">
        <v>714</v>
      </c>
      <c r="B286" s="80" t="s">
        <v>39</v>
      </c>
      <c r="C286" s="72"/>
      <c r="D286" s="161" t="s">
        <v>610</v>
      </c>
      <c r="E286" s="142" t="s">
        <v>713</v>
      </c>
      <c r="F286" s="71" t="s">
        <v>582</v>
      </c>
      <c r="G286" s="57">
        <v>44136</v>
      </c>
      <c r="H286" s="57">
        <v>44136</v>
      </c>
      <c r="I286" s="141" t="s">
        <v>717</v>
      </c>
      <c r="J286" s="148" t="s">
        <v>94</v>
      </c>
      <c r="K286" s="96" t="s">
        <v>66</v>
      </c>
      <c r="L286" s="38"/>
      <c r="M286" s="38" t="str">
        <f t="shared" si="291"/>
        <v>6273</v>
      </c>
      <c r="N286" s="57" t="s">
        <v>718</v>
      </c>
      <c r="O286" s="38">
        <v>6274001901</v>
      </c>
      <c r="P286" s="92"/>
      <c r="Q286" s="58"/>
      <c r="R286" s="158">
        <v>131875000</v>
      </c>
      <c r="S286" s="170">
        <f t="shared" si="292"/>
        <v>3663194.4444444445</v>
      </c>
      <c r="T286" s="155">
        <f t="shared" si="305"/>
        <v>0</v>
      </c>
      <c r="U286" s="155">
        <f t="shared" si="305"/>
        <v>0</v>
      </c>
      <c r="V286" s="155">
        <f t="shared" si="305"/>
        <v>0</v>
      </c>
      <c r="W286" s="155">
        <f t="shared" si="305"/>
        <v>0</v>
      </c>
      <c r="X286" s="155">
        <f t="shared" si="305"/>
        <v>0</v>
      </c>
      <c r="Y286" s="155">
        <f t="shared" si="305"/>
        <v>0</v>
      </c>
      <c r="Z286" s="155">
        <f t="shared" si="305"/>
        <v>0</v>
      </c>
      <c r="AA286" s="155">
        <f t="shared" si="305"/>
        <v>0</v>
      </c>
      <c r="AB286" s="155">
        <f t="shared" si="305"/>
        <v>0</v>
      </c>
      <c r="AC286" s="155">
        <f t="shared" si="305"/>
        <v>0</v>
      </c>
      <c r="AD286" s="155">
        <f t="shared" si="305"/>
        <v>3663194.4444444445</v>
      </c>
      <c r="AE286" s="155">
        <f t="shared" si="303"/>
        <v>3663194.4444444445</v>
      </c>
      <c r="AF286" s="155">
        <f t="shared" si="294"/>
        <v>7326388.888888889</v>
      </c>
      <c r="AG286" s="156">
        <f t="shared" si="295"/>
        <v>124548611.1111111</v>
      </c>
      <c r="AH286" s="155">
        <f t="shared" si="309"/>
        <v>3663194.4444444445</v>
      </c>
      <c r="AI286" s="155">
        <f t="shared" si="309"/>
        <v>3663194.4444444445</v>
      </c>
      <c r="AJ286" s="155">
        <f t="shared" si="309"/>
        <v>3663194.4444444445</v>
      </c>
      <c r="AK286" s="155">
        <f t="shared" si="309"/>
        <v>3663194.4444444445</v>
      </c>
      <c r="AL286" s="155">
        <f t="shared" si="309"/>
        <v>3663194.4444444445</v>
      </c>
      <c r="AM286" s="155">
        <f t="shared" si="309"/>
        <v>3663194.4444444445</v>
      </c>
      <c r="AN286" s="155">
        <f t="shared" si="309"/>
        <v>3663194.4444444445</v>
      </c>
      <c r="AO286" s="155">
        <f t="shared" si="309"/>
        <v>3663194.4444444445</v>
      </c>
      <c r="AP286" s="155">
        <f t="shared" si="309"/>
        <v>3663194.4444444445</v>
      </c>
      <c r="AQ286" s="155">
        <f t="shared" si="309"/>
        <v>3663194.4444444445</v>
      </c>
      <c r="AR286" s="155">
        <f t="shared" ref="AR286:AS305" si="310">+IF(YEAR($H286)&lt;$AH$5,$S286,IF(AND(YEAR($H286)=$AH$5,MONTH($H286)&lt;=AR$6),$S286,0))</f>
        <v>3663194.4444444445</v>
      </c>
      <c r="AS286" s="155">
        <f t="shared" si="310"/>
        <v>3663194.4444444445</v>
      </c>
      <c r="AT286" s="155">
        <f t="shared" si="297"/>
        <v>43958333.333333343</v>
      </c>
      <c r="AU286" s="156">
        <f t="shared" si="298"/>
        <v>80590277.777777761</v>
      </c>
      <c r="AV286" s="155">
        <f t="shared" ref="AV286:BG294" si="311">+IF(YEAR($H286)&lt;$AV$5,$S286,IF(AND(YEAR($H286)=$AV$5,MONTH($H286)&lt;=AV$6),$S286,0))</f>
        <v>3663194.4444444445</v>
      </c>
      <c r="AW286" s="155">
        <f t="shared" si="311"/>
        <v>3663194.4444444445</v>
      </c>
      <c r="AX286" s="155">
        <f t="shared" si="311"/>
        <v>3663194.4444444445</v>
      </c>
      <c r="AY286" s="155">
        <f t="shared" si="311"/>
        <v>3663194.4444444445</v>
      </c>
      <c r="AZ286" s="155">
        <f t="shared" si="311"/>
        <v>3663194.4444444445</v>
      </c>
      <c r="BA286" s="155">
        <f t="shared" si="311"/>
        <v>3663194.4444444445</v>
      </c>
      <c r="BB286" s="155">
        <f t="shared" si="311"/>
        <v>3663194.4444444445</v>
      </c>
      <c r="BC286" s="155">
        <f t="shared" si="311"/>
        <v>3663194.4444444445</v>
      </c>
      <c r="BD286" s="155">
        <f t="shared" si="311"/>
        <v>3663194.4444444445</v>
      </c>
      <c r="BE286" s="155">
        <f t="shared" si="311"/>
        <v>3663194.4444444445</v>
      </c>
      <c r="BF286" s="155">
        <f t="shared" si="311"/>
        <v>3663194.4444444445</v>
      </c>
      <c r="BG286" s="155">
        <f t="shared" si="311"/>
        <v>3663194.4444444445</v>
      </c>
      <c r="BH286" s="155">
        <f t="shared" ref="BH286:BH317" si="312">+SUM(AV286:BG286)</f>
        <v>43958333.333333343</v>
      </c>
      <c r="BI286" s="156">
        <f t="shared" ref="BI286:BI291" si="313">+AU286-BH286</f>
        <v>36631944.444444418</v>
      </c>
      <c r="BJ286" s="155">
        <f t="shared" ref="BJ286:BS294" si="314">+IF(YEAR($H286)&lt;$BJ$5,$S286,IF(AND(YEAR($H286)=$BJ$5,MONTH($H286)&lt;=BJ$6),$S286,0))</f>
        <v>3663194.4444444445</v>
      </c>
      <c r="BK286" s="155">
        <f t="shared" si="314"/>
        <v>3663194.4444444445</v>
      </c>
      <c r="BL286" s="155">
        <f t="shared" si="314"/>
        <v>3663194.4444444445</v>
      </c>
      <c r="BM286" s="155">
        <f t="shared" si="314"/>
        <v>3663194.4444444445</v>
      </c>
      <c r="BN286" s="155">
        <f t="shared" si="314"/>
        <v>3663194.4444444445</v>
      </c>
      <c r="BO286" s="155">
        <f t="shared" si="314"/>
        <v>3663194.4444444445</v>
      </c>
      <c r="BP286" s="155">
        <f t="shared" si="314"/>
        <v>3663194.4444444445</v>
      </c>
      <c r="BQ286" s="155">
        <f t="shared" si="314"/>
        <v>3663194.4444444445</v>
      </c>
      <c r="BR286" s="155">
        <f t="shared" si="314"/>
        <v>3663194.4444444445</v>
      </c>
      <c r="BS286" s="155">
        <f t="shared" si="314"/>
        <v>3663194.4444444445</v>
      </c>
      <c r="BT286" s="155"/>
      <c r="BU286" s="155"/>
      <c r="BV286" s="155">
        <f t="shared" ref="BV286:BV294" si="315">+SUM(BJ286:BU286)</f>
        <v>36631944.444444448</v>
      </c>
      <c r="BW286" s="156">
        <f t="shared" ref="BW286:BW294" si="316">+BI286-BV286</f>
        <v>0</v>
      </c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  <c r="CJ286" s="155"/>
      <c r="CK286" s="156"/>
      <c r="CL286" s="155">
        <f t="shared" si="307"/>
        <v>3663194.4444444445</v>
      </c>
      <c r="CM286" s="155">
        <f t="shared" si="307"/>
        <v>3663194.4444444445</v>
      </c>
      <c r="CN286" s="155">
        <f t="shared" si="307"/>
        <v>3663194.4444444445</v>
      </c>
      <c r="CO286" s="155">
        <f t="shared" si="307"/>
        <v>3663194.4444444445</v>
      </c>
      <c r="CP286" s="155">
        <f t="shared" si="307"/>
        <v>3663194.4444444445</v>
      </c>
      <c r="CQ286" s="155">
        <f t="shared" si="307"/>
        <v>3663194.4444444445</v>
      </c>
      <c r="CR286" s="155">
        <f t="shared" si="307"/>
        <v>3663194.4444444445</v>
      </c>
      <c r="CS286" s="155">
        <f t="shared" si="307"/>
        <v>3663194.4444444445</v>
      </c>
      <c r="CT286" s="155">
        <f t="shared" si="307"/>
        <v>3663194.4444444445</v>
      </c>
      <c r="CU286" s="155">
        <f t="shared" si="307"/>
        <v>3663194.4444444445</v>
      </c>
      <c r="CV286" s="155">
        <f t="shared" si="307"/>
        <v>3663194.4444444445</v>
      </c>
      <c r="CW286" s="155">
        <f t="shared" si="307"/>
        <v>3663194.4444444445</v>
      </c>
      <c r="CX286" s="155">
        <f t="shared" si="308"/>
        <v>43958333.333333343</v>
      </c>
      <c r="CY286" s="155">
        <f>+R286-CX286</f>
        <v>87916666.666666657</v>
      </c>
    </row>
    <row r="287" spans="1:103" ht="13" outlineLevel="1" x14ac:dyDescent="0.25">
      <c r="A287" s="80" t="s">
        <v>460</v>
      </c>
      <c r="B287" s="80" t="s">
        <v>39</v>
      </c>
      <c r="C287" s="72"/>
      <c r="D287" s="71" t="s">
        <v>147</v>
      </c>
      <c r="E287" s="142" t="s">
        <v>847</v>
      </c>
      <c r="F287" s="71" t="s">
        <v>484</v>
      </c>
      <c r="G287" s="73">
        <v>44177</v>
      </c>
      <c r="H287" s="73">
        <v>44177</v>
      </c>
      <c r="I287" s="74">
        <v>60</v>
      </c>
      <c r="J287" s="142" t="s">
        <v>94</v>
      </c>
      <c r="K287" s="75" t="s">
        <v>66</v>
      </c>
      <c r="L287" s="71"/>
      <c r="M287" s="38" t="str">
        <f t="shared" si="291"/>
        <v>6274</v>
      </c>
      <c r="N287" s="71">
        <v>6274001906</v>
      </c>
      <c r="O287" s="71" t="s">
        <v>346</v>
      </c>
      <c r="P287" s="76"/>
      <c r="Q287" s="77"/>
      <c r="R287" s="76">
        <v>330000000</v>
      </c>
      <c r="S287" s="170">
        <f t="shared" si="292"/>
        <v>5500000</v>
      </c>
      <c r="T287" s="155">
        <f t="shared" si="305"/>
        <v>0</v>
      </c>
      <c r="U287" s="155">
        <f t="shared" si="305"/>
        <v>0</v>
      </c>
      <c r="V287" s="155">
        <f t="shared" si="305"/>
        <v>0</v>
      </c>
      <c r="W287" s="155">
        <f t="shared" si="305"/>
        <v>0</v>
      </c>
      <c r="X287" s="155">
        <f t="shared" si="305"/>
        <v>0</v>
      </c>
      <c r="Y287" s="155">
        <f t="shared" si="305"/>
        <v>0</v>
      </c>
      <c r="Z287" s="155">
        <f t="shared" si="305"/>
        <v>0</v>
      </c>
      <c r="AA287" s="155">
        <f t="shared" si="305"/>
        <v>0</v>
      </c>
      <c r="AB287" s="155">
        <f t="shared" si="305"/>
        <v>0</v>
      </c>
      <c r="AC287" s="155">
        <f t="shared" si="305"/>
        <v>0</v>
      </c>
      <c r="AD287" s="155">
        <f t="shared" si="305"/>
        <v>0</v>
      </c>
      <c r="AE287" s="155">
        <f t="shared" si="303"/>
        <v>5500000</v>
      </c>
      <c r="AF287" s="155">
        <f t="shared" si="294"/>
        <v>5500000</v>
      </c>
      <c r="AG287" s="156">
        <f t="shared" si="295"/>
        <v>324500000</v>
      </c>
      <c r="AH287" s="155">
        <f t="shared" si="309"/>
        <v>5500000</v>
      </c>
      <c r="AI287" s="155">
        <f t="shared" si="309"/>
        <v>5500000</v>
      </c>
      <c r="AJ287" s="155">
        <f t="shared" si="309"/>
        <v>5500000</v>
      </c>
      <c r="AK287" s="155">
        <f t="shared" si="309"/>
        <v>5500000</v>
      </c>
      <c r="AL287" s="155">
        <f t="shared" si="309"/>
        <v>5500000</v>
      </c>
      <c r="AM287" s="155">
        <f t="shared" si="309"/>
        <v>5500000</v>
      </c>
      <c r="AN287" s="155">
        <f t="shared" si="309"/>
        <v>5500000</v>
      </c>
      <c r="AO287" s="155">
        <f t="shared" si="309"/>
        <v>5500000</v>
      </c>
      <c r="AP287" s="155">
        <f t="shared" si="309"/>
        <v>5500000</v>
      </c>
      <c r="AQ287" s="155">
        <f t="shared" si="309"/>
        <v>5500000</v>
      </c>
      <c r="AR287" s="155">
        <f t="shared" si="310"/>
        <v>5500000</v>
      </c>
      <c r="AS287" s="155">
        <f t="shared" si="310"/>
        <v>5500000</v>
      </c>
      <c r="AT287" s="155">
        <f t="shared" si="297"/>
        <v>66000000</v>
      </c>
      <c r="AU287" s="156">
        <f t="shared" si="298"/>
        <v>258500000</v>
      </c>
      <c r="AV287" s="155">
        <f t="shared" si="311"/>
        <v>5500000</v>
      </c>
      <c r="AW287" s="155">
        <f t="shared" si="311"/>
        <v>5500000</v>
      </c>
      <c r="AX287" s="155">
        <f t="shared" si="311"/>
        <v>5500000</v>
      </c>
      <c r="AY287" s="155">
        <f t="shared" si="311"/>
        <v>5500000</v>
      </c>
      <c r="AZ287" s="155">
        <f t="shared" si="311"/>
        <v>5500000</v>
      </c>
      <c r="BA287" s="155">
        <f t="shared" si="311"/>
        <v>5500000</v>
      </c>
      <c r="BB287" s="155">
        <f t="shared" si="311"/>
        <v>5500000</v>
      </c>
      <c r="BC287" s="155">
        <f t="shared" si="311"/>
        <v>5500000</v>
      </c>
      <c r="BD287" s="155">
        <f t="shared" si="311"/>
        <v>5500000</v>
      </c>
      <c r="BE287" s="155">
        <f t="shared" si="311"/>
        <v>5500000</v>
      </c>
      <c r="BF287" s="155">
        <f t="shared" si="311"/>
        <v>5500000</v>
      </c>
      <c r="BG287" s="155">
        <f t="shared" si="311"/>
        <v>5500000</v>
      </c>
      <c r="BH287" s="155">
        <f t="shared" si="312"/>
        <v>66000000</v>
      </c>
      <c r="BI287" s="156">
        <f t="shared" si="313"/>
        <v>192500000</v>
      </c>
      <c r="BJ287" s="155">
        <f t="shared" si="314"/>
        <v>5500000</v>
      </c>
      <c r="BK287" s="155">
        <f t="shared" si="314"/>
        <v>5500000</v>
      </c>
      <c r="BL287" s="155">
        <f t="shared" si="314"/>
        <v>5500000</v>
      </c>
      <c r="BM287" s="155">
        <f t="shared" si="314"/>
        <v>5500000</v>
      </c>
      <c r="BN287" s="155">
        <f t="shared" si="314"/>
        <v>5500000</v>
      </c>
      <c r="BO287" s="155">
        <f t="shared" si="314"/>
        <v>5500000</v>
      </c>
      <c r="BP287" s="155">
        <f t="shared" si="314"/>
        <v>5500000</v>
      </c>
      <c r="BQ287" s="155">
        <f t="shared" si="314"/>
        <v>5500000</v>
      </c>
      <c r="BR287" s="155">
        <f t="shared" si="314"/>
        <v>5500000</v>
      </c>
      <c r="BS287" s="155">
        <f t="shared" si="314"/>
        <v>5500000</v>
      </c>
      <c r="BT287" s="155">
        <f t="shared" ref="BT287:BU294" si="317">+IF(YEAR($H287)&lt;$BJ$5,$S287,IF(AND(YEAR($H287)=$BJ$5,MONTH($H287)&lt;=BT$6),$S287,0))</f>
        <v>5500000</v>
      </c>
      <c r="BU287" s="155">
        <f t="shared" si="317"/>
        <v>5500000</v>
      </c>
      <c r="BV287" s="155">
        <f t="shared" si="315"/>
        <v>66000000</v>
      </c>
      <c r="BW287" s="156">
        <f t="shared" si="316"/>
        <v>126500000</v>
      </c>
      <c r="BX287" s="157">
        <f t="shared" ref="BX287:CI294" si="318">+$S287</f>
        <v>5500000</v>
      </c>
      <c r="BY287" s="157">
        <f t="shared" si="318"/>
        <v>5500000</v>
      </c>
      <c r="BZ287" s="157">
        <f t="shared" si="318"/>
        <v>5500000</v>
      </c>
      <c r="CA287" s="157">
        <f t="shared" si="318"/>
        <v>5500000</v>
      </c>
      <c r="CB287" s="157">
        <f t="shared" si="318"/>
        <v>5500000</v>
      </c>
      <c r="CC287" s="157">
        <f t="shared" si="318"/>
        <v>5500000</v>
      </c>
      <c r="CD287" s="157">
        <f t="shared" si="318"/>
        <v>5500000</v>
      </c>
      <c r="CE287" s="157">
        <f t="shared" si="318"/>
        <v>5500000</v>
      </c>
      <c r="CF287" s="157">
        <f t="shared" si="318"/>
        <v>5500000</v>
      </c>
      <c r="CG287" s="157">
        <f t="shared" si="318"/>
        <v>5500000</v>
      </c>
      <c r="CH287" s="157">
        <f t="shared" si="318"/>
        <v>5500000</v>
      </c>
      <c r="CI287" s="157">
        <f t="shared" si="318"/>
        <v>5500000</v>
      </c>
      <c r="CJ287" s="155">
        <f t="shared" ref="CJ287:CJ294" si="319">+SUM(BX287:CI287)</f>
        <v>66000000</v>
      </c>
      <c r="CK287" s="156">
        <f t="shared" ref="CK287:CK294" si="320">+BW287-CJ287</f>
        <v>60500000</v>
      </c>
      <c r="CL287" s="155">
        <f t="shared" ref="CL287:CV287" si="321">+IF(YEAR($H287)&lt;$CL$4,$S287,IF(AND(YEAR($H287)=$CL$4,MONTH($H287)&lt;=CL$6),$S287,0))</f>
        <v>5500000</v>
      </c>
      <c r="CM287" s="155">
        <f t="shared" si="321"/>
        <v>5500000</v>
      </c>
      <c r="CN287" s="155">
        <f t="shared" si="321"/>
        <v>5500000</v>
      </c>
      <c r="CO287" s="155">
        <f t="shared" si="321"/>
        <v>5500000</v>
      </c>
      <c r="CP287" s="155">
        <f t="shared" si="321"/>
        <v>5500000</v>
      </c>
      <c r="CQ287" s="155">
        <f t="shared" si="321"/>
        <v>5500000</v>
      </c>
      <c r="CR287" s="155">
        <f t="shared" si="321"/>
        <v>5500000</v>
      </c>
      <c r="CS287" s="155">
        <f t="shared" si="321"/>
        <v>5500000</v>
      </c>
      <c r="CT287" s="155">
        <f t="shared" si="321"/>
        <v>5500000</v>
      </c>
      <c r="CU287" s="155">
        <f t="shared" si="321"/>
        <v>5500000</v>
      </c>
      <c r="CV287" s="155">
        <f t="shared" si="321"/>
        <v>5500000</v>
      </c>
      <c r="CW287" s="155"/>
      <c r="CX287" s="155">
        <f t="shared" si="308"/>
        <v>60500000</v>
      </c>
      <c r="CY287" s="155">
        <f t="shared" ref="CY287:CY294" si="322">+CK287-CX287</f>
        <v>0</v>
      </c>
    </row>
    <row r="288" spans="1:103" ht="13" outlineLevel="1" x14ac:dyDescent="0.25">
      <c r="A288" s="80" t="s">
        <v>460</v>
      </c>
      <c r="B288" s="80" t="s">
        <v>39</v>
      </c>
      <c r="C288" s="72"/>
      <c r="D288" s="71" t="s">
        <v>147</v>
      </c>
      <c r="E288" s="142" t="s">
        <v>848</v>
      </c>
      <c r="F288" s="71" t="s">
        <v>485</v>
      </c>
      <c r="G288" s="73">
        <v>44177</v>
      </c>
      <c r="H288" s="73">
        <v>44177</v>
      </c>
      <c r="I288" s="74">
        <v>60</v>
      </c>
      <c r="J288" s="142" t="s">
        <v>94</v>
      </c>
      <c r="K288" s="75" t="s">
        <v>66</v>
      </c>
      <c r="L288" s="71"/>
      <c r="M288" s="38" t="str">
        <f t="shared" si="291"/>
        <v>6274</v>
      </c>
      <c r="N288" s="71">
        <v>6274001906</v>
      </c>
      <c r="O288" s="71" t="s">
        <v>346</v>
      </c>
      <c r="P288" s="76"/>
      <c r="Q288" s="77"/>
      <c r="R288" s="76">
        <v>199000000</v>
      </c>
      <c r="S288" s="170">
        <f t="shared" si="292"/>
        <v>3316666.6666666665</v>
      </c>
      <c r="T288" s="155">
        <f t="shared" si="305"/>
        <v>0</v>
      </c>
      <c r="U288" s="155">
        <f t="shared" si="305"/>
        <v>0</v>
      </c>
      <c r="V288" s="155">
        <f t="shared" si="305"/>
        <v>0</v>
      </c>
      <c r="W288" s="155">
        <f t="shared" si="305"/>
        <v>0</v>
      </c>
      <c r="X288" s="155">
        <f t="shared" si="305"/>
        <v>0</v>
      </c>
      <c r="Y288" s="155">
        <f t="shared" si="305"/>
        <v>0</v>
      </c>
      <c r="Z288" s="155">
        <f t="shared" si="305"/>
        <v>0</v>
      </c>
      <c r="AA288" s="155">
        <f t="shared" si="305"/>
        <v>0</v>
      </c>
      <c r="AB288" s="155">
        <f t="shared" si="305"/>
        <v>0</v>
      </c>
      <c r="AC288" s="155">
        <f t="shared" si="305"/>
        <v>0</v>
      </c>
      <c r="AD288" s="155">
        <f t="shared" si="305"/>
        <v>0</v>
      </c>
      <c r="AE288" s="155">
        <f t="shared" si="303"/>
        <v>3316666.6666666665</v>
      </c>
      <c r="AF288" s="155">
        <f t="shared" si="294"/>
        <v>3316666.6666666665</v>
      </c>
      <c r="AG288" s="156">
        <f t="shared" si="295"/>
        <v>195683333.33333334</v>
      </c>
      <c r="AH288" s="155">
        <f t="shared" si="309"/>
        <v>3316666.6666666665</v>
      </c>
      <c r="AI288" s="155">
        <f t="shared" si="309"/>
        <v>3316666.6666666665</v>
      </c>
      <c r="AJ288" s="155">
        <f t="shared" si="309"/>
        <v>3316666.6666666665</v>
      </c>
      <c r="AK288" s="155">
        <f t="shared" si="309"/>
        <v>3316666.6666666665</v>
      </c>
      <c r="AL288" s="155">
        <f t="shared" si="309"/>
        <v>3316666.6666666665</v>
      </c>
      <c r="AM288" s="155">
        <f t="shared" si="309"/>
        <v>3316666.6666666665</v>
      </c>
      <c r="AN288" s="155">
        <f t="shared" si="309"/>
        <v>3316666.6666666665</v>
      </c>
      <c r="AO288" s="155">
        <f t="shared" si="309"/>
        <v>3316666.6666666665</v>
      </c>
      <c r="AP288" s="155">
        <f t="shared" si="309"/>
        <v>3316666.6666666665</v>
      </c>
      <c r="AQ288" s="155">
        <f t="shared" si="309"/>
        <v>3316666.6666666665</v>
      </c>
      <c r="AR288" s="155">
        <f t="shared" si="310"/>
        <v>3316666.6666666665</v>
      </c>
      <c r="AS288" s="155">
        <f t="shared" si="310"/>
        <v>3316666.6666666665</v>
      </c>
      <c r="AT288" s="155">
        <f t="shared" si="297"/>
        <v>39800000</v>
      </c>
      <c r="AU288" s="156">
        <f t="shared" si="298"/>
        <v>155883333.33333334</v>
      </c>
      <c r="AV288" s="155">
        <f t="shared" si="311"/>
        <v>3316666.6666666665</v>
      </c>
      <c r="AW288" s="155">
        <f t="shared" si="311"/>
        <v>3316666.6666666665</v>
      </c>
      <c r="AX288" s="155">
        <f t="shared" si="311"/>
        <v>3316666.6666666665</v>
      </c>
      <c r="AY288" s="155">
        <f t="shared" si="311"/>
        <v>3316666.6666666665</v>
      </c>
      <c r="AZ288" s="155">
        <f t="shared" si="311"/>
        <v>3316666.6666666665</v>
      </c>
      <c r="BA288" s="155">
        <f t="shared" si="311"/>
        <v>3316666.6666666665</v>
      </c>
      <c r="BB288" s="155">
        <f t="shared" si="311"/>
        <v>3316666.6666666665</v>
      </c>
      <c r="BC288" s="155">
        <f t="shared" si="311"/>
        <v>3316666.6666666665</v>
      </c>
      <c r="BD288" s="155">
        <f t="shared" si="311"/>
        <v>3316666.6666666665</v>
      </c>
      <c r="BE288" s="155">
        <f t="shared" si="311"/>
        <v>3316666.6666666665</v>
      </c>
      <c r="BF288" s="155">
        <f t="shared" si="311"/>
        <v>3316666.6666666665</v>
      </c>
      <c r="BG288" s="155">
        <f t="shared" si="311"/>
        <v>3316666.6666666665</v>
      </c>
      <c r="BH288" s="155">
        <f t="shared" si="312"/>
        <v>39800000</v>
      </c>
      <c r="BI288" s="156">
        <f t="shared" si="313"/>
        <v>116083333.33333334</v>
      </c>
      <c r="BJ288" s="155">
        <f t="shared" si="314"/>
        <v>3316666.6666666665</v>
      </c>
      <c r="BK288" s="155">
        <f t="shared" si="314"/>
        <v>3316666.6666666665</v>
      </c>
      <c r="BL288" s="155">
        <f t="shared" si="314"/>
        <v>3316666.6666666665</v>
      </c>
      <c r="BM288" s="155">
        <f t="shared" si="314"/>
        <v>3316666.6666666665</v>
      </c>
      <c r="BN288" s="155">
        <f t="shared" si="314"/>
        <v>3316666.6666666665</v>
      </c>
      <c r="BO288" s="155">
        <f t="shared" si="314"/>
        <v>3316666.6666666665</v>
      </c>
      <c r="BP288" s="155">
        <f t="shared" si="314"/>
        <v>3316666.6666666665</v>
      </c>
      <c r="BQ288" s="155">
        <f t="shared" si="314"/>
        <v>3316666.6666666665</v>
      </c>
      <c r="BR288" s="155">
        <f t="shared" si="314"/>
        <v>3316666.6666666665</v>
      </c>
      <c r="BS288" s="155">
        <f t="shared" si="314"/>
        <v>3316666.6666666665</v>
      </c>
      <c r="BT288" s="155">
        <f t="shared" si="317"/>
        <v>3316666.6666666665</v>
      </c>
      <c r="BU288" s="155">
        <f t="shared" si="317"/>
        <v>3316666.6666666665</v>
      </c>
      <c r="BV288" s="155">
        <f t="shared" si="315"/>
        <v>39800000</v>
      </c>
      <c r="BW288" s="156">
        <f t="shared" si="316"/>
        <v>76283333.333333343</v>
      </c>
      <c r="BX288" s="157">
        <f t="shared" si="318"/>
        <v>3316666.6666666665</v>
      </c>
      <c r="BY288" s="157">
        <f t="shared" si="318"/>
        <v>3316666.6666666665</v>
      </c>
      <c r="BZ288" s="157">
        <f t="shared" si="318"/>
        <v>3316666.6666666665</v>
      </c>
      <c r="CA288" s="157">
        <f t="shared" si="318"/>
        <v>3316666.6666666665</v>
      </c>
      <c r="CB288" s="157">
        <f t="shared" si="318"/>
        <v>3316666.6666666665</v>
      </c>
      <c r="CC288" s="157">
        <f t="shared" si="318"/>
        <v>3316666.6666666665</v>
      </c>
      <c r="CD288" s="157">
        <f t="shared" si="318"/>
        <v>3316666.6666666665</v>
      </c>
      <c r="CE288" s="157">
        <f t="shared" si="318"/>
        <v>3316666.6666666665</v>
      </c>
      <c r="CF288" s="157">
        <f t="shared" si="318"/>
        <v>3316666.6666666665</v>
      </c>
      <c r="CG288" s="157">
        <f t="shared" si="318"/>
        <v>3316666.6666666665</v>
      </c>
      <c r="CH288" s="157">
        <f t="shared" si="318"/>
        <v>3316666.6666666665</v>
      </c>
      <c r="CI288" s="157">
        <f t="shared" si="318"/>
        <v>3316666.6666666665</v>
      </c>
      <c r="CJ288" s="155">
        <f t="shared" si="319"/>
        <v>39800000</v>
      </c>
      <c r="CK288" s="156">
        <f t="shared" si="320"/>
        <v>36483333.333333343</v>
      </c>
      <c r="CL288" s="155">
        <f t="shared" ref="CL288:CU296" si="323">+IF(YEAR($H288)&lt;$CL$4,$S288,IF(AND(YEAR($H288)=$CL$4,MONTH($H288)&lt;=CL$6),$S288,0))</f>
        <v>3316666.6666666665</v>
      </c>
      <c r="CM288" s="155">
        <f t="shared" si="323"/>
        <v>3316666.6666666665</v>
      </c>
      <c r="CN288" s="155">
        <f t="shared" si="323"/>
        <v>3316666.6666666665</v>
      </c>
      <c r="CO288" s="155">
        <f t="shared" si="323"/>
        <v>3316666.6666666665</v>
      </c>
      <c r="CP288" s="155">
        <f t="shared" si="323"/>
        <v>3316666.6666666665</v>
      </c>
      <c r="CQ288" s="155">
        <f t="shared" si="323"/>
        <v>3316666.6666666665</v>
      </c>
      <c r="CR288" s="155">
        <f t="shared" si="323"/>
        <v>3316666.6666666665</v>
      </c>
      <c r="CS288" s="155">
        <f t="shared" si="323"/>
        <v>3316666.6666666665</v>
      </c>
      <c r="CT288" s="155">
        <f t="shared" si="323"/>
        <v>3316666.6666666665</v>
      </c>
      <c r="CU288" s="155">
        <f t="shared" si="323"/>
        <v>3316666.6666666665</v>
      </c>
      <c r="CV288" s="155">
        <f>+IF(YEAR($H288)&lt;$CL$4,$S288,IF(AND(YEAR($H288)=$CL$4,MONTH($H288)&lt;=CV$6),$S288,0))</f>
        <v>3316666.6666666665</v>
      </c>
      <c r="CW288" s="155"/>
      <c r="CX288" s="155">
        <f>+SUM(CL288:CW288)</f>
        <v>36483333.333333336</v>
      </c>
      <c r="CY288" s="155">
        <f>+CK288-CX288</f>
        <v>0</v>
      </c>
    </row>
    <row r="289" spans="1:103" ht="13" outlineLevel="1" x14ac:dyDescent="0.25">
      <c r="A289" s="80" t="s">
        <v>460</v>
      </c>
      <c r="B289" s="80" t="s">
        <v>39</v>
      </c>
      <c r="C289" s="72"/>
      <c r="D289" s="71" t="s">
        <v>147</v>
      </c>
      <c r="E289" s="142" t="s">
        <v>849</v>
      </c>
      <c r="F289" s="71" t="s">
        <v>486</v>
      </c>
      <c r="G289" s="73">
        <v>44177</v>
      </c>
      <c r="H289" s="73">
        <v>44177</v>
      </c>
      <c r="I289" s="74">
        <v>60</v>
      </c>
      <c r="J289" s="142" t="s">
        <v>94</v>
      </c>
      <c r="K289" s="75" t="s">
        <v>66</v>
      </c>
      <c r="L289" s="71"/>
      <c r="M289" s="38" t="str">
        <f t="shared" si="291"/>
        <v>6274</v>
      </c>
      <c r="N289" s="71">
        <v>6274001906</v>
      </c>
      <c r="O289" s="71" t="s">
        <v>346</v>
      </c>
      <c r="P289" s="76"/>
      <c r="Q289" s="77"/>
      <c r="R289" s="76">
        <v>51000000</v>
      </c>
      <c r="S289" s="170">
        <f t="shared" si="292"/>
        <v>850000</v>
      </c>
      <c r="T289" s="155">
        <f t="shared" si="305"/>
        <v>0</v>
      </c>
      <c r="U289" s="155">
        <f t="shared" si="305"/>
        <v>0</v>
      </c>
      <c r="V289" s="155">
        <f t="shared" si="305"/>
        <v>0</v>
      </c>
      <c r="W289" s="155">
        <f t="shared" si="305"/>
        <v>0</v>
      </c>
      <c r="X289" s="155">
        <f t="shared" si="305"/>
        <v>0</v>
      </c>
      <c r="Y289" s="155">
        <f t="shared" si="305"/>
        <v>0</v>
      </c>
      <c r="Z289" s="155">
        <f t="shared" si="305"/>
        <v>0</v>
      </c>
      <c r="AA289" s="155">
        <f t="shared" si="305"/>
        <v>0</v>
      </c>
      <c r="AB289" s="155">
        <f t="shared" si="305"/>
        <v>0</v>
      </c>
      <c r="AC289" s="155">
        <f t="shared" si="305"/>
        <v>0</v>
      </c>
      <c r="AD289" s="155">
        <f t="shared" si="305"/>
        <v>0</v>
      </c>
      <c r="AE289" s="155">
        <f t="shared" si="303"/>
        <v>850000</v>
      </c>
      <c r="AF289" s="155">
        <f t="shared" si="294"/>
        <v>850000</v>
      </c>
      <c r="AG289" s="156">
        <f t="shared" si="295"/>
        <v>50150000</v>
      </c>
      <c r="AH289" s="155">
        <f t="shared" si="309"/>
        <v>850000</v>
      </c>
      <c r="AI289" s="155">
        <f t="shared" si="309"/>
        <v>850000</v>
      </c>
      <c r="AJ289" s="155">
        <f t="shared" si="309"/>
        <v>850000</v>
      </c>
      <c r="AK289" s="155">
        <f t="shared" si="309"/>
        <v>850000</v>
      </c>
      <c r="AL289" s="155">
        <f t="shared" si="309"/>
        <v>850000</v>
      </c>
      <c r="AM289" s="155">
        <f t="shared" si="309"/>
        <v>850000</v>
      </c>
      <c r="AN289" s="155">
        <f t="shared" si="309"/>
        <v>850000</v>
      </c>
      <c r="AO289" s="155">
        <f t="shared" si="309"/>
        <v>850000</v>
      </c>
      <c r="AP289" s="155">
        <f t="shared" si="309"/>
        <v>850000</v>
      </c>
      <c r="AQ289" s="155">
        <f t="shared" si="309"/>
        <v>850000</v>
      </c>
      <c r="AR289" s="155">
        <f t="shared" si="310"/>
        <v>850000</v>
      </c>
      <c r="AS289" s="155">
        <f t="shared" si="310"/>
        <v>850000</v>
      </c>
      <c r="AT289" s="155">
        <f t="shared" si="297"/>
        <v>10200000</v>
      </c>
      <c r="AU289" s="156">
        <f t="shared" si="298"/>
        <v>39950000</v>
      </c>
      <c r="AV289" s="155">
        <f t="shared" si="311"/>
        <v>850000</v>
      </c>
      <c r="AW289" s="155">
        <f t="shared" si="311"/>
        <v>850000</v>
      </c>
      <c r="AX289" s="155">
        <f t="shared" si="311"/>
        <v>850000</v>
      </c>
      <c r="AY289" s="155">
        <f t="shared" si="311"/>
        <v>850000</v>
      </c>
      <c r="AZ289" s="155">
        <f t="shared" si="311"/>
        <v>850000</v>
      </c>
      <c r="BA289" s="155">
        <f t="shared" si="311"/>
        <v>850000</v>
      </c>
      <c r="BB289" s="155">
        <f t="shared" si="311"/>
        <v>850000</v>
      </c>
      <c r="BC289" s="155">
        <f t="shared" si="311"/>
        <v>850000</v>
      </c>
      <c r="BD289" s="155">
        <f t="shared" si="311"/>
        <v>850000</v>
      </c>
      <c r="BE289" s="155">
        <f t="shared" si="311"/>
        <v>850000</v>
      </c>
      <c r="BF289" s="155">
        <f t="shared" si="311"/>
        <v>850000</v>
      </c>
      <c r="BG289" s="155">
        <f t="shared" si="311"/>
        <v>850000</v>
      </c>
      <c r="BH289" s="155">
        <f t="shared" si="312"/>
        <v>10200000</v>
      </c>
      <c r="BI289" s="156">
        <f t="shared" si="313"/>
        <v>29750000</v>
      </c>
      <c r="BJ289" s="155">
        <f t="shared" si="314"/>
        <v>850000</v>
      </c>
      <c r="BK289" s="155">
        <f t="shared" si="314"/>
        <v>850000</v>
      </c>
      <c r="BL289" s="155">
        <f t="shared" si="314"/>
        <v>850000</v>
      </c>
      <c r="BM289" s="155">
        <f t="shared" si="314"/>
        <v>850000</v>
      </c>
      <c r="BN289" s="155">
        <f t="shared" si="314"/>
        <v>850000</v>
      </c>
      <c r="BO289" s="155">
        <f t="shared" si="314"/>
        <v>850000</v>
      </c>
      <c r="BP289" s="155">
        <f t="shared" si="314"/>
        <v>850000</v>
      </c>
      <c r="BQ289" s="155">
        <f t="shared" si="314"/>
        <v>850000</v>
      </c>
      <c r="BR289" s="155">
        <f t="shared" si="314"/>
        <v>850000</v>
      </c>
      <c r="BS289" s="155">
        <f t="shared" si="314"/>
        <v>850000</v>
      </c>
      <c r="BT289" s="155">
        <f t="shared" si="317"/>
        <v>850000</v>
      </c>
      <c r="BU289" s="155">
        <f t="shared" si="317"/>
        <v>850000</v>
      </c>
      <c r="BV289" s="155">
        <f t="shared" si="315"/>
        <v>10200000</v>
      </c>
      <c r="BW289" s="156">
        <f t="shared" si="316"/>
        <v>19550000</v>
      </c>
      <c r="BX289" s="157">
        <f t="shared" si="318"/>
        <v>850000</v>
      </c>
      <c r="BY289" s="157">
        <f t="shared" si="318"/>
        <v>850000</v>
      </c>
      <c r="BZ289" s="157">
        <f t="shared" si="318"/>
        <v>850000</v>
      </c>
      <c r="CA289" s="157">
        <f t="shared" si="318"/>
        <v>850000</v>
      </c>
      <c r="CB289" s="157">
        <f t="shared" si="318"/>
        <v>850000</v>
      </c>
      <c r="CC289" s="157">
        <f t="shared" si="318"/>
        <v>850000</v>
      </c>
      <c r="CD289" s="157">
        <f t="shared" si="318"/>
        <v>850000</v>
      </c>
      <c r="CE289" s="157">
        <f t="shared" si="318"/>
        <v>850000</v>
      </c>
      <c r="CF289" s="157">
        <f t="shared" si="318"/>
        <v>850000</v>
      </c>
      <c r="CG289" s="157">
        <f t="shared" si="318"/>
        <v>850000</v>
      </c>
      <c r="CH289" s="157">
        <f t="shared" si="318"/>
        <v>850000</v>
      </c>
      <c r="CI289" s="157">
        <f t="shared" si="318"/>
        <v>850000</v>
      </c>
      <c r="CJ289" s="155">
        <f t="shared" si="319"/>
        <v>10200000</v>
      </c>
      <c r="CK289" s="156">
        <f t="shared" si="320"/>
        <v>9350000</v>
      </c>
      <c r="CL289" s="155">
        <f t="shared" si="323"/>
        <v>850000</v>
      </c>
      <c r="CM289" s="155">
        <f t="shared" si="323"/>
        <v>850000</v>
      </c>
      <c r="CN289" s="155">
        <f t="shared" si="323"/>
        <v>850000</v>
      </c>
      <c r="CO289" s="155">
        <f t="shared" si="323"/>
        <v>850000</v>
      </c>
      <c r="CP289" s="155">
        <f t="shared" si="323"/>
        <v>850000</v>
      </c>
      <c r="CQ289" s="155">
        <f t="shared" si="323"/>
        <v>850000</v>
      </c>
      <c r="CR289" s="155">
        <f t="shared" si="323"/>
        <v>850000</v>
      </c>
      <c r="CS289" s="155">
        <f t="shared" si="323"/>
        <v>850000</v>
      </c>
      <c r="CT289" s="155">
        <f t="shared" si="323"/>
        <v>850000</v>
      </c>
      <c r="CU289" s="155">
        <f t="shared" si="323"/>
        <v>850000</v>
      </c>
      <c r="CV289" s="155">
        <f>+IF(YEAR($H289)&lt;$CL$4,$S289,IF(AND(YEAR($H289)=$CL$4,MONTH($H289)&lt;=CV$6),$S289,0))</f>
        <v>850000</v>
      </c>
      <c r="CW289" s="155"/>
      <c r="CX289" s="155">
        <f t="shared" si="308"/>
        <v>9350000</v>
      </c>
      <c r="CY289" s="155">
        <f t="shared" si="322"/>
        <v>0</v>
      </c>
    </row>
    <row r="290" spans="1:103" ht="13" outlineLevel="1" x14ac:dyDescent="0.25">
      <c r="A290" s="80" t="s">
        <v>460</v>
      </c>
      <c r="B290" s="80" t="s">
        <v>39</v>
      </c>
      <c r="C290" s="72"/>
      <c r="D290" s="71" t="s">
        <v>147</v>
      </c>
      <c r="E290" s="142" t="s">
        <v>850</v>
      </c>
      <c r="F290" s="71" t="s">
        <v>487</v>
      </c>
      <c r="G290" s="73">
        <v>44177</v>
      </c>
      <c r="H290" s="73">
        <v>44177</v>
      </c>
      <c r="I290" s="74">
        <v>60</v>
      </c>
      <c r="J290" s="142" t="s">
        <v>94</v>
      </c>
      <c r="K290" s="75" t="s">
        <v>66</v>
      </c>
      <c r="L290" s="71"/>
      <c r="M290" s="38" t="str">
        <f t="shared" si="291"/>
        <v>6274</v>
      </c>
      <c r="N290" s="71">
        <v>6274001906</v>
      </c>
      <c r="O290" s="71" t="s">
        <v>346</v>
      </c>
      <c r="P290" s="76"/>
      <c r="Q290" s="77"/>
      <c r="R290" s="76">
        <v>250000000</v>
      </c>
      <c r="S290" s="170">
        <f t="shared" si="292"/>
        <v>4166666.6666666665</v>
      </c>
      <c r="T290" s="155">
        <f t="shared" si="305"/>
        <v>0</v>
      </c>
      <c r="U290" s="155">
        <f t="shared" si="305"/>
        <v>0</v>
      </c>
      <c r="V290" s="155">
        <f t="shared" si="305"/>
        <v>0</v>
      </c>
      <c r="W290" s="155">
        <f t="shared" si="305"/>
        <v>0</v>
      </c>
      <c r="X290" s="155">
        <f t="shared" si="305"/>
        <v>0</v>
      </c>
      <c r="Y290" s="155">
        <f t="shared" si="305"/>
        <v>0</v>
      </c>
      <c r="Z290" s="155">
        <f t="shared" si="305"/>
        <v>0</v>
      </c>
      <c r="AA290" s="155">
        <f t="shared" si="305"/>
        <v>0</v>
      </c>
      <c r="AB290" s="155">
        <f t="shared" si="305"/>
        <v>0</v>
      </c>
      <c r="AC290" s="155">
        <f t="shared" si="305"/>
        <v>0</v>
      </c>
      <c r="AD290" s="155">
        <f t="shared" si="305"/>
        <v>0</v>
      </c>
      <c r="AE290" s="155">
        <f t="shared" si="303"/>
        <v>4166666.6666666665</v>
      </c>
      <c r="AF290" s="155">
        <f t="shared" si="294"/>
        <v>4166666.6666666665</v>
      </c>
      <c r="AG290" s="156">
        <f t="shared" si="295"/>
        <v>245833333.33333334</v>
      </c>
      <c r="AH290" s="155">
        <f t="shared" si="309"/>
        <v>4166666.6666666665</v>
      </c>
      <c r="AI290" s="155">
        <f t="shared" si="309"/>
        <v>4166666.6666666665</v>
      </c>
      <c r="AJ290" s="155">
        <f t="shared" si="309"/>
        <v>4166666.6666666665</v>
      </c>
      <c r="AK290" s="155">
        <f t="shared" si="309"/>
        <v>4166666.6666666665</v>
      </c>
      <c r="AL290" s="155">
        <f t="shared" si="309"/>
        <v>4166666.6666666665</v>
      </c>
      <c r="AM290" s="155">
        <f t="shared" si="309"/>
        <v>4166666.6666666665</v>
      </c>
      <c r="AN290" s="155">
        <f t="shared" si="309"/>
        <v>4166666.6666666665</v>
      </c>
      <c r="AO290" s="155">
        <f t="shared" si="309"/>
        <v>4166666.6666666665</v>
      </c>
      <c r="AP290" s="155">
        <f t="shared" si="309"/>
        <v>4166666.6666666665</v>
      </c>
      <c r="AQ290" s="155">
        <f t="shared" si="309"/>
        <v>4166666.6666666665</v>
      </c>
      <c r="AR290" s="155">
        <f t="shared" si="310"/>
        <v>4166666.6666666665</v>
      </c>
      <c r="AS290" s="155">
        <f t="shared" si="310"/>
        <v>4166666.6666666665</v>
      </c>
      <c r="AT290" s="155">
        <f t="shared" si="297"/>
        <v>49999999.999999993</v>
      </c>
      <c r="AU290" s="156">
        <f t="shared" si="298"/>
        <v>195833333.33333334</v>
      </c>
      <c r="AV290" s="155">
        <f t="shared" si="311"/>
        <v>4166666.6666666665</v>
      </c>
      <c r="AW290" s="155">
        <f t="shared" si="311"/>
        <v>4166666.6666666665</v>
      </c>
      <c r="AX290" s="155">
        <f t="shared" si="311"/>
        <v>4166666.6666666665</v>
      </c>
      <c r="AY290" s="155">
        <f t="shared" si="311"/>
        <v>4166666.6666666665</v>
      </c>
      <c r="AZ290" s="155">
        <f t="shared" si="311"/>
        <v>4166666.6666666665</v>
      </c>
      <c r="BA290" s="155">
        <f t="shared" si="311"/>
        <v>4166666.6666666665</v>
      </c>
      <c r="BB290" s="155">
        <f t="shared" si="311"/>
        <v>4166666.6666666665</v>
      </c>
      <c r="BC290" s="155">
        <f t="shared" si="311"/>
        <v>4166666.6666666665</v>
      </c>
      <c r="BD290" s="155">
        <f t="shared" si="311"/>
        <v>4166666.6666666665</v>
      </c>
      <c r="BE290" s="155">
        <f t="shared" si="311"/>
        <v>4166666.6666666665</v>
      </c>
      <c r="BF290" s="155">
        <f t="shared" si="311"/>
        <v>4166666.6666666665</v>
      </c>
      <c r="BG290" s="155">
        <f t="shared" si="311"/>
        <v>4166666.6666666665</v>
      </c>
      <c r="BH290" s="155">
        <f t="shared" si="312"/>
        <v>49999999.999999993</v>
      </c>
      <c r="BI290" s="156">
        <f t="shared" si="313"/>
        <v>145833333.33333334</v>
      </c>
      <c r="BJ290" s="155">
        <f t="shared" si="314"/>
        <v>4166666.6666666665</v>
      </c>
      <c r="BK290" s="155">
        <f t="shared" si="314"/>
        <v>4166666.6666666665</v>
      </c>
      <c r="BL290" s="155">
        <f t="shared" si="314"/>
        <v>4166666.6666666665</v>
      </c>
      <c r="BM290" s="155">
        <f t="shared" si="314"/>
        <v>4166666.6666666665</v>
      </c>
      <c r="BN290" s="155">
        <f t="shared" si="314"/>
        <v>4166666.6666666665</v>
      </c>
      <c r="BO290" s="155">
        <f t="shared" si="314"/>
        <v>4166666.6666666665</v>
      </c>
      <c r="BP290" s="155">
        <f t="shared" si="314"/>
        <v>4166666.6666666665</v>
      </c>
      <c r="BQ290" s="155">
        <f t="shared" si="314"/>
        <v>4166666.6666666665</v>
      </c>
      <c r="BR290" s="155">
        <f t="shared" si="314"/>
        <v>4166666.6666666665</v>
      </c>
      <c r="BS290" s="155">
        <f t="shared" si="314"/>
        <v>4166666.6666666665</v>
      </c>
      <c r="BT290" s="155">
        <f t="shared" si="317"/>
        <v>4166666.6666666665</v>
      </c>
      <c r="BU290" s="155">
        <f t="shared" si="317"/>
        <v>4166666.6666666665</v>
      </c>
      <c r="BV290" s="155">
        <f t="shared" si="315"/>
        <v>49999999.999999993</v>
      </c>
      <c r="BW290" s="156">
        <f t="shared" si="316"/>
        <v>95833333.333333343</v>
      </c>
      <c r="BX290" s="157">
        <f t="shared" si="318"/>
        <v>4166666.6666666665</v>
      </c>
      <c r="BY290" s="157">
        <f t="shared" si="318"/>
        <v>4166666.6666666665</v>
      </c>
      <c r="BZ290" s="157">
        <f t="shared" si="318"/>
        <v>4166666.6666666665</v>
      </c>
      <c r="CA290" s="157">
        <f t="shared" si="318"/>
        <v>4166666.6666666665</v>
      </c>
      <c r="CB290" s="157">
        <f t="shared" si="318"/>
        <v>4166666.6666666665</v>
      </c>
      <c r="CC290" s="157">
        <f t="shared" si="318"/>
        <v>4166666.6666666665</v>
      </c>
      <c r="CD290" s="157">
        <f t="shared" si="318"/>
        <v>4166666.6666666665</v>
      </c>
      <c r="CE290" s="157">
        <f t="shared" si="318"/>
        <v>4166666.6666666665</v>
      </c>
      <c r="CF290" s="157">
        <f t="shared" si="318"/>
        <v>4166666.6666666665</v>
      </c>
      <c r="CG290" s="157">
        <f t="shared" si="318"/>
        <v>4166666.6666666665</v>
      </c>
      <c r="CH290" s="157">
        <f t="shared" si="318"/>
        <v>4166666.6666666665</v>
      </c>
      <c r="CI290" s="157">
        <f t="shared" si="318"/>
        <v>4166666.6666666665</v>
      </c>
      <c r="CJ290" s="155">
        <f t="shared" si="319"/>
        <v>49999999.999999993</v>
      </c>
      <c r="CK290" s="156">
        <f t="shared" si="320"/>
        <v>45833333.333333351</v>
      </c>
      <c r="CL290" s="155">
        <f t="shared" si="323"/>
        <v>4166666.6666666665</v>
      </c>
      <c r="CM290" s="155">
        <f t="shared" si="323"/>
        <v>4166666.6666666665</v>
      </c>
      <c r="CN290" s="155">
        <f t="shared" si="323"/>
        <v>4166666.6666666665</v>
      </c>
      <c r="CO290" s="155">
        <f t="shared" si="323"/>
        <v>4166666.6666666665</v>
      </c>
      <c r="CP290" s="155">
        <f t="shared" si="323"/>
        <v>4166666.6666666665</v>
      </c>
      <c r="CQ290" s="155">
        <f t="shared" si="323"/>
        <v>4166666.6666666665</v>
      </c>
      <c r="CR290" s="155">
        <f t="shared" si="323"/>
        <v>4166666.6666666665</v>
      </c>
      <c r="CS290" s="155">
        <f t="shared" si="323"/>
        <v>4166666.6666666665</v>
      </c>
      <c r="CT290" s="155">
        <f t="shared" si="323"/>
        <v>4166666.6666666665</v>
      </c>
      <c r="CU290" s="155">
        <f t="shared" si="323"/>
        <v>4166666.6666666665</v>
      </c>
      <c r="CV290" s="155">
        <f>+IF(YEAR($H290)&lt;$CL$4,$S290,IF(AND(YEAR($H290)=$CL$4,MONTH($H290)&lt;=CV$6),$S290,0))</f>
        <v>4166666.6666666665</v>
      </c>
      <c r="CW290" s="155"/>
      <c r="CX290" s="155">
        <f t="shared" si="308"/>
        <v>45833333.333333328</v>
      </c>
      <c r="CY290" s="155">
        <f>+CK290-CX290</f>
        <v>0</v>
      </c>
    </row>
    <row r="291" spans="1:103" ht="13" outlineLevel="1" x14ac:dyDescent="0.25">
      <c r="A291" s="80" t="s">
        <v>460</v>
      </c>
      <c r="B291" s="80" t="s">
        <v>39</v>
      </c>
      <c r="C291" s="72"/>
      <c r="D291" s="71" t="s">
        <v>147</v>
      </c>
      <c r="E291" s="142" t="s">
        <v>851</v>
      </c>
      <c r="F291" s="71" t="s">
        <v>488</v>
      </c>
      <c r="G291" s="73">
        <v>44177</v>
      </c>
      <c r="H291" s="73">
        <v>44177</v>
      </c>
      <c r="I291" s="74">
        <v>60</v>
      </c>
      <c r="J291" s="142" t="s">
        <v>94</v>
      </c>
      <c r="K291" s="75" t="s">
        <v>66</v>
      </c>
      <c r="L291" s="71"/>
      <c r="M291" s="38" t="str">
        <f t="shared" si="291"/>
        <v>6274</v>
      </c>
      <c r="N291" s="71">
        <v>6274001906</v>
      </c>
      <c r="O291" s="71" t="s">
        <v>346</v>
      </c>
      <c r="P291" s="76"/>
      <c r="Q291" s="77"/>
      <c r="R291" s="76">
        <v>28000000</v>
      </c>
      <c r="S291" s="170">
        <f t="shared" si="292"/>
        <v>466666.66666666669</v>
      </c>
      <c r="T291" s="155">
        <f t="shared" si="305"/>
        <v>0</v>
      </c>
      <c r="U291" s="155">
        <f t="shared" si="305"/>
        <v>0</v>
      </c>
      <c r="V291" s="155">
        <f t="shared" si="305"/>
        <v>0</v>
      </c>
      <c r="W291" s="155">
        <f t="shared" si="305"/>
        <v>0</v>
      </c>
      <c r="X291" s="155">
        <f t="shared" si="305"/>
        <v>0</v>
      </c>
      <c r="Y291" s="155">
        <f t="shared" si="305"/>
        <v>0</v>
      </c>
      <c r="Z291" s="155">
        <f t="shared" si="305"/>
        <v>0</v>
      </c>
      <c r="AA291" s="155">
        <f t="shared" si="305"/>
        <v>0</v>
      </c>
      <c r="AB291" s="155">
        <f t="shared" si="305"/>
        <v>0</v>
      </c>
      <c r="AC291" s="155">
        <f t="shared" si="305"/>
        <v>0</v>
      </c>
      <c r="AD291" s="155">
        <f t="shared" si="305"/>
        <v>0</v>
      </c>
      <c r="AE291" s="155">
        <f t="shared" si="303"/>
        <v>466666.66666666669</v>
      </c>
      <c r="AF291" s="155">
        <f t="shared" si="294"/>
        <v>466666.66666666669</v>
      </c>
      <c r="AG291" s="156">
        <f t="shared" si="295"/>
        <v>27533333.333333332</v>
      </c>
      <c r="AH291" s="155">
        <f t="shared" si="309"/>
        <v>466666.66666666669</v>
      </c>
      <c r="AI291" s="155">
        <f t="shared" si="309"/>
        <v>466666.66666666669</v>
      </c>
      <c r="AJ291" s="155">
        <f t="shared" si="309"/>
        <v>466666.66666666669</v>
      </c>
      <c r="AK291" s="155">
        <f t="shared" si="309"/>
        <v>466666.66666666669</v>
      </c>
      <c r="AL291" s="155">
        <f t="shared" si="309"/>
        <v>466666.66666666669</v>
      </c>
      <c r="AM291" s="155">
        <f t="shared" si="309"/>
        <v>466666.66666666669</v>
      </c>
      <c r="AN291" s="155">
        <f t="shared" si="309"/>
        <v>466666.66666666669</v>
      </c>
      <c r="AO291" s="155">
        <f t="shared" si="309"/>
        <v>466666.66666666669</v>
      </c>
      <c r="AP291" s="155">
        <f t="shared" si="309"/>
        <v>466666.66666666669</v>
      </c>
      <c r="AQ291" s="155">
        <f t="shared" si="309"/>
        <v>466666.66666666669</v>
      </c>
      <c r="AR291" s="155">
        <f t="shared" si="310"/>
        <v>466666.66666666669</v>
      </c>
      <c r="AS291" s="155">
        <f t="shared" si="310"/>
        <v>466666.66666666669</v>
      </c>
      <c r="AT291" s="155">
        <f t="shared" si="297"/>
        <v>5600000.0000000009</v>
      </c>
      <c r="AU291" s="156">
        <f t="shared" si="298"/>
        <v>21933333.333333332</v>
      </c>
      <c r="AV291" s="155">
        <f t="shared" si="311"/>
        <v>466666.66666666669</v>
      </c>
      <c r="AW291" s="155">
        <f t="shared" si="311"/>
        <v>466666.66666666669</v>
      </c>
      <c r="AX291" s="155">
        <f t="shared" si="311"/>
        <v>466666.66666666669</v>
      </c>
      <c r="AY291" s="155">
        <f t="shared" si="311"/>
        <v>466666.66666666669</v>
      </c>
      <c r="AZ291" s="155">
        <f t="shared" si="311"/>
        <v>466666.66666666669</v>
      </c>
      <c r="BA291" s="155">
        <f t="shared" si="311"/>
        <v>466666.66666666669</v>
      </c>
      <c r="BB291" s="155">
        <f t="shared" si="311"/>
        <v>466666.66666666669</v>
      </c>
      <c r="BC291" s="155">
        <f t="shared" si="311"/>
        <v>466666.66666666669</v>
      </c>
      <c r="BD291" s="155">
        <f t="shared" si="311"/>
        <v>466666.66666666669</v>
      </c>
      <c r="BE291" s="155">
        <f t="shared" si="311"/>
        <v>466666.66666666669</v>
      </c>
      <c r="BF291" s="155">
        <f t="shared" si="311"/>
        <v>466666.66666666669</v>
      </c>
      <c r="BG291" s="155">
        <f t="shared" si="311"/>
        <v>466666.66666666669</v>
      </c>
      <c r="BH291" s="155">
        <f t="shared" si="312"/>
        <v>5600000.0000000009</v>
      </c>
      <c r="BI291" s="156">
        <f t="shared" si="313"/>
        <v>16333333.333333332</v>
      </c>
      <c r="BJ291" s="155">
        <f t="shared" si="314"/>
        <v>466666.66666666669</v>
      </c>
      <c r="BK291" s="155">
        <f t="shared" si="314"/>
        <v>466666.66666666669</v>
      </c>
      <c r="BL291" s="155">
        <f t="shared" si="314"/>
        <v>466666.66666666669</v>
      </c>
      <c r="BM291" s="155">
        <f t="shared" si="314"/>
        <v>466666.66666666669</v>
      </c>
      <c r="BN291" s="155">
        <f t="shared" si="314"/>
        <v>466666.66666666669</v>
      </c>
      <c r="BO291" s="155">
        <f t="shared" si="314"/>
        <v>466666.66666666669</v>
      </c>
      <c r="BP291" s="155">
        <f t="shared" si="314"/>
        <v>466666.66666666669</v>
      </c>
      <c r="BQ291" s="155">
        <f t="shared" si="314"/>
        <v>466666.66666666669</v>
      </c>
      <c r="BR291" s="155">
        <f t="shared" si="314"/>
        <v>466666.66666666669</v>
      </c>
      <c r="BS291" s="155">
        <f t="shared" si="314"/>
        <v>466666.66666666669</v>
      </c>
      <c r="BT291" s="155">
        <f t="shared" si="317"/>
        <v>466666.66666666669</v>
      </c>
      <c r="BU291" s="155">
        <f t="shared" si="317"/>
        <v>466666.66666666669</v>
      </c>
      <c r="BV291" s="155">
        <f t="shared" si="315"/>
        <v>5600000.0000000009</v>
      </c>
      <c r="BW291" s="156">
        <f t="shared" si="316"/>
        <v>10733333.333333332</v>
      </c>
      <c r="BX291" s="157">
        <f t="shared" si="318"/>
        <v>466666.66666666669</v>
      </c>
      <c r="BY291" s="157">
        <f t="shared" si="318"/>
        <v>466666.66666666669</v>
      </c>
      <c r="BZ291" s="157">
        <f t="shared" si="318"/>
        <v>466666.66666666669</v>
      </c>
      <c r="CA291" s="157">
        <f t="shared" si="318"/>
        <v>466666.66666666669</v>
      </c>
      <c r="CB291" s="157">
        <f t="shared" si="318"/>
        <v>466666.66666666669</v>
      </c>
      <c r="CC291" s="157">
        <f t="shared" si="318"/>
        <v>466666.66666666669</v>
      </c>
      <c r="CD291" s="157">
        <f t="shared" si="318"/>
        <v>466666.66666666669</v>
      </c>
      <c r="CE291" s="157">
        <f t="shared" si="318"/>
        <v>466666.66666666669</v>
      </c>
      <c r="CF291" s="157">
        <f t="shared" si="318"/>
        <v>466666.66666666669</v>
      </c>
      <c r="CG291" s="157">
        <f t="shared" si="318"/>
        <v>466666.66666666669</v>
      </c>
      <c r="CH291" s="157">
        <f t="shared" si="318"/>
        <v>466666.66666666669</v>
      </c>
      <c r="CI291" s="157">
        <f t="shared" si="318"/>
        <v>466666.66666666669</v>
      </c>
      <c r="CJ291" s="155">
        <f t="shared" si="319"/>
        <v>5600000.0000000009</v>
      </c>
      <c r="CK291" s="156">
        <f t="shared" si="320"/>
        <v>5133333.3333333312</v>
      </c>
      <c r="CL291" s="155">
        <f t="shared" si="323"/>
        <v>466666.66666666669</v>
      </c>
      <c r="CM291" s="155">
        <f t="shared" si="323"/>
        <v>466666.66666666669</v>
      </c>
      <c r="CN291" s="155">
        <f t="shared" si="323"/>
        <v>466666.66666666669</v>
      </c>
      <c r="CO291" s="155">
        <f t="shared" si="323"/>
        <v>466666.66666666669</v>
      </c>
      <c r="CP291" s="155">
        <f t="shared" si="323"/>
        <v>466666.66666666669</v>
      </c>
      <c r="CQ291" s="155">
        <f t="shared" si="323"/>
        <v>466666.66666666669</v>
      </c>
      <c r="CR291" s="155">
        <f t="shared" si="323"/>
        <v>466666.66666666669</v>
      </c>
      <c r="CS291" s="155">
        <f t="shared" si="323"/>
        <v>466666.66666666669</v>
      </c>
      <c r="CT291" s="155">
        <f t="shared" si="323"/>
        <v>466666.66666666669</v>
      </c>
      <c r="CU291" s="155">
        <f t="shared" si="323"/>
        <v>466666.66666666669</v>
      </c>
      <c r="CV291" s="155">
        <f>+IF(YEAR($H291)&lt;$CL$4,$S291,IF(AND(YEAR($H291)=$CL$4,MONTH($H291)&lt;=CV$6),$S291,0))</f>
        <v>466666.66666666669</v>
      </c>
      <c r="CW291" s="155"/>
      <c r="CX291" s="155">
        <f t="shared" si="308"/>
        <v>5133333.333333334</v>
      </c>
      <c r="CY291" s="155">
        <f>+CK291-CX291</f>
        <v>0</v>
      </c>
    </row>
    <row r="292" spans="1:103" ht="13" outlineLevel="1" x14ac:dyDescent="0.25">
      <c r="A292" s="80" t="s">
        <v>460</v>
      </c>
      <c r="B292" s="80" t="s">
        <v>39</v>
      </c>
      <c r="C292" s="72"/>
      <c r="D292" s="71" t="s">
        <v>88</v>
      </c>
      <c r="E292" s="142" t="s">
        <v>852</v>
      </c>
      <c r="F292" s="71" t="s">
        <v>538</v>
      </c>
      <c r="G292" s="73">
        <v>44228</v>
      </c>
      <c r="H292" s="73">
        <v>44189</v>
      </c>
      <c r="I292" s="74">
        <v>60</v>
      </c>
      <c r="J292" s="142" t="s">
        <v>94</v>
      </c>
      <c r="K292" s="75" t="s">
        <v>66</v>
      </c>
      <c r="L292" s="71"/>
      <c r="M292" s="38" t="str">
        <f t="shared" si="291"/>
        <v>6274</v>
      </c>
      <c r="N292" s="71">
        <v>6274001905</v>
      </c>
      <c r="O292" s="71">
        <v>6274001905</v>
      </c>
      <c r="P292" s="76"/>
      <c r="Q292" s="77"/>
      <c r="R292" s="76">
        <v>800000000</v>
      </c>
      <c r="S292" s="170">
        <f t="shared" si="292"/>
        <v>13333333.333333334</v>
      </c>
      <c r="T292" s="155">
        <f t="shared" si="305"/>
        <v>0</v>
      </c>
      <c r="U292" s="155">
        <f t="shared" si="305"/>
        <v>0</v>
      </c>
      <c r="V292" s="155">
        <f t="shared" si="305"/>
        <v>0</v>
      </c>
      <c r="W292" s="155">
        <f t="shared" si="305"/>
        <v>0</v>
      </c>
      <c r="X292" s="155">
        <f t="shared" si="305"/>
        <v>0</v>
      </c>
      <c r="Y292" s="155">
        <f t="shared" si="305"/>
        <v>0</v>
      </c>
      <c r="Z292" s="155">
        <f t="shared" si="305"/>
        <v>0</v>
      </c>
      <c r="AA292" s="155">
        <f t="shared" si="305"/>
        <v>0</v>
      </c>
      <c r="AB292" s="155">
        <f t="shared" si="305"/>
        <v>0</v>
      </c>
      <c r="AC292" s="155">
        <f t="shared" si="305"/>
        <v>0</v>
      </c>
      <c r="AD292" s="155">
        <f t="shared" si="305"/>
        <v>0</v>
      </c>
      <c r="AE292" s="155">
        <f t="shared" si="303"/>
        <v>13333333.333333334</v>
      </c>
      <c r="AF292" s="155">
        <f t="shared" si="294"/>
        <v>13333333.333333334</v>
      </c>
      <c r="AG292" s="156">
        <f t="shared" si="295"/>
        <v>786666666.66666663</v>
      </c>
      <c r="AH292" s="155">
        <f t="shared" si="309"/>
        <v>13333333.333333334</v>
      </c>
      <c r="AI292" s="155">
        <f t="shared" si="309"/>
        <v>13333333.333333334</v>
      </c>
      <c r="AJ292" s="155">
        <f t="shared" si="309"/>
        <v>13333333.333333334</v>
      </c>
      <c r="AK292" s="155">
        <f t="shared" si="309"/>
        <v>13333333.333333334</v>
      </c>
      <c r="AL292" s="155">
        <f t="shared" si="309"/>
        <v>13333333.333333334</v>
      </c>
      <c r="AM292" s="155">
        <f t="shared" si="309"/>
        <v>13333333.333333334</v>
      </c>
      <c r="AN292" s="155">
        <f t="shared" si="309"/>
        <v>13333333.333333334</v>
      </c>
      <c r="AO292" s="155">
        <f t="shared" si="309"/>
        <v>13333333.333333334</v>
      </c>
      <c r="AP292" s="155">
        <f t="shared" si="309"/>
        <v>13333333.333333334</v>
      </c>
      <c r="AQ292" s="155">
        <f t="shared" si="309"/>
        <v>13333333.333333334</v>
      </c>
      <c r="AR292" s="155">
        <f t="shared" si="310"/>
        <v>13333333.333333334</v>
      </c>
      <c r="AS292" s="155">
        <f t="shared" si="310"/>
        <v>13333333.333333334</v>
      </c>
      <c r="AT292" s="155">
        <f t="shared" si="297"/>
        <v>160000000</v>
      </c>
      <c r="AU292" s="156">
        <f t="shared" si="298"/>
        <v>626666666.66666663</v>
      </c>
      <c r="AV292" s="155">
        <f t="shared" si="311"/>
        <v>13333333.333333334</v>
      </c>
      <c r="AW292" s="155">
        <f t="shared" si="311"/>
        <v>13333333.333333334</v>
      </c>
      <c r="AX292" s="155">
        <f t="shared" si="311"/>
        <v>13333333.333333334</v>
      </c>
      <c r="AY292" s="155">
        <f t="shared" si="311"/>
        <v>13333333.333333334</v>
      </c>
      <c r="AZ292" s="155">
        <f t="shared" si="311"/>
        <v>13333333.333333334</v>
      </c>
      <c r="BA292" s="155">
        <f t="shared" si="311"/>
        <v>13333333.333333334</v>
      </c>
      <c r="BB292" s="155">
        <f t="shared" si="311"/>
        <v>13333333.333333334</v>
      </c>
      <c r="BC292" s="155">
        <f t="shared" si="311"/>
        <v>13333333.333333334</v>
      </c>
      <c r="BD292" s="155">
        <f t="shared" si="311"/>
        <v>13333333.333333334</v>
      </c>
      <c r="BE292" s="155">
        <f t="shared" si="311"/>
        <v>13333333.333333334</v>
      </c>
      <c r="BF292" s="155">
        <f t="shared" si="311"/>
        <v>13333333.333333334</v>
      </c>
      <c r="BG292" s="155">
        <f t="shared" si="311"/>
        <v>13333333.333333334</v>
      </c>
      <c r="BH292" s="155">
        <f t="shared" si="312"/>
        <v>160000000</v>
      </c>
      <c r="BI292" s="156">
        <f>+R292-BH292</f>
        <v>640000000</v>
      </c>
      <c r="BJ292" s="155">
        <f t="shared" si="314"/>
        <v>13333333.333333334</v>
      </c>
      <c r="BK292" s="155">
        <f t="shared" si="314"/>
        <v>13333333.333333334</v>
      </c>
      <c r="BL292" s="155">
        <f t="shared" si="314"/>
        <v>13333333.333333334</v>
      </c>
      <c r="BM292" s="155">
        <f t="shared" si="314"/>
        <v>13333333.333333334</v>
      </c>
      <c r="BN292" s="155">
        <f t="shared" si="314"/>
        <v>13333333.333333334</v>
      </c>
      <c r="BO292" s="155">
        <f t="shared" si="314"/>
        <v>13333333.333333334</v>
      </c>
      <c r="BP292" s="155">
        <f t="shared" si="314"/>
        <v>13333333.333333334</v>
      </c>
      <c r="BQ292" s="155">
        <f t="shared" si="314"/>
        <v>13333333.333333334</v>
      </c>
      <c r="BR292" s="155">
        <f t="shared" si="314"/>
        <v>13333333.333333334</v>
      </c>
      <c r="BS292" s="155">
        <f t="shared" si="314"/>
        <v>13333333.333333334</v>
      </c>
      <c r="BT292" s="155">
        <f t="shared" si="317"/>
        <v>13333333.333333334</v>
      </c>
      <c r="BU292" s="155">
        <f t="shared" si="317"/>
        <v>13333333.333333334</v>
      </c>
      <c r="BV292" s="155">
        <f t="shared" si="315"/>
        <v>160000000</v>
      </c>
      <c r="BW292" s="156">
        <f t="shared" si="316"/>
        <v>480000000</v>
      </c>
      <c r="BX292" s="157">
        <f t="shared" si="318"/>
        <v>13333333.333333334</v>
      </c>
      <c r="BY292" s="157">
        <f t="shared" si="318"/>
        <v>13333333.333333334</v>
      </c>
      <c r="BZ292" s="157">
        <f t="shared" si="318"/>
        <v>13333333.333333334</v>
      </c>
      <c r="CA292" s="157">
        <f t="shared" si="318"/>
        <v>13333333.333333334</v>
      </c>
      <c r="CB292" s="157">
        <f t="shared" si="318"/>
        <v>13333333.333333334</v>
      </c>
      <c r="CC292" s="157">
        <f t="shared" si="318"/>
        <v>13333333.333333334</v>
      </c>
      <c r="CD292" s="157">
        <f t="shared" si="318"/>
        <v>13333333.333333334</v>
      </c>
      <c r="CE292" s="157">
        <f t="shared" si="318"/>
        <v>13333333.333333334</v>
      </c>
      <c r="CF292" s="157">
        <f t="shared" si="318"/>
        <v>13333333.333333334</v>
      </c>
      <c r="CG292" s="157">
        <f t="shared" si="318"/>
        <v>13333333.333333334</v>
      </c>
      <c r="CH292" s="157">
        <f t="shared" si="318"/>
        <v>13333333.333333334</v>
      </c>
      <c r="CI292" s="157">
        <f t="shared" si="318"/>
        <v>13333333.333333334</v>
      </c>
      <c r="CJ292" s="155">
        <f t="shared" si="319"/>
        <v>160000000</v>
      </c>
      <c r="CK292" s="156">
        <f t="shared" si="320"/>
        <v>320000000</v>
      </c>
      <c r="CL292" s="155">
        <f t="shared" si="323"/>
        <v>13333333.333333334</v>
      </c>
      <c r="CM292" s="155">
        <f t="shared" si="323"/>
        <v>13333333.333333334</v>
      </c>
      <c r="CN292" s="155">
        <f t="shared" si="323"/>
        <v>13333333.333333334</v>
      </c>
      <c r="CO292" s="155">
        <f t="shared" si="323"/>
        <v>13333333.333333334</v>
      </c>
      <c r="CP292" s="155">
        <f t="shared" si="323"/>
        <v>13333333.333333334</v>
      </c>
      <c r="CQ292" s="155">
        <f t="shared" si="323"/>
        <v>13333333.333333334</v>
      </c>
      <c r="CR292" s="155">
        <f t="shared" si="323"/>
        <v>13333333.333333334</v>
      </c>
      <c r="CS292" s="155">
        <f t="shared" si="323"/>
        <v>13333333.333333334</v>
      </c>
      <c r="CT292" s="155">
        <f t="shared" si="323"/>
        <v>13333333.333333334</v>
      </c>
      <c r="CU292" s="155">
        <f t="shared" si="323"/>
        <v>13333333.333333334</v>
      </c>
      <c r="CV292" s="155">
        <f t="shared" ref="CV292:CW296" si="324">+IF(YEAR($H292)&lt;$CL$4,$S292,IF(AND(YEAR($H292)=$CL$4,MONTH($H292)&lt;=CV$6),$S292,0))</f>
        <v>13333333.333333334</v>
      </c>
      <c r="CW292" s="155">
        <f t="shared" si="324"/>
        <v>13333333.333333334</v>
      </c>
      <c r="CX292" s="155">
        <f t="shared" si="308"/>
        <v>160000000</v>
      </c>
      <c r="CY292" s="155">
        <f t="shared" si="322"/>
        <v>160000000</v>
      </c>
    </row>
    <row r="293" spans="1:103" ht="13" outlineLevel="1" x14ac:dyDescent="0.25">
      <c r="A293" s="80" t="s">
        <v>460</v>
      </c>
      <c r="B293" s="80" t="s">
        <v>39</v>
      </c>
      <c r="C293" s="72"/>
      <c r="D293" s="71" t="s">
        <v>64</v>
      </c>
      <c r="E293" s="142" t="s">
        <v>853</v>
      </c>
      <c r="F293" s="71" t="s">
        <v>580</v>
      </c>
      <c r="G293" s="73">
        <v>44228</v>
      </c>
      <c r="H293" s="73">
        <v>44228</v>
      </c>
      <c r="I293" s="74">
        <v>60</v>
      </c>
      <c r="J293" s="142" t="s">
        <v>94</v>
      </c>
      <c r="K293" s="75" t="s">
        <v>66</v>
      </c>
      <c r="L293" s="71"/>
      <c r="M293" s="38" t="str">
        <f t="shared" si="291"/>
        <v>6274</v>
      </c>
      <c r="N293" s="71">
        <v>6274001909</v>
      </c>
      <c r="O293" s="71">
        <v>6274001909</v>
      </c>
      <c r="P293" s="76"/>
      <c r="Q293" s="77"/>
      <c r="R293" s="76">
        <v>422000000</v>
      </c>
      <c r="S293" s="170">
        <f t="shared" si="292"/>
        <v>7033333.333333333</v>
      </c>
      <c r="T293" s="155">
        <f t="shared" si="305"/>
        <v>0</v>
      </c>
      <c r="U293" s="155">
        <f t="shared" si="305"/>
        <v>0</v>
      </c>
      <c r="V293" s="155">
        <f t="shared" si="305"/>
        <v>0</v>
      </c>
      <c r="W293" s="155">
        <f t="shared" si="305"/>
        <v>0</v>
      </c>
      <c r="X293" s="155">
        <f t="shared" si="305"/>
        <v>0</v>
      </c>
      <c r="Y293" s="155">
        <f t="shared" si="305"/>
        <v>0</v>
      </c>
      <c r="Z293" s="155">
        <f t="shared" si="305"/>
        <v>0</v>
      </c>
      <c r="AA293" s="155">
        <f t="shared" si="305"/>
        <v>0</v>
      </c>
      <c r="AB293" s="155">
        <f t="shared" si="305"/>
        <v>0</v>
      </c>
      <c r="AC293" s="155">
        <f t="shared" si="305"/>
        <v>0</v>
      </c>
      <c r="AD293" s="155">
        <f t="shared" si="305"/>
        <v>0</v>
      </c>
      <c r="AE293" s="155">
        <f t="shared" si="303"/>
        <v>0</v>
      </c>
      <c r="AF293" s="155">
        <f t="shared" si="294"/>
        <v>0</v>
      </c>
      <c r="AG293" s="156">
        <v>0</v>
      </c>
      <c r="AH293" s="155">
        <f t="shared" si="309"/>
        <v>0</v>
      </c>
      <c r="AI293" s="155">
        <f t="shared" si="309"/>
        <v>7033333.333333333</v>
      </c>
      <c r="AJ293" s="155">
        <f t="shared" si="309"/>
        <v>7033333.333333333</v>
      </c>
      <c r="AK293" s="155">
        <f t="shared" si="309"/>
        <v>7033333.333333333</v>
      </c>
      <c r="AL293" s="155">
        <f t="shared" si="309"/>
        <v>7033333.333333333</v>
      </c>
      <c r="AM293" s="155">
        <f t="shared" si="309"/>
        <v>7033333.333333333</v>
      </c>
      <c r="AN293" s="155">
        <f t="shared" si="309"/>
        <v>7033333.333333333</v>
      </c>
      <c r="AO293" s="155">
        <f t="shared" si="309"/>
        <v>7033333.333333333</v>
      </c>
      <c r="AP293" s="155">
        <f t="shared" si="309"/>
        <v>7033333.333333333</v>
      </c>
      <c r="AQ293" s="155">
        <f t="shared" si="309"/>
        <v>7033333.333333333</v>
      </c>
      <c r="AR293" s="155">
        <f t="shared" si="310"/>
        <v>7033333.333333333</v>
      </c>
      <c r="AS293" s="155">
        <f t="shared" si="310"/>
        <v>7033333.333333333</v>
      </c>
      <c r="AT293" s="155">
        <f t="shared" si="297"/>
        <v>77366666.666666672</v>
      </c>
      <c r="AU293" s="156">
        <f>+R293-AT293</f>
        <v>344633333.33333331</v>
      </c>
      <c r="AV293" s="155">
        <f t="shared" si="311"/>
        <v>7033333.333333333</v>
      </c>
      <c r="AW293" s="155">
        <f t="shared" si="311"/>
        <v>7033333.333333333</v>
      </c>
      <c r="AX293" s="155">
        <f t="shared" si="311"/>
        <v>7033333.333333333</v>
      </c>
      <c r="AY293" s="155">
        <f t="shared" si="311"/>
        <v>7033333.333333333</v>
      </c>
      <c r="AZ293" s="155">
        <f t="shared" si="311"/>
        <v>7033333.333333333</v>
      </c>
      <c r="BA293" s="155">
        <f t="shared" si="311"/>
        <v>7033333.333333333</v>
      </c>
      <c r="BB293" s="155">
        <f t="shared" si="311"/>
        <v>7033333.333333333</v>
      </c>
      <c r="BC293" s="155">
        <f t="shared" si="311"/>
        <v>7033333.333333333</v>
      </c>
      <c r="BD293" s="155">
        <f t="shared" si="311"/>
        <v>7033333.333333333</v>
      </c>
      <c r="BE293" s="155">
        <f t="shared" si="311"/>
        <v>7033333.333333333</v>
      </c>
      <c r="BF293" s="155">
        <f t="shared" si="311"/>
        <v>7033333.333333333</v>
      </c>
      <c r="BG293" s="155">
        <f t="shared" si="311"/>
        <v>7033333.333333333</v>
      </c>
      <c r="BH293" s="155">
        <f t="shared" si="312"/>
        <v>84400000</v>
      </c>
      <c r="BI293" s="156">
        <f t="shared" ref="BI293:BI300" si="325">+AU293-BH293</f>
        <v>260233333.33333331</v>
      </c>
      <c r="BJ293" s="155">
        <f t="shared" si="314"/>
        <v>7033333.333333333</v>
      </c>
      <c r="BK293" s="155">
        <f t="shared" si="314"/>
        <v>7033333.333333333</v>
      </c>
      <c r="BL293" s="155">
        <f t="shared" si="314"/>
        <v>7033333.333333333</v>
      </c>
      <c r="BM293" s="155">
        <f t="shared" si="314"/>
        <v>7033333.333333333</v>
      </c>
      <c r="BN293" s="155">
        <f t="shared" si="314"/>
        <v>7033333.333333333</v>
      </c>
      <c r="BO293" s="155">
        <f t="shared" si="314"/>
        <v>7033333.333333333</v>
      </c>
      <c r="BP293" s="155">
        <f t="shared" si="314"/>
        <v>7033333.333333333</v>
      </c>
      <c r="BQ293" s="155">
        <f t="shared" si="314"/>
        <v>7033333.333333333</v>
      </c>
      <c r="BR293" s="155">
        <f t="shared" si="314"/>
        <v>7033333.333333333</v>
      </c>
      <c r="BS293" s="155">
        <f t="shared" si="314"/>
        <v>7033333.333333333</v>
      </c>
      <c r="BT293" s="155">
        <f t="shared" si="317"/>
        <v>7033333.333333333</v>
      </c>
      <c r="BU293" s="155">
        <f t="shared" si="317"/>
        <v>7033333.333333333</v>
      </c>
      <c r="BV293" s="155">
        <f t="shared" si="315"/>
        <v>84400000</v>
      </c>
      <c r="BW293" s="156">
        <f t="shared" si="316"/>
        <v>175833333.33333331</v>
      </c>
      <c r="BX293" s="157">
        <f t="shared" si="318"/>
        <v>7033333.333333333</v>
      </c>
      <c r="BY293" s="157">
        <f t="shared" si="318"/>
        <v>7033333.333333333</v>
      </c>
      <c r="BZ293" s="157">
        <f t="shared" si="318"/>
        <v>7033333.333333333</v>
      </c>
      <c r="CA293" s="157">
        <f t="shared" si="318"/>
        <v>7033333.333333333</v>
      </c>
      <c r="CB293" s="157">
        <f t="shared" si="318"/>
        <v>7033333.333333333</v>
      </c>
      <c r="CC293" s="157">
        <f t="shared" si="318"/>
        <v>7033333.333333333</v>
      </c>
      <c r="CD293" s="157">
        <f t="shared" si="318"/>
        <v>7033333.333333333</v>
      </c>
      <c r="CE293" s="157">
        <f t="shared" si="318"/>
        <v>7033333.333333333</v>
      </c>
      <c r="CF293" s="157">
        <f t="shared" si="318"/>
        <v>7033333.333333333</v>
      </c>
      <c r="CG293" s="157">
        <f t="shared" si="318"/>
        <v>7033333.333333333</v>
      </c>
      <c r="CH293" s="157">
        <f t="shared" si="318"/>
        <v>7033333.333333333</v>
      </c>
      <c r="CI293" s="157">
        <f t="shared" si="318"/>
        <v>7033333.333333333</v>
      </c>
      <c r="CJ293" s="155">
        <f t="shared" si="319"/>
        <v>84400000</v>
      </c>
      <c r="CK293" s="156">
        <f t="shared" si="320"/>
        <v>91433333.333333313</v>
      </c>
      <c r="CL293" s="155">
        <f t="shared" si="323"/>
        <v>7033333.333333333</v>
      </c>
      <c r="CM293" s="155">
        <f t="shared" si="323"/>
        <v>7033333.333333333</v>
      </c>
      <c r="CN293" s="155">
        <f t="shared" si="323"/>
        <v>7033333.333333333</v>
      </c>
      <c r="CO293" s="155">
        <f t="shared" si="323"/>
        <v>7033333.333333333</v>
      </c>
      <c r="CP293" s="155">
        <f t="shared" si="323"/>
        <v>7033333.333333333</v>
      </c>
      <c r="CQ293" s="155">
        <f t="shared" si="323"/>
        <v>7033333.333333333</v>
      </c>
      <c r="CR293" s="155">
        <f t="shared" si="323"/>
        <v>7033333.333333333</v>
      </c>
      <c r="CS293" s="155">
        <f t="shared" si="323"/>
        <v>7033333.333333333</v>
      </c>
      <c r="CT293" s="155">
        <f t="shared" si="323"/>
        <v>7033333.333333333</v>
      </c>
      <c r="CU293" s="155">
        <f t="shared" si="323"/>
        <v>7033333.333333333</v>
      </c>
      <c r="CV293" s="155">
        <f t="shared" si="324"/>
        <v>7033333.333333333</v>
      </c>
      <c r="CW293" s="155">
        <f t="shared" si="324"/>
        <v>7033333.333333333</v>
      </c>
      <c r="CX293" s="155">
        <f t="shared" si="308"/>
        <v>84400000</v>
      </c>
      <c r="CY293" s="155">
        <f t="shared" si="322"/>
        <v>7033333.3333333135</v>
      </c>
    </row>
    <row r="294" spans="1:103" ht="13" outlineLevel="1" x14ac:dyDescent="0.25">
      <c r="A294" s="80" t="s">
        <v>460</v>
      </c>
      <c r="B294" s="80" t="s">
        <v>39</v>
      </c>
      <c r="C294" s="72"/>
      <c r="D294" s="71" t="s">
        <v>64</v>
      </c>
      <c r="E294" s="142" t="s">
        <v>854</v>
      </c>
      <c r="F294" s="71" t="s">
        <v>581</v>
      </c>
      <c r="G294" s="73">
        <v>44228</v>
      </c>
      <c r="H294" s="73">
        <v>44228</v>
      </c>
      <c r="I294" s="74">
        <v>60</v>
      </c>
      <c r="J294" s="142" t="s">
        <v>94</v>
      </c>
      <c r="K294" s="75" t="s">
        <v>66</v>
      </c>
      <c r="L294" s="71"/>
      <c r="M294" s="38" t="str">
        <f t="shared" si="291"/>
        <v>6274</v>
      </c>
      <c r="N294" s="71">
        <v>6274001909</v>
      </c>
      <c r="O294" s="71">
        <v>6274001909</v>
      </c>
      <c r="P294" s="76"/>
      <c r="Q294" s="77"/>
      <c r="R294" s="76">
        <v>155100000</v>
      </c>
      <c r="S294" s="170">
        <f t="shared" si="292"/>
        <v>2585000</v>
      </c>
      <c r="T294" s="155">
        <f t="shared" si="305"/>
        <v>0</v>
      </c>
      <c r="U294" s="155">
        <f t="shared" si="305"/>
        <v>0</v>
      </c>
      <c r="V294" s="155">
        <f t="shared" si="305"/>
        <v>0</v>
      </c>
      <c r="W294" s="155">
        <f t="shared" si="305"/>
        <v>0</v>
      </c>
      <c r="X294" s="155">
        <f t="shared" si="305"/>
        <v>0</v>
      </c>
      <c r="Y294" s="155">
        <f t="shared" si="305"/>
        <v>0</v>
      </c>
      <c r="Z294" s="155">
        <f t="shared" si="305"/>
        <v>0</v>
      </c>
      <c r="AA294" s="155">
        <f t="shared" si="305"/>
        <v>0</v>
      </c>
      <c r="AB294" s="155">
        <f t="shared" si="305"/>
        <v>0</v>
      </c>
      <c r="AC294" s="155">
        <f t="shared" si="305"/>
        <v>0</v>
      </c>
      <c r="AD294" s="155">
        <f t="shared" si="305"/>
        <v>0</v>
      </c>
      <c r="AE294" s="155">
        <f t="shared" si="303"/>
        <v>0</v>
      </c>
      <c r="AF294" s="155">
        <f t="shared" si="294"/>
        <v>0</v>
      </c>
      <c r="AG294" s="156">
        <v>0</v>
      </c>
      <c r="AH294" s="155">
        <f t="shared" si="309"/>
        <v>0</v>
      </c>
      <c r="AI294" s="155">
        <f t="shared" si="309"/>
        <v>2585000</v>
      </c>
      <c r="AJ294" s="155">
        <f t="shared" si="309"/>
        <v>2585000</v>
      </c>
      <c r="AK294" s="155">
        <f t="shared" si="309"/>
        <v>2585000</v>
      </c>
      <c r="AL294" s="155">
        <f t="shared" si="309"/>
        <v>2585000</v>
      </c>
      <c r="AM294" s="155">
        <f t="shared" si="309"/>
        <v>2585000</v>
      </c>
      <c r="AN294" s="155">
        <f t="shared" si="309"/>
        <v>2585000</v>
      </c>
      <c r="AO294" s="155">
        <f t="shared" si="309"/>
        <v>2585000</v>
      </c>
      <c r="AP294" s="155">
        <f t="shared" si="309"/>
        <v>2585000</v>
      </c>
      <c r="AQ294" s="155">
        <f t="shared" si="309"/>
        <v>2585000</v>
      </c>
      <c r="AR294" s="155">
        <f t="shared" si="310"/>
        <v>2585000</v>
      </c>
      <c r="AS294" s="155">
        <f t="shared" si="310"/>
        <v>2585000</v>
      </c>
      <c r="AT294" s="155">
        <f t="shared" si="297"/>
        <v>28435000</v>
      </c>
      <c r="AU294" s="156">
        <f>+R294-AT294</f>
        <v>126665000</v>
      </c>
      <c r="AV294" s="155">
        <f t="shared" si="311"/>
        <v>2585000</v>
      </c>
      <c r="AW294" s="155">
        <f t="shared" si="311"/>
        <v>2585000</v>
      </c>
      <c r="AX294" s="155">
        <f t="shared" si="311"/>
        <v>2585000</v>
      </c>
      <c r="AY294" s="155">
        <f t="shared" si="311"/>
        <v>2585000</v>
      </c>
      <c r="AZ294" s="155">
        <f t="shared" si="311"/>
        <v>2585000</v>
      </c>
      <c r="BA294" s="155">
        <f t="shared" si="311"/>
        <v>2585000</v>
      </c>
      <c r="BB294" s="155">
        <f t="shared" si="311"/>
        <v>2585000</v>
      </c>
      <c r="BC294" s="155">
        <f t="shared" si="311"/>
        <v>2585000</v>
      </c>
      <c r="BD294" s="155">
        <f t="shared" si="311"/>
        <v>2585000</v>
      </c>
      <c r="BE294" s="155">
        <f t="shared" si="311"/>
        <v>2585000</v>
      </c>
      <c r="BF294" s="155">
        <f t="shared" si="311"/>
        <v>2585000</v>
      </c>
      <c r="BG294" s="155">
        <f t="shared" si="311"/>
        <v>2585000</v>
      </c>
      <c r="BH294" s="155">
        <f t="shared" si="312"/>
        <v>31020000</v>
      </c>
      <c r="BI294" s="156">
        <f t="shared" si="325"/>
        <v>95645000</v>
      </c>
      <c r="BJ294" s="155">
        <f t="shared" si="314"/>
        <v>2585000</v>
      </c>
      <c r="BK294" s="155">
        <f t="shared" si="314"/>
        <v>2585000</v>
      </c>
      <c r="BL294" s="155">
        <f t="shared" si="314"/>
        <v>2585000</v>
      </c>
      <c r="BM294" s="155">
        <f t="shared" si="314"/>
        <v>2585000</v>
      </c>
      <c r="BN294" s="155">
        <f t="shared" si="314"/>
        <v>2585000</v>
      </c>
      <c r="BO294" s="155">
        <f t="shared" si="314"/>
        <v>2585000</v>
      </c>
      <c r="BP294" s="155">
        <f t="shared" si="314"/>
        <v>2585000</v>
      </c>
      <c r="BQ294" s="155">
        <f t="shared" si="314"/>
        <v>2585000</v>
      </c>
      <c r="BR294" s="155">
        <f t="shared" si="314"/>
        <v>2585000</v>
      </c>
      <c r="BS294" s="155">
        <f t="shared" si="314"/>
        <v>2585000</v>
      </c>
      <c r="BT294" s="155">
        <f t="shared" si="317"/>
        <v>2585000</v>
      </c>
      <c r="BU294" s="155">
        <f t="shared" si="317"/>
        <v>2585000</v>
      </c>
      <c r="BV294" s="155">
        <f t="shared" si="315"/>
        <v>31020000</v>
      </c>
      <c r="BW294" s="156">
        <f t="shared" si="316"/>
        <v>64625000</v>
      </c>
      <c r="BX294" s="157">
        <f t="shared" si="318"/>
        <v>2585000</v>
      </c>
      <c r="BY294" s="157">
        <f t="shared" si="318"/>
        <v>2585000</v>
      </c>
      <c r="BZ294" s="157">
        <f t="shared" si="318"/>
        <v>2585000</v>
      </c>
      <c r="CA294" s="157">
        <f t="shared" si="318"/>
        <v>2585000</v>
      </c>
      <c r="CB294" s="157">
        <f t="shared" si="318"/>
        <v>2585000</v>
      </c>
      <c r="CC294" s="157">
        <f t="shared" si="318"/>
        <v>2585000</v>
      </c>
      <c r="CD294" s="157">
        <f t="shared" si="318"/>
        <v>2585000</v>
      </c>
      <c r="CE294" s="157">
        <f t="shared" si="318"/>
        <v>2585000</v>
      </c>
      <c r="CF294" s="157">
        <f t="shared" si="318"/>
        <v>2585000</v>
      </c>
      <c r="CG294" s="157">
        <f t="shared" si="318"/>
        <v>2585000</v>
      </c>
      <c r="CH294" s="157">
        <f t="shared" si="318"/>
        <v>2585000</v>
      </c>
      <c r="CI294" s="157">
        <f t="shared" si="318"/>
        <v>2585000</v>
      </c>
      <c r="CJ294" s="155">
        <f t="shared" si="319"/>
        <v>31020000</v>
      </c>
      <c r="CK294" s="156">
        <f t="shared" si="320"/>
        <v>33605000</v>
      </c>
      <c r="CL294" s="155">
        <f t="shared" si="323"/>
        <v>2585000</v>
      </c>
      <c r="CM294" s="155">
        <f t="shared" si="323"/>
        <v>2585000</v>
      </c>
      <c r="CN294" s="155">
        <f t="shared" si="323"/>
        <v>2585000</v>
      </c>
      <c r="CO294" s="155">
        <f t="shared" si="323"/>
        <v>2585000</v>
      </c>
      <c r="CP294" s="155">
        <f t="shared" si="323"/>
        <v>2585000</v>
      </c>
      <c r="CQ294" s="155">
        <f t="shared" si="323"/>
        <v>2585000</v>
      </c>
      <c r="CR294" s="155">
        <f t="shared" si="323"/>
        <v>2585000</v>
      </c>
      <c r="CS294" s="155">
        <f t="shared" si="323"/>
        <v>2585000</v>
      </c>
      <c r="CT294" s="155">
        <f t="shared" si="323"/>
        <v>2585000</v>
      </c>
      <c r="CU294" s="155">
        <f t="shared" si="323"/>
        <v>2585000</v>
      </c>
      <c r="CV294" s="155">
        <f t="shared" si="324"/>
        <v>2585000</v>
      </c>
      <c r="CW294" s="155">
        <f t="shared" si="324"/>
        <v>2585000</v>
      </c>
      <c r="CX294" s="155">
        <f t="shared" si="308"/>
        <v>31020000</v>
      </c>
      <c r="CY294" s="155">
        <f t="shared" si="322"/>
        <v>2585000</v>
      </c>
    </row>
    <row r="295" spans="1:103" ht="13" outlineLevel="1" x14ac:dyDescent="0.25">
      <c r="A295" s="80" t="s">
        <v>712</v>
      </c>
      <c r="B295" s="80" t="s">
        <v>39</v>
      </c>
      <c r="C295" s="72"/>
      <c r="D295" s="161" t="s">
        <v>719</v>
      </c>
      <c r="E295" s="142" t="s">
        <v>681</v>
      </c>
      <c r="F295" s="71" t="s">
        <v>680</v>
      </c>
      <c r="G295" s="57">
        <v>44256</v>
      </c>
      <c r="H295" s="57">
        <v>44256</v>
      </c>
      <c r="I295" s="141" t="s">
        <v>720</v>
      </c>
      <c r="J295" s="148" t="s">
        <v>721</v>
      </c>
      <c r="K295" s="96" t="s">
        <v>50</v>
      </c>
      <c r="L295" s="38"/>
      <c r="M295" s="38" t="str">
        <f t="shared" si="291"/>
        <v>6423</v>
      </c>
      <c r="N295" s="57" t="s">
        <v>722</v>
      </c>
      <c r="O295" s="38">
        <v>6274001901</v>
      </c>
      <c r="P295" s="92"/>
      <c r="Q295" s="58"/>
      <c r="R295" s="158">
        <v>31500000</v>
      </c>
      <c r="S295" s="170">
        <f t="shared" si="292"/>
        <v>2625000</v>
      </c>
      <c r="T295" s="155">
        <f t="shared" si="305"/>
        <v>0</v>
      </c>
      <c r="U295" s="155">
        <f t="shared" si="305"/>
        <v>0</v>
      </c>
      <c r="V295" s="155">
        <f t="shared" si="305"/>
        <v>0</v>
      </c>
      <c r="W295" s="155">
        <f t="shared" si="305"/>
        <v>0</v>
      </c>
      <c r="X295" s="155">
        <f t="shared" si="305"/>
        <v>0</v>
      </c>
      <c r="Y295" s="155">
        <f t="shared" si="305"/>
        <v>0</v>
      </c>
      <c r="Z295" s="155">
        <f t="shared" si="305"/>
        <v>0</v>
      </c>
      <c r="AA295" s="155">
        <f t="shared" si="305"/>
        <v>0</v>
      </c>
      <c r="AB295" s="155">
        <f t="shared" si="305"/>
        <v>0</v>
      </c>
      <c r="AC295" s="155">
        <f t="shared" si="305"/>
        <v>0</v>
      </c>
      <c r="AD295" s="155">
        <f t="shared" si="305"/>
        <v>0</v>
      </c>
      <c r="AE295" s="155">
        <f t="shared" si="303"/>
        <v>0</v>
      </c>
      <c r="AF295" s="155">
        <f t="shared" si="294"/>
        <v>0</v>
      </c>
      <c r="AG295" s="156">
        <f>+R295-AF295</f>
        <v>31500000</v>
      </c>
      <c r="AH295" s="155">
        <f t="shared" ref="AH295:AQ304" si="326">+IF(YEAR($H295)&lt;$AH$5,$S295,IF(AND(YEAR($H295)=$AH$5,MONTH($H295)&lt;=AH$6),$S295,0))</f>
        <v>0</v>
      </c>
      <c r="AI295" s="155">
        <f t="shared" si="326"/>
        <v>0</v>
      </c>
      <c r="AJ295" s="155">
        <f t="shared" si="326"/>
        <v>2625000</v>
      </c>
      <c r="AK295" s="155">
        <f t="shared" si="326"/>
        <v>2625000</v>
      </c>
      <c r="AL295" s="155">
        <f t="shared" si="326"/>
        <v>2625000</v>
      </c>
      <c r="AM295" s="155">
        <f t="shared" si="326"/>
        <v>2625000</v>
      </c>
      <c r="AN295" s="155">
        <f t="shared" si="326"/>
        <v>2625000</v>
      </c>
      <c r="AO295" s="155">
        <f t="shared" si="326"/>
        <v>2625000</v>
      </c>
      <c r="AP295" s="155">
        <f t="shared" si="326"/>
        <v>2625000</v>
      </c>
      <c r="AQ295" s="155">
        <f t="shared" si="326"/>
        <v>2625000</v>
      </c>
      <c r="AR295" s="155">
        <f t="shared" si="310"/>
        <v>2625000</v>
      </c>
      <c r="AS295" s="155">
        <f t="shared" si="310"/>
        <v>2625000</v>
      </c>
      <c r="AT295" s="155">
        <f t="shared" si="297"/>
        <v>26250000</v>
      </c>
      <c r="AU295" s="156">
        <f>+AG295-AT295</f>
        <v>5250000</v>
      </c>
      <c r="AV295" s="155">
        <f t="shared" ref="AV295:AW314" si="327">+IF(YEAR($H295)&lt;$AV$5,$S295,IF(AND(YEAR($H295)=$AV$5,MONTH($H295)&lt;=AV$6),$S295,0))</f>
        <v>2625000</v>
      </c>
      <c r="AW295" s="155">
        <f t="shared" si="327"/>
        <v>2625000</v>
      </c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>
        <f t="shared" si="312"/>
        <v>5250000</v>
      </c>
      <c r="BI295" s="156">
        <f t="shared" si="325"/>
        <v>0</v>
      </c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6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  <c r="CJ295" s="155"/>
      <c r="CK295" s="156"/>
      <c r="CL295" s="155">
        <f t="shared" si="323"/>
        <v>2625000</v>
      </c>
      <c r="CM295" s="155">
        <f t="shared" si="323"/>
        <v>2625000</v>
      </c>
      <c r="CN295" s="155">
        <f t="shared" si="323"/>
        <v>2625000</v>
      </c>
      <c r="CO295" s="155">
        <f t="shared" si="323"/>
        <v>2625000</v>
      </c>
      <c r="CP295" s="155">
        <f t="shared" si="323"/>
        <v>2625000</v>
      </c>
      <c r="CQ295" s="155">
        <f t="shared" si="323"/>
        <v>2625000</v>
      </c>
      <c r="CR295" s="155">
        <f t="shared" si="323"/>
        <v>2625000</v>
      </c>
      <c r="CS295" s="155">
        <f t="shared" si="323"/>
        <v>2625000</v>
      </c>
      <c r="CT295" s="155">
        <f t="shared" si="323"/>
        <v>2625000</v>
      </c>
      <c r="CU295" s="155">
        <f t="shared" si="323"/>
        <v>2625000</v>
      </c>
      <c r="CV295" s="155">
        <f t="shared" si="324"/>
        <v>2625000</v>
      </c>
      <c r="CW295" s="155">
        <f t="shared" si="324"/>
        <v>2625000</v>
      </c>
      <c r="CX295" s="155">
        <f t="shared" si="308"/>
        <v>31500000</v>
      </c>
      <c r="CY295" s="155">
        <f>+R295-CX295</f>
        <v>0</v>
      </c>
    </row>
    <row r="296" spans="1:103" ht="13" outlineLevel="1" x14ac:dyDescent="0.25">
      <c r="A296" s="80" t="s">
        <v>460</v>
      </c>
      <c r="B296" s="80" t="s">
        <v>39</v>
      </c>
      <c r="C296" s="72"/>
      <c r="D296" s="71" t="s">
        <v>147</v>
      </c>
      <c r="E296" s="142" t="s">
        <v>855</v>
      </c>
      <c r="F296" s="71" t="s">
        <v>489</v>
      </c>
      <c r="G296" s="73">
        <v>44288</v>
      </c>
      <c r="H296" s="73">
        <v>44287</v>
      </c>
      <c r="I296" s="74">
        <v>90</v>
      </c>
      <c r="J296" s="142" t="s">
        <v>94</v>
      </c>
      <c r="K296" s="75" t="s">
        <v>66</v>
      </c>
      <c r="L296" s="71"/>
      <c r="M296" s="38" t="str">
        <f t="shared" si="291"/>
        <v>6274</v>
      </c>
      <c r="N296" s="71">
        <v>6274001906</v>
      </c>
      <c r="O296" s="71" t="s">
        <v>346</v>
      </c>
      <c r="P296" s="76"/>
      <c r="Q296" s="77"/>
      <c r="R296" s="76">
        <v>1129934700</v>
      </c>
      <c r="S296" s="170">
        <f t="shared" si="292"/>
        <v>12554830</v>
      </c>
      <c r="T296" s="155">
        <f t="shared" si="305"/>
        <v>0</v>
      </c>
      <c r="U296" s="155">
        <f t="shared" si="305"/>
        <v>0</v>
      </c>
      <c r="V296" s="155">
        <f t="shared" si="305"/>
        <v>0</v>
      </c>
      <c r="W296" s="155">
        <f t="shared" si="305"/>
        <v>0</v>
      </c>
      <c r="X296" s="155">
        <f t="shared" si="305"/>
        <v>0</v>
      </c>
      <c r="Y296" s="155">
        <f t="shared" si="305"/>
        <v>0</v>
      </c>
      <c r="Z296" s="155">
        <f t="shared" si="305"/>
        <v>0</v>
      </c>
      <c r="AA296" s="155">
        <f t="shared" si="305"/>
        <v>0</v>
      </c>
      <c r="AB296" s="155">
        <f t="shared" si="305"/>
        <v>0</v>
      </c>
      <c r="AC296" s="155">
        <f t="shared" si="305"/>
        <v>0</v>
      </c>
      <c r="AD296" s="155">
        <f t="shared" si="305"/>
        <v>0</v>
      </c>
      <c r="AE296" s="155">
        <f t="shared" si="303"/>
        <v>0</v>
      </c>
      <c r="AF296" s="155">
        <f t="shared" si="294"/>
        <v>0</v>
      </c>
      <c r="AG296" s="156">
        <v>0</v>
      </c>
      <c r="AH296" s="155">
        <f t="shared" si="326"/>
        <v>0</v>
      </c>
      <c r="AI296" s="155">
        <f t="shared" si="326"/>
        <v>0</v>
      </c>
      <c r="AJ296" s="155">
        <f t="shared" si="326"/>
        <v>0</v>
      </c>
      <c r="AK296" s="155">
        <f t="shared" si="326"/>
        <v>12554830</v>
      </c>
      <c r="AL296" s="155">
        <f t="shared" si="326"/>
        <v>12554830</v>
      </c>
      <c r="AM296" s="155">
        <f t="shared" si="326"/>
        <v>12554830</v>
      </c>
      <c r="AN296" s="155">
        <f t="shared" si="326"/>
        <v>12554830</v>
      </c>
      <c r="AO296" s="155">
        <f t="shared" si="326"/>
        <v>12554830</v>
      </c>
      <c r="AP296" s="155">
        <f t="shared" si="326"/>
        <v>12554830</v>
      </c>
      <c r="AQ296" s="155">
        <f t="shared" si="326"/>
        <v>12554830</v>
      </c>
      <c r="AR296" s="155">
        <f t="shared" si="310"/>
        <v>12554830</v>
      </c>
      <c r="AS296" s="155">
        <f t="shared" si="310"/>
        <v>12554830</v>
      </c>
      <c r="AT296" s="155">
        <f t="shared" si="297"/>
        <v>112993470</v>
      </c>
      <c r="AU296" s="156">
        <f t="shared" ref="AU296:AU320" si="328">+R296-AT296</f>
        <v>1016941230</v>
      </c>
      <c r="AV296" s="155">
        <f t="shared" si="327"/>
        <v>12554830</v>
      </c>
      <c r="AW296" s="155">
        <f t="shared" si="327"/>
        <v>12554830</v>
      </c>
      <c r="AX296" s="155">
        <f t="shared" ref="AX296:BG305" si="329">+IF(YEAR($H296)&lt;$AV$5,$S296,IF(AND(YEAR($H296)=$AV$5,MONTH($H296)&lt;=AX$6),$S296,0))</f>
        <v>12554830</v>
      </c>
      <c r="AY296" s="155">
        <f t="shared" si="329"/>
        <v>12554830</v>
      </c>
      <c r="AZ296" s="155">
        <f t="shared" si="329"/>
        <v>12554830</v>
      </c>
      <c r="BA296" s="155">
        <f t="shared" si="329"/>
        <v>12554830</v>
      </c>
      <c r="BB296" s="155">
        <f t="shared" si="329"/>
        <v>12554830</v>
      </c>
      <c r="BC296" s="155">
        <f t="shared" si="329"/>
        <v>12554830</v>
      </c>
      <c r="BD296" s="155">
        <f t="shared" si="329"/>
        <v>12554830</v>
      </c>
      <c r="BE296" s="155">
        <f t="shared" si="329"/>
        <v>12554830</v>
      </c>
      <c r="BF296" s="155">
        <f t="shared" si="329"/>
        <v>12554830</v>
      </c>
      <c r="BG296" s="155">
        <f t="shared" si="329"/>
        <v>12554830</v>
      </c>
      <c r="BH296" s="155">
        <f t="shared" si="312"/>
        <v>150657960</v>
      </c>
      <c r="BI296" s="156">
        <f t="shared" si="325"/>
        <v>866283270</v>
      </c>
      <c r="BJ296" s="155">
        <f t="shared" ref="BJ296:BU305" si="330">+IF(YEAR($H296)&lt;$BJ$5,$S296,IF(AND(YEAR($H296)=$BJ$5,MONTH($H296)&lt;=BJ$6),$S296,0))</f>
        <v>12554830</v>
      </c>
      <c r="BK296" s="155">
        <f t="shared" si="330"/>
        <v>12554830</v>
      </c>
      <c r="BL296" s="155">
        <f t="shared" si="330"/>
        <v>12554830</v>
      </c>
      <c r="BM296" s="155">
        <f t="shared" si="330"/>
        <v>12554830</v>
      </c>
      <c r="BN296" s="155">
        <f t="shared" si="330"/>
        <v>12554830</v>
      </c>
      <c r="BO296" s="155">
        <f t="shared" si="330"/>
        <v>12554830</v>
      </c>
      <c r="BP296" s="155">
        <f t="shared" si="330"/>
        <v>12554830</v>
      </c>
      <c r="BQ296" s="155">
        <f t="shared" si="330"/>
        <v>12554830</v>
      </c>
      <c r="BR296" s="155">
        <f t="shared" si="330"/>
        <v>12554830</v>
      </c>
      <c r="BS296" s="155">
        <f t="shared" si="330"/>
        <v>12554830</v>
      </c>
      <c r="BT296" s="155">
        <f t="shared" si="330"/>
        <v>12554830</v>
      </c>
      <c r="BU296" s="155">
        <f t="shared" si="330"/>
        <v>12554830</v>
      </c>
      <c r="BV296" s="155">
        <f t="shared" ref="BV296:BV327" si="331">+SUM(BJ296:BU296)</f>
        <v>150657960</v>
      </c>
      <c r="BW296" s="156">
        <f t="shared" ref="BW296:BW327" si="332">+BI296-BV296</f>
        <v>715625310</v>
      </c>
      <c r="BX296" s="157">
        <f t="shared" ref="BX296:CI296" si="333">+$S296</f>
        <v>12554830</v>
      </c>
      <c r="BY296" s="157">
        <f t="shared" si="333"/>
        <v>12554830</v>
      </c>
      <c r="BZ296" s="157">
        <f t="shared" si="333"/>
        <v>12554830</v>
      </c>
      <c r="CA296" s="157">
        <f t="shared" si="333"/>
        <v>12554830</v>
      </c>
      <c r="CB296" s="157">
        <f t="shared" si="333"/>
        <v>12554830</v>
      </c>
      <c r="CC296" s="157">
        <f t="shared" si="333"/>
        <v>12554830</v>
      </c>
      <c r="CD296" s="157">
        <f t="shared" si="333"/>
        <v>12554830</v>
      </c>
      <c r="CE296" s="157">
        <f t="shared" si="333"/>
        <v>12554830</v>
      </c>
      <c r="CF296" s="157">
        <f t="shared" si="333"/>
        <v>12554830</v>
      </c>
      <c r="CG296" s="157">
        <f t="shared" si="333"/>
        <v>12554830</v>
      </c>
      <c r="CH296" s="157">
        <f t="shared" si="333"/>
        <v>12554830</v>
      </c>
      <c r="CI296" s="157">
        <f t="shared" si="333"/>
        <v>12554830</v>
      </c>
      <c r="CJ296" s="155">
        <f t="shared" ref="CJ296:CJ320" si="334">+SUM(BX296:CI296)</f>
        <v>150657960</v>
      </c>
      <c r="CK296" s="156">
        <f t="shared" ref="CK296:CK327" si="335">+BW296-CJ296</f>
        <v>564967350</v>
      </c>
      <c r="CL296" s="155">
        <f t="shared" si="323"/>
        <v>12554830</v>
      </c>
      <c r="CM296" s="155">
        <f t="shared" si="323"/>
        <v>12554830</v>
      </c>
      <c r="CN296" s="155">
        <f t="shared" si="323"/>
        <v>12554830</v>
      </c>
      <c r="CO296" s="155">
        <f t="shared" si="323"/>
        <v>12554830</v>
      </c>
      <c r="CP296" s="155">
        <f t="shared" si="323"/>
        <v>12554830</v>
      </c>
      <c r="CQ296" s="155">
        <f t="shared" si="323"/>
        <v>12554830</v>
      </c>
      <c r="CR296" s="155">
        <f t="shared" si="323"/>
        <v>12554830</v>
      </c>
      <c r="CS296" s="155">
        <f t="shared" si="323"/>
        <v>12554830</v>
      </c>
      <c r="CT296" s="155">
        <f t="shared" si="323"/>
        <v>12554830</v>
      </c>
      <c r="CU296" s="155">
        <f t="shared" si="323"/>
        <v>12554830</v>
      </c>
      <c r="CV296" s="155">
        <f t="shared" si="324"/>
        <v>12554830</v>
      </c>
      <c r="CW296" s="155">
        <f t="shared" si="324"/>
        <v>12554830</v>
      </c>
      <c r="CX296" s="155">
        <f t="shared" si="308"/>
        <v>150657960</v>
      </c>
      <c r="CY296" s="155">
        <f>+CK296-CX296</f>
        <v>414309390</v>
      </c>
    </row>
    <row r="297" spans="1:103" ht="13" outlineLevel="1" x14ac:dyDescent="0.25">
      <c r="A297" s="80" t="s">
        <v>460</v>
      </c>
      <c r="B297" s="80" t="s">
        <v>39</v>
      </c>
      <c r="C297" s="72"/>
      <c r="D297" s="71" t="s">
        <v>168</v>
      </c>
      <c r="E297" s="142" t="s">
        <v>856</v>
      </c>
      <c r="F297" s="71" t="s">
        <v>529</v>
      </c>
      <c r="G297" s="73">
        <v>44299</v>
      </c>
      <c r="H297" s="73">
        <v>44299</v>
      </c>
      <c r="I297" s="74">
        <v>36</v>
      </c>
      <c r="J297" s="142" t="s">
        <v>94</v>
      </c>
      <c r="K297" s="75" t="s">
        <v>66</v>
      </c>
      <c r="L297" s="71"/>
      <c r="M297" s="38" t="str">
        <f t="shared" si="291"/>
        <v>6274</v>
      </c>
      <c r="N297" s="71">
        <v>6274001906</v>
      </c>
      <c r="O297" s="71" t="s">
        <v>346</v>
      </c>
      <c r="P297" s="76"/>
      <c r="Q297" s="77"/>
      <c r="R297" s="76">
        <v>72000000</v>
      </c>
      <c r="S297" s="170">
        <f t="shared" si="292"/>
        <v>2000000</v>
      </c>
      <c r="T297" s="155">
        <f t="shared" si="305"/>
        <v>0</v>
      </c>
      <c r="U297" s="155">
        <f t="shared" si="305"/>
        <v>0</v>
      </c>
      <c r="V297" s="155">
        <f t="shared" si="305"/>
        <v>0</v>
      </c>
      <c r="W297" s="155">
        <f t="shared" si="305"/>
        <v>0</v>
      </c>
      <c r="X297" s="155">
        <f t="shared" si="305"/>
        <v>0</v>
      </c>
      <c r="Y297" s="155">
        <f t="shared" si="305"/>
        <v>0</v>
      </c>
      <c r="Z297" s="155">
        <f t="shared" si="305"/>
        <v>0</v>
      </c>
      <c r="AA297" s="155">
        <f t="shared" si="305"/>
        <v>0</v>
      </c>
      <c r="AB297" s="155">
        <f t="shared" si="305"/>
        <v>0</v>
      </c>
      <c r="AC297" s="155">
        <f t="shared" si="305"/>
        <v>0</v>
      </c>
      <c r="AD297" s="155">
        <f t="shared" si="305"/>
        <v>0</v>
      </c>
      <c r="AE297" s="155">
        <f t="shared" si="303"/>
        <v>0</v>
      </c>
      <c r="AF297" s="155">
        <f t="shared" si="294"/>
        <v>0</v>
      </c>
      <c r="AG297" s="156">
        <v>0</v>
      </c>
      <c r="AH297" s="155">
        <f t="shared" si="326"/>
        <v>0</v>
      </c>
      <c r="AI297" s="155">
        <f t="shared" si="326"/>
        <v>0</v>
      </c>
      <c r="AJ297" s="155">
        <f t="shared" si="326"/>
        <v>0</v>
      </c>
      <c r="AK297" s="155">
        <f t="shared" si="326"/>
        <v>2000000</v>
      </c>
      <c r="AL297" s="155">
        <f t="shared" si="326"/>
        <v>2000000</v>
      </c>
      <c r="AM297" s="155">
        <f t="shared" si="326"/>
        <v>2000000</v>
      </c>
      <c r="AN297" s="155">
        <f t="shared" si="326"/>
        <v>2000000</v>
      </c>
      <c r="AO297" s="155">
        <f t="shared" si="326"/>
        <v>2000000</v>
      </c>
      <c r="AP297" s="155">
        <f t="shared" si="326"/>
        <v>2000000</v>
      </c>
      <c r="AQ297" s="155">
        <f t="shared" si="326"/>
        <v>2000000</v>
      </c>
      <c r="AR297" s="155">
        <f t="shared" si="310"/>
        <v>2000000</v>
      </c>
      <c r="AS297" s="155">
        <f t="shared" si="310"/>
        <v>2000000</v>
      </c>
      <c r="AT297" s="155">
        <f t="shared" si="297"/>
        <v>18000000</v>
      </c>
      <c r="AU297" s="156">
        <f t="shared" si="328"/>
        <v>54000000</v>
      </c>
      <c r="AV297" s="155">
        <f t="shared" si="327"/>
        <v>2000000</v>
      </c>
      <c r="AW297" s="155">
        <f t="shared" si="327"/>
        <v>2000000</v>
      </c>
      <c r="AX297" s="155">
        <f t="shared" si="329"/>
        <v>2000000</v>
      </c>
      <c r="AY297" s="155">
        <f t="shared" si="329"/>
        <v>2000000</v>
      </c>
      <c r="AZ297" s="155">
        <f t="shared" si="329"/>
        <v>2000000</v>
      </c>
      <c r="BA297" s="155">
        <f t="shared" si="329"/>
        <v>2000000</v>
      </c>
      <c r="BB297" s="155">
        <f t="shared" si="329"/>
        <v>2000000</v>
      </c>
      <c r="BC297" s="155">
        <f t="shared" si="329"/>
        <v>2000000</v>
      </c>
      <c r="BD297" s="155">
        <f t="shared" si="329"/>
        <v>2000000</v>
      </c>
      <c r="BE297" s="155">
        <f t="shared" si="329"/>
        <v>2000000</v>
      </c>
      <c r="BF297" s="155">
        <f t="shared" si="329"/>
        <v>2000000</v>
      </c>
      <c r="BG297" s="155">
        <f t="shared" si="329"/>
        <v>2000000</v>
      </c>
      <c r="BH297" s="155">
        <f t="shared" si="312"/>
        <v>24000000</v>
      </c>
      <c r="BI297" s="156">
        <f t="shared" si="325"/>
        <v>30000000</v>
      </c>
      <c r="BJ297" s="155">
        <f t="shared" si="330"/>
        <v>2000000</v>
      </c>
      <c r="BK297" s="155">
        <f t="shared" si="330"/>
        <v>2000000</v>
      </c>
      <c r="BL297" s="155">
        <f t="shared" si="330"/>
        <v>2000000</v>
      </c>
      <c r="BM297" s="155">
        <f t="shared" si="330"/>
        <v>2000000</v>
      </c>
      <c r="BN297" s="155">
        <f t="shared" si="330"/>
        <v>2000000</v>
      </c>
      <c r="BO297" s="155">
        <f t="shared" si="330"/>
        <v>2000000</v>
      </c>
      <c r="BP297" s="155">
        <f t="shared" si="330"/>
        <v>2000000</v>
      </c>
      <c r="BQ297" s="155">
        <f t="shared" si="330"/>
        <v>2000000</v>
      </c>
      <c r="BR297" s="155">
        <f t="shared" si="330"/>
        <v>2000000</v>
      </c>
      <c r="BS297" s="155">
        <f t="shared" si="330"/>
        <v>2000000</v>
      </c>
      <c r="BT297" s="155">
        <f t="shared" si="330"/>
        <v>2000000</v>
      </c>
      <c r="BU297" s="155">
        <f t="shared" si="330"/>
        <v>2000000</v>
      </c>
      <c r="BV297" s="155">
        <f t="shared" si="331"/>
        <v>24000000</v>
      </c>
      <c r="BW297" s="156">
        <f t="shared" si="332"/>
        <v>6000000</v>
      </c>
      <c r="BX297" s="157">
        <f>+$S297</f>
        <v>2000000</v>
      </c>
      <c r="BY297" s="157">
        <f>+$S297</f>
        <v>2000000</v>
      </c>
      <c r="BZ297" s="157">
        <f>+$S297</f>
        <v>2000000</v>
      </c>
      <c r="CA297" s="157"/>
      <c r="CB297" s="157"/>
      <c r="CC297" s="157"/>
      <c r="CD297" s="157"/>
      <c r="CE297" s="157"/>
      <c r="CF297" s="157"/>
      <c r="CG297" s="157"/>
      <c r="CH297" s="157"/>
      <c r="CI297" s="157"/>
      <c r="CJ297" s="155">
        <f t="shared" si="334"/>
        <v>6000000</v>
      </c>
      <c r="CK297" s="156">
        <f t="shared" si="335"/>
        <v>0</v>
      </c>
      <c r="CL297" s="159"/>
      <c r="CM297" s="159"/>
      <c r="CN297" s="159"/>
      <c r="CO297" s="159"/>
      <c r="CP297" s="159"/>
      <c r="CQ297" s="159"/>
      <c r="CR297" s="159"/>
      <c r="CS297" s="159"/>
      <c r="CT297" s="159"/>
      <c r="CU297" s="159"/>
      <c r="CV297" s="159"/>
      <c r="CW297" s="159"/>
      <c r="CX297" s="159"/>
      <c r="CY297" s="159"/>
    </row>
    <row r="298" spans="1:103" ht="13" outlineLevel="1" x14ac:dyDescent="0.25">
      <c r="A298" s="80" t="s">
        <v>714</v>
      </c>
      <c r="B298" s="80" t="s">
        <v>39</v>
      </c>
      <c r="C298" s="72"/>
      <c r="D298" s="161" t="s">
        <v>610</v>
      </c>
      <c r="E298" s="142" t="s">
        <v>669</v>
      </c>
      <c r="F298" s="71" t="s">
        <v>670</v>
      </c>
      <c r="G298" s="57">
        <v>44322</v>
      </c>
      <c r="H298" s="57">
        <v>44322</v>
      </c>
      <c r="I298" s="141" t="s">
        <v>717</v>
      </c>
      <c r="J298" s="148" t="s">
        <v>94</v>
      </c>
      <c r="K298" s="96" t="s">
        <v>66</v>
      </c>
      <c r="L298" s="38"/>
      <c r="M298" s="38" t="str">
        <f t="shared" si="291"/>
        <v>6273</v>
      </c>
      <c r="N298" s="57" t="s">
        <v>718</v>
      </c>
      <c r="O298" s="38">
        <v>6274001901</v>
      </c>
      <c r="P298" s="92"/>
      <c r="Q298" s="58"/>
      <c r="R298" s="158">
        <v>62310000</v>
      </c>
      <c r="S298" s="170">
        <f t="shared" si="292"/>
        <v>1730833.3333333333</v>
      </c>
      <c r="T298" s="155">
        <v>0</v>
      </c>
      <c r="U298" s="155">
        <v>0</v>
      </c>
      <c r="V298" s="155">
        <v>0</v>
      </c>
      <c r="W298" s="155">
        <v>0</v>
      </c>
      <c r="X298" s="155">
        <v>0</v>
      </c>
      <c r="Y298" s="155">
        <v>0</v>
      </c>
      <c r="Z298" s="155">
        <v>0</v>
      </c>
      <c r="AA298" s="155">
        <v>0</v>
      </c>
      <c r="AB298" s="155">
        <v>0</v>
      </c>
      <c r="AC298" s="155">
        <v>0</v>
      </c>
      <c r="AD298" s="155">
        <v>0</v>
      </c>
      <c r="AE298" s="155">
        <v>0</v>
      </c>
      <c r="AF298" s="155">
        <v>0</v>
      </c>
      <c r="AG298" s="156">
        <v>0</v>
      </c>
      <c r="AH298" s="155">
        <f t="shared" si="326"/>
        <v>0</v>
      </c>
      <c r="AI298" s="155">
        <f t="shared" si="326"/>
        <v>0</v>
      </c>
      <c r="AJ298" s="155">
        <f t="shared" si="326"/>
        <v>0</v>
      </c>
      <c r="AK298" s="155">
        <f t="shared" si="326"/>
        <v>0</v>
      </c>
      <c r="AL298" s="155">
        <f t="shared" si="326"/>
        <v>1730833.3333333333</v>
      </c>
      <c r="AM298" s="155">
        <f t="shared" si="326"/>
        <v>1730833.3333333333</v>
      </c>
      <c r="AN298" s="155">
        <f t="shared" si="326"/>
        <v>1730833.3333333333</v>
      </c>
      <c r="AO298" s="155">
        <f t="shared" si="326"/>
        <v>1730833.3333333333</v>
      </c>
      <c r="AP298" s="155">
        <f t="shared" si="326"/>
        <v>1730833.3333333333</v>
      </c>
      <c r="AQ298" s="155">
        <f t="shared" si="326"/>
        <v>1730833.3333333333</v>
      </c>
      <c r="AR298" s="155">
        <f t="shared" si="310"/>
        <v>1730833.3333333333</v>
      </c>
      <c r="AS298" s="155">
        <f t="shared" si="310"/>
        <v>1730833.3333333333</v>
      </c>
      <c r="AT298" s="155">
        <f t="shared" si="297"/>
        <v>13846666.666666668</v>
      </c>
      <c r="AU298" s="156">
        <f t="shared" si="328"/>
        <v>48463333.333333328</v>
      </c>
      <c r="AV298" s="155">
        <f t="shared" si="327"/>
        <v>1730833.3333333333</v>
      </c>
      <c r="AW298" s="155">
        <f t="shared" si="327"/>
        <v>1730833.3333333333</v>
      </c>
      <c r="AX298" s="155">
        <f t="shared" si="329"/>
        <v>1730833.3333333333</v>
      </c>
      <c r="AY298" s="155">
        <f t="shared" si="329"/>
        <v>1730833.3333333333</v>
      </c>
      <c r="AZ298" s="155">
        <f t="shared" si="329"/>
        <v>1730833.3333333333</v>
      </c>
      <c r="BA298" s="155">
        <f t="shared" si="329"/>
        <v>1730833.3333333333</v>
      </c>
      <c r="BB298" s="155">
        <f t="shared" si="329"/>
        <v>1730833.3333333333</v>
      </c>
      <c r="BC298" s="155">
        <f t="shared" si="329"/>
        <v>1730833.3333333333</v>
      </c>
      <c r="BD298" s="155">
        <f t="shared" si="329"/>
        <v>1730833.3333333333</v>
      </c>
      <c r="BE298" s="155">
        <f t="shared" si="329"/>
        <v>1730833.3333333333</v>
      </c>
      <c r="BF298" s="155">
        <f t="shared" si="329"/>
        <v>1730833.3333333333</v>
      </c>
      <c r="BG298" s="155">
        <f t="shared" si="329"/>
        <v>1730833.3333333333</v>
      </c>
      <c r="BH298" s="155">
        <f t="shared" si="312"/>
        <v>20770000</v>
      </c>
      <c r="BI298" s="156">
        <f t="shared" si="325"/>
        <v>27693333.333333328</v>
      </c>
      <c r="BJ298" s="155">
        <f t="shared" si="330"/>
        <v>1730833.3333333333</v>
      </c>
      <c r="BK298" s="155">
        <f t="shared" si="330"/>
        <v>1730833.3333333333</v>
      </c>
      <c r="BL298" s="155">
        <f t="shared" si="330"/>
        <v>1730833.3333333333</v>
      </c>
      <c r="BM298" s="155">
        <f t="shared" si="330"/>
        <v>1730833.3333333333</v>
      </c>
      <c r="BN298" s="155">
        <f t="shared" si="330"/>
        <v>1730833.3333333333</v>
      </c>
      <c r="BO298" s="155">
        <f t="shared" si="330"/>
        <v>1730833.3333333333</v>
      </c>
      <c r="BP298" s="155">
        <f t="shared" si="330"/>
        <v>1730833.3333333333</v>
      </c>
      <c r="BQ298" s="155">
        <f t="shared" si="330"/>
        <v>1730833.3333333333</v>
      </c>
      <c r="BR298" s="155">
        <f t="shared" si="330"/>
        <v>1730833.3333333333</v>
      </c>
      <c r="BS298" s="155">
        <f t="shared" si="330"/>
        <v>1730833.3333333333</v>
      </c>
      <c r="BT298" s="155">
        <f t="shared" si="330"/>
        <v>1730833.3333333333</v>
      </c>
      <c r="BU298" s="155">
        <f t="shared" si="330"/>
        <v>1730833.3333333333</v>
      </c>
      <c r="BV298" s="155">
        <f t="shared" si="331"/>
        <v>20770000</v>
      </c>
      <c r="BW298" s="156">
        <f t="shared" si="332"/>
        <v>6923333.3333333284</v>
      </c>
      <c r="BX298" s="155">
        <f>+IF(YEAR($H298)&lt;$BX$5,$S298,IF(AND(YEAR($H298)=$BX$5,MONTH($H298)&lt;=BX$6),$S298,0))</f>
        <v>1730833.3333333333</v>
      </c>
      <c r="BY298" s="155">
        <f>+IF(YEAR($H298)&lt;$BX$5,$S298,IF(AND(YEAR($H298)=$BX$5,MONTH($H298)&lt;=BY$6),$S298,0))</f>
        <v>1730833.3333333333</v>
      </c>
      <c r="BZ298" s="155">
        <f>+IF(YEAR($H298)&lt;$BX$5,$S298,IF(AND(YEAR($H298)=$BX$5,MONTH($H298)&lt;=BZ$6),$S298,0))</f>
        <v>1730833.3333333333</v>
      </c>
      <c r="CA298" s="155">
        <f>+IF(YEAR($H298)&lt;$BX$5,$S298,IF(AND(YEAR($H298)=$BX$5,MONTH($H298)&lt;=CA$6),$S298,0))</f>
        <v>1730833.3333333333</v>
      </c>
      <c r="CB298" s="155"/>
      <c r="CC298" s="155"/>
      <c r="CD298" s="155"/>
      <c r="CE298" s="155"/>
      <c r="CF298" s="155"/>
      <c r="CG298" s="155"/>
      <c r="CH298" s="155"/>
      <c r="CI298" s="155"/>
      <c r="CJ298" s="155">
        <f t="shared" si="334"/>
        <v>6923333.333333333</v>
      </c>
      <c r="CK298" s="156">
        <f t="shared" si="335"/>
        <v>0</v>
      </c>
      <c r="CL298" s="155"/>
      <c r="CM298" s="155"/>
      <c r="CN298" s="155"/>
      <c r="CO298" s="155"/>
      <c r="CP298" s="155"/>
      <c r="CQ298" s="155"/>
      <c r="CR298" s="155"/>
      <c r="CS298" s="155"/>
      <c r="CT298" s="155"/>
      <c r="CU298" s="155"/>
      <c r="CV298" s="155"/>
      <c r="CW298" s="155"/>
      <c r="CX298" s="155"/>
      <c r="CY298" s="155"/>
    </row>
    <row r="299" spans="1:103" ht="13" outlineLevel="1" x14ac:dyDescent="0.25">
      <c r="A299" s="80" t="s">
        <v>460</v>
      </c>
      <c r="B299" s="80" t="s">
        <v>39</v>
      </c>
      <c r="C299" s="72"/>
      <c r="D299" s="71" t="s">
        <v>64</v>
      </c>
      <c r="E299" s="142" t="s">
        <v>857</v>
      </c>
      <c r="F299" s="71" t="s">
        <v>582</v>
      </c>
      <c r="G299" s="73">
        <v>44327</v>
      </c>
      <c r="H299" s="73">
        <v>44327</v>
      </c>
      <c r="I299" s="74">
        <v>60</v>
      </c>
      <c r="J299" s="142" t="s">
        <v>94</v>
      </c>
      <c r="K299" s="75" t="s">
        <v>66</v>
      </c>
      <c r="L299" s="71"/>
      <c r="M299" s="38" t="str">
        <f t="shared" si="291"/>
        <v>6274</v>
      </c>
      <c r="N299" s="71">
        <v>6274001909</v>
      </c>
      <c r="O299" s="71">
        <v>6274001909</v>
      </c>
      <c r="P299" s="76"/>
      <c r="Q299" s="77"/>
      <c r="R299" s="76">
        <v>165107500</v>
      </c>
      <c r="S299" s="170">
        <f t="shared" si="292"/>
        <v>2751791.6666666665</v>
      </c>
      <c r="T299" s="155">
        <f t="shared" ref="T299:AE308" si="336">+IF(YEAR($H299)&lt;$T$5,$S299,IF(AND(YEAR($H299)=$T$5,MONTH($H299)&lt;=T$6),$S299,0))</f>
        <v>0</v>
      </c>
      <c r="U299" s="155">
        <f t="shared" si="336"/>
        <v>0</v>
      </c>
      <c r="V299" s="155">
        <f t="shared" si="336"/>
        <v>0</v>
      </c>
      <c r="W299" s="155">
        <f t="shared" si="336"/>
        <v>0</v>
      </c>
      <c r="X299" s="155">
        <f t="shared" si="336"/>
        <v>0</v>
      </c>
      <c r="Y299" s="155">
        <f t="shared" si="336"/>
        <v>0</v>
      </c>
      <c r="Z299" s="155">
        <f t="shared" si="336"/>
        <v>0</v>
      </c>
      <c r="AA299" s="155">
        <f t="shared" si="336"/>
        <v>0</v>
      </c>
      <c r="AB299" s="155">
        <f t="shared" si="336"/>
        <v>0</v>
      </c>
      <c r="AC299" s="155">
        <f t="shared" si="336"/>
        <v>0</v>
      </c>
      <c r="AD299" s="155">
        <f t="shared" si="336"/>
        <v>0</v>
      </c>
      <c r="AE299" s="155">
        <f t="shared" si="336"/>
        <v>0</v>
      </c>
      <c r="AF299" s="155">
        <f t="shared" ref="AF299:AF326" si="337">+SUM(T299:AE299)</f>
        <v>0</v>
      </c>
      <c r="AG299" s="156">
        <v>0</v>
      </c>
      <c r="AH299" s="155">
        <f t="shared" si="326"/>
        <v>0</v>
      </c>
      <c r="AI299" s="155">
        <f t="shared" si="326"/>
        <v>0</v>
      </c>
      <c r="AJ299" s="155">
        <f t="shared" si="326"/>
        <v>0</v>
      </c>
      <c r="AK299" s="155">
        <f t="shared" si="326"/>
        <v>0</v>
      </c>
      <c r="AL299" s="155">
        <f t="shared" si="326"/>
        <v>2751791.6666666665</v>
      </c>
      <c r="AM299" s="155">
        <f t="shared" si="326"/>
        <v>2751791.6666666665</v>
      </c>
      <c r="AN299" s="155">
        <f t="shared" si="326"/>
        <v>2751791.6666666665</v>
      </c>
      <c r="AO299" s="155">
        <f t="shared" si="326"/>
        <v>2751791.6666666665</v>
      </c>
      <c r="AP299" s="155">
        <f t="shared" si="326"/>
        <v>2751791.6666666665</v>
      </c>
      <c r="AQ299" s="155">
        <f t="shared" si="326"/>
        <v>2751791.6666666665</v>
      </c>
      <c r="AR299" s="155">
        <f t="shared" si="310"/>
        <v>2751791.6666666665</v>
      </c>
      <c r="AS299" s="155">
        <f t="shared" si="310"/>
        <v>2751791.6666666665</v>
      </c>
      <c r="AT299" s="155">
        <f t="shared" si="297"/>
        <v>22014333.333333332</v>
      </c>
      <c r="AU299" s="156">
        <f t="shared" si="328"/>
        <v>143093166.66666666</v>
      </c>
      <c r="AV299" s="155">
        <f t="shared" si="327"/>
        <v>2751791.6666666665</v>
      </c>
      <c r="AW299" s="155">
        <f t="shared" si="327"/>
        <v>2751791.6666666665</v>
      </c>
      <c r="AX299" s="155">
        <f t="shared" si="329"/>
        <v>2751791.6666666665</v>
      </c>
      <c r="AY299" s="155">
        <f t="shared" si="329"/>
        <v>2751791.6666666665</v>
      </c>
      <c r="AZ299" s="155">
        <f t="shared" si="329"/>
        <v>2751791.6666666665</v>
      </c>
      <c r="BA299" s="155">
        <f t="shared" si="329"/>
        <v>2751791.6666666665</v>
      </c>
      <c r="BB299" s="155">
        <f t="shared" si="329"/>
        <v>2751791.6666666665</v>
      </c>
      <c r="BC299" s="155">
        <f t="shared" si="329"/>
        <v>2751791.6666666665</v>
      </c>
      <c r="BD299" s="155">
        <f t="shared" si="329"/>
        <v>2751791.6666666665</v>
      </c>
      <c r="BE299" s="155">
        <f t="shared" si="329"/>
        <v>2751791.6666666665</v>
      </c>
      <c r="BF299" s="155">
        <f t="shared" si="329"/>
        <v>2751791.6666666665</v>
      </c>
      <c r="BG299" s="155">
        <f t="shared" si="329"/>
        <v>2751791.6666666665</v>
      </c>
      <c r="BH299" s="155">
        <f t="shared" si="312"/>
        <v>33021500.000000004</v>
      </c>
      <c r="BI299" s="156">
        <f t="shared" si="325"/>
        <v>110071666.66666666</v>
      </c>
      <c r="BJ299" s="155">
        <f t="shared" si="330"/>
        <v>2751791.6666666665</v>
      </c>
      <c r="BK299" s="155">
        <f t="shared" si="330"/>
        <v>2751791.6666666665</v>
      </c>
      <c r="BL299" s="155">
        <f t="shared" si="330"/>
        <v>2751791.6666666665</v>
      </c>
      <c r="BM299" s="155">
        <f t="shared" si="330"/>
        <v>2751791.6666666665</v>
      </c>
      <c r="BN299" s="155">
        <f t="shared" si="330"/>
        <v>2751791.6666666665</v>
      </c>
      <c r="BO299" s="155">
        <f t="shared" si="330"/>
        <v>2751791.6666666665</v>
      </c>
      <c r="BP299" s="155">
        <f t="shared" si="330"/>
        <v>2751791.6666666665</v>
      </c>
      <c r="BQ299" s="155">
        <f t="shared" si="330"/>
        <v>2751791.6666666665</v>
      </c>
      <c r="BR299" s="155">
        <f t="shared" si="330"/>
        <v>2751791.6666666665</v>
      </c>
      <c r="BS299" s="155">
        <f t="shared" si="330"/>
        <v>2751791.6666666665</v>
      </c>
      <c r="BT299" s="155">
        <f t="shared" si="330"/>
        <v>2751791.6666666665</v>
      </c>
      <c r="BU299" s="155">
        <f t="shared" si="330"/>
        <v>2751791.6666666665</v>
      </c>
      <c r="BV299" s="155">
        <f t="shared" si="331"/>
        <v>33021500.000000004</v>
      </c>
      <c r="BW299" s="156">
        <f t="shared" si="332"/>
        <v>77050166.666666657</v>
      </c>
      <c r="BX299" s="157">
        <f t="shared" ref="BX299:CI301" si="338">+$S299</f>
        <v>2751791.6666666665</v>
      </c>
      <c r="BY299" s="157">
        <f t="shared" si="338"/>
        <v>2751791.6666666665</v>
      </c>
      <c r="BZ299" s="157">
        <f t="shared" si="338"/>
        <v>2751791.6666666665</v>
      </c>
      <c r="CA299" s="157">
        <f t="shared" si="338"/>
        <v>2751791.6666666665</v>
      </c>
      <c r="CB299" s="157">
        <f t="shared" si="338"/>
        <v>2751791.6666666665</v>
      </c>
      <c r="CC299" s="157">
        <f t="shared" si="338"/>
        <v>2751791.6666666665</v>
      </c>
      <c r="CD299" s="157">
        <f t="shared" si="338"/>
        <v>2751791.6666666665</v>
      </c>
      <c r="CE299" s="157">
        <f t="shared" si="338"/>
        <v>2751791.6666666665</v>
      </c>
      <c r="CF299" s="157">
        <f t="shared" si="338"/>
        <v>2751791.6666666665</v>
      </c>
      <c r="CG299" s="157">
        <f t="shared" si="338"/>
        <v>2751791.6666666665</v>
      </c>
      <c r="CH299" s="157">
        <f t="shared" si="338"/>
        <v>2751791.6666666665</v>
      </c>
      <c r="CI299" s="157">
        <f t="shared" si="338"/>
        <v>2751791.6666666665</v>
      </c>
      <c r="CJ299" s="155">
        <f t="shared" si="334"/>
        <v>33021500.000000004</v>
      </c>
      <c r="CK299" s="156">
        <f t="shared" si="335"/>
        <v>44028666.666666657</v>
      </c>
      <c r="CL299" s="155">
        <f t="shared" ref="CL299:CW301" si="339">+IF(YEAR($H299)&lt;$CL$4,$S299,IF(AND(YEAR($H299)=$CL$4,MONTH($H299)&lt;=CL$6),$S299,0))</f>
        <v>2751791.6666666665</v>
      </c>
      <c r="CM299" s="155">
        <f t="shared" si="339"/>
        <v>2751791.6666666665</v>
      </c>
      <c r="CN299" s="155">
        <f t="shared" si="339"/>
        <v>2751791.6666666665</v>
      </c>
      <c r="CO299" s="155">
        <f t="shared" si="339"/>
        <v>2751791.6666666665</v>
      </c>
      <c r="CP299" s="155">
        <f t="shared" si="339"/>
        <v>2751791.6666666665</v>
      </c>
      <c r="CQ299" s="155">
        <f t="shared" si="339"/>
        <v>2751791.6666666665</v>
      </c>
      <c r="CR299" s="155">
        <f t="shared" si="339"/>
        <v>2751791.6666666665</v>
      </c>
      <c r="CS299" s="155">
        <f t="shared" si="339"/>
        <v>2751791.6666666665</v>
      </c>
      <c r="CT299" s="155">
        <f t="shared" si="339"/>
        <v>2751791.6666666665</v>
      </c>
      <c r="CU299" s="155">
        <f t="shared" si="339"/>
        <v>2751791.6666666665</v>
      </c>
      <c r="CV299" s="155">
        <f t="shared" si="339"/>
        <v>2751791.6666666665</v>
      </c>
      <c r="CW299" s="155">
        <f t="shared" si="339"/>
        <v>2751791.6666666665</v>
      </c>
      <c r="CX299" s="155">
        <f>+SUM(CL299:CW299)</f>
        <v>33021500.000000004</v>
      </c>
      <c r="CY299" s="155">
        <f>+CK299-CX299</f>
        <v>11007166.666666653</v>
      </c>
    </row>
    <row r="300" spans="1:103" ht="13" outlineLevel="1" x14ac:dyDescent="0.25">
      <c r="A300" s="80" t="s">
        <v>715</v>
      </c>
      <c r="B300" s="80" t="s">
        <v>39</v>
      </c>
      <c r="C300" s="72"/>
      <c r="D300" s="71" t="s">
        <v>566</v>
      </c>
      <c r="E300" s="142" t="s">
        <v>858</v>
      </c>
      <c r="F300" s="71" t="s">
        <v>567</v>
      </c>
      <c r="G300" s="73">
        <v>44334</v>
      </c>
      <c r="H300" s="73">
        <v>44334</v>
      </c>
      <c r="I300" s="74">
        <v>96</v>
      </c>
      <c r="J300" s="142" t="s">
        <v>721</v>
      </c>
      <c r="K300" s="75" t="s">
        <v>50</v>
      </c>
      <c r="L300" s="71"/>
      <c r="M300" s="38" t="str">
        <f t="shared" si="291"/>
        <v>6424</v>
      </c>
      <c r="N300" s="71">
        <v>6424001905</v>
      </c>
      <c r="O300" s="71">
        <v>6424001905</v>
      </c>
      <c r="P300" s="76"/>
      <c r="Q300" s="77"/>
      <c r="R300" s="76">
        <v>565832789</v>
      </c>
      <c r="S300" s="170">
        <f t="shared" si="292"/>
        <v>5894091.552083333</v>
      </c>
      <c r="T300" s="155">
        <f t="shared" si="336"/>
        <v>0</v>
      </c>
      <c r="U300" s="155">
        <f t="shared" si="336"/>
        <v>0</v>
      </c>
      <c r="V300" s="155">
        <f t="shared" si="336"/>
        <v>0</v>
      </c>
      <c r="W300" s="155">
        <f t="shared" si="336"/>
        <v>0</v>
      </c>
      <c r="X300" s="155">
        <f t="shared" si="336"/>
        <v>0</v>
      </c>
      <c r="Y300" s="155">
        <f t="shared" si="336"/>
        <v>0</v>
      </c>
      <c r="Z300" s="155">
        <f t="shared" si="336"/>
        <v>0</v>
      </c>
      <c r="AA300" s="155">
        <f t="shared" si="336"/>
        <v>0</v>
      </c>
      <c r="AB300" s="155">
        <f t="shared" si="336"/>
        <v>0</v>
      </c>
      <c r="AC300" s="155">
        <f t="shared" si="336"/>
        <v>0</v>
      </c>
      <c r="AD300" s="155">
        <f t="shared" si="336"/>
        <v>0</v>
      </c>
      <c r="AE300" s="155">
        <f t="shared" si="336"/>
        <v>0</v>
      </c>
      <c r="AF300" s="155">
        <f t="shared" si="337"/>
        <v>0</v>
      </c>
      <c r="AG300" s="156">
        <v>0</v>
      </c>
      <c r="AH300" s="155">
        <f t="shared" si="326"/>
        <v>0</v>
      </c>
      <c r="AI300" s="155">
        <f t="shared" si="326"/>
        <v>0</v>
      </c>
      <c r="AJ300" s="155">
        <f t="shared" si="326"/>
        <v>0</v>
      </c>
      <c r="AK300" s="155">
        <f t="shared" si="326"/>
        <v>0</v>
      </c>
      <c r="AL300" s="155">
        <f t="shared" si="326"/>
        <v>5894091.552083333</v>
      </c>
      <c r="AM300" s="155">
        <f t="shared" si="326"/>
        <v>5894091.552083333</v>
      </c>
      <c r="AN300" s="155">
        <f t="shared" si="326"/>
        <v>5894091.552083333</v>
      </c>
      <c r="AO300" s="155">
        <f t="shared" si="326"/>
        <v>5894091.552083333</v>
      </c>
      <c r="AP300" s="155">
        <f t="shared" si="326"/>
        <v>5894091.552083333</v>
      </c>
      <c r="AQ300" s="155">
        <f t="shared" si="326"/>
        <v>5894091.552083333</v>
      </c>
      <c r="AR300" s="155">
        <f t="shared" si="310"/>
        <v>5894091.552083333</v>
      </c>
      <c r="AS300" s="155">
        <f t="shared" si="310"/>
        <v>5894091.552083333</v>
      </c>
      <c r="AT300" s="155">
        <f t="shared" si="297"/>
        <v>47152732.416666672</v>
      </c>
      <c r="AU300" s="156">
        <f t="shared" si="328"/>
        <v>518680056.58333331</v>
      </c>
      <c r="AV300" s="155">
        <f t="shared" si="327"/>
        <v>5894091.552083333</v>
      </c>
      <c r="AW300" s="155">
        <f t="shared" si="327"/>
        <v>5894091.552083333</v>
      </c>
      <c r="AX300" s="155">
        <f t="shared" si="329"/>
        <v>5894091.552083333</v>
      </c>
      <c r="AY300" s="155">
        <f t="shared" si="329"/>
        <v>5894091.552083333</v>
      </c>
      <c r="AZ300" s="155">
        <f t="shared" si="329"/>
        <v>5894091.552083333</v>
      </c>
      <c r="BA300" s="155">
        <f t="shared" si="329"/>
        <v>5894091.552083333</v>
      </c>
      <c r="BB300" s="155">
        <f t="shared" si="329"/>
        <v>5894091.552083333</v>
      </c>
      <c r="BC300" s="155">
        <f t="shared" si="329"/>
        <v>5894091.552083333</v>
      </c>
      <c r="BD300" s="155">
        <f t="shared" si="329"/>
        <v>5894091.552083333</v>
      </c>
      <c r="BE300" s="155">
        <f t="shared" si="329"/>
        <v>5894091.552083333</v>
      </c>
      <c r="BF300" s="155">
        <f t="shared" si="329"/>
        <v>5894091.552083333</v>
      </c>
      <c r="BG300" s="155">
        <f t="shared" si="329"/>
        <v>5894091.552083333</v>
      </c>
      <c r="BH300" s="155">
        <f t="shared" si="312"/>
        <v>70729098.625000015</v>
      </c>
      <c r="BI300" s="156">
        <f t="shared" si="325"/>
        <v>447950957.95833331</v>
      </c>
      <c r="BJ300" s="155">
        <f t="shared" si="330"/>
        <v>5894091.552083333</v>
      </c>
      <c r="BK300" s="155">
        <f t="shared" si="330"/>
        <v>5894091.552083333</v>
      </c>
      <c r="BL300" s="155">
        <f t="shared" si="330"/>
        <v>5894091.552083333</v>
      </c>
      <c r="BM300" s="155">
        <f t="shared" si="330"/>
        <v>5894091.552083333</v>
      </c>
      <c r="BN300" s="155">
        <f t="shared" si="330"/>
        <v>5894091.552083333</v>
      </c>
      <c r="BO300" s="155">
        <f t="shared" si="330"/>
        <v>5894091.552083333</v>
      </c>
      <c r="BP300" s="155">
        <f t="shared" si="330"/>
        <v>5894091.552083333</v>
      </c>
      <c r="BQ300" s="155">
        <f t="shared" si="330"/>
        <v>5894091.552083333</v>
      </c>
      <c r="BR300" s="155">
        <f t="shared" si="330"/>
        <v>5894091.552083333</v>
      </c>
      <c r="BS300" s="155">
        <f t="shared" si="330"/>
        <v>5894091.552083333</v>
      </c>
      <c r="BT300" s="155">
        <f t="shared" si="330"/>
        <v>5894091.552083333</v>
      </c>
      <c r="BU300" s="155">
        <f t="shared" si="330"/>
        <v>5894091.552083333</v>
      </c>
      <c r="BV300" s="155">
        <f t="shared" si="331"/>
        <v>70729098.625000015</v>
      </c>
      <c r="BW300" s="156">
        <f t="shared" si="332"/>
        <v>377221859.33333331</v>
      </c>
      <c r="BX300" s="157">
        <f t="shared" si="338"/>
        <v>5894091.552083333</v>
      </c>
      <c r="BY300" s="157">
        <f t="shared" si="338"/>
        <v>5894091.552083333</v>
      </c>
      <c r="BZ300" s="157">
        <f t="shared" si="338"/>
        <v>5894091.552083333</v>
      </c>
      <c r="CA300" s="157">
        <f t="shared" si="338"/>
        <v>5894091.552083333</v>
      </c>
      <c r="CB300" s="157">
        <f t="shared" si="338"/>
        <v>5894091.552083333</v>
      </c>
      <c r="CC300" s="157">
        <f t="shared" si="338"/>
        <v>5894091.552083333</v>
      </c>
      <c r="CD300" s="157">
        <f t="shared" si="338"/>
        <v>5894091.552083333</v>
      </c>
      <c r="CE300" s="157">
        <f t="shared" si="338"/>
        <v>5894091.552083333</v>
      </c>
      <c r="CF300" s="157">
        <f t="shared" si="338"/>
        <v>5894091.552083333</v>
      </c>
      <c r="CG300" s="157">
        <f t="shared" si="338"/>
        <v>5894091.552083333</v>
      </c>
      <c r="CH300" s="157">
        <f t="shared" si="338"/>
        <v>5894091.552083333</v>
      </c>
      <c r="CI300" s="157">
        <f t="shared" si="338"/>
        <v>5894091.552083333</v>
      </c>
      <c r="CJ300" s="155">
        <f t="shared" si="334"/>
        <v>70729098.625000015</v>
      </c>
      <c r="CK300" s="156">
        <f t="shared" si="335"/>
        <v>306492760.70833331</v>
      </c>
      <c r="CL300" s="155">
        <f t="shared" si="339"/>
        <v>5894091.552083333</v>
      </c>
      <c r="CM300" s="155">
        <f t="shared" si="339"/>
        <v>5894091.552083333</v>
      </c>
      <c r="CN300" s="155">
        <f t="shared" si="339"/>
        <v>5894091.552083333</v>
      </c>
      <c r="CO300" s="155">
        <f t="shared" si="339"/>
        <v>5894091.552083333</v>
      </c>
      <c r="CP300" s="155">
        <f t="shared" si="339"/>
        <v>5894091.552083333</v>
      </c>
      <c r="CQ300" s="155">
        <f t="shared" si="339"/>
        <v>5894091.552083333</v>
      </c>
      <c r="CR300" s="155">
        <f t="shared" si="339"/>
        <v>5894091.552083333</v>
      </c>
      <c r="CS300" s="155">
        <f t="shared" si="339"/>
        <v>5894091.552083333</v>
      </c>
      <c r="CT300" s="155">
        <f t="shared" si="339"/>
        <v>5894091.552083333</v>
      </c>
      <c r="CU300" s="155">
        <f t="shared" si="339"/>
        <v>5894091.552083333</v>
      </c>
      <c r="CV300" s="155">
        <f t="shared" si="339"/>
        <v>5894091.552083333</v>
      </c>
      <c r="CW300" s="155">
        <f t="shared" si="339"/>
        <v>5894091.552083333</v>
      </c>
      <c r="CX300" s="155">
        <f>+SUM(CL300:CW300)</f>
        <v>70729098.625000015</v>
      </c>
      <c r="CY300" s="155">
        <f>+CK300-CX300</f>
        <v>235763662.08333331</v>
      </c>
    </row>
    <row r="301" spans="1:103" ht="13" outlineLevel="1" x14ac:dyDescent="0.25">
      <c r="A301" s="80" t="s">
        <v>460</v>
      </c>
      <c r="B301" s="80" t="s">
        <v>39</v>
      </c>
      <c r="C301" s="72"/>
      <c r="D301" s="71" t="s">
        <v>88</v>
      </c>
      <c r="E301" s="142" t="s">
        <v>859</v>
      </c>
      <c r="F301" s="71" t="s">
        <v>539</v>
      </c>
      <c r="G301" s="73">
        <v>44337</v>
      </c>
      <c r="H301" s="73">
        <v>44337</v>
      </c>
      <c r="I301" s="74">
        <v>60</v>
      </c>
      <c r="J301" s="142" t="s">
        <v>94</v>
      </c>
      <c r="K301" s="75" t="s">
        <v>66</v>
      </c>
      <c r="L301" s="71"/>
      <c r="M301" s="38" t="str">
        <f t="shared" si="291"/>
        <v>6274</v>
      </c>
      <c r="N301" s="71">
        <v>6274001905</v>
      </c>
      <c r="O301" s="71">
        <v>6274001905</v>
      </c>
      <c r="P301" s="76"/>
      <c r="Q301" s="77"/>
      <c r="R301" s="76">
        <v>390000000</v>
      </c>
      <c r="S301" s="170">
        <f t="shared" si="292"/>
        <v>6500000</v>
      </c>
      <c r="T301" s="155">
        <f t="shared" si="336"/>
        <v>0</v>
      </c>
      <c r="U301" s="155">
        <f t="shared" si="336"/>
        <v>0</v>
      </c>
      <c r="V301" s="155">
        <f t="shared" si="336"/>
        <v>0</v>
      </c>
      <c r="W301" s="155">
        <f t="shared" si="336"/>
        <v>0</v>
      </c>
      <c r="X301" s="155">
        <f t="shared" si="336"/>
        <v>0</v>
      </c>
      <c r="Y301" s="155">
        <f t="shared" si="336"/>
        <v>0</v>
      </c>
      <c r="Z301" s="155">
        <f t="shared" si="336"/>
        <v>0</v>
      </c>
      <c r="AA301" s="155">
        <f t="shared" si="336"/>
        <v>0</v>
      </c>
      <c r="AB301" s="155">
        <f t="shared" si="336"/>
        <v>0</v>
      </c>
      <c r="AC301" s="155">
        <f t="shared" si="336"/>
        <v>0</v>
      </c>
      <c r="AD301" s="155">
        <f t="shared" si="336"/>
        <v>0</v>
      </c>
      <c r="AE301" s="155">
        <f t="shared" si="336"/>
        <v>0</v>
      </c>
      <c r="AF301" s="155">
        <f t="shared" si="337"/>
        <v>0</v>
      </c>
      <c r="AG301" s="156">
        <v>0</v>
      </c>
      <c r="AH301" s="155">
        <f t="shared" si="326"/>
        <v>0</v>
      </c>
      <c r="AI301" s="155">
        <f t="shared" si="326"/>
        <v>0</v>
      </c>
      <c r="AJ301" s="155">
        <f t="shared" si="326"/>
        <v>0</v>
      </c>
      <c r="AK301" s="155">
        <f t="shared" si="326"/>
        <v>0</v>
      </c>
      <c r="AL301" s="155">
        <f t="shared" si="326"/>
        <v>6500000</v>
      </c>
      <c r="AM301" s="155">
        <f t="shared" si="326"/>
        <v>6500000</v>
      </c>
      <c r="AN301" s="155">
        <f t="shared" si="326"/>
        <v>6500000</v>
      </c>
      <c r="AO301" s="155">
        <f t="shared" si="326"/>
        <v>6500000</v>
      </c>
      <c r="AP301" s="155">
        <f t="shared" si="326"/>
        <v>6500000</v>
      </c>
      <c r="AQ301" s="155">
        <f t="shared" si="326"/>
        <v>6500000</v>
      </c>
      <c r="AR301" s="155">
        <f t="shared" si="310"/>
        <v>6500000</v>
      </c>
      <c r="AS301" s="155">
        <f t="shared" si="310"/>
        <v>6500000</v>
      </c>
      <c r="AT301" s="155">
        <f t="shared" si="297"/>
        <v>52000000</v>
      </c>
      <c r="AU301" s="156">
        <f t="shared" si="328"/>
        <v>338000000</v>
      </c>
      <c r="AV301" s="155">
        <f t="shared" si="327"/>
        <v>6500000</v>
      </c>
      <c r="AW301" s="155">
        <f t="shared" si="327"/>
        <v>6500000</v>
      </c>
      <c r="AX301" s="155">
        <f t="shared" si="329"/>
        <v>6500000</v>
      </c>
      <c r="AY301" s="155">
        <f t="shared" si="329"/>
        <v>6500000</v>
      </c>
      <c r="AZ301" s="155">
        <f t="shared" si="329"/>
        <v>6500000</v>
      </c>
      <c r="BA301" s="155">
        <f t="shared" si="329"/>
        <v>6500000</v>
      </c>
      <c r="BB301" s="155">
        <f t="shared" si="329"/>
        <v>6500000</v>
      </c>
      <c r="BC301" s="155">
        <f t="shared" si="329"/>
        <v>6500000</v>
      </c>
      <c r="BD301" s="155">
        <f t="shared" si="329"/>
        <v>6500000</v>
      </c>
      <c r="BE301" s="155">
        <f t="shared" si="329"/>
        <v>6500000</v>
      </c>
      <c r="BF301" s="155">
        <f t="shared" si="329"/>
        <v>6500000</v>
      </c>
      <c r="BG301" s="155">
        <f t="shared" si="329"/>
        <v>6500000</v>
      </c>
      <c r="BH301" s="155">
        <f t="shared" si="312"/>
        <v>78000000</v>
      </c>
      <c r="BI301" s="156">
        <f>+R301-BH301</f>
        <v>312000000</v>
      </c>
      <c r="BJ301" s="155">
        <f t="shared" si="330"/>
        <v>6500000</v>
      </c>
      <c r="BK301" s="155">
        <f t="shared" si="330"/>
        <v>6500000</v>
      </c>
      <c r="BL301" s="155">
        <f t="shared" si="330"/>
        <v>6500000</v>
      </c>
      <c r="BM301" s="155">
        <f t="shared" si="330"/>
        <v>6500000</v>
      </c>
      <c r="BN301" s="155">
        <f t="shared" si="330"/>
        <v>6500000</v>
      </c>
      <c r="BO301" s="155">
        <f t="shared" si="330"/>
        <v>6500000</v>
      </c>
      <c r="BP301" s="155">
        <f t="shared" si="330"/>
        <v>6500000</v>
      </c>
      <c r="BQ301" s="155">
        <f t="shared" si="330"/>
        <v>6500000</v>
      </c>
      <c r="BR301" s="155">
        <f t="shared" si="330"/>
        <v>6500000</v>
      </c>
      <c r="BS301" s="155">
        <f t="shared" si="330"/>
        <v>6500000</v>
      </c>
      <c r="BT301" s="155">
        <f t="shared" si="330"/>
        <v>6500000</v>
      </c>
      <c r="BU301" s="155">
        <f t="shared" si="330"/>
        <v>6500000</v>
      </c>
      <c r="BV301" s="155">
        <f t="shared" si="331"/>
        <v>78000000</v>
      </c>
      <c r="BW301" s="156">
        <f t="shared" si="332"/>
        <v>234000000</v>
      </c>
      <c r="BX301" s="157">
        <f t="shared" si="338"/>
        <v>6500000</v>
      </c>
      <c r="BY301" s="157">
        <f t="shared" si="338"/>
        <v>6500000</v>
      </c>
      <c r="BZ301" s="157">
        <f t="shared" si="338"/>
        <v>6500000</v>
      </c>
      <c r="CA301" s="157">
        <f t="shared" si="338"/>
        <v>6500000</v>
      </c>
      <c r="CB301" s="157">
        <f t="shared" si="338"/>
        <v>6500000</v>
      </c>
      <c r="CC301" s="157">
        <f t="shared" si="338"/>
        <v>6500000</v>
      </c>
      <c r="CD301" s="157">
        <f t="shared" si="338"/>
        <v>6500000</v>
      </c>
      <c r="CE301" s="157">
        <f t="shared" si="338"/>
        <v>6500000</v>
      </c>
      <c r="CF301" s="157">
        <f t="shared" si="338"/>
        <v>6500000</v>
      </c>
      <c r="CG301" s="157">
        <f t="shared" si="338"/>
        <v>6500000</v>
      </c>
      <c r="CH301" s="157">
        <f t="shared" si="338"/>
        <v>6500000</v>
      </c>
      <c r="CI301" s="157">
        <f t="shared" si="338"/>
        <v>6500000</v>
      </c>
      <c r="CJ301" s="155">
        <f t="shared" si="334"/>
        <v>78000000</v>
      </c>
      <c r="CK301" s="156">
        <f t="shared" si="335"/>
        <v>156000000</v>
      </c>
      <c r="CL301" s="155">
        <f t="shared" si="339"/>
        <v>6500000</v>
      </c>
      <c r="CM301" s="155">
        <f t="shared" si="339"/>
        <v>6500000</v>
      </c>
      <c r="CN301" s="155">
        <f t="shared" si="339"/>
        <v>6500000</v>
      </c>
      <c r="CO301" s="155">
        <f t="shared" si="339"/>
        <v>6500000</v>
      </c>
      <c r="CP301" s="155">
        <f t="shared" si="339"/>
        <v>6500000</v>
      </c>
      <c r="CQ301" s="155">
        <f t="shared" si="339"/>
        <v>6500000</v>
      </c>
      <c r="CR301" s="155">
        <f t="shared" si="339"/>
        <v>6500000</v>
      </c>
      <c r="CS301" s="155">
        <f t="shared" si="339"/>
        <v>6500000</v>
      </c>
      <c r="CT301" s="155">
        <f t="shared" si="339"/>
        <v>6500000</v>
      </c>
      <c r="CU301" s="155">
        <f t="shared" si="339"/>
        <v>6500000</v>
      </c>
      <c r="CV301" s="155">
        <f t="shared" si="339"/>
        <v>6500000</v>
      </c>
      <c r="CW301" s="155">
        <f t="shared" si="339"/>
        <v>6500000</v>
      </c>
      <c r="CX301" s="155">
        <f>+SUM(CL301:CW301)</f>
        <v>78000000</v>
      </c>
      <c r="CY301" s="155">
        <f>+CK301-CX301</f>
        <v>78000000</v>
      </c>
    </row>
    <row r="302" spans="1:103" ht="13" outlineLevel="1" x14ac:dyDescent="0.25">
      <c r="A302" s="80" t="s">
        <v>715</v>
      </c>
      <c r="B302" s="80" t="s">
        <v>39</v>
      </c>
      <c r="C302" s="72"/>
      <c r="D302" s="71" t="s">
        <v>176</v>
      </c>
      <c r="E302" s="142" t="s">
        <v>860</v>
      </c>
      <c r="F302" s="71" t="s">
        <v>573</v>
      </c>
      <c r="G302" s="73">
        <v>44368</v>
      </c>
      <c r="H302" s="73">
        <v>44368</v>
      </c>
      <c r="I302" s="74">
        <v>36</v>
      </c>
      <c r="J302" s="142" t="s">
        <v>721</v>
      </c>
      <c r="K302" s="75" t="s">
        <v>50</v>
      </c>
      <c r="L302" s="71"/>
      <c r="M302" s="38" t="str">
        <f t="shared" si="291"/>
        <v>6424</v>
      </c>
      <c r="N302" s="71">
        <v>6424001904</v>
      </c>
      <c r="O302" s="71">
        <v>6274001904</v>
      </c>
      <c r="P302" s="76"/>
      <c r="Q302" s="77"/>
      <c r="R302" s="76">
        <v>52516000</v>
      </c>
      <c r="S302" s="170">
        <f t="shared" si="292"/>
        <v>1458777.7777777778</v>
      </c>
      <c r="T302" s="155">
        <f t="shared" si="336"/>
        <v>0</v>
      </c>
      <c r="U302" s="155">
        <f t="shared" si="336"/>
        <v>0</v>
      </c>
      <c r="V302" s="155">
        <f t="shared" si="336"/>
        <v>0</v>
      </c>
      <c r="W302" s="155">
        <f t="shared" si="336"/>
        <v>0</v>
      </c>
      <c r="X302" s="155">
        <f t="shared" si="336"/>
        <v>0</v>
      </c>
      <c r="Y302" s="155">
        <f t="shared" si="336"/>
        <v>0</v>
      </c>
      <c r="Z302" s="155">
        <f t="shared" si="336"/>
        <v>0</v>
      </c>
      <c r="AA302" s="155">
        <f t="shared" si="336"/>
        <v>0</v>
      </c>
      <c r="AB302" s="155">
        <f t="shared" si="336"/>
        <v>0</v>
      </c>
      <c r="AC302" s="155">
        <f t="shared" si="336"/>
        <v>0</v>
      </c>
      <c r="AD302" s="155">
        <f t="shared" si="336"/>
        <v>0</v>
      </c>
      <c r="AE302" s="155">
        <f t="shared" si="336"/>
        <v>0</v>
      </c>
      <c r="AF302" s="155">
        <f t="shared" si="337"/>
        <v>0</v>
      </c>
      <c r="AG302" s="156">
        <v>0</v>
      </c>
      <c r="AH302" s="155">
        <f t="shared" si="326"/>
        <v>0</v>
      </c>
      <c r="AI302" s="155">
        <f t="shared" si="326"/>
        <v>0</v>
      </c>
      <c r="AJ302" s="155">
        <f t="shared" si="326"/>
        <v>0</v>
      </c>
      <c r="AK302" s="155">
        <f t="shared" si="326"/>
        <v>0</v>
      </c>
      <c r="AL302" s="155">
        <f t="shared" si="326"/>
        <v>0</v>
      </c>
      <c r="AM302" s="155">
        <f t="shared" si="326"/>
        <v>1458777.7777777778</v>
      </c>
      <c r="AN302" s="155">
        <f t="shared" si="326"/>
        <v>1458777.7777777778</v>
      </c>
      <c r="AO302" s="155">
        <f t="shared" si="326"/>
        <v>1458777.7777777778</v>
      </c>
      <c r="AP302" s="155">
        <f t="shared" si="326"/>
        <v>1458777.7777777778</v>
      </c>
      <c r="AQ302" s="155">
        <f t="shared" si="326"/>
        <v>1458777.7777777778</v>
      </c>
      <c r="AR302" s="155">
        <f t="shared" si="310"/>
        <v>1458777.7777777778</v>
      </c>
      <c r="AS302" s="155">
        <f t="shared" si="310"/>
        <v>1458777.7777777778</v>
      </c>
      <c r="AT302" s="155">
        <f t="shared" si="297"/>
        <v>10211444.444444444</v>
      </c>
      <c r="AU302" s="156">
        <f t="shared" si="328"/>
        <v>42304555.555555552</v>
      </c>
      <c r="AV302" s="155">
        <f t="shared" si="327"/>
        <v>1458777.7777777778</v>
      </c>
      <c r="AW302" s="155">
        <f t="shared" si="327"/>
        <v>1458777.7777777778</v>
      </c>
      <c r="AX302" s="155">
        <f t="shared" si="329"/>
        <v>1458777.7777777778</v>
      </c>
      <c r="AY302" s="155">
        <f t="shared" si="329"/>
        <v>1458777.7777777778</v>
      </c>
      <c r="AZ302" s="155">
        <f t="shared" si="329"/>
        <v>1458777.7777777778</v>
      </c>
      <c r="BA302" s="155">
        <f t="shared" si="329"/>
        <v>1458777.7777777778</v>
      </c>
      <c r="BB302" s="155">
        <f t="shared" si="329"/>
        <v>1458777.7777777778</v>
      </c>
      <c r="BC302" s="155">
        <f t="shared" si="329"/>
        <v>1458777.7777777778</v>
      </c>
      <c r="BD302" s="155">
        <f t="shared" si="329"/>
        <v>1458777.7777777778</v>
      </c>
      <c r="BE302" s="155">
        <f t="shared" si="329"/>
        <v>1458777.7777777778</v>
      </c>
      <c r="BF302" s="155">
        <f t="shared" si="329"/>
        <v>1458777.7777777778</v>
      </c>
      <c r="BG302" s="155">
        <f t="shared" si="329"/>
        <v>1458777.7777777778</v>
      </c>
      <c r="BH302" s="155">
        <f t="shared" si="312"/>
        <v>17505333.333333332</v>
      </c>
      <c r="BI302" s="156">
        <f>+AU302-BH302</f>
        <v>24799222.22222222</v>
      </c>
      <c r="BJ302" s="155">
        <f t="shared" si="330"/>
        <v>1458777.7777777778</v>
      </c>
      <c r="BK302" s="155">
        <f t="shared" si="330"/>
        <v>1458777.7777777778</v>
      </c>
      <c r="BL302" s="155">
        <f t="shared" si="330"/>
        <v>1458777.7777777778</v>
      </c>
      <c r="BM302" s="155">
        <f t="shared" si="330"/>
        <v>1458777.7777777778</v>
      </c>
      <c r="BN302" s="155">
        <f t="shared" si="330"/>
        <v>1458777.7777777778</v>
      </c>
      <c r="BO302" s="155">
        <f t="shared" si="330"/>
        <v>1458777.7777777778</v>
      </c>
      <c r="BP302" s="155">
        <f t="shared" si="330"/>
        <v>1458777.7777777778</v>
      </c>
      <c r="BQ302" s="155">
        <f t="shared" si="330"/>
        <v>1458777.7777777778</v>
      </c>
      <c r="BR302" s="155">
        <f t="shared" si="330"/>
        <v>1458777.7777777778</v>
      </c>
      <c r="BS302" s="155">
        <f t="shared" si="330"/>
        <v>1458777.7777777778</v>
      </c>
      <c r="BT302" s="155">
        <f t="shared" si="330"/>
        <v>1458777.7777777778</v>
      </c>
      <c r="BU302" s="155">
        <f t="shared" si="330"/>
        <v>1458777.7777777778</v>
      </c>
      <c r="BV302" s="155">
        <f t="shared" si="331"/>
        <v>17505333.333333332</v>
      </c>
      <c r="BW302" s="156">
        <f t="shared" si="332"/>
        <v>7293888.8888888881</v>
      </c>
      <c r="BX302" s="157">
        <f t="shared" ref="BX302:CA327" si="340">+$S302</f>
        <v>1458777.7777777778</v>
      </c>
      <c r="BY302" s="157">
        <f t="shared" si="340"/>
        <v>1458777.7777777778</v>
      </c>
      <c r="BZ302" s="157">
        <f t="shared" si="340"/>
        <v>1458777.7777777778</v>
      </c>
      <c r="CA302" s="157">
        <f t="shared" si="340"/>
        <v>1458777.7777777778</v>
      </c>
      <c r="CB302" s="157">
        <f>+$S302-8</f>
        <v>1458769.7777777778</v>
      </c>
      <c r="CC302" s="157"/>
      <c r="CD302" s="157"/>
      <c r="CE302" s="157"/>
      <c r="CF302" s="157"/>
      <c r="CG302" s="157"/>
      <c r="CH302" s="157"/>
      <c r="CI302" s="157"/>
      <c r="CJ302" s="155">
        <f t="shared" si="334"/>
        <v>7293880.888888889</v>
      </c>
      <c r="CK302" s="156">
        <f t="shared" si="335"/>
        <v>7.9999999990686774</v>
      </c>
      <c r="CL302" s="159"/>
      <c r="CM302" s="159"/>
      <c r="CN302" s="159"/>
      <c r="CO302" s="159"/>
      <c r="CP302" s="159"/>
      <c r="CQ302" s="159"/>
      <c r="CR302" s="159"/>
      <c r="CS302" s="159"/>
      <c r="CT302" s="159"/>
      <c r="CU302" s="159"/>
      <c r="CV302" s="159"/>
      <c r="CW302" s="159"/>
      <c r="CX302" s="159"/>
      <c r="CY302" s="159"/>
    </row>
    <row r="303" spans="1:103" ht="13" outlineLevel="1" x14ac:dyDescent="0.25">
      <c r="A303" s="80" t="s">
        <v>460</v>
      </c>
      <c r="B303" s="80" t="s">
        <v>39</v>
      </c>
      <c r="C303" s="72"/>
      <c r="D303" s="71" t="s">
        <v>147</v>
      </c>
      <c r="E303" s="142" t="s">
        <v>861</v>
      </c>
      <c r="F303" s="71" t="s">
        <v>492</v>
      </c>
      <c r="G303" s="73">
        <v>44408</v>
      </c>
      <c r="H303" s="73">
        <v>44378</v>
      </c>
      <c r="I303" s="74">
        <v>60</v>
      </c>
      <c r="J303" s="142" t="s">
        <v>94</v>
      </c>
      <c r="K303" s="75" t="s">
        <v>66</v>
      </c>
      <c r="L303" s="71"/>
      <c r="M303" s="38" t="str">
        <f t="shared" si="291"/>
        <v>6274</v>
      </c>
      <c r="N303" s="71">
        <v>6274001906</v>
      </c>
      <c r="O303" s="71" t="s">
        <v>346</v>
      </c>
      <c r="P303" s="76"/>
      <c r="Q303" s="77"/>
      <c r="R303" s="76">
        <v>433134526</v>
      </c>
      <c r="S303" s="170">
        <f t="shared" si="292"/>
        <v>7218908.7666666666</v>
      </c>
      <c r="T303" s="155">
        <f t="shared" si="336"/>
        <v>0</v>
      </c>
      <c r="U303" s="155">
        <f t="shared" si="336"/>
        <v>0</v>
      </c>
      <c r="V303" s="155">
        <f t="shared" si="336"/>
        <v>0</v>
      </c>
      <c r="W303" s="155">
        <f t="shared" si="336"/>
        <v>0</v>
      </c>
      <c r="X303" s="155">
        <f t="shared" si="336"/>
        <v>0</v>
      </c>
      <c r="Y303" s="155">
        <f t="shared" si="336"/>
        <v>0</v>
      </c>
      <c r="Z303" s="155">
        <f t="shared" si="336"/>
        <v>0</v>
      </c>
      <c r="AA303" s="155">
        <f t="shared" si="336"/>
        <v>0</v>
      </c>
      <c r="AB303" s="155">
        <f t="shared" si="336"/>
        <v>0</v>
      </c>
      <c r="AC303" s="155">
        <f t="shared" si="336"/>
        <v>0</v>
      </c>
      <c r="AD303" s="155">
        <f t="shared" si="336"/>
        <v>0</v>
      </c>
      <c r="AE303" s="155">
        <f t="shared" si="336"/>
        <v>0</v>
      </c>
      <c r="AF303" s="155">
        <f t="shared" si="337"/>
        <v>0</v>
      </c>
      <c r="AG303" s="156">
        <v>0</v>
      </c>
      <c r="AH303" s="155">
        <f t="shared" si="326"/>
        <v>0</v>
      </c>
      <c r="AI303" s="155">
        <f t="shared" si="326"/>
        <v>0</v>
      </c>
      <c r="AJ303" s="155">
        <f t="shared" si="326"/>
        <v>0</v>
      </c>
      <c r="AK303" s="155">
        <f t="shared" si="326"/>
        <v>0</v>
      </c>
      <c r="AL303" s="155">
        <f t="shared" si="326"/>
        <v>0</v>
      </c>
      <c r="AM303" s="155">
        <f t="shared" si="326"/>
        <v>0</v>
      </c>
      <c r="AN303" s="155">
        <f t="shared" si="326"/>
        <v>7218908.7666666666</v>
      </c>
      <c r="AO303" s="155">
        <f t="shared" si="326"/>
        <v>7218908.7666666666</v>
      </c>
      <c r="AP303" s="155">
        <f t="shared" si="326"/>
        <v>7218908.7666666666</v>
      </c>
      <c r="AQ303" s="155">
        <f t="shared" si="326"/>
        <v>7218908.7666666666</v>
      </c>
      <c r="AR303" s="155">
        <f t="shared" si="310"/>
        <v>7218908.7666666666</v>
      </c>
      <c r="AS303" s="155">
        <f t="shared" si="310"/>
        <v>7218908.7666666666</v>
      </c>
      <c r="AT303" s="155">
        <f t="shared" si="297"/>
        <v>43313452.600000001</v>
      </c>
      <c r="AU303" s="156">
        <f t="shared" si="328"/>
        <v>389821073.39999998</v>
      </c>
      <c r="AV303" s="155">
        <f t="shared" si="327"/>
        <v>7218908.7666666666</v>
      </c>
      <c r="AW303" s="155">
        <f t="shared" si="327"/>
        <v>7218908.7666666666</v>
      </c>
      <c r="AX303" s="155">
        <f t="shared" si="329"/>
        <v>7218908.7666666666</v>
      </c>
      <c r="AY303" s="155">
        <f t="shared" si="329"/>
        <v>7218908.7666666666</v>
      </c>
      <c r="AZ303" s="155">
        <f t="shared" si="329"/>
        <v>7218908.7666666666</v>
      </c>
      <c r="BA303" s="155">
        <f t="shared" si="329"/>
        <v>7218908.7666666666</v>
      </c>
      <c r="BB303" s="155">
        <f t="shared" si="329"/>
        <v>7218908.7666666666</v>
      </c>
      <c r="BC303" s="155">
        <f t="shared" si="329"/>
        <v>7218908.7666666666</v>
      </c>
      <c r="BD303" s="155">
        <f t="shared" si="329"/>
        <v>7218908.7666666666</v>
      </c>
      <c r="BE303" s="155">
        <f t="shared" si="329"/>
        <v>7218908.7666666666</v>
      </c>
      <c r="BF303" s="155">
        <f t="shared" si="329"/>
        <v>7218908.7666666666</v>
      </c>
      <c r="BG303" s="155">
        <f t="shared" si="329"/>
        <v>7218908.7666666666</v>
      </c>
      <c r="BH303" s="155">
        <f t="shared" si="312"/>
        <v>86626905.200000003</v>
      </c>
      <c r="BI303" s="156">
        <f>+AU303-BH303</f>
        <v>303194168.19999999</v>
      </c>
      <c r="BJ303" s="155">
        <f t="shared" si="330"/>
        <v>7218908.7666666666</v>
      </c>
      <c r="BK303" s="155">
        <f t="shared" si="330"/>
        <v>7218908.7666666666</v>
      </c>
      <c r="BL303" s="155">
        <f t="shared" si="330"/>
        <v>7218908.7666666666</v>
      </c>
      <c r="BM303" s="155">
        <f t="shared" si="330"/>
        <v>7218908.7666666666</v>
      </c>
      <c r="BN303" s="155">
        <f t="shared" si="330"/>
        <v>7218908.7666666666</v>
      </c>
      <c r="BO303" s="155">
        <f t="shared" si="330"/>
        <v>7218908.7666666666</v>
      </c>
      <c r="BP303" s="155">
        <f t="shared" si="330"/>
        <v>7218908.7666666666</v>
      </c>
      <c r="BQ303" s="155">
        <f t="shared" si="330"/>
        <v>7218908.7666666666</v>
      </c>
      <c r="BR303" s="155">
        <f t="shared" si="330"/>
        <v>7218908.7666666666</v>
      </c>
      <c r="BS303" s="155">
        <f t="shared" si="330"/>
        <v>7218908.7666666666</v>
      </c>
      <c r="BT303" s="155">
        <f t="shared" si="330"/>
        <v>7218908.7666666666</v>
      </c>
      <c r="BU303" s="155">
        <f t="shared" si="330"/>
        <v>7218908.7666666666</v>
      </c>
      <c r="BV303" s="155">
        <f t="shared" si="331"/>
        <v>86626905.200000003</v>
      </c>
      <c r="BW303" s="156">
        <f t="shared" si="332"/>
        <v>216567263</v>
      </c>
      <c r="BX303" s="157">
        <f t="shared" si="340"/>
        <v>7218908.7666666666</v>
      </c>
      <c r="BY303" s="157">
        <f t="shared" si="340"/>
        <v>7218908.7666666666</v>
      </c>
      <c r="BZ303" s="157">
        <f t="shared" si="340"/>
        <v>7218908.7666666666</v>
      </c>
      <c r="CA303" s="157">
        <f t="shared" si="340"/>
        <v>7218908.7666666666</v>
      </c>
      <c r="CB303" s="157">
        <f t="shared" ref="CB303:CI312" si="341">+$S303</f>
        <v>7218908.7666666666</v>
      </c>
      <c r="CC303" s="157">
        <f t="shared" si="341"/>
        <v>7218908.7666666666</v>
      </c>
      <c r="CD303" s="157">
        <f t="shared" si="341"/>
        <v>7218908.7666666666</v>
      </c>
      <c r="CE303" s="157">
        <f t="shared" si="341"/>
        <v>7218908.7666666666</v>
      </c>
      <c r="CF303" s="157">
        <f t="shared" si="341"/>
        <v>7218908.7666666666</v>
      </c>
      <c r="CG303" s="157">
        <f t="shared" si="341"/>
        <v>7218908.7666666666</v>
      </c>
      <c r="CH303" s="157">
        <f t="shared" si="341"/>
        <v>7218908.7666666666</v>
      </c>
      <c r="CI303" s="157">
        <f t="shared" si="341"/>
        <v>7218908.7666666666</v>
      </c>
      <c r="CJ303" s="155">
        <f t="shared" si="334"/>
        <v>86626905.200000003</v>
      </c>
      <c r="CK303" s="156">
        <f t="shared" si="335"/>
        <v>129940357.8</v>
      </c>
      <c r="CL303" s="155">
        <f t="shared" ref="CL303:CW312" si="342">+IF(YEAR($H303)&lt;$CL$4,$S303,IF(AND(YEAR($H303)=$CL$4,MONTH($H303)&lt;=CL$6),$S303,0))</f>
        <v>7218908.7666666666</v>
      </c>
      <c r="CM303" s="155">
        <f t="shared" si="342"/>
        <v>7218908.7666666666</v>
      </c>
      <c r="CN303" s="155">
        <f t="shared" si="342"/>
        <v>7218908.7666666666</v>
      </c>
      <c r="CO303" s="155">
        <f t="shared" si="342"/>
        <v>7218908.7666666666</v>
      </c>
      <c r="CP303" s="155">
        <f t="shared" si="342"/>
        <v>7218908.7666666666</v>
      </c>
      <c r="CQ303" s="155">
        <f t="shared" si="342"/>
        <v>7218908.7666666666</v>
      </c>
      <c r="CR303" s="155">
        <f t="shared" si="342"/>
        <v>7218908.7666666666</v>
      </c>
      <c r="CS303" s="155">
        <f t="shared" si="342"/>
        <v>7218908.7666666666</v>
      </c>
      <c r="CT303" s="155">
        <f t="shared" si="342"/>
        <v>7218908.7666666666</v>
      </c>
      <c r="CU303" s="155">
        <f t="shared" si="342"/>
        <v>7218908.7666666666</v>
      </c>
      <c r="CV303" s="155">
        <f t="shared" si="342"/>
        <v>7218908.7666666666</v>
      </c>
      <c r="CW303" s="155">
        <f t="shared" si="342"/>
        <v>7218908.7666666666</v>
      </c>
      <c r="CX303" s="155">
        <f t="shared" ref="CX303:CX318" si="343">+SUM(CL303:CW303)</f>
        <v>86626905.200000003</v>
      </c>
      <c r="CY303" s="155">
        <f t="shared" ref="CY303:CY318" si="344">+CK303-CX303</f>
        <v>43313452.599999994</v>
      </c>
    </row>
    <row r="304" spans="1:103" ht="13" outlineLevel="1" x14ac:dyDescent="0.25">
      <c r="A304" s="80" t="s">
        <v>460</v>
      </c>
      <c r="B304" s="80" t="s">
        <v>39</v>
      </c>
      <c r="C304" s="72"/>
      <c r="D304" s="71" t="s">
        <v>147</v>
      </c>
      <c r="E304" s="142" t="s">
        <v>862</v>
      </c>
      <c r="F304" s="71" t="s">
        <v>490</v>
      </c>
      <c r="G304" s="73">
        <v>44397</v>
      </c>
      <c r="H304" s="73">
        <v>44397</v>
      </c>
      <c r="I304" s="74">
        <v>90</v>
      </c>
      <c r="J304" s="142" t="s">
        <v>94</v>
      </c>
      <c r="K304" s="75" t="s">
        <v>66</v>
      </c>
      <c r="L304" s="71"/>
      <c r="M304" s="38" t="str">
        <f t="shared" si="291"/>
        <v>6274</v>
      </c>
      <c r="N304" s="71">
        <v>6274001906</v>
      </c>
      <c r="O304" s="71" t="s">
        <v>346</v>
      </c>
      <c r="P304" s="76"/>
      <c r="Q304" s="77"/>
      <c r="R304" s="76">
        <v>319400000</v>
      </c>
      <c r="S304" s="170">
        <f t="shared" si="292"/>
        <v>3548888.888888889</v>
      </c>
      <c r="T304" s="155">
        <f t="shared" si="336"/>
        <v>0</v>
      </c>
      <c r="U304" s="155">
        <f t="shared" si="336"/>
        <v>0</v>
      </c>
      <c r="V304" s="155">
        <f t="shared" si="336"/>
        <v>0</v>
      </c>
      <c r="W304" s="155">
        <f t="shared" si="336"/>
        <v>0</v>
      </c>
      <c r="X304" s="155">
        <f t="shared" si="336"/>
        <v>0</v>
      </c>
      <c r="Y304" s="155">
        <f t="shared" si="336"/>
        <v>0</v>
      </c>
      <c r="Z304" s="155">
        <f t="shared" si="336"/>
        <v>0</v>
      </c>
      <c r="AA304" s="155">
        <f t="shared" si="336"/>
        <v>0</v>
      </c>
      <c r="AB304" s="155">
        <f t="shared" si="336"/>
        <v>0</v>
      </c>
      <c r="AC304" s="155">
        <f t="shared" si="336"/>
        <v>0</v>
      </c>
      <c r="AD304" s="155">
        <f t="shared" si="336"/>
        <v>0</v>
      </c>
      <c r="AE304" s="155">
        <f t="shared" si="336"/>
        <v>0</v>
      </c>
      <c r="AF304" s="155">
        <f t="shared" si="337"/>
        <v>0</v>
      </c>
      <c r="AG304" s="156">
        <v>0</v>
      </c>
      <c r="AH304" s="155">
        <f t="shared" si="326"/>
        <v>0</v>
      </c>
      <c r="AI304" s="155">
        <f t="shared" si="326"/>
        <v>0</v>
      </c>
      <c r="AJ304" s="155">
        <f t="shared" si="326"/>
        <v>0</v>
      </c>
      <c r="AK304" s="155">
        <f t="shared" si="326"/>
        <v>0</v>
      </c>
      <c r="AL304" s="155">
        <f t="shared" si="326"/>
        <v>0</v>
      </c>
      <c r="AM304" s="155">
        <f t="shared" si="326"/>
        <v>0</v>
      </c>
      <c r="AN304" s="155">
        <f t="shared" si="326"/>
        <v>3548888.888888889</v>
      </c>
      <c r="AO304" s="155">
        <f t="shared" si="326"/>
        <v>3548888.888888889</v>
      </c>
      <c r="AP304" s="155">
        <f t="shared" si="326"/>
        <v>3548888.888888889</v>
      </c>
      <c r="AQ304" s="155">
        <f t="shared" si="326"/>
        <v>3548888.888888889</v>
      </c>
      <c r="AR304" s="155">
        <f t="shared" si="310"/>
        <v>3548888.888888889</v>
      </c>
      <c r="AS304" s="155">
        <f t="shared" si="310"/>
        <v>3548888.888888889</v>
      </c>
      <c r="AT304" s="155">
        <f t="shared" si="297"/>
        <v>21293333.333333332</v>
      </c>
      <c r="AU304" s="156">
        <f t="shared" si="328"/>
        <v>298106666.66666669</v>
      </c>
      <c r="AV304" s="155">
        <f t="shared" si="327"/>
        <v>3548888.888888889</v>
      </c>
      <c r="AW304" s="155">
        <f t="shared" si="327"/>
        <v>3548888.888888889</v>
      </c>
      <c r="AX304" s="155">
        <f t="shared" si="329"/>
        <v>3548888.888888889</v>
      </c>
      <c r="AY304" s="155">
        <f t="shared" si="329"/>
        <v>3548888.888888889</v>
      </c>
      <c r="AZ304" s="155">
        <f t="shared" si="329"/>
        <v>3548888.888888889</v>
      </c>
      <c r="BA304" s="155">
        <f t="shared" si="329"/>
        <v>3548888.888888889</v>
      </c>
      <c r="BB304" s="155">
        <f t="shared" si="329"/>
        <v>3548888.888888889</v>
      </c>
      <c r="BC304" s="155">
        <f t="shared" si="329"/>
        <v>3548888.888888889</v>
      </c>
      <c r="BD304" s="155">
        <f t="shared" si="329"/>
        <v>3548888.888888889</v>
      </c>
      <c r="BE304" s="155">
        <f t="shared" si="329"/>
        <v>3548888.888888889</v>
      </c>
      <c r="BF304" s="155">
        <f t="shared" si="329"/>
        <v>3548888.888888889</v>
      </c>
      <c r="BG304" s="155">
        <f t="shared" si="329"/>
        <v>3548888.888888889</v>
      </c>
      <c r="BH304" s="155">
        <f t="shared" si="312"/>
        <v>42586666.666666664</v>
      </c>
      <c r="BI304" s="156">
        <f>+AU304-BH304</f>
        <v>255520000.00000003</v>
      </c>
      <c r="BJ304" s="155">
        <f t="shared" si="330"/>
        <v>3548888.888888889</v>
      </c>
      <c r="BK304" s="155">
        <f t="shared" si="330"/>
        <v>3548888.888888889</v>
      </c>
      <c r="BL304" s="155">
        <f t="shared" si="330"/>
        <v>3548888.888888889</v>
      </c>
      <c r="BM304" s="155">
        <f t="shared" si="330"/>
        <v>3548888.888888889</v>
      </c>
      <c r="BN304" s="155">
        <f t="shared" si="330"/>
        <v>3548888.888888889</v>
      </c>
      <c r="BO304" s="155">
        <f t="shared" si="330"/>
        <v>3548888.888888889</v>
      </c>
      <c r="BP304" s="155">
        <f t="shared" si="330"/>
        <v>3548888.888888889</v>
      </c>
      <c r="BQ304" s="155">
        <f t="shared" si="330"/>
        <v>3548888.888888889</v>
      </c>
      <c r="BR304" s="155">
        <f t="shared" si="330"/>
        <v>3548888.888888889</v>
      </c>
      <c r="BS304" s="155">
        <f t="shared" si="330"/>
        <v>3548888.888888889</v>
      </c>
      <c r="BT304" s="155">
        <f t="shared" si="330"/>
        <v>3548888.888888889</v>
      </c>
      <c r="BU304" s="155">
        <f t="shared" si="330"/>
        <v>3548888.888888889</v>
      </c>
      <c r="BV304" s="155">
        <f t="shared" si="331"/>
        <v>42586666.666666664</v>
      </c>
      <c r="BW304" s="156">
        <f t="shared" si="332"/>
        <v>212933333.33333337</v>
      </c>
      <c r="BX304" s="157">
        <f t="shared" si="340"/>
        <v>3548888.888888889</v>
      </c>
      <c r="BY304" s="157">
        <f t="shared" si="340"/>
        <v>3548888.888888889</v>
      </c>
      <c r="BZ304" s="157">
        <f t="shared" si="340"/>
        <v>3548888.888888889</v>
      </c>
      <c r="CA304" s="157">
        <f t="shared" si="340"/>
        <v>3548888.888888889</v>
      </c>
      <c r="CB304" s="157">
        <f t="shared" si="341"/>
        <v>3548888.888888889</v>
      </c>
      <c r="CC304" s="157">
        <f t="shared" si="341"/>
        <v>3548888.888888889</v>
      </c>
      <c r="CD304" s="157">
        <f t="shared" si="341"/>
        <v>3548888.888888889</v>
      </c>
      <c r="CE304" s="157">
        <f t="shared" si="341"/>
        <v>3548888.888888889</v>
      </c>
      <c r="CF304" s="157">
        <f t="shared" si="341"/>
        <v>3548888.888888889</v>
      </c>
      <c r="CG304" s="157">
        <f t="shared" si="341"/>
        <v>3548888.888888889</v>
      </c>
      <c r="CH304" s="157">
        <f t="shared" si="341"/>
        <v>3548888.888888889</v>
      </c>
      <c r="CI304" s="157">
        <f t="shared" si="341"/>
        <v>3548888.888888889</v>
      </c>
      <c r="CJ304" s="155">
        <f t="shared" si="334"/>
        <v>42586666.666666664</v>
      </c>
      <c r="CK304" s="156">
        <f t="shared" si="335"/>
        <v>170346666.66666672</v>
      </c>
      <c r="CL304" s="155">
        <f t="shared" si="342"/>
        <v>3548888.888888889</v>
      </c>
      <c r="CM304" s="155">
        <f t="shared" si="342"/>
        <v>3548888.888888889</v>
      </c>
      <c r="CN304" s="155">
        <f t="shared" si="342"/>
        <v>3548888.888888889</v>
      </c>
      <c r="CO304" s="155">
        <f t="shared" si="342"/>
        <v>3548888.888888889</v>
      </c>
      <c r="CP304" s="155">
        <f t="shared" si="342"/>
        <v>3548888.888888889</v>
      </c>
      <c r="CQ304" s="155">
        <f t="shared" si="342"/>
        <v>3548888.888888889</v>
      </c>
      <c r="CR304" s="155">
        <f t="shared" si="342"/>
        <v>3548888.888888889</v>
      </c>
      <c r="CS304" s="155">
        <f t="shared" si="342"/>
        <v>3548888.888888889</v>
      </c>
      <c r="CT304" s="155">
        <f t="shared" si="342"/>
        <v>3548888.888888889</v>
      </c>
      <c r="CU304" s="155">
        <f t="shared" si="342"/>
        <v>3548888.888888889</v>
      </c>
      <c r="CV304" s="155">
        <f t="shared" si="342"/>
        <v>3548888.888888889</v>
      </c>
      <c r="CW304" s="155">
        <f t="shared" si="342"/>
        <v>3548888.888888889</v>
      </c>
      <c r="CX304" s="155">
        <f t="shared" si="343"/>
        <v>42586666.666666664</v>
      </c>
      <c r="CY304" s="155">
        <f t="shared" si="344"/>
        <v>127760000.00000006</v>
      </c>
    </row>
    <row r="305" spans="1:103" ht="13" outlineLevel="1" x14ac:dyDescent="0.25">
      <c r="A305" s="80" t="s">
        <v>460</v>
      </c>
      <c r="B305" s="80" t="s">
        <v>39</v>
      </c>
      <c r="C305" s="72"/>
      <c r="D305" s="71" t="s">
        <v>147</v>
      </c>
      <c r="E305" s="142" t="s">
        <v>863</v>
      </c>
      <c r="F305" s="71" t="s">
        <v>491</v>
      </c>
      <c r="G305" s="73">
        <v>44397</v>
      </c>
      <c r="H305" s="73">
        <v>44397</v>
      </c>
      <c r="I305" s="74">
        <v>90</v>
      </c>
      <c r="J305" s="142" t="s">
        <v>94</v>
      </c>
      <c r="K305" s="75" t="s">
        <v>66</v>
      </c>
      <c r="L305" s="71"/>
      <c r="M305" s="38" t="str">
        <f t="shared" si="291"/>
        <v>6274</v>
      </c>
      <c r="N305" s="71">
        <v>6274001906</v>
      </c>
      <c r="O305" s="71" t="s">
        <v>346</v>
      </c>
      <c r="P305" s="76"/>
      <c r="Q305" s="77"/>
      <c r="R305" s="76">
        <v>1818450000</v>
      </c>
      <c r="S305" s="170">
        <f t="shared" si="292"/>
        <v>20205000</v>
      </c>
      <c r="T305" s="155">
        <f t="shared" si="336"/>
        <v>0</v>
      </c>
      <c r="U305" s="155">
        <f t="shared" si="336"/>
        <v>0</v>
      </c>
      <c r="V305" s="155">
        <f t="shared" si="336"/>
        <v>0</v>
      </c>
      <c r="W305" s="155">
        <f t="shared" si="336"/>
        <v>0</v>
      </c>
      <c r="X305" s="155">
        <f t="shared" si="336"/>
        <v>0</v>
      </c>
      <c r="Y305" s="155">
        <f t="shared" si="336"/>
        <v>0</v>
      </c>
      <c r="Z305" s="155">
        <f t="shared" si="336"/>
        <v>0</v>
      </c>
      <c r="AA305" s="155">
        <f t="shared" si="336"/>
        <v>0</v>
      </c>
      <c r="AB305" s="155">
        <f t="shared" si="336"/>
        <v>0</v>
      </c>
      <c r="AC305" s="155">
        <f t="shared" si="336"/>
        <v>0</v>
      </c>
      <c r="AD305" s="155">
        <f t="shared" si="336"/>
        <v>0</v>
      </c>
      <c r="AE305" s="155">
        <f t="shared" si="336"/>
        <v>0</v>
      </c>
      <c r="AF305" s="155">
        <f t="shared" si="337"/>
        <v>0</v>
      </c>
      <c r="AG305" s="156">
        <v>0</v>
      </c>
      <c r="AH305" s="155">
        <f t="shared" ref="AH305:AQ314" si="345">+IF(YEAR($H305)&lt;$AH$5,$S305,IF(AND(YEAR($H305)=$AH$5,MONTH($H305)&lt;=AH$6),$S305,0))</f>
        <v>0</v>
      </c>
      <c r="AI305" s="155">
        <f t="shared" si="345"/>
        <v>0</v>
      </c>
      <c r="AJ305" s="155">
        <f t="shared" si="345"/>
        <v>0</v>
      </c>
      <c r="AK305" s="155">
        <f t="shared" si="345"/>
        <v>0</v>
      </c>
      <c r="AL305" s="155">
        <f t="shared" si="345"/>
        <v>0</v>
      </c>
      <c r="AM305" s="155">
        <f t="shared" si="345"/>
        <v>0</v>
      </c>
      <c r="AN305" s="155">
        <f t="shared" si="345"/>
        <v>20205000</v>
      </c>
      <c r="AO305" s="155">
        <f t="shared" si="345"/>
        <v>20205000</v>
      </c>
      <c r="AP305" s="155">
        <f t="shared" si="345"/>
        <v>20205000</v>
      </c>
      <c r="AQ305" s="155">
        <f t="shared" si="345"/>
        <v>20205000</v>
      </c>
      <c r="AR305" s="155">
        <f t="shared" si="310"/>
        <v>20205000</v>
      </c>
      <c r="AS305" s="155">
        <f t="shared" si="310"/>
        <v>20205000</v>
      </c>
      <c r="AT305" s="155">
        <f t="shared" si="297"/>
        <v>121230000</v>
      </c>
      <c r="AU305" s="156">
        <f t="shared" si="328"/>
        <v>1697220000</v>
      </c>
      <c r="AV305" s="155">
        <f t="shared" si="327"/>
        <v>20205000</v>
      </c>
      <c r="AW305" s="155">
        <f t="shared" si="327"/>
        <v>20205000</v>
      </c>
      <c r="AX305" s="155">
        <f t="shared" si="329"/>
        <v>20205000</v>
      </c>
      <c r="AY305" s="155">
        <f t="shared" si="329"/>
        <v>20205000</v>
      </c>
      <c r="AZ305" s="155">
        <f t="shared" si="329"/>
        <v>20205000</v>
      </c>
      <c r="BA305" s="155">
        <f t="shared" si="329"/>
        <v>20205000</v>
      </c>
      <c r="BB305" s="155">
        <f t="shared" si="329"/>
        <v>20205000</v>
      </c>
      <c r="BC305" s="155">
        <f t="shared" si="329"/>
        <v>20205000</v>
      </c>
      <c r="BD305" s="155">
        <f t="shared" si="329"/>
        <v>20205000</v>
      </c>
      <c r="BE305" s="155">
        <f t="shared" si="329"/>
        <v>20205000</v>
      </c>
      <c r="BF305" s="155">
        <f t="shared" si="329"/>
        <v>20205000</v>
      </c>
      <c r="BG305" s="155">
        <f t="shared" si="329"/>
        <v>20205000</v>
      </c>
      <c r="BH305" s="155">
        <f t="shared" si="312"/>
        <v>242460000</v>
      </c>
      <c r="BI305" s="156">
        <f>+AU305-BH305</f>
        <v>1454760000</v>
      </c>
      <c r="BJ305" s="155">
        <f t="shared" si="330"/>
        <v>20205000</v>
      </c>
      <c r="BK305" s="155">
        <f t="shared" si="330"/>
        <v>20205000</v>
      </c>
      <c r="BL305" s="155">
        <f t="shared" si="330"/>
        <v>20205000</v>
      </c>
      <c r="BM305" s="155">
        <f t="shared" si="330"/>
        <v>20205000</v>
      </c>
      <c r="BN305" s="155">
        <f t="shared" si="330"/>
        <v>20205000</v>
      </c>
      <c r="BO305" s="155">
        <f t="shared" si="330"/>
        <v>20205000</v>
      </c>
      <c r="BP305" s="155">
        <f t="shared" si="330"/>
        <v>20205000</v>
      </c>
      <c r="BQ305" s="155">
        <f t="shared" si="330"/>
        <v>20205000</v>
      </c>
      <c r="BR305" s="155">
        <f t="shared" si="330"/>
        <v>20205000</v>
      </c>
      <c r="BS305" s="155">
        <f t="shared" si="330"/>
        <v>20205000</v>
      </c>
      <c r="BT305" s="155">
        <f t="shared" si="330"/>
        <v>20205000</v>
      </c>
      <c r="BU305" s="155">
        <f t="shared" si="330"/>
        <v>20205000</v>
      </c>
      <c r="BV305" s="155">
        <f t="shared" si="331"/>
        <v>242460000</v>
      </c>
      <c r="BW305" s="156">
        <f t="shared" si="332"/>
        <v>1212300000</v>
      </c>
      <c r="BX305" s="157">
        <f t="shared" si="340"/>
        <v>20205000</v>
      </c>
      <c r="BY305" s="157">
        <f t="shared" si="340"/>
        <v>20205000</v>
      </c>
      <c r="BZ305" s="157">
        <f t="shared" si="340"/>
        <v>20205000</v>
      </c>
      <c r="CA305" s="157">
        <f t="shared" si="340"/>
        <v>20205000</v>
      </c>
      <c r="CB305" s="157">
        <f t="shared" si="341"/>
        <v>20205000</v>
      </c>
      <c r="CC305" s="157">
        <f t="shared" si="341"/>
        <v>20205000</v>
      </c>
      <c r="CD305" s="157">
        <f t="shared" si="341"/>
        <v>20205000</v>
      </c>
      <c r="CE305" s="157">
        <f t="shared" si="341"/>
        <v>20205000</v>
      </c>
      <c r="CF305" s="157">
        <f t="shared" si="341"/>
        <v>20205000</v>
      </c>
      <c r="CG305" s="157">
        <f t="shared" si="341"/>
        <v>20205000</v>
      </c>
      <c r="CH305" s="157">
        <f t="shared" si="341"/>
        <v>20205000</v>
      </c>
      <c r="CI305" s="157">
        <f t="shared" si="341"/>
        <v>20205000</v>
      </c>
      <c r="CJ305" s="155">
        <f t="shared" si="334"/>
        <v>242460000</v>
      </c>
      <c r="CK305" s="156">
        <f t="shared" si="335"/>
        <v>969840000</v>
      </c>
      <c r="CL305" s="155">
        <f t="shared" si="342"/>
        <v>20205000</v>
      </c>
      <c r="CM305" s="155">
        <f t="shared" si="342"/>
        <v>20205000</v>
      </c>
      <c r="CN305" s="155">
        <f t="shared" si="342"/>
        <v>20205000</v>
      </c>
      <c r="CO305" s="155">
        <f t="shared" si="342"/>
        <v>20205000</v>
      </c>
      <c r="CP305" s="155">
        <f t="shared" si="342"/>
        <v>20205000</v>
      </c>
      <c r="CQ305" s="155">
        <f t="shared" si="342"/>
        <v>20205000</v>
      </c>
      <c r="CR305" s="155">
        <f t="shared" si="342"/>
        <v>20205000</v>
      </c>
      <c r="CS305" s="155">
        <f t="shared" si="342"/>
        <v>20205000</v>
      </c>
      <c r="CT305" s="155">
        <f t="shared" si="342"/>
        <v>20205000</v>
      </c>
      <c r="CU305" s="155">
        <f t="shared" si="342"/>
        <v>20205000</v>
      </c>
      <c r="CV305" s="155">
        <f t="shared" si="342"/>
        <v>20205000</v>
      </c>
      <c r="CW305" s="155">
        <f t="shared" si="342"/>
        <v>20205000</v>
      </c>
      <c r="CX305" s="155">
        <f t="shared" si="343"/>
        <v>242460000</v>
      </c>
      <c r="CY305" s="155">
        <f t="shared" si="344"/>
        <v>727380000</v>
      </c>
    </row>
    <row r="306" spans="1:103" ht="13" outlineLevel="1" x14ac:dyDescent="0.25">
      <c r="A306" s="80" t="s">
        <v>460</v>
      </c>
      <c r="B306" s="80" t="s">
        <v>39</v>
      </c>
      <c r="C306" s="72"/>
      <c r="D306" s="71" t="s">
        <v>88</v>
      </c>
      <c r="E306" s="142" t="s">
        <v>864</v>
      </c>
      <c r="F306" s="71" t="s">
        <v>540</v>
      </c>
      <c r="G306" s="73">
        <v>44414</v>
      </c>
      <c r="H306" s="73">
        <v>44414</v>
      </c>
      <c r="I306" s="74">
        <v>60</v>
      </c>
      <c r="J306" s="142" t="s">
        <v>94</v>
      </c>
      <c r="K306" s="75" t="s">
        <v>66</v>
      </c>
      <c r="L306" s="71"/>
      <c r="M306" s="38" t="str">
        <f t="shared" si="291"/>
        <v>6274</v>
      </c>
      <c r="N306" s="71">
        <v>6274001905</v>
      </c>
      <c r="O306" s="71">
        <v>6274001905</v>
      </c>
      <c r="P306" s="76"/>
      <c r="Q306" s="77"/>
      <c r="R306" s="76">
        <v>125000000</v>
      </c>
      <c r="S306" s="170">
        <f t="shared" si="292"/>
        <v>2083333.3333333333</v>
      </c>
      <c r="T306" s="155">
        <f t="shared" si="336"/>
        <v>0</v>
      </c>
      <c r="U306" s="155">
        <f t="shared" si="336"/>
        <v>0</v>
      </c>
      <c r="V306" s="155">
        <f t="shared" si="336"/>
        <v>0</v>
      </c>
      <c r="W306" s="155">
        <f t="shared" si="336"/>
        <v>0</v>
      </c>
      <c r="X306" s="155">
        <f t="shared" si="336"/>
        <v>0</v>
      </c>
      <c r="Y306" s="155">
        <f t="shared" si="336"/>
        <v>0</v>
      </c>
      <c r="Z306" s="155">
        <f t="shared" si="336"/>
        <v>0</v>
      </c>
      <c r="AA306" s="155">
        <f t="shared" si="336"/>
        <v>0</v>
      </c>
      <c r="AB306" s="155">
        <f t="shared" si="336"/>
        <v>0</v>
      </c>
      <c r="AC306" s="155">
        <f t="shared" si="336"/>
        <v>0</v>
      </c>
      <c r="AD306" s="155">
        <f t="shared" si="336"/>
        <v>0</v>
      </c>
      <c r="AE306" s="155">
        <f t="shared" si="336"/>
        <v>0</v>
      </c>
      <c r="AF306" s="155">
        <f t="shared" si="337"/>
        <v>0</v>
      </c>
      <c r="AG306" s="156">
        <v>0</v>
      </c>
      <c r="AH306" s="155">
        <f t="shared" si="345"/>
        <v>0</v>
      </c>
      <c r="AI306" s="155">
        <f t="shared" si="345"/>
        <v>0</v>
      </c>
      <c r="AJ306" s="155">
        <f t="shared" si="345"/>
        <v>0</v>
      </c>
      <c r="AK306" s="155">
        <f t="shared" si="345"/>
        <v>0</v>
      </c>
      <c r="AL306" s="155">
        <f t="shared" si="345"/>
        <v>0</v>
      </c>
      <c r="AM306" s="155">
        <f t="shared" si="345"/>
        <v>0</v>
      </c>
      <c r="AN306" s="155">
        <f t="shared" si="345"/>
        <v>0</v>
      </c>
      <c r="AO306" s="155">
        <f t="shared" si="345"/>
        <v>2083333.3333333333</v>
      </c>
      <c r="AP306" s="155">
        <f t="shared" si="345"/>
        <v>2083333.3333333333</v>
      </c>
      <c r="AQ306" s="155">
        <f t="shared" si="345"/>
        <v>2083333.3333333333</v>
      </c>
      <c r="AR306" s="155">
        <f t="shared" ref="AR306:AS323" si="346">+IF(YEAR($H306)&lt;$AH$5,$S306,IF(AND(YEAR($H306)=$AH$5,MONTH($H306)&lt;=AR$6),$S306,0))</f>
        <v>2083333.3333333333</v>
      </c>
      <c r="AS306" s="155">
        <f t="shared" si="346"/>
        <v>2083333.3333333333</v>
      </c>
      <c r="AT306" s="155">
        <f t="shared" si="297"/>
        <v>10416666.666666666</v>
      </c>
      <c r="AU306" s="156">
        <f t="shared" si="328"/>
        <v>114583333.33333333</v>
      </c>
      <c r="AV306" s="155">
        <f t="shared" si="327"/>
        <v>2083333.3333333333</v>
      </c>
      <c r="AW306" s="155">
        <f t="shared" si="327"/>
        <v>2083333.3333333333</v>
      </c>
      <c r="AX306" s="155">
        <f t="shared" ref="AX306:BG315" si="347">+IF(YEAR($H306)&lt;$AV$5,$S306,IF(AND(YEAR($H306)=$AV$5,MONTH($H306)&lt;=AX$6),$S306,0))</f>
        <v>2083333.3333333333</v>
      </c>
      <c r="AY306" s="155">
        <f t="shared" si="347"/>
        <v>2083333.3333333333</v>
      </c>
      <c r="AZ306" s="155">
        <f t="shared" si="347"/>
        <v>2083333.3333333333</v>
      </c>
      <c r="BA306" s="155">
        <f t="shared" si="347"/>
        <v>2083333.3333333333</v>
      </c>
      <c r="BB306" s="155">
        <f t="shared" si="347"/>
        <v>2083333.3333333333</v>
      </c>
      <c r="BC306" s="155">
        <f t="shared" si="347"/>
        <v>2083333.3333333333</v>
      </c>
      <c r="BD306" s="155">
        <f t="shared" si="347"/>
        <v>2083333.3333333333</v>
      </c>
      <c r="BE306" s="155">
        <f t="shared" si="347"/>
        <v>2083333.3333333333</v>
      </c>
      <c r="BF306" s="155">
        <f t="shared" si="347"/>
        <v>2083333.3333333333</v>
      </c>
      <c r="BG306" s="155">
        <f t="shared" si="347"/>
        <v>2083333.3333333333</v>
      </c>
      <c r="BH306" s="155">
        <f t="shared" si="312"/>
        <v>24999999.999999996</v>
      </c>
      <c r="BI306" s="156">
        <f>+R306-BH306</f>
        <v>100000000</v>
      </c>
      <c r="BJ306" s="155">
        <f t="shared" ref="BJ306:BU315" si="348">+IF(YEAR($H306)&lt;$BJ$5,$S306,IF(AND(YEAR($H306)=$BJ$5,MONTH($H306)&lt;=BJ$6),$S306,0))</f>
        <v>2083333.3333333333</v>
      </c>
      <c r="BK306" s="155">
        <f t="shared" si="348"/>
        <v>2083333.3333333333</v>
      </c>
      <c r="BL306" s="155">
        <f t="shared" si="348"/>
        <v>2083333.3333333333</v>
      </c>
      <c r="BM306" s="155">
        <f t="shared" si="348"/>
        <v>2083333.3333333333</v>
      </c>
      <c r="BN306" s="155">
        <f t="shared" si="348"/>
        <v>2083333.3333333333</v>
      </c>
      <c r="BO306" s="155">
        <f t="shared" si="348"/>
        <v>2083333.3333333333</v>
      </c>
      <c r="BP306" s="155">
        <f t="shared" si="348"/>
        <v>2083333.3333333333</v>
      </c>
      <c r="BQ306" s="155">
        <f t="shared" si="348"/>
        <v>2083333.3333333333</v>
      </c>
      <c r="BR306" s="155">
        <f t="shared" si="348"/>
        <v>2083333.3333333333</v>
      </c>
      <c r="BS306" s="155">
        <f t="shared" si="348"/>
        <v>2083333.3333333333</v>
      </c>
      <c r="BT306" s="155">
        <f t="shared" si="348"/>
        <v>2083333.3333333333</v>
      </c>
      <c r="BU306" s="155">
        <f t="shared" si="348"/>
        <v>2083333.3333333333</v>
      </c>
      <c r="BV306" s="155">
        <f t="shared" si="331"/>
        <v>24999999.999999996</v>
      </c>
      <c r="BW306" s="156">
        <f t="shared" si="332"/>
        <v>75000000</v>
      </c>
      <c r="BX306" s="157">
        <f t="shared" si="340"/>
        <v>2083333.3333333333</v>
      </c>
      <c r="BY306" s="157">
        <f t="shared" si="340"/>
        <v>2083333.3333333333</v>
      </c>
      <c r="BZ306" s="157">
        <f t="shared" si="340"/>
        <v>2083333.3333333333</v>
      </c>
      <c r="CA306" s="157">
        <f t="shared" si="340"/>
        <v>2083333.3333333333</v>
      </c>
      <c r="CB306" s="157">
        <f t="shared" si="341"/>
        <v>2083333.3333333333</v>
      </c>
      <c r="CC306" s="157">
        <f t="shared" si="341"/>
        <v>2083333.3333333333</v>
      </c>
      <c r="CD306" s="157">
        <f t="shared" si="341"/>
        <v>2083333.3333333333</v>
      </c>
      <c r="CE306" s="157">
        <f t="shared" si="341"/>
        <v>2083333.3333333333</v>
      </c>
      <c r="CF306" s="157">
        <f t="shared" si="341"/>
        <v>2083333.3333333333</v>
      </c>
      <c r="CG306" s="157">
        <f t="shared" si="341"/>
        <v>2083333.3333333333</v>
      </c>
      <c r="CH306" s="157">
        <f t="shared" si="341"/>
        <v>2083333.3333333333</v>
      </c>
      <c r="CI306" s="157">
        <f t="shared" si="341"/>
        <v>2083333.3333333333</v>
      </c>
      <c r="CJ306" s="155">
        <f t="shared" si="334"/>
        <v>24999999.999999996</v>
      </c>
      <c r="CK306" s="156">
        <f t="shared" si="335"/>
        <v>50000000</v>
      </c>
      <c r="CL306" s="155">
        <f t="shared" si="342"/>
        <v>2083333.3333333333</v>
      </c>
      <c r="CM306" s="155">
        <f t="shared" si="342"/>
        <v>2083333.3333333333</v>
      </c>
      <c r="CN306" s="155">
        <f t="shared" si="342"/>
        <v>2083333.3333333333</v>
      </c>
      <c r="CO306" s="155">
        <f t="shared" si="342"/>
        <v>2083333.3333333333</v>
      </c>
      <c r="CP306" s="155">
        <f t="shared" si="342"/>
        <v>2083333.3333333333</v>
      </c>
      <c r="CQ306" s="155">
        <f t="shared" si="342"/>
        <v>2083333.3333333333</v>
      </c>
      <c r="CR306" s="155">
        <f t="shared" si="342"/>
        <v>2083333.3333333333</v>
      </c>
      <c r="CS306" s="155">
        <f t="shared" si="342"/>
        <v>2083333.3333333333</v>
      </c>
      <c r="CT306" s="155">
        <f t="shared" si="342"/>
        <v>2083333.3333333333</v>
      </c>
      <c r="CU306" s="155">
        <f t="shared" si="342"/>
        <v>2083333.3333333333</v>
      </c>
      <c r="CV306" s="155">
        <f t="shared" si="342"/>
        <v>2083333.3333333333</v>
      </c>
      <c r="CW306" s="155">
        <f t="shared" si="342"/>
        <v>2083333.3333333333</v>
      </c>
      <c r="CX306" s="155">
        <f t="shared" si="343"/>
        <v>24999999.999999996</v>
      </c>
      <c r="CY306" s="155">
        <f t="shared" si="344"/>
        <v>25000000.000000004</v>
      </c>
    </row>
    <row r="307" spans="1:103" ht="13" outlineLevel="1" x14ac:dyDescent="0.25">
      <c r="A307" s="80" t="s">
        <v>460</v>
      </c>
      <c r="B307" s="80" t="s">
        <v>39</v>
      </c>
      <c r="C307" s="72"/>
      <c r="D307" s="71" t="s">
        <v>147</v>
      </c>
      <c r="E307" s="142" t="s">
        <v>865</v>
      </c>
      <c r="F307" s="71" t="s">
        <v>493</v>
      </c>
      <c r="G307" s="73">
        <v>44439</v>
      </c>
      <c r="H307" s="73">
        <v>44438</v>
      </c>
      <c r="I307" s="74">
        <v>120</v>
      </c>
      <c r="J307" s="142" t="s">
        <v>94</v>
      </c>
      <c r="K307" s="75" t="s">
        <v>66</v>
      </c>
      <c r="L307" s="71"/>
      <c r="M307" s="38" t="str">
        <f t="shared" si="291"/>
        <v>6274</v>
      </c>
      <c r="N307" s="71">
        <v>6274001906</v>
      </c>
      <c r="O307" s="71" t="s">
        <v>346</v>
      </c>
      <c r="P307" s="76"/>
      <c r="Q307" s="77"/>
      <c r="R307" s="76">
        <v>558511800</v>
      </c>
      <c r="S307" s="170">
        <f t="shared" si="292"/>
        <v>4654265</v>
      </c>
      <c r="T307" s="155">
        <f t="shared" si="336"/>
        <v>0</v>
      </c>
      <c r="U307" s="155">
        <f t="shared" si="336"/>
        <v>0</v>
      </c>
      <c r="V307" s="155">
        <f t="shared" si="336"/>
        <v>0</v>
      </c>
      <c r="W307" s="155">
        <f t="shared" si="336"/>
        <v>0</v>
      </c>
      <c r="X307" s="155">
        <f t="shared" si="336"/>
        <v>0</v>
      </c>
      <c r="Y307" s="155">
        <f t="shared" si="336"/>
        <v>0</v>
      </c>
      <c r="Z307" s="155">
        <f t="shared" si="336"/>
        <v>0</v>
      </c>
      <c r="AA307" s="155">
        <f t="shared" si="336"/>
        <v>0</v>
      </c>
      <c r="AB307" s="155">
        <f t="shared" si="336"/>
        <v>0</v>
      </c>
      <c r="AC307" s="155">
        <f t="shared" si="336"/>
        <v>0</v>
      </c>
      <c r="AD307" s="155">
        <f t="shared" si="336"/>
        <v>0</v>
      </c>
      <c r="AE307" s="155">
        <f t="shared" si="336"/>
        <v>0</v>
      </c>
      <c r="AF307" s="155">
        <f t="shared" si="337"/>
        <v>0</v>
      </c>
      <c r="AG307" s="156">
        <v>0</v>
      </c>
      <c r="AH307" s="155">
        <f t="shared" si="345"/>
        <v>0</v>
      </c>
      <c r="AI307" s="155">
        <f t="shared" si="345"/>
        <v>0</v>
      </c>
      <c r="AJ307" s="155">
        <f t="shared" si="345"/>
        <v>0</v>
      </c>
      <c r="AK307" s="155">
        <f t="shared" si="345"/>
        <v>0</v>
      </c>
      <c r="AL307" s="155">
        <f t="shared" si="345"/>
        <v>0</v>
      </c>
      <c r="AM307" s="155">
        <f t="shared" si="345"/>
        <v>0</v>
      </c>
      <c r="AN307" s="155">
        <f t="shared" si="345"/>
        <v>0</v>
      </c>
      <c r="AO307" s="155">
        <f t="shared" si="345"/>
        <v>4654265</v>
      </c>
      <c r="AP307" s="155">
        <f t="shared" si="345"/>
        <v>4654265</v>
      </c>
      <c r="AQ307" s="155">
        <f t="shared" si="345"/>
        <v>4654265</v>
      </c>
      <c r="AR307" s="155">
        <f t="shared" si="346"/>
        <v>4654265</v>
      </c>
      <c r="AS307" s="155">
        <f t="shared" si="346"/>
        <v>4654265</v>
      </c>
      <c r="AT307" s="155">
        <f t="shared" si="297"/>
        <v>23271325</v>
      </c>
      <c r="AU307" s="156">
        <f t="shared" si="328"/>
        <v>535240475</v>
      </c>
      <c r="AV307" s="155">
        <f t="shared" si="327"/>
        <v>4654265</v>
      </c>
      <c r="AW307" s="155">
        <f t="shared" si="327"/>
        <v>4654265</v>
      </c>
      <c r="AX307" s="155">
        <f t="shared" si="347"/>
        <v>4654265</v>
      </c>
      <c r="AY307" s="155">
        <f t="shared" si="347"/>
        <v>4654265</v>
      </c>
      <c r="AZ307" s="155">
        <f t="shared" si="347"/>
        <v>4654265</v>
      </c>
      <c r="BA307" s="155">
        <f t="shared" si="347"/>
        <v>4654265</v>
      </c>
      <c r="BB307" s="155">
        <f t="shared" si="347"/>
        <v>4654265</v>
      </c>
      <c r="BC307" s="155">
        <f t="shared" si="347"/>
        <v>4654265</v>
      </c>
      <c r="BD307" s="155">
        <f t="shared" si="347"/>
        <v>4654265</v>
      </c>
      <c r="BE307" s="155">
        <f t="shared" si="347"/>
        <v>4654265</v>
      </c>
      <c r="BF307" s="155">
        <f t="shared" si="347"/>
        <v>4654265</v>
      </c>
      <c r="BG307" s="155">
        <f t="shared" si="347"/>
        <v>4654265</v>
      </c>
      <c r="BH307" s="155">
        <f t="shared" si="312"/>
        <v>55851180</v>
      </c>
      <c r="BI307" s="156">
        <f t="shared" ref="BI307:BI315" si="349">+AU307-BH307</f>
        <v>479389295</v>
      </c>
      <c r="BJ307" s="155">
        <f t="shared" si="348"/>
        <v>4654265</v>
      </c>
      <c r="BK307" s="155">
        <f t="shared" si="348"/>
        <v>4654265</v>
      </c>
      <c r="BL307" s="155">
        <f t="shared" si="348"/>
        <v>4654265</v>
      </c>
      <c r="BM307" s="155">
        <f t="shared" si="348"/>
        <v>4654265</v>
      </c>
      <c r="BN307" s="155">
        <f t="shared" si="348"/>
        <v>4654265</v>
      </c>
      <c r="BO307" s="155">
        <f t="shared" si="348"/>
        <v>4654265</v>
      </c>
      <c r="BP307" s="155">
        <f t="shared" si="348"/>
        <v>4654265</v>
      </c>
      <c r="BQ307" s="155">
        <f t="shared" si="348"/>
        <v>4654265</v>
      </c>
      <c r="BR307" s="155">
        <f t="shared" si="348"/>
        <v>4654265</v>
      </c>
      <c r="BS307" s="155">
        <f t="shared" si="348"/>
        <v>4654265</v>
      </c>
      <c r="BT307" s="155">
        <f t="shared" si="348"/>
        <v>4654265</v>
      </c>
      <c r="BU307" s="155">
        <f t="shared" si="348"/>
        <v>4654265</v>
      </c>
      <c r="BV307" s="155">
        <f t="shared" si="331"/>
        <v>55851180</v>
      </c>
      <c r="BW307" s="156">
        <f t="shared" si="332"/>
        <v>423538115</v>
      </c>
      <c r="BX307" s="157">
        <f t="shared" si="340"/>
        <v>4654265</v>
      </c>
      <c r="BY307" s="157">
        <f t="shared" si="340"/>
        <v>4654265</v>
      </c>
      <c r="BZ307" s="157">
        <f t="shared" si="340"/>
        <v>4654265</v>
      </c>
      <c r="CA307" s="157">
        <f t="shared" si="340"/>
        <v>4654265</v>
      </c>
      <c r="CB307" s="157">
        <f t="shared" si="341"/>
        <v>4654265</v>
      </c>
      <c r="CC307" s="157">
        <f t="shared" si="341"/>
        <v>4654265</v>
      </c>
      <c r="CD307" s="157">
        <f t="shared" si="341"/>
        <v>4654265</v>
      </c>
      <c r="CE307" s="157">
        <f t="shared" si="341"/>
        <v>4654265</v>
      </c>
      <c r="CF307" s="157">
        <f t="shared" si="341"/>
        <v>4654265</v>
      </c>
      <c r="CG307" s="157">
        <f t="shared" si="341"/>
        <v>4654265</v>
      </c>
      <c r="CH307" s="157">
        <f t="shared" si="341"/>
        <v>4654265</v>
      </c>
      <c r="CI307" s="157">
        <f t="shared" si="341"/>
        <v>4654265</v>
      </c>
      <c r="CJ307" s="155">
        <f t="shared" si="334"/>
        <v>55851180</v>
      </c>
      <c r="CK307" s="156">
        <f t="shared" si="335"/>
        <v>367686935</v>
      </c>
      <c r="CL307" s="155">
        <f t="shared" si="342"/>
        <v>4654265</v>
      </c>
      <c r="CM307" s="155">
        <f t="shared" si="342"/>
        <v>4654265</v>
      </c>
      <c r="CN307" s="155">
        <f t="shared" si="342"/>
        <v>4654265</v>
      </c>
      <c r="CO307" s="155">
        <f t="shared" si="342"/>
        <v>4654265</v>
      </c>
      <c r="CP307" s="155">
        <f t="shared" si="342"/>
        <v>4654265</v>
      </c>
      <c r="CQ307" s="155">
        <f t="shared" si="342"/>
        <v>4654265</v>
      </c>
      <c r="CR307" s="155">
        <f t="shared" si="342"/>
        <v>4654265</v>
      </c>
      <c r="CS307" s="155">
        <f t="shared" si="342"/>
        <v>4654265</v>
      </c>
      <c r="CT307" s="155">
        <f t="shared" si="342"/>
        <v>4654265</v>
      </c>
      <c r="CU307" s="155">
        <f t="shared" si="342"/>
        <v>4654265</v>
      </c>
      <c r="CV307" s="155">
        <f t="shared" si="342"/>
        <v>4654265</v>
      </c>
      <c r="CW307" s="155">
        <f t="shared" si="342"/>
        <v>4654265</v>
      </c>
      <c r="CX307" s="155">
        <f t="shared" si="343"/>
        <v>55851180</v>
      </c>
      <c r="CY307" s="155">
        <f t="shared" si="344"/>
        <v>311835755</v>
      </c>
    </row>
    <row r="308" spans="1:103" ht="13" outlineLevel="1" x14ac:dyDescent="0.25">
      <c r="A308" s="80" t="s">
        <v>460</v>
      </c>
      <c r="B308" s="80" t="s">
        <v>39</v>
      </c>
      <c r="C308" s="72"/>
      <c r="D308" s="71" t="s">
        <v>147</v>
      </c>
      <c r="E308" s="142" t="s">
        <v>866</v>
      </c>
      <c r="F308" s="71" t="s">
        <v>494</v>
      </c>
      <c r="G308" s="73">
        <v>44439</v>
      </c>
      <c r="H308" s="73">
        <v>44438</v>
      </c>
      <c r="I308" s="74">
        <v>120</v>
      </c>
      <c r="J308" s="142" t="s">
        <v>94</v>
      </c>
      <c r="K308" s="75" t="s">
        <v>66</v>
      </c>
      <c r="L308" s="71"/>
      <c r="M308" s="38" t="str">
        <f t="shared" si="291"/>
        <v>6274</v>
      </c>
      <c r="N308" s="71">
        <v>6274001906</v>
      </c>
      <c r="O308" s="71" t="s">
        <v>346</v>
      </c>
      <c r="P308" s="76"/>
      <c r="Q308" s="77"/>
      <c r="R308" s="76">
        <v>3678832772</v>
      </c>
      <c r="S308" s="170">
        <f t="shared" si="292"/>
        <v>30656939.766666666</v>
      </c>
      <c r="T308" s="155">
        <f t="shared" si="336"/>
        <v>0</v>
      </c>
      <c r="U308" s="155">
        <f t="shared" si="336"/>
        <v>0</v>
      </c>
      <c r="V308" s="155">
        <f t="shared" si="336"/>
        <v>0</v>
      </c>
      <c r="W308" s="155">
        <f t="shared" si="336"/>
        <v>0</v>
      </c>
      <c r="X308" s="155">
        <f t="shared" si="336"/>
        <v>0</v>
      </c>
      <c r="Y308" s="155">
        <f t="shared" si="336"/>
        <v>0</v>
      </c>
      <c r="Z308" s="155">
        <f t="shared" si="336"/>
        <v>0</v>
      </c>
      <c r="AA308" s="155">
        <f t="shared" si="336"/>
        <v>0</v>
      </c>
      <c r="AB308" s="155">
        <f t="shared" si="336"/>
        <v>0</v>
      </c>
      <c r="AC308" s="155">
        <f t="shared" si="336"/>
        <v>0</v>
      </c>
      <c r="AD308" s="155">
        <f t="shared" si="336"/>
        <v>0</v>
      </c>
      <c r="AE308" s="155">
        <f t="shared" si="336"/>
        <v>0</v>
      </c>
      <c r="AF308" s="155">
        <f t="shared" si="337"/>
        <v>0</v>
      </c>
      <c r="AG308" s="156">
        <v>0</v>
      </c>
      <c r="AH308" s="155">
        <f t="shared" si="345"/>
        <v>0</v>
      </c>
      <c r="AI308" s="155">
        <f t="shared" si="345"/>
        <v>0</v>
      </c>
      <c r="AJ308" s="155">
        <f t="shared" si="345"/>
        <v>0</v>
      </c>
      <c r="AK308" s="155">
        <f t="shared" si="345"/>
        <v>0</v>
      </c>
      <c r="AL308" s="155">
        <f t="shared" si="345"/>
        <v>0</v>
      </c>
      <c r="AM308" s="155">
        <f t="shared" si="345"/>
        <v>0</v>
      </c>
      <c r="AN308" s="155">
        <f t="shared" si="345"/>
        <v>0</v>
      </c>
      <c r="AO308" s="155">
        <f t="shared" si="345"/>
        <v>30656939.766666666</v>
      </c>
      <c r="AP308" s="155">
        <f t="shared" si="345"/>
        <v>30656939.766666666</v>
      </c>
      <c r="AQ308" s="155">
        <f t="shared" si="345"/>
        <v>30656939.766666666</v>
      </c>
      <c r="AR308" s="155">
        <f t="shared" si="346"/>
        <v>30656939.766666666</v>
      </c>
      <c r="AS308" s="155">
        <f t="shared" si="346"/>
        <v>30656939.766666666</v>
      </c>
      <c r="AT308" s="155">
        <f t="shared" si="297"/>
        <v>153284698.83333331</v>
      </c>
      <c r="AU308" s="156">
        <f t="shared" si="328"/>
        <v>3525548073.1666665</v>
      </c>
      <c r="AV308" s="155">
        <f t="shared" si="327"/>
        <v>30656939.766666666</v>
      </c>
      <c r="AW308" s="155">
        <f t="shared" si="327"/>
        <v>30656939.766666666</v>
      </c>
      <c r="AX308" s="155">
        <f t="shared" si="347"/>
        <v>30656939.766666666</v>
      </c>
      <c r="AY308" s="155">
        <f t="shared" si="347"/>
        <v>30656939.766666666</v>
      </c>
      <c r="AZ308" s="155">
        <f t="shared" si="347"/>
        <v>30656939.766666666</v>
      </c>
      <c r="BA308" s="155">
        <f t="shared" si="347"/>
        <v>30656939.766666666</v>
      </c>
      <c r="BB308" s="155">
        <f t="shared" si="347"/>
        <v>30656939.766666666</v>
      </c>
      <c r="BC308" s="155">
        <f t="shared" si="347"/>
        <v>30656939.766666666</v>
      </c>
      <c r="BD308" s="155">
        <f t="shared" si="347"/>
        <v>30656939.766666666</v>
      </c>
      <c r="BE308" s="155">
        <f t="shared" si="347"/>
        <v>30656939.766666666</v>
      </c>
      <c r="BF308" s="155">
        <f t="shared" si="347"/>
        <v>30656939.766666666</v>
      </c>
      <c r="BG308" s="155">
        <f t="shared" si="347"/>
        <v>30656939.766666666</v>
      </c>
      <c r="BH308" s="155">
        <f t="shared" si="312"/>
        <v>367883277.19999987</v>
      </c>
      <c r="BI308" s="156">
        <f t="shared" si="349"/>
        <v>3157664795.9666667</v>
      </c>
      <c r="BJ308" s="155">
        <f t="shared" si="348"/>
        <v>30656939.766666666</v>
      </c>
      <c r="BK308" s="155">
        <f t="shared" si="348"/>
        <v>30656939.766666666</v>
      </c>
      <c r="BL308" s="155">
        <f t="shared" si="348"/>
        <v>30656939.766666666</v>
      </c>
      <c r="BM308" s="155">
        <f t="shared" si="348"/>
        <v>30656939.766666666</v>
      </c>
      <c r="BN308" s="155">
        <f t="shared" si="348"/>
        <v>30656939.766666666</v>
      </c>
      <c r="BO308" s="155">
        <f t="shared" si="348"/>
        <v>30656939.766666666</v>
      </c>
      <c r="BP308" s="155">
        <f t="shared" si="348"/>
        <v>30656939.766666666</v>
      </c>
      <c r="BQ308" s="155">
        <f t="shared" si="348"/>
        <v>30656939.766666666</v>
      </c>
      <c r="BR308" s="155">
        <f t="shared" si="348"/>
        <v>30656939.766666666</v>
      </c>
      <c r="BS308" s="155">
        <f t="shared" si="348"/>
        <v>30656939.766666666</v>
      </c>
      <c r="BT308" s="155">
        <f t="shared" si="348"/>
        <v>30656939.766666666</v>
      </c>
      <c r="BU308" s="155">
        <f t="shared" si="348"/>
        <v>30656939.766666666</v>
      </c>
      <c r="BV308" s="155">
        <f t="shared" si="331"/>
        <v>367883277.19999987</v>
      </c>
      <c r="BW308" s="156">
        <f t="shared" si="332"/>
        <v>2789781518.7666669</v>
      </c>
      <c r="BX308" s="157">
        <f t="shared" si="340"/>
        <v>30656939.766666666</v>
      </c>
      <c r="BY308" s="157">
        <f t="shared" si="340"/>
        <v>30656939.766666666</v>
      </c>
      <c r="BZ308" s="157">
        <f t="shared" si="340"/>
        <v>30656939.766666666</v>
      </c>
      <c r="CA308" s="157">
        <f t="shared" si="340"/>
        <v>30656939.766666666</v>
      </c>
      <c r="CB308" s="157">
        <f t="shared" si="341"/>
        <v>30656939.766666666</v>
      </c>
      <c r="CC308" s="157">
        <f t="shared" si="341"/>
        <v>30656939.766666666</v>
      </c>
      <c r="CD308" s="157">
        <f t="shared" si="341"/>
        <v>30656939.766666666</v>
      </c>
      <c r="CE308" s="157">
        <f t="shared" si="341"/>
        <v>30656939.766666666</v>
      </c>
      <c r="CF308" s="157">
        <f t="shared" si="341"/>
        <v>30656939.766666666</v>
      </c>
      <c r="CG308" s="157">
        <f t="shared" si="341"/>
        <v>30656939.766666666</v>
      </c>
      <c r="CH308" s="157">
        <f t="shared" si="341"/>
        <v>30656939.766666666</v>
      </c>
      <c r="CI308" s="157">
        <f t="shared" si="341"/>
        <v>30656939.766666666</v>
      </c>
      <c r="CJ308" s="155">
        <f t="shared" si="334"/>
        <v>367883277.19999987</v>
      </c>
      <c r="CK308" s="156">
        <f t="shared" si="335"/>
        <v>2421898241.5666671</v>
      </c>
      <c r="CL308" s="155">
        <f t="shared" si="342"/>
        <v>30656939.766666666</v>
      </c>
      <c r="CM308" s="155">
        <f t="shared" si="342"/>
        <v>30656939.766666666</v>
      </c>
      <c r="CN308" s="155">
        <f t="shared" si="342"/>
        <v>30656939.766666666</v>
      </c>
      <c r="CO308" s="155">
        <f t="shared" si="342"/>
        <v>30656939.766666666</v>
      </c>
      <c r="CP308" s="155">
        <f t="shared" si="342"/>
        <v>30656939.766666666</v>
      </c>
      <c r="CQ308" s="155">
        <f t="shared" si="342"/>
        <v>30656939.766666666</v>
      </c>
      <c r="CR308" s="155">
        <f t="shared" si="342"/>
        <v>30656939.766666666</v>
      </c>
      <c r="CS308" s="155">
        <f t="shared" si="342"/>
        <v>30656939.766666666</v>
      </c>
      <c r="CT308" s="155">
        <f t="shared" si="342"/>
        <v>30656939.766666666</v>
      </c>
      <c r="CU308" s="155">
        <f t="shared" si="342"/>
        <v>30656939.766666666</v>
      </c>
      <c r="CV308" s="155">
        <f t="shared" si="342"/>
        <v>30656939.766666666</v>
      </c>
      <c r="CW308" s="155">
        <f t="shared" si="342"/>
        <v>30656939.766666666</v>
      </c>
      <c r="CX308" s="155">
        <f t="shared" si="343"/>
        <v>367883277.19999987</v>
      </c>
      <c r="CY308" s="155">
        <f t="shared" si="344"/>
        <v>2054014964.3666673</v>
      </c>
    </row>
    <row r="309" spans="1:103" ht="13" outlineLevel="1" x14ac:dyDescent="0.25">
      <c r="A309" s="80" t="s">
        <v>460</v>
      </c>
      <c r="B309" s="80" t="s">
        <v>39</v>
      </c>
      <c r="C309" s="72"/>
      <c r="D309" s="71" t="s">
        <v>147</v>
      </c>
      <c r="E309" s="142" t="s">
        <v>867</v>
      </c>
      <c r="F309" s="71" t="s">
        <v>495</v>
      </c>
      <c r="G309" s="73">
        <v>44439</v>
      </c>
      <c r="H309" s="73">
        <v>44438</v>
      </c>
      <c r="I309" s="74">
        <v>120</v>
      </c>
      <c r="J309" s="142" t="s">
        <v>94</v>
      </c>
      <c r="K309" s="75" t="s">
        <v>66</v>
      </c>
      <c r="L309" s="71"/>
      <c r="M309" s="38" t="str">
        <f t="shared" si="291"/>
        <v>6274</v>
      </c>
      <c r="N309" s="71">
        <v>6274001906</v>
      </c>
      <c r="O309" s="71" t="s">
        <v>346</v>
      </c>
      <c r="P309" s="76"/>
      <c r="Q309" s="77"/>
      <c r="R309" s="76">
        <v>2414319168</v>
      </c>
      <c r="S309" s="170">
        <f t="shared" si="292"/>
        <v>20119326.399999999</v>
      </c>
      <c r="T309" s="155">
        <f t="shared" ref="T309:AE323" si="350">+IF(YEAR($H309)&lt;$T$5,$S309,IF(AND(YEAR($H309)=$T$5,MONTH($H309)&lt;=T$6),$S309,0))</f>
        <v>0</v>
      </c>
      <c r="U309" s="155">
        <f t="shared" si="350"/>
        <v>0</v>
      </c>
      <c r="V309" s="155">
        <f t="shared" si="350"/>
        <v>0</v>
      </c>
      <c r="W309" s="155">
        <f t="shared" si="350"/>
        <v>0</v>
      </c>
      <c r="X309" s="155">
        <f t="shared" si="350"/>
        <v>0</v>
      </c>
      <c r="Y309" s="155">
        <f t="shared" si="350"/>
        <v>0</v>
      </c>
      <c r="Z309" s="155">
        <f t="shared" si="350"/>
        <v>0</v>
      </c>
      <c r="AA309" s="155">
        <f t="shared" si="350"/>
        <v>0</v>
      </c>
      <c r="AB309" s="155">
        <f t="shared" si="350"/>
        <v>0</v>
      </c>
      <c r="AC309" s="155">
        <f t="shared" si="350"/>
        <v>0</v>
      </c>
      <c r="AD309" s="155">
        <f t="shared" si="350"/>
        <v>0</v>
      </c>
      <c r="AE309" s="155">
        <f t="shared" si="350"/>
        <v>0</v>
      </c>
      <c r="AF309" s="155">
        <f t="shared" si="337"/>
        <v>0</v>
      </c>
      <c r="AG309" s="156">
        <v>0</v>
      </c>
      <c r="AH309" s="155">
        <f t="shared" si="345"/>
        <v>0</v>
      </c>
      <c r="AI309" s="155">
        <f t="shared" si="345"/>
        <v>0</v>
      </c>
      <c r="AJ309" s="155">
        <f t="shared" si="345"/>
        <v>0</v>
      </c>
      <c r="AK309" s="155">
        <f t="shared" si="345"/>
        <v>0</v>
      </c>
      <c r="AL309" s="155">
        <f t="shared" si="345"/>
        <v>0</v>
      </c>
      <c r="AM309" s="155">
        <f t="shared" si="345"/>
        <v>0</v>
      </c>
      <c r="AN309" s="155">
        <f t="shared" si="345"/>
        <v>0</v>
      </c>
      <c r="AO309" s="155">
        <f t="shared" si="345"/>
        <v>20119326.399999999</v>
      </c>
      <c r="AP309" s="155">
        <f t="shared" si="345"/>
        <v>20119326.399999999</v>
      </c>
      <c r="AQ309" s="155">
        <f t="shared" si="345"/>
        <v>20119326.399999999</v>
      </c>
      <c r="AR309" s="155">
        <f t="shared" si="346"/>
        <v>20119326.399999999</v>
      </c>
      <c r="AS309" s="155">
        <f t="shared" si="346"/>
        <v>20119326.399999999</v>
      </c>
      <c r="AT309" s="155">
        <f t="shared" si="297"/>
        <v>100596632</v>
      </c>
      <c r="AU309" s="156">
        <f t="shared" si="328"/>
        <v>2313722536</v>
      </c>
      <c r="AV309" s="155">
        <f t="shared" si="327"/>
        <v>20119326.399999999</v>
      </c>
      <c r="AW309" s="155">
        <f t="shared" si="327"/>
        <v>20119326.399999999</v>
      </c>
      <c r="AX309" s="155">
        <f t="shared" si="347"/>
        <v>20119326.399999999</v>
      </c>
      <c r="AY309" s="155">
        <f t="shared" si="347"/>
        <v>20119326.399999999</v>
      </c>
      <c r="AZ309" s="155">
        <f t="shared" si="347"/>
        <v>20119326.399999999</v>
      </c>
      <c r="BA309" s="155">
        <f t="shared" si="347"/>
        <v>20119326.399999999</v>
      </c>
      <c r="BB309" s="155">
        <f t="shared" si="347"/>
        <v>20119326.399999999</v>
      </c>
      <c r="BC309" s="155">
        <f t="shared" si="347"/>
        <v>20119326.399999999</v>
      </c>
      <c r="BD309" s="155">
        <f t="shared" si="347"/>
        <v>20119326.399999999</v>
      </c>
      <c r="BE309" s="155">
        <f t="shared" si="347"/>
        <v>20119326.399999999</v>
      </c>
      <c r="BF309" s="155">
        <f t="shared" si="347"/>
        <v>20119326.399999999</v>
      </c>
      <c r="BG309" s="155">
        <f t="shared" si="347"/>
        <v>20119326.399999999</v>
      </c>
      <c r="BH309" s="155">
        <f t="shared" si="312"/>
        <v>241431916.80000004</v>
      </c>
      <c r="BI309" s="156">
        <f t="shared" si="349"/>
        <v>2072290619.2</v>
      </c>
      <c r="BJ309" s="155">
        <f t="shared" si="348"/>
        <v>20119326.399999999</v>
      </c>
      <c r="BK309" s="155">
        <f t="shared" si="348"/>
        <v>20119326.399999999</v>
      </c>
      <c r="BL309" s="155">
        <f t="shared" si="348"/>
        <v>20119326.399999999</v>
      </c>
      <c r="BM309" s="155">
        <f t="shared" si="348"/>
        <v>20119326.399999999</v>
      </c>
      <c r="BN309" s="155">
        <f t="shared" si="348"/>
        <v>20119326.399999999</v>
      </c>
      <c r="BO309" s="155">
        <f t="shared" si="348"/>
        <v>20119326.399999999</v>
      </c>
      <c r="BP309" s="155">
        <f t="shared" si="348"/>
        <v>20119326.399999999</v>
      </c>
      <c r="BQ309" s="155">
        <f t="shared" si="348"/>
        <v>20119326.399999999</v>
      </c>
      <c r="BR309" s="155">
        <f t="shared" si="348"/>
        <v>20119326.399999999</v>
      </c>
      <c r="BS309" s="155">
        <f t="shared" si="348"/>
        <v>20119326.399999999</v>
      </c>
      <c r="BT309" s="155">
        <f t="shared" si="348"/>
        <v>20119326.399999999</v>
      </c>
      <c r="BU309" s="155">
        <f t="shared" si="348"/>
        <v>20119326.399999999</v>
      </c>
      <c r="BV309" s="155">
        <f t="shared" si="331"/>
        <v>241431916.80000004</v>
      </c>
      <c r="BW309" s="156">
        <f t="shared" si="332"/>
        <v>1830858702.4000001</v>
      </c>
      <c r="BX309" s="157">
        <f t="shared" si="340"/>
        <v>20119326.399999999</v>
      </c>
      <c r="BY309" s="157">
        <f t="shared" si="340"/>
        <v>20119326.399999999</v>
      </c>
      <c r="BZ309" s="157">
        <f t="shared" si="340"/>
        <v>20119326.399999999</v>
      </c>
      <c r="CA309" s="157">
        <f t="shared" si="340"/>
        <v>20119326.399999999</v>
      </c>
      <c r="CB309" s="157">
        <f t="shared" si="341"/>
        <v>20119326.399999999</v>
      </c>
      <c r="CC309" s="157">
        <f t="shared" si="341"/>
        <v>20119326.399999999</v>
      </c>
      <c r="CD309" s="157">
        <f t="shared" si="341"/>
        <v>20119326.399999999</v>
      </c>
      <c r="CE309" s="157">
        <f t="shared" si="341"/>
        <v>20119326.399999999</v>
      </c>
      <c r="CF309" s="157">
        <f t="shared" si="341"/>
        <v>20119326.399999999</v>
      </c>
      <c r="CG309" s="157">
        <f t="shared" si="341"/>
        <v>20119326.399999999</v>
      </c>
      <c r="CH309" s="157">
        <f t="shared" si="341"/>
        <v>20119326.399999999</v>
      </c>
      <c r="CI309" s="157">
        <f t="shared" si="341"/>
        <v>20119326.399999999</v>
      </c>
      <c r="CJ309" s="155">
        <f t="shared" si="334"/>
        <v>241431916.80000004</v>
      </c>
      <c r="CK309" s="156">
        <f t="shared" si="335"/>
        <v>1589426785.6000001</v>
      </c>
      <c r="CL309" s="155">
        <f t="shared" si="342"/>
        <v>20119326.399999999</v>
      </c>
      <c r="CM309" s="155">
        <f t="shared" si="342"/>
        <v>20119326.399999999</v>
      </c>
      <c r="CN309" s="155">
        <f t="shared" si="342"/>
        <v>20119326.399999999</v>
      </c>
      <c r="CO309" s="155">
        <f t="shared" si="342"/>
        <v>20119326.399999999</v>
      </c>
      <c r="CP309" s="155">
        <f t="shared" si="342"/>
        <v>20119326.399999999</v>
      </c>
      <c r="CQ309" s="155">
        <f t="shared" si="342"/>
        <v>20119326.399999999</v>
      </c>
      <c r="CR309" s="155">
        <f t="shared" si="342"/>
        <v>20119326.399999999</v>
      </c>
      <c r="CS309" s="155">
        <f t="shared" si="342"/>
        <v>20119326.399999999</v>
      </c>
      <c r="CT309" s="155">
        <f t="shared" si="342"/>
        <v>20119326.399999999</v>
      </c>
      <c r="CU309" s="155">
        <f t="shared" si="342"/>
        <v>20119326.399999999</v>
      </c>
      <c r="CV309" s="155">
        <f t="shared" si="342"/>
        <v>20119326.399999999</v>
      </c>
      <c r="CW309" s="155">
        <f t="shared" si="342"/>
        <v>20119326.399999999</v>
      </c>
      <c r="CX309" s="155">
        <f t="shared" si="343"/>
        <v>241431916.80000004</v>
      </c>
      <c r="CY309" s="155">
        <f t="shared" si="344"/>
        <v>1347994868.8000002</v>
      </c>
    </row>
    <row r="310" spans="1:103" ht="13" outlineLevel="1" x14ac:dyDescent="0.25">
      <c r="A310" s="80" t="s">
        <v>460</v>
      </c>
      <c r="B310" s="80" t="s">
        <v>39</v>
      </c>
      <c r="C310" s="72"/>
      <c r="D310" s="71" t="s">
        <v>147</v>
      </c>
      <c r="E310" s="142" t="s">
        <v>868</v>
      </c>
      <c r="F310" s="71" t="s">
        <v>496</v>
      </c>
      <c r="G310" s="73">
        <v>44439</v>
      </c>
      <c r="H310" s="73">
        <v>44438</v>
      </c>
      <c r="I310" s="74">
        <v>60</v>
      </c>
      <c r="J310" s="142" t="s">
        <v>94</v>
      </c>
      <c r="K310" s="75" t="s">
        <v>66</v>
      </c>
      <c r="L310" s="71"/>
      <c r="M310" s="38" t="str">
        <f t="shared" si="291"/>
        <v>6274</v>
      </c>
      <c r="N310" s="71">
        <v>6274001906</v>
      </c>
      <c r="O310" s="71" t="s">
        <v>346</v>
      </c>
      <c r="P310" s="76"/>
      <c r="Q310" s="77"/>
      <c r="R310" s="76">
        <v>73500000</v>
      </c>
      <c r="S310" s="170">
        <f t="shared" si="292"/>
        <v>1225000</v>
      </c>
      <c r="T310" s="155">
        <f t="shared" si="350"/>
        <v>0</v>
      </c>
      <c r="U310" s="155">
        <f t="shared" si="350"/>
        <v>0</v>
      </c>
      <c r="V310" s="155">
        <f t="shared" si="350"/>
        <v>0</v>
      </c>
      <c r="W310" s="155">
        <f t="shared" si="350"/>
        <v>0</v>
      </c>
      <c r="X310" s="155">
        <f t="shared" si="350"/>
        <v>0</v>
      </c>
      <c r="Y310" s="155">
        <f t="shared" si="350"/>
        <v>0</v>
      </c>
      <c r="Z310" s="155">
        <f t="shared" si="350"/>
        <v>0</v>
      </c>
      <c r="AA310" s="155">
        <f t="shared" si="350"/>
        <v>0</v>
      </c>
      <c r="AB310" s="155">
        <f t="shared" si="350"/>
        <v>0</v>
      </c>
      <c r="AC310" s="155">
        <f t="shared" si="350"/>
        <v>0</v>
      </c>
      <c r="AD310" s="155">
        <f t="shared" si="350"/>
        <v>0</v>
      </c>
      <c r="AE310" s="155">
        <f t="shared" si="350"/>
        <v>0</v>
      </c>
      <c r="AF310" s="155">
        <f t="shared" si="337"/>
        <v>0</v>
      </c>
      <c r="AG310" s="156">
        <v>0</v>
      </c>
      <c r="AH310" s="155">
        <f t="shared" si="345"/>
        <v>0</v>
      </c>
      <c r="AI310" s="155">
        <f t="shared" si="345"/>
        <v>0</v>
      </c>
      <c r="AJ310" s="155">
        <f t="shared" si="345"/>
        <v>0</v>
      </c>
      <c r="AK310" s="155">
        <f t="shared" si="345"/>
        <v>0</v>
      </c>
      <c r="AL310" s="155">
        <f t="shared" si="345"/>
        <v>0</v>
      </c>
      <c r="AM310" s="155">
        <f t="shared" si="345"/>
        <v>0</v>
      </c>
      <c r="AN310" s="155">
        <f t="shared" si="345"/>
        <v>0</v>
      </c>
      <c r="AO310" s="155">
        <f t="shared" si="345"/>
        <v>1225000</v>
      </c>
      <c r="AP310" s="155">
        <f t="shared" si="345"/>
        <v>1225000</v>
      </c>
      <c r="AQ310" s="155">
        <f t="shared" si="345"/>
        <v>1225000</v>
      </c>
      <c r="AR310" s="155">
        <f t="shared" si="346"/>
        <v>1225000</v>
      </c>
      <c r="AS310" s="155">
        <f t="shared" si="346"/>
        <v>1225000</v>
      </c>
      <c r="AT310" s="155">
        <f t="shared" si="297"/>
        <v>6125000</v>
      </c>
      <c r="AU310" s="156">
        <f t="shared" si="328"/>
        <v>67375000</v>
      </c>
      <c r="AV310" s="155">
        <f t="shared" si="327"/>
        <v>1225000</v>
      </c>
      <c r="AW310" s="155">
        <f t="shared" si="327"/>
        <v>1225000</v>
      </c>
      <c r="AX310" s="155">
        <f t="shared" si="347"/>
        <v>1225000</v>
      </c>
      <c r="AY310" s="155">
        <f t="shared" si="347"/>
        <v>1225000</v>
      </c>
      <c r="AZ310" s="155">
        <f t="shared" si="347"/>
        <v>1225000</v>
      </c>
      <c r="BA310" s="155">
        <f t="shared" si="347"/>
        <v>1225000</v>
      </c>
      <c r="BB310" s="155">
        <f t="shared" si="347"/>
        <v>1225000</v>
      </c>
      <c r="BC310" s="155">
        <f t="shared" si="347"/>
        <v>1225000</v>
      </c>
      <c r="BD310" s="155">
        <f t="shared" si="347"/>
        <v>1225000</v>
      </c>
      <c r="BE310" s="155">
        <f t="shared" si="347"/>
        <v>1225000</v>
      </c>
      <c r="BF310" s="155">
        <f t="shared" si="347"/>
        <v>1225000</v>
      </c>
      <c r="BG310" s="155">
        <f t="shared" si="347"/>
        <v>1225000</v>
      </c>
      <c r="BH310" s="155">
        <f t="shared" si="312"/>
        <v>14700000</v>
      </c>
      <c r="BI310" s="156">
        <f t="shared" si="349"/>
        <v>52675000</v>
      </c>
      <c r="BJ310" s="155">
        <f t="shared" si="348"/>
        <v>1225000</v>
      </c>
      <c r="BK310" s="155">
        <f t="shared" si="348"/>
        <v>1225000</v>
      </c>
      <c r="BL310" s="155">
        <f t="shared" si="348"/>
        <v>1225000</v>
      </c>
      <c r="BM310" s="155">
        <f t="shared" si="348"/>
        <v>1225000</v>
      </c>
      <c r="BN310" s="155">
        <f t="shared" si="348"/>
        <v>1225000</v>
      </c>
      <c r="BO310" s="155">
        <f t="shared" si="348"/>
        <v>1225000</v>
      </c>
      <c r="BP310" s="155">
        <f t="shared" si="348"/>
        <v>1225000</v>
      </c>
      <c r="BQ310" s="155">
        <f t="shared" si="348"/>
        <v>1225000</v>
      </c>
      <c r="BR310" s="155">
        <f t="shared" si="348"/>
        <v>1225000</v>
      </c>
      <c r="BS310" s="155">
        <f t="shared" si="348"/>
        <v>1225000</v>
      </c>
      <c r="BT310" s="155">
        <f t="shared" si="348"/>
        <v>1225000</v>
      </c>
      <c r="BU310" s="155">
        <f t="shared" si="348"/>
        <v>1225000</v>
      </c>
      <c r="BV310" s="155">
        <f t="shared" si="331"/>
        <v>14700000</v>
      </c>
      <c r="BW310" s="156">
        <f t="shared" si="332"/>
        <v>37975000</v>
      </c>
      <c r="BX310" s="157">
        <f t="shared" si="340"/>
        <v>1225000</v>
      </c>
      <c r="BY310" s="157">
        <f t="shared" si="340"/>
        <v>1225000</v>
      </c>
      <c r="BZ310" s="157">
        <f t="shared" si="340"/>
        <v>1225000</v>
      </c>
      <c r="CA310" s="157">
        <f t="shared" si="340"/>
        <v>1225000</v>
      </c>
      <c r="CB310" s="157">
        <f t="shared" si="341"/>
        <v>1225000</v>
      </c>
      <c r="CC310" s="157">
        <f t="shared" si="341"/>
        <v>1225000</v>
      </c>
      <c r="CD310" s="157">
        <f t="shared" si="341"/>
        <v>1225000</v>
      </c>
      <c r="CE310" s="157">
        <f t="shared" si="341"/>
        <v>1225000</v>
      </c>
      <c r="CF310" s="157">
        <f t="shared" si="341"/>
        <v>1225000</v>
      </c>
      <c r="CG310" s="157">
        <f t="shared" si="341"/>
        <v>1225000</v>
      </c>
      <c r="CH310" s="157">
        <f t="shared" si="341"/>
        <v>1225000</v>
      </c>
      <c r="CI310" s="157">
        <f t="shared" si="341"/>
        <v>1225000</v>
      </c>
      <c r="CJ310" s="155">
        <f t="shared" si="334"/>
        <v>14700000</v>
      </c>
      <c r="CK310" s="156">
        <f t="shared" si="335"/>
        <v>23275000</v>
      </c>
      <c r="CL310" s="155">
        <f t="shared" si="342"/>
        <v>1225000</v>
      </c>
      <c r="CM310" s="155">
        <f t="shared" si="342"/>
        <v>1225000</v>
      </c>
      <c r="CN310" s="155">
        <f t="shared" si="342"/>
        <v>1225000</v>
      </c>
      <c r="CO310" s="155">
        <f t="shared" si="342"/>
        <v>1225000</v>
      </c>
      <c r="CP310" s="155">
        <f t="shared" si="342"/>
        <v>1225000</v>
      </c>
      <c r="CQ310" s="155">
        <f t="shared" si="342"/>
        <v>1225000</v>
      </c>
      <c r="CR310" s="155">
        <f t="shared" si="342"/>
        <v>1225000</v>
      </c>
      <c r="CS310" s="155">
        <f t="shared" si="342"/>
        <v>1225000</v>
      </c>
      <c r="CT310" s="155">
        <f t="shared" si="342"/>
        <v>1225000</v>
      </c>
      <c r="CU310" s="155">
        <f t="shared" si="342"/>
        <v>1225000</v>
      </c>
      <c r="CV310" s="155">
        <f t="shared" si="342"/>
        <v>1225000</v>
      </c>
      <c r="CW310" s="155">
        <f t="shared" si="342"/>
        <v>1225000</v>
      </c>
      <c r="CX310" s="155">
        <f t="shared" si="343"/>
        <v>14700000</v>
      </c>
      <c r="CY310" s="155">
        <f t="shared" si="344"/>
        <v>8575000</v>
      </c>
    </row>
    <row r="311" spans="1:103" ht="13" outlineLevel="1" x14ac:dyDescent="0.25">
      <c r="A311" s="80" t="s">
        <v>460</v>
      </c>
      <c r="B311" s="80" t="s">
        <v>39</v>
      </c>
      <c r="C311" s="72"/>
      <c r="D311" s="71" t="s">
        <v>147</v>
      </c>
      <c r="E311" s="142" t="s">
        <v>869</v>
      </c>
      <c r="F311" s="71" t="s">
        <v>497</v>
      </c>
      <c r="G311" s="73">
        <v>44439</v>
      </c>
      <c r="H311" s="73">
        <v>44438</v>
      </c>
      <c r="I311" s="74">
        <v>120</v>
      </c>
      <c r="J311" s="142" t="s">
        <v>94</v>
      </c>
      <c r="K311" s="75" t="s">
        <v>66</v>
      </c>
      <c r="L311" s="71"/>
      <c r="M311" s="38" t="str">
        <f t="shared" si="291"/>
        <v>6274</v>
      </c>
      <c r="N311" s="71">
        <v>6274001906</v>
      </c>
      <c r="O311" s="71" t="s">
        <v>346</v>
      </c>
      <c r="P311" s="76"/>
      <c r="Q311" s="77"/>
      <c r="R311" s="76">
        <v>7234531016</v>
      </c>
      <c r="S311" s="170">
        <f t="shared" si="292"/>
        <v>60287758.466666669</v>
      </c>
      <c r="T311" s="155">
        <f t="shared" si="350"/>
        <v>0</v>
      </c>
      <c r="U311" s="155">
        <f t="shared" si="350"/>
        <v>0</v>
      </c>
      <c r="V311" s="155">
        <f t="shared" si="350"/>
        <v>0</v>
      </c>
      <c r="W311" s="155">
        <f t="shared" si="350"/>
        <v>0</v>
      </c>
      <c r="X311" s="155">
        <f t="shared" si="350"/>
        <v>0</v>
      </c>
      <c r="Y311" s="155">
        <f t="shared" si="350"/>
        <v>0</v>
      </c>
      <c r="Z311" s="155">
        <f t="shared" si="350"/>
        <v>0</v>
      </c>
      <c r="AA311" s="155">
        <f t="shared" si="350"/>
        <v>0</v>
      </c>
      <c r="AB311" s="155">
        <f t="shared" si="350"/>
        <v>0</v>
      </c>
      <c r="AC311" s="155">
        <f t="shared" si="350"/>
        <v>0</v>
      </c>
      <c r="AD311" s="155">
        <f t="shared" si="350"/>
        <v>0</v>
      </c>
      <c r="AE311" s="155">
        <f t="shared" si="350"/>
        <v>0</v>
      </c>
      <c r="AF311" s="155">
        <f t="shared" si="337"/>
        <v>0</v>
      </c>
      <c r="AG311" s="156">
        <v>0</v>
      </c>
      <c r="AH311" s="155">
        <f t="shared" si="345"/>
        <v>0</v>
      </c>
      <c r="AI311" s="155">
        <f t="shared" si="345"/>
        <v>0</v>
      </c>
      <c r="AJ311" s="155">
        <f t="shared" si="345"/>
        <v>0</v>
      </c>
      <c r="AK311" s="155">
        <f t="shared" si="345"/>
        <v>0</v>
      </c>
      <c r="AL311" s="155">
        <f t="shared" si="345"/>
        <v>0</v>
      </c>
      <c r="AM311" s="155">
        <f t="shared" si="345"/>
        <v>0</v>
      </c>
      <c r="AN311" s="155">
        <f t="shared" si="345"/>
        <v>0</v>
      </c>
      <c r="AO311" s="155">
        <f t="shared" si="345"/>
        <v>60287758.466666669</v>
      </c>
      <c r="AP311" s="155">
        <f t="shared" si="345"/>
        <v>60287758.466666669</v>
      </c>
      <c r="AQ311" s="155">
        <f t="shared" si="345"/>
        <v>60287758.466666669</v>
      </c>
      <c r="AR311" s="155">
        <f t="shared" si="346"/>
        <v>60287758.466666669</v>
      </c>
      <c r="AS311" s="155">
        <f t="shared" si="346"/>
        <v>60287758.466666669</v>
      </c>
      <c r="AT311" s="155">
        <f t="shared" si="297"/>
        <v>301438792.33333337</v>
      </c>
      <c r="AU311" s="156">
        <f t="shared" si="328"/>
        <v>6933092223.666667</v>
      </c>
      <c r="AV311" s="155">
        <f t="shared" si="327"/>
        <v>60287758.466666669</v>
      </c>
      <c r="AW311" s="155">
        <f t="shared" si="327"/>
        <v>60287758.466666669</v>
      </c>
      <c r="AX311" s="155">
        <f t="shared" si="347"/>
        <v>60287758.466666669</v>
      </c>
      <c r="AY311" s="155">
        <f t="shared" si="347"/>
        <v>60287758.466666669</v>
      </c>
      <c r="AZ311" s="155">
        <f t="shared" si="347"/>
        <v>60287758.466666669</v>
      </c>
      <c r="BA311" s="155">
        <f t="shared" si="347"/>
        <v>60287758.466666669</v>
      </c>
      <c r="BB311" s="155">
        <f t="shared" si="347"/>
        <v>60287758.466666669</v>
      </c>
      <c r="BC311" s="155">
        <f t="shared" si="347"/>
        <v>60287758.466666669</v>
      </c>
      <c r="BD311" s="155">
        <f t="shared" si="347"/>
        <v>60287758.466666669</v>
      </c>
      <c r="BE311" s="155">
        <f t="shared" si="347"/>
        <v>60287758.466666669</v>
      </c>
      <c r="BF311" s="155">
        <f t="shared" si="347"/>
        <v>60287758.466666669</v>
      </c>
      <c r="BG311" s="155">
        <f t="shared" si="347"/>
        <v>60287758.466666669</v>
      </c>
      <c r="BH311" s="155">
        <f t="shared" si="312"/>
        <v>723453101.60000026</v>
      </c>
      <c r="BI311" s="156">
        <f t="shared" si="349"/>
        <v>6209639122.0666666</v>
      </c>
      <c r="BJ311" s="155">
        <f t="shared" si="348"/>
        <v>60287758.466666669</v>
      </c>
      <c r="BK311" s="155">
        <f t="shared" si="348"/>
        <v>60287758.466666669</v>
      </c>
      <c r="BL311" s="155">
        <f t="shared" si="348"/>
        <v>60287758.466666669</v>
      </c>
      <c r="BM311" s="155">
        <f t="shared" si="348"/>
        <v>60287758.466666669</v>
      </c>
      <c r="BN311" s="155">
        <f t="shared" si="348"/>
        <v>60287758.466666669</v>
      </c>
      <c r="BO311" s="155">
        <f t="shared" si="348"/>
        <v>60287758.466666669</v>
      </c>
      <c r="BP311" s="155">
        <f t="shared" si="348"/>
        <v>60287758.466666669</v>
      </c>
      <c r="BQ311" s="155">
        <f t="shared" si="348"/>
        <v>60287758.466666669</v>
      </c>
      <c r="BR311" s="155">
        <f t="shared" si="348"/>
        <v>60287758.466666669</v>
      </c>
      <c r="BS311" s="155">
        <f t="shared" si="348"/>
        <v>60287758.466666669</v>
      </c>
      <c r="BT311" s="155">
        <f t="shared" si="348"/>
        <v>60287758.466666669</v>
      </c>
      <c r="BU311" s="155">
        <f t="shared" si="348"/>
        <v>60287758.466666669</v>
      </c>
      <c r="BV311" s="155">
        <f t="shared" si="331"/>
        <v>723453101.60000026</v>
      </c>
      <c r="BW311" s="156">
        <f t="shared" si="332"/>
        <v>5486186020.4666662</v>
      </c>
      <c r="BX311" s="157">
        <f t="shared" si="340"/>
        <v>60287758.466666669</v>
      </c>
      <c r="BY311" s="157">
        <f t="shared" si="340"/>
        <v>60287758.466666669</v>
      </c>
      <c r="BZ311" s="157">
        <f t="shared" si="340"/>
        <v>60287758.466666669</v>
      </c>
      <c r="CA311" s="157">
        <f t="shared" si="340"/>
        <v>60287758.466666669</v>
      </c>
      <c r="CB311" s="157">
        <f t="shared" si="341"/>
        <v>60287758.466666669</v>
      </c>
      <c r="CC311" s="157">
        <f t="shared" si="341"/>
        <v>60287758.466666669</v>
      </c>
      <c r="CD311" s="157">
        <f t="shared" si="341"/>
        <v>60287758.466666669</v>
      </c>
      <c r="CE311" s="157">
        <f t="shared" si="341"/>
        <v>60287758.466666669</v>
      </c>
      <c r="CF311" s="157">
        <f t="shared" si="341"/>
        <v>60287758.466666669</v>
      </c>
      <c r="CG311" s="157">
        <f t="shared" si="341"/>
        <v>60287758.466666669</v>
      </c>
      <c r="CH311" s="157">
        <f t="shared" si="341"/>
        <v>60287758.466666669</v>
      </c>
      <c r="CI311" s="157">
        <f t="shared" si="341"/>
        <v>60287758.466666669</v>
      </c>
      <c r="CJ311" s="155">
        <f t="shared" si="334"/>
        <v>723453101.60000026</v>
      </c>
      <c r="CK311" s="156">
        <f t="shared" si="335"/>
        <v>4762732918.8666658</v>
      </c>
      <c r="CL311" s="155">
        <f t="shared" si="342"/>
        <v>60287758.466666669</v>
      </c>
      <c r="CM311" s="155">
        <f t="shared" si="342"/>
        <v>60287758.466666669</v>
      </c>
      <c r="CN311" s="155">
        <f t="shared" si="342"/>
        <v>60287758.466666669</v>
      </c>
      <c r="CO311" s="155">
        <f t="shared" si="342"/>
        <v>60287758.466666669</v>
      </c>
      <c r="CP311" s="155">
        <f t="shared" si="342"/>
        <v>60287758.466666669</v>
      </c>
      <c r="CQ311" s="155">
        <f t="shared" si="342"/>
        <v>60287758.466666669</v>
      </c>
      <c r="CR311" s="155">
        <f t="shared" si="342"/>
        <v>60287758.466666669</v>
      </c>
      <c r="CS311" s="155">
        <f t="shared" si="342"/>
        <v>60287758.466666669</v>
      </c>
      <c r="CT311" s="155">
        <f t="shared" si="342"/>
        <v>60287758.466666669</v>
      </c>
      <c r="CU311" s="155">
        <f t="shared" si="342"/>
        <v>60287758.466666669</v>
      </c>
      <c r="CV311" s="155">
        <f t="shared" si="342"/>
        <v>60287758.466666669</v>
      </c>
      <c r="CW311" s="155">
        <f t="shared" si="342"/>
        <v>60287758.466666669</v>
      </c>
      <c r="CX311" s="155">
        <f t="shared" si="343"/>
        <v>723453101.60000026</v>
      </c>
      <c r="CY311" s="155">
        <f t="shared" si="344"/>
        <v>4039279817.2666655</v>
      </c>
    </row>
    <row r="312" spans="1:103" ht="13" outlineLevel="1" x14ac:dyDescent="0.25">
      <c r="A312" s="80" t="s">
        <v>460</v>
      </c>
      <c r="B312" s="80" t="s">
        <v>39</v>
      </c>
      <c r="C312" s="72"/>
      <c r="D312" s="71" t="s">
        <v>147</v>
      </c>
      <c r="E312" s="142" t="s">
        <v>870</v>
      </c>
      <c r="F312" s="71" t="s">
        <v>498</v>
      </c>
      <c r="G312" s="73">
        <v>44439</v>
      </c>
      <c r="H312" s="73">
        <v>44438</v>
      </c>
      <c r="I312" s="74">
        <v>120</v>
      </c>
      <c r="J312" s="142" t="s">
        <v>94</v>
      </c>
      <c r="K312" s="75" t="s">
        <v>66</v>
      </c>
      <c r="L312" s="71"/>
      <c r="M312" s="38" t="str">
        <f t="shared" si="291"/>
        <v>6274</v>
      </c>
      <c r="N312" s="71">
        <v>6274001906</v>
      </c>
      <c r="O312" s="71" t="s">
        <v>346</v>
      </c>
      <c r="P312" s="76"/>
      <c r="Q312" s="77"/>
      <c r="R312" s="76">
        <v>81000000</v>
      </c>
      <c r="S312" s="170">
        <f t="shared" si="292"/>
        <v>675000</v>
      </c>
      <c r="T312" s="155">
        <f t="shared" si="350"/>
        <v>0</v>
      </c>
      <c r="U312" s="155">
        <f t="shared" si="350"/>
        <v>0</v>
      </c>
      <c r="V312" s="155">
        <f t="shared" si="350"/>
        <v>0</v>
      </c>
      <c r="W312" s="155">
        <f t="shared" si="350"/>
        <v>0</v>
      </c>
      <c r="X312" s="155">
        <f t="shared" si="350"/>
        <v>0</v>
      </c>
      <c r="Y312" s="155">
        <f t="shared" si="350"/>
        <v>0</v>
      </c>
      <c r="Z312" s="155">
        <f t="shared" si="350"/>
        <v>0</v>
      </c>
      <c r="AA312" s="155">
        <f t="shared" si="350"/>
        <v>0</v>
      </c>
      <c r="AB312" s="155">
        <f t="shared" si="350"/>
        <v>0</v>
      </c>
      <c r="AC312" s="155">
        <f t="shared" si="350"/>
        <v>0</v>
      </c>
      <c r="AD312" s="155">
        <f t="shared" si="350"/>
        <v>0</v>
      </c>
      <c r="AE312" s="155">
        <f t="shared" si="350"/>
        <v>0</v>
      </c>
      <c r="AF312" s="155">
        <f t="shared" si="337"/>
        <v>0</v>
      </c>
      <c r="AG312" s="156">
        <v>0</v>
      </c>
      <c r="AH312" s="155">
        <f t="shared" si="345"/>
        <v>0</v>
      </c>
      <c r="AI312" s="155">
        <f t="shared" si="345"/>
        <v>0</v>
      </c>
      <c r="AJ312" s="155">
        <f t="shared" si="345"/>
        <v>0</v>
      </c>
      <c r="AK312" s="155">
        <f t="shared" si="345"/>
        <v>0</v>
      </c>
      <c r="AL312" s="155">
        <f t="shared" si="345"/>
        <v>0</v>
      </c>
      <c r="AM312" s="155">
        <f t="shared" si="345"/>
        <v>0</v>
      </c>
      <c r="AN312" s="155">
        <f t="shared" si="345"/>
        <v>0</v>
      </c>
      <c r="AO312" s="155">
        <f t="shared" si="345"/>
        <v>675000</v>
      </c>
      <c r="AP312" s="155">
        <f t="shared" si="345"/>
        <v>675000</v>
      </c>
      <c r="AQ312" s="155">
        <f t="shared" si="345"/>
        <v>675000</v>
      </c>
      <c r="AR312" s="155">
        <f t="shared" si="346"/>
        <v>675000</v>
      </c>
      <c r="AS312" s="155">
        <f t="shared" si="346"/>
        <v>675000</v>
      </c>
      <c r="AT312" s="155">
        <f t="shared" si="297"/>
        <v>3375000</v>
      </c>
      <c r="AU312" s="156">
        <f t="shared" si="328"/>
        <v>77625000</v>
      </c>
      <c r="AV312" s="155">
        <f t="shared" si="327"/>
        <v>675000</v>
      </c>
      <c r="AW312" s="155">
        <f t="shared" si="327"/>
        <v>675000</v>
      </c>
      <c r="AX312" s="155">
        <f t="shared" si="347"/>
        <v>675000</v>
      </c>
      <c r="AY312" s="155">
        <f t="shared" si="347"/>
        <v>675000</v>
      </c>
      <c r="AZ312" s="155">
        <f t="shared" si="347"/>
        <v>675000</v>
      </c>
      <c r="BA312" s="155">
        <f t="shared" si="347"/>
        <v>675000</v>
      </c>
      <c r="BB312" s="155">
        <f t="shared" si="347"/>
        <v>675000</v>
      </c>
      <c r="BC312" s="155">
        <f t="shared" si="347"/>
        <v>675000</v>
      </c>
      <c r="BD312" s="155">
        <f t="shared" si="347"/>
        <v>675000</v>
      </c>
      <c r="BE312" s="155">
        <f t="shared" si="347"/>
        <v>675000</v>
      </c>
      <c r="BF312" s="155">
        <f t="shared" si="347"/>
        <v>675000</v>
      </c>
      <c r="BG312" s="155">
        <f t="shared" si="347"/>
        <v>675000</v>
      </c>
      <c r="BH312" s="155">
        <f t="shared" si="312"/>
        <v>8100000</v>
      </c>
      <c r="BI312" s="156">
        <f t="shared" si="349"/>
        <v>69525000</v>
      </c>
      <c r="BJ312" s="155">
        <f t="shared" si="348"/>
        <v>675000</v>
      </c>
      <c r="BK312" s="155">
        <f t="shared" si="348"/>
        <v>675000</v>
      </c>
      <c r="BL312" s="155">
        <f t="shared" si="348"/>
        <v>675000</v>
      </c>
      <c r="BM312" s="155">
        <f t="shared" si="348"/>
        <v>675000</v>
      </c>
      <c r="BN312" s="155">
        <f t="shared" si="348"/>
        <v>675000</v>
      </c>
      <c r="BO312" s="155">
        <f t="shared" si="348"/>
        <v>675000</v>
      </c>
      <c r="BP312" s="155">
        <f t="shared" si="348"/>
        <v>675000</v>
      </c>
      <c r="BQ312" s="155">
        <f t="shared" si="348"/>
        <v>675000</v>
      </c>
      <c r="BR312" s="155">
        <f t="shared" si="348"/>
        <v>675000</v>
      </c>
      <c r="BS312" s="155">
        <f t="shared" si="348"/>
        <v>675000</v>
      </c>
      <c r="BT312" s="155">
        <f t="shared" si="348"/>
        <v>675000</v>
      </c>
      <c r="BU312" s="155">
        <f t="shared" si="348"/>
        <v>675000</v>
      </c>
      <c r="BV312" s="155">
        <f t="shared" si="331"/>
        <v>8100000</v>
      </c>
      <c r="BW312" s="156">
        <f t="shared" si="332"/>
        <v>61425000</v>
      </c>
      <c r="BX312" s="157">
        <f t="shared" si="340"/>
        <v>675000</v>
      </c>
      <c r="BY312" s="157">
        <f t="shared" si="340"/>
        <v>675000</v>
      </c>
      <c r="BZ312" s="157">
        <f t="shared" si="340"/>
        <v>675000</v>
      </c>
      <c r="CA312" s="157">
        <f t="shared" si="340"/>
        <v>675000</v>
      </c>
      <c r="CB312" s="157">
        <f t="shared" si="341"/>
        <v>675000</v>
      </c>
      <c r="CC312" s="157">
        <f t="shared" si="341"/>
        <v>675000</v>
      </c>
      <c r="CD312" s="157">
        <f t="shared" si="341"/>
        <v>675000</v>
      </c>
      <c r="CE312" s="157">
        <f t="shared" si="341"/>
        <v>675000</v>
      </c>
      <c r="CF312" s="157">
        <f t="shared" si="341"/>
        <v>675000</v>
      </c>
      <c r="CG312" s="157">
        <f t="shared" si="341"/>
        <v>675000</v>
      </c>
      <c r="CH312" s="157">
        <f t="shared" si="341"/>
        <v>675000</v>
      </c>
      <c r="CI312" s="157">
        <f t="shared" si="341"/>
        <v>675000</v>
      </c>
      <c r="CJ312" s="155">
        <f t="shared" si="334"/>
        <v>8100000</v>
      </c>
      <c r="CK312" s="156">
        <f t="shared" si="335"/>
        <v>53325000</v>
      </c>
      <c r="CL312" s="155">
        <f t="shared" si="342"/>
        <v>675000</v>
      </c>
      <c r="CM312" s="155">
        <f t="shared" si="342"/>
        <v>675000</v>
      </c>
      <c r="CN312" s="155">
        <f t="shared" si="342"/>
        <v>675000</v>
      </c>
      <c r="CO312" s="155">
        <f t="shared" si="342"/>
        <v>675000</v>
      </c>
      <c r="CP312" s="155">
        <f t="shared" si="342"/>
        <v>675000</v>
      </c>
      <c r="CQ312" s="155">
        <f t="shared" si="342"/>
        <v>675000</v>
      </c>
      <c r="CR312" s="155">
        <f t="shared" si="342"/>
        <v>675000</v>
      </c>
      <c r="CS312" s="155">
        <f t="shared" si="342"/>
        <v>675000</v>
      </c>
      <c r="CT312" s="155">
        <f t="shared" si="342"/>
        <v>675000</v>
      </c>
      <c r="CU312" s="155">
        <f t="shared" si="342"/>
        <v>675000</v>
      </c>
      <c r="CV312" s="155">
        <f t="shared" si="342"/>
        <v>675000</v>
      </c>
      <c r="CW312" s="155">
        <f t="shared" si="342"/>
        <v>675000</v>
      </c>
      <c r="CX312" s="155">
        <f t="shared" si="343"/>
        <v>8100000</v>
      </c>
      <c r="CY312" s="155">
        <f t="shared" si="344"/>
        <v>45225000</v>
      </c>
    </row>
    <row r="313" spans="1:103" ht="13" outlineLevel="1" x14ac:dyDescent="0.25">
      <c r="A313" s="80" t="s">
        <v>460</v>
      </c>
      <c r="B313" s="80" t="s">
        <v>39</v>
      </c>
      <c r="C313" s="72"/>
      <c r="D313" s="71" t="s">
        <v>168</v>
      </c>
      <c r="E313" s="142" t="s">
        <v>871</v>
      </c>
      <c r="F313" s="71" t="s">
        <v>530</v>
      </c>
      <c r="G313" s="73">
        <v>44439</v>
      </c>
      <c r="H313" s="73">
        <v>44438</v>
      </c>
      <c r="I313" s="74">
        <v>120</v>
      </c>
      <c r="J313" s="142" t="s">
        <v>94</v>
      </c>
      <c r="K313" s="75" t="s">
        <v>66</v>
      </c>
      <c r="L313" s="71"/>
      <c r="M313" s="38" t="str">
        <f t="shared" si="291"/>
        <v>6274</v>
      </c>
      <c r="N313" s="71">
        <v>6274001906</v>
      </c>
      <c r="O313" s="71" t="s">
        <v>346</v>
      </c>
      <c r="P313" s="76"/>
      <c r="Q313" s="77"/>
      <c r="R313" s="76">
        <v>1971544318</v>
      </c>
      <c r="S313" s="170">
        <f t="shared" si="292"/>
        <v>16429535.983333332</v>
      </c>
      <c r="T313" s="155">
        <f t="shared" si="350"/>
        <v>0</v>
      </c>
      <c r="U313" s="155">
        <f t="shared" si="350"/>
        <v>0</v>
      </c>
      <c r="V313" s="155">
        <f t="shared" si="350"/>
        <v>0</v>
      </c>
      <c r="W313" s="155">
        <f t="shared" si="350"/>
        <v>0</v>
      </c>
      <c r="X313" s="155">
        <f t="shared" si="350"/>
        <v>0</v>
      </c>
      <c r="Y313" s="155">
        <f t="shared" si="350"/>
        <v>0</v>
      </c>
      <c r="Z313" s="155">
        <f t="shared" si="350"/>
        <v>0</v>
      </c>
      <c r="AA313" s="155">
        <f t="shared" si="350"/>
        <v>0</v>
      </c>
      <c r="AB313" s="155">
        <f t="shared" si="350"/>
        <v>0</v>
      </c>
      <c r="AC313" s="155">
        <f t="shared" si="350"/>
        <v>0</v>
      </c>
      <c r="AD313" s="155">
        <f t="shared" si="350"/>
        <v>0</v>
      </c>
      <c r="AE313" s="155">
        <f t="shared" si="350"/>
        <v>0</v>
      </c>
      <c r="AF313" s="155">
        <f t="shared" si="337"/>
        <v>0</v>
      </c>
      <c r="AG313" s="156">
        <v>0</v>
      </c>
      <c r="AH313" s="155">
        <f t="shared" si="345"/>
        <v>0</v>
      </c>
      <c r="AI313" s="155">
        <f t="shared" si="345"/>
        <v>0</v>
      </c>
      <c r="AJ313" s="155">
        <f t="shared" si="345"/>
        <v>0</v>
      </c>
      <c r="AK313" s="155">
        <f t="shared" si="345"/>
        <v>0</v>
      </c>
      <c r="AL313" s="155">
        <f t="shared" si="345"/>
        <v>0</v>
      </c>
      <c r="AM313" s="155">
        <f t="shared" si="345"/>
        <v>0</v>
      </c>
      <c r="AN313" s="155">
        <f t="shared" si="345"/>
        <v>0</v>
      </c>
      <c r="AO313" s="155">
        <f t="shared" si="345"/>
        <v>16429535.983333332</v>
      </c>
      <c r="AP313" s="155">
        <f t="shared" si="345"/>
        <v>16429535.983333332</v>
      </c>
      <c r="AQ313" s="155">
        <f t="shared" si="345"/>
        <v>16429535.983333332</v>
      </c>
      <c r="AR313" s="155">
        <f t="shared" si="346"/>
        <v>16429535.983333332</v>
      </c>
      <c r="AS313" s="155">
        <f t="shared" si="346"/>
        <v>16429535.983333332</v>
      </c>
      <c r="AT313" s="155">
        <f t="shared" si="297"/>
        <v>82147679.916666657</v>
      </c>
      <c r="AU313" s="156">
        <f t="shared" si="328"/>
        <v>1889396638.0833333</v>
      </c>
      <c r="AV313" s="155">
        <f t="shared" si="327"/>
        <v>16429535.983333332</v>
      </c>
      <c r="AW313" s="155">
        <f t="shared" si="327"/>
        <v>16429535.983333332</v>
      </c>
      <c r="AX313" s="155">
        <f t="shared" si="347"/>
        <v>16429535.983333332</v>
      </c>
      <c r="AY313" s="155">
        <f t="shared" si="347"/>
        <v>16429535.983333332</v>
      </c>
      <c r="AZ313" s="155">
        <f t="shared" si="347"/>
        <v>16429535.983333332</v>
      </c>
      <c r="BA313" s="155">
        <f t="shared" si="347"/>
        <v>16429535.983333332</v>
      </c>
      <c r="BB313" s="155">
        <f t="shared" si="347"/>
        <v>16429535.983333332</v>
      </c>
      <c r="BC313" s="155">
        <f t="shared" si="347"/>
        <v>16429535.983333332</v>
      </c>
      <c r="BD313" s="155">
        <f t="shared" si="347"/>
        <v>16429535.983333332</v>
      </c>
      <c r="BE313" s="155">
        <f t="shared" si="347"/>
        <v>16429535.983333332</v>
      </c>
      <c r="BF313" s="155">
        <f t="shared" si="347"/>
        <v>16429535.983333332</v>
      </c>
      <c r="BG313" s="155">
        <f t="shared" si="347"/>
        <v>16429535.983333332</v>
      </c>
      <c r="BH313" s="155">
        <f t="shared" si="312"/>
        <v>197154431.79999995</v>
      </c>
      <c r="BI313" s="156">
        <f t="shared" si="349"/>
        <v>1692242206.2833333</v>
      </c>
      <c r="BJ313" s="155">
        <f t="shared" si="348"/>
        <v>16429535.983333332</v>
      </c>
      <c r="BK313" s="155">
        <f t="shared" si="348"/>
        <v>16429535.983333332</v>
      </c>
      <c r="BL313" s="155">
        <f t="shared" si="348"/>
        <v>16429535.983333332</v>
      </c>
      <c r="BM313" s="155">
        <f t="shared" si="348"/>
        <v>16429535.983333332</v>
      </c>
      <c r="BN313" s="155">
        <f t="shared" si="348"/>
        <v>16429535.983333332</v>
      </c>
      <c r="BO313" s="155">
        <f t="shared" si="348"/>
        <v>16429535.983333332</v>
      </c>
      <c r="BP313" s="155">
        <f t="shared" si="348"/>
        <v>16429535.983333332</v>
      </c>
      <c r="BQ313" s="155">
        <f t="shared" si="348"/>
        <v>16429535.983333332</v>
      </c>
      <c r="BR313" s="155">
        <f t="shared" si="348"/>
        <v>16429535.983333332</v>
      </c>
      <c r="BS313" s="155">
        <f t="shared" si="348"/>
        <v>16429535.983333332</v>
      </c>
      <c r="BT313" s="155">
        <f t="shared" si="348"/>
        <v>16429535.983333332</v>
      </c>
      <c r="BU313" s="155">
        <f t="shared" si="348"/>
        <v>16429535.983333332</v>
      </c>
      <c r="BV313" s="155">
        <f t="shared" si="331"/>
        <v>197154431.79999995</v>
      </c>
      <c r="BW313" s="156">
        <f t="shared" si="332"/>
        <v>1495087774.4833333</v>
      </c>
      <c r="BX313" s="157">
        <f t="shared" si="340"/>
        <v>16429535.983333332</v>
      </c>
      <c r="BY313" s="157">
        <f t="shared" si="340"/>
        <v>16429535.983333332</v>
      </c>
      <c r="BZ313" s="157">
        <f t="shared" si="340"/>
        <v>16429535.983333332</v>
      </c>
      <c r="CA313" s="157">
        <f t="shared" si="340"/>
        <v>16429535.983333332</v>
      </c>
      <c r="CB313" s="157">
        <f t="shared" ref="CB313:CI318" si="351">+$S313</f>
        <v>16429535.983333332</v>
      </c>
      <c r="CC313" s="157">
        <f t="shared" si="351"/>
        <v>16429535.983333332</v>
      </c>
      <c r="CD313" s="157">
        <f t="shared" si="351"/>
        <v>16429535.983333332</v>
      </c>
      <c r="CE313" s="157">
        <f t="shared" si="351"/>
        <v>16429535.983333332</v>
      </c>
      <c r="CF313" s="157">
        <f t="shared" si="351"/>
        <v>16429535.983333332</v>
      </c>
      <c r="CG313" s="157">
        <f t="shared" si="351"/>
        <v>16429535.983333332</v>
      </c>
      <c r="CH313" s="157">
        <f t="shared" si="351"/>
        <v>16429535.983333332</v>
      </c>
      <c r="CI313" s="157">
        <f t="shared" si="351"/>
        <v>16429535.983333332</v>
      </c>
      <c r="CJ313" s="155">
        <f t="shared" si="334"/>
        <v>197154431.79999995</v>
      </c>
      <c r="CK313" s="156">
        <f t="shared" si="335"/>
        <v>1297933342.6833334</v>
      </c>
      <c r="CL313" s="155">
        <f t="shared" ref="CL313:CW318" si="352">+IF(YEAR($H313)&lt;$CL$4,$S313,IF(AND(YEAR($H313)=$CL$4,MONTH($H313)&lt;=CL$6),$S313,0))</f>
        <v>16429535.983333332</v>
      </c>
      <c r="CM313" s="155">
        <f t="shared" si="352"/>
        <v>16429535.983333332</v>
      </c>
      <c r="CN313" s="155">
        <f t="shared" si="352"/>
        <v>16429535.983333332</v>
      </c>
      <c r="CO313" s="155">
        <f t="shared" si="352"/>
        <v>16429535.983333332</v>
      </c>
      <c r="CP313" s="155">
        <f t="shared" si="352"/>
        <v>16429535.983333332</v>
      </c>
      <c r="CQ313" s="155">
        <f t="shared" si="352"/>
        <v>16429535.983333332</v>
      </c>
      <c r="CR313" s="155">
        <f t="shared" si="352"/>
        <v>16429535.983333332</v>
      </c>
      <c r="CS313" s="155">
        <f t="shared" si="352"/>
        <v>16429535.983333332</v>
      </c>
      <c r="CT313" s="155">
        <f t="shared" si="352"/>
        <v>16429535.983333332</v>
      </c>
      <c r="CU313" s="155">
        <f t="shared" si="352"/>
        <v>16429535.983333332</v>
      </c>
      <c r="CV313" s="155">
        <f t="shared" si="352"/>
        <v>16429535.983333332</v>
      </c>
      <c r="CW313" s="155">
        <f t="shared" si="352"/>
        <v>16429535.983333332</v>
      </c>
      <c r="CX313" s="155">
        <f t="shared" si="343"/>
        <v>197154431.79999995</v>
      </c>
      <c r="CY313" s="155">
        <f t="shared" si="344"/>
        <v>1100778910.8833334</v>
      </c>
    </row>
    <row r="314" spans="1:103" ht="13" outlineLevel="1" x14ac:dyDescent="0.25">
      <c r="A314" s="80" t="s">
        <v>460</v>
      </c>
      <c r="B314" s="80" t="s">
        <v>39</v>
      </c>
      <c r="C314" s="72"/>
      <c r="D314" s="71" t="s">
        <v>592</v>
      </c>
      <c r="E314" s="142" t="s">
        <v>872</v>
      </c>
      <c r="F314" s="71" t="s">
        <v>593</v>
      </c>
      <c r="G314" s="73">
        <v>44439</v>
      </c>
      <c r="H314" s="73">
        <v>44438</v>
      </c>
      <c r="I314" s="74">
        <v>60</v>
      </c>
      <c r="J314" s="142" t="s">
        <v>94</v>
      </c>
      <c r="K314" s="75" t="s">
        <v>66</v>
      </c>
      <c r="L314" s="71"/>
      <c r="M314" s="38" t="str">
        <f t="shared" si="291"/>
        <v>6274</v>
      </c>
      <c r="N314" s="71">
        <v>6274001915</v>
      </c>
      <c r="O314" s="71">
        <v>6274001915</v>
      </c>
      <c r="P314" s="76"/>
      <c r="Q314" s="77"/>
      <c r="R314" s="76">
        <v>275200000</v>
      </c>
      <c r="S314" s="170">
        <f t="shared" si="292"/>
        <v>4586666.666666667</v>
      </c>
      <c r="T314" s="155">
        <f t="shared" si="350"/>
        <v>0</v>
      </c>
      <c r="U314" s="155">
        <f t="shared" si="350"/>
        <v>0</v>
      </c>
      <c r="V314" s="155">
        <f t="shared" si="350"/>
        <v>0</v>
      </c>
      <c r="W314" s="155">
        <f t="shared" si="350"/>
        <v>0</v>
      </c>
      <c r="X314" s="155">
        <f t="shared" si="350"/>
        <v>0</v>
      </c>
      <c r="Y314" s="155">
        <f t="shared" si="350"/>
        <v>0</v>
      </c>
      <c r="Z314" s="155">
        <f t="shared" si="350"/>
        <v>0</v>
      </c>
      <c r="AA314" s="155">
        <f t="shared" si="350"/>
        <v>0</v>
      </c>
      <c r="AB314" s="155">
        <f t="shared" si="350"/>
        <v>0</v>
      </c>
      <c r="AC314" s="155">
        <f t="shared" si="350"/>
        <v>0</v>
      </c>
      <c r="AD314" s="155">
        <f t="shared" si="350"/>
        <v>0</v>
      </c>
      <c r="AE314" s="155">
        <f t="shared" si="350"/>
        <v>0</v>
      </c>
      <c r="AF314" s="155">
        <f t="shared" si="337"/>
        <v>0</v>
      </c>
      <c r="AG314" s="156">
        <v>0</v>
      </c>
      <c r="AH314" s="155">
        <f t="shared" si="345"/>
        <v>0</v>
      </c>
      <c r="AI314" s="155">
        <f t="shared" si="345"/>
        <v>0</v>
      </c>
      <c r="AJ314" s="155">
        <f t="shared" si="345"/>
        <v>0</v>
      </c>
      <c r="AK314" s="155">
        <f t="shared" si="345"/>
        <v>0</v>
      </c>
      <c r="AL314" s="155">
        <f t="shared" si="345"/>
        <v>0</v>
      </c>
      <c r="AM314" s="155">
        <f t="shared" si="345"/>
        <v>0</v>
      </c>
      <c r="AN314" s="155">
        <f t="shared" si="345"/>
        <v>0</v>
      </c>
      <c r="AO314" s="155">
        <f t="shared" si="345"/>
        <v>4586666.666666667</v>
      </c>
      <c r="AP314" s="155">
        <f t="shared" si="345"/>
        <v>4586666.666666667</v>
      </c>
      <c r="AQ314" s="155">
        <f t="shared" si="345"/>
        <v>4586666.666666667</v>
      </c>
      <c r="AR314" s="155">
        <f t="shared" si="346"/>
        <v>4586666.666666667</v>
      </c>
      <c r="AS314" s="155">
        <f t="shared" si="346"/>
        <v>4586666.666666667</v>
      </c>
      <c r="AT314" s="155">
        <f t="shared" si="297"/>
        <v>22933333.333333336</v>
      </c>
      <c r="AU314" s="156">
        <f t="shared" si="328"/>
        <v>252266666.66666666</v>
      </c>
      <c r="AV314" s="155">
        <f t="shared" si="327"/>
        <v>4586666.666666667</v>
      </c>
      <c r="AW314" s="155">
        <f t="shared" si="327"/>
        <v>4586666.666666667</v>
      </c>
      <c r="AX314" s="155">
        <f t="shared" si="347"/>
        <v>4586666.666666667</v>
      </c>
      <c r="AY314" s="155">
        <f t="shared" si="347"/>
        <v>4586666.666666667</v>
      </c>
      <c r="AZ314" s="155">
        <f t="shared" si="347"/>
        <v>4586666.666666667</v>
      </c>
      <c r="BA314" s="155">
        <f t="shared" si="347"/>
        <v>4586666.666666667</v>
      </c>
      <c r="BB314" s="155">
        <f t="shared" si="347"/>
        <v>4586666.666666667</v>
      </c>
      <c r="BC314" s="155">
        <f t="shared" si="347"/>
        <v>4586666.666666667</v>
      </c>
      <c r="BD314" s="155">
        <f t="shared" si="347"/>
        <v>4586666.666666667</v>
      </c>
      <c r="BE314" s="155">
        <f t="shared" si="347"/>
        <v>4586666.666666667</v>
      </c>
      <c r="BF314" s="155">
        <f t="shared" si="347"/>
        <v>4586666.666666667</v>
      </c>
      <c r="BG314" s="155">
        <f t="shared" si="347"/>
        <v>4586666.666666667</v>
      </c>
      <c r="BH314" s="155">
        <f t="shared" si="312"/>
        <v>55039999.999999993</v>
      </c>
      <c r="BI314" s="156">
        <f t="shared" si="349"/>
        <v>197226666.66666666</v>
      </c>
      <c r="BJ314" s="155">
        <f t="shared" si="348"/>
        <v>4586666.666666667</v>
      </c>
      <c r="BK314" s="155">
        <f t="shared" si="348"/>
        <v>4586666.666666667</v>
      </c>
      <c r="BL314" s="155">
        <f t="shared" si="348"/>
        <v>4586666.666666667</v>
      </c>
      <c r="BM314" s="155">
        <f t="shared" si="348"/>
        <v>4586666.666666667</v>
      </c>
      <c r="BN314" s="155">
        <f t="shared" si="348"/>
        <v>4586666.666666667</v>
      </c>
      <c r="BO314" s="155">
        <f t="shared" si="348"/>
        <v>4586666.666666667</v>
      </c>
      <c r="BP314" s="155">
        <f t="shared" si="348"/>
        <v>4586666.666666667</v>
      </c>
      <c r="BQ314" s="155">
        <f t="shared" si="348"/>
        <v>4586666.666666667</v>
      </c>
      <c r="BR314" s="155">
        <f t="shared" si="348"/>
        <v>4586666.666666667</v>
      </c>
      <c r="BS314" s="155">
        <f t="shared" si="348"/>
        <v>4586666.666666667</v>
      </c>
      <c r="BT314" s="155">
        <f t="shared" si="348"/>
        <v>4586666.666666667</v>
      </c>
      <c r="BU314" s="155">
        <f t="shared" si="348"/>
        <v>4586666.666666667</v>
      </c>
      <c r="BV314" s="155">
        <f t="shared" si="331"/>
        <v>55039999.999999993</v>
      </c>
      <c r="BW314" s="156">
        <f t="shared" si="332"/>
        <v>142186666.66666666</v>
      </c>
      <c r="BX314" s="157">
        <f t="shared" si="340"/>
        <v>4586666.666666667</v>
      </c>
      <c r="BY314" s="157">
        <f t="shared" si="340"/>
        <v>4586666.666666667</v>
      </c>
      <c r="BZ314" s="157">
        <f t="shared" si="340"/>
        <v>4586666.666666667</v>
      </c>
      <c r="CA314" s="157">
        <f t="shared" si="340"/>
        <v>4586666.666666667</v>
      </c>
      <c r="CB314" s="157">
        <f t="shared" si="351"/>
        <v>4586666.666666667</v>
      </c>
      <c r="CC314" s="157">
        <f t="shared" si="351"/>
        <v>4586666.666666667</v>
      </c>
      <c r="CD314" s="157">
        <f t="shared" si="351"/>
        <v>4586666.666666667</v>
      </c>
      <c r="CE314" s="157">
        <f t="shared" si="351"/>
        <v>4586666.666666667</v>
      </c>
      <c r="CF314" s="157">
        <f t="shared" si="351"/>
        <v>4586666.666666667</v>
      </c>
      <c r="CG314" s="157">
        <f t="shared" si="351"/>
        <v>4586666.666666667</v>
      </c>
      <c r="CH314" s="157">
        <f t="shared" si="351"/>
        <v>4586666.666666667</v>
      </c>
      <c r="CI314" s="157">
        <f t="shared" si="351"/>
        <v>4586666.666666667</v>
      </c>
      <c r="CJ314" s="155">
        <f t="shared" si="334"/>
        <v>55039999.999999993</v>
      </c>
      <c r="CK314" s="156">
        <f t="shared" si="335"/>
        <v>87146666.666666657</v>
      </c>
      <c r="CL314" s="155">
        <f t="shared" si="352"/>
        <v>4586666.666666667</v>
      </c>
      <c r="CM314" s="155">
        <f t="shared" si="352"/>
        <v>4586666.666666667</v>
      </c>
      <c r="CN314" s="155">
        <f t="shared" si="352"/>
        <v>4586666.666666667</v>
      </c>
      <c r="CO314" s="155">
        <f t="shared" si="352"/>
        <v>4586666.666666667</v>
      </c>
      <c r="CP314" s="155">
        <f t="shared" si="352"/>
        <v>4586666.666666667</v>
      </c>
      <c r="CQ314" s="155">
        <f t="shared" si="352"/>
        <v>4586666.666666667</v>
      </c>
      <c r="CR314" s="155">
        <f t="shared" si="352"/>
        <v>4586666.666666667</v>
      </c>
      <c r="CS314" s="155">
        <f t="shared" si="352"/>
        <v>4586666.666666667</v>
      </c>
      <c r="CT314" s="155">
        <f t="shared" si="352"/>
        <v>4586666.666666667</v>
      </c>
      <c r="CU314" s="155">
        <f t="shared" si="352"/>
        <v>4586666.666666667</v>
      </c>
      <c r="CV314" s="155">
        <f t="shared" si="352"/>
        <v>4586666.666666667</v>
      </c>
      <c r="CW314" s="155">
        <f t="shared" si="352"/>
        <v>4586666.666666667</v>
      </c>
      <c r="CX314" s="155">
        <f t="shared" si="343"/>
        <v>55039999.999999993</v>
      </c>
      <c r="CY314" s="155">
        <f t="shared" si="344"/>
        <v>32106666.666666664</v>
      </c>
    </row>
    <row r="315" spans="1:103" ht="13" outlineLevel="1" x14ac:dyDescent="0.25">
      <c r="A315" s="80" t="s">
        <v>715</v>
      </c>
      <c r="B315" s="98" t="s">
        <v>39</v>
      </c>
      <c r="C315" s="99"/>
      <c r="D315" s="98" t="s">
        <v>594</v>
      </c>
      <c r="E315" s="162" t="s">
        <v>873</v>
      </c>
      <c r="F315" s="98" t="s">
        <v>595</v>
      </c>
      <c r="G315" s="100">
        <v>44439</v>
      </c>
      <c r="H315" s="100">
        <v>44438</v>
      </c>
      <c r="I315" s="101">
        <v>60</v>
      </c>
      <c r="J315" s="162" t="s">
        <v>775</v>
      </c>
      <c r="K315" s="102" t="s">
        <v>596</v>
      </c>
      <c r="L315" s="98"/>
      <c r="M315" s="38" t="str">
        <f t="shared" si="291"/>
        <v>6424</v>
      </c>
      <c r="N315" s="98">
        <v>6424001915</v>
      </c>
      <c r="O315" s="98">
        <v>6424001915</v>
      </c>
      <c r="P315" s="103"/>
      <c r="Q315" s="104"/>
      <c r="R315" s="103">
        <v>468054545</v>
      </c>
      <c r="S315" s="170">
        <f t="shared" si="292"/>
        <v>7800909.083333333</v>
      </c>
      <c r="T315" s="155">
        <f t="shared" si="350"/>
        <v>0</v>
      </c>
      <c r="U315" s="155">
        <f t="shared" si="350"/>
        <v>0</v>
      </c>
      <c r="V315" s="155">
        <f t="shared" si="350"/>
        <v>0</v>
      </c>
      <c r="W315" s="155">
        <f t="shared" si="350"/>
        <v>0</v>
      </c>
      <c r="X315" s="155">
        <f t="shared" si="350"/>
        <v>0</v>
      </c>
      <c r="Y315" s="155">
        <f t="shared" si="350"/>
        <v>0</v>
      </c>
      <c r="Z315" s="155">
        <f t="shared" si="350"/>
        <v>0</v>
      </c>
      <c r="AA315" s="155">
        <f t="shared" si="350"/>
        <v>0</v>
      </c>
      <c r="AB315" s="155">
        <f t="shared" si="350"/>
        <v>0</v>
      </c>
      <c r="AC315" s="155">
        <f t="shared" si="350"/>
        <v>0</v>
      </c>
      <c r="AD315" s="155">
        <f t="shared" si="350"/>
        <v>0</v>
      </c>
      <c r="AE315" s="155">
        <f t="shared" si="350"/>
        <v>0</v>
      </c>
      <c r="AF315" s="163">
        <f t="shared" si="337"/>
        <v>0</v>
      </c>
      <c r="AG315" s="154">
        <v>0</v>
      </c>
      <c r="AH315" s="155">
        <f t="shared" ref="AH315:AQ323" si="353">+IF(YEAR($H315)&lt;$AH$5,$S315,IF(AND(YEAR($H315)=$AH$5,MONTH($H315)&lt;=AH$6),$S315,0))</f>
        <v>0</v>
      </c>
      <c r="AI315" s="155">
        <f t="shared" si="353"/>
        <v>0</v>
      </c>
      <c r="AJ315" s="155">
        <f t="shared" si="353"/>
        <v>0</v>
      </c>
      <c r="AK315" s="155">
        <f t="shared" si="353"/>
        <v>0</v>
      </c>
      <c r="AL315" s="155">
        <f t="shared" si="353"/>
        <v>0</v>
      </c>
      <c r="AM315" s="155">
        <f t="shared" si="353"/>
        <v>0</v>
      </c>
      <c r="AN315" s="155">
        <f t="shared" si="353"/>
        <v>0</v>
      </c>
      <c r="AO315" s="155">
        <f t="shared" si="353"/>
        <v>7800909.083333333</v>
      </c>
      <c r="AP315" s="155">
        <f t="shared" si="353"/>
        <v>7800909.083333333</v>
      </c>
      <c r="AQ315" s="155">
        <f t="shared" si="353"/>
        <v>7800909.083333333</v>
      </c>
      <c r="AR315" s="155">
        <f t="shared" si="346"/>
        <v>7800909.083333333</v>
      </c>
      <c r="AS315" s="155">
        <f t="shared" si="346"/>
        <v>7800909.083333333</v>
      </c>
      <c r="AT315" s="163">
        <f t="shared" si="297"/>
        <v>39004545.416666664</v>
      </c>
      <c r="AU315" s="154">
        <f t="shared" si="328"/>
        <v>429049999.58333331</v>
      </c>
      <c r="AV315" s="155">
        <f t="shared" ref="AV315:AW334" si="354">+IF(YEAR($H315)&lt;$AV$5,$S315,IF(AND(YEAR($H315)=$AV$5,MONTH($H315)&lt;=AV$6),$S315,0))</f>
        <v>7800909.083333333</v>
      </c>
      <c r="AW315" s="155">
        <f t="shared" si="354"/>
        <v>7800909.083333333</v>
      </c>
      <c r="AX315" s="155">
        <f t="shared" si="347"/>
        <v>7800909.083333333</v>
      </c>
      <c r="AY315" s="155">
        <f t="shared" si="347"/>
        <v>7800909.083333333</v>
      </c>
      <c r="AZ315" s="155">
        <f t="shared" si="347"/>
        <v>7800909.083333333</v>
      </c>
      <c r="BA315" s="155">
        <f t="shared" si="347"/>
        <v>7800909.083333333</v>
      </c>
      <c r="BB315" s="155">
        <f t="shared" si="347"/>
        <v>7800909.083333333</v>
      </c>
      <c r="BC315" s="155">
        <f t="shared" si="347"/>
        <v>7800909.083333333</v>
      </c>
      <c r="BD315" s="155">
        <f t="shared" si="347"/>
        <v>7800909.083333333</v>
      </c>
      <c r="BE315" s="155">
        <f t="shared" si="347"/>
        <v>7800909.083333333</v>
      </c>
      <c r="BF315" s="155">
        <f t="shared" si="347"/>
        <v>7800909.083333333</v>
      </c>
      <c r="BG315" s="155">
        <f t="shared" si="347"/>
        <v>7800909.083333333</v>
      </c>
      <c r="BH315" s="163">
        <f t="shared" si="312"/>
        <v>93610908.999999985</v>
      </c>
      <c r="BI315" s="154">
        <f t="shared" si="349"/>
        <v>335439090.58333331</v>
      </c>
      <c r="BJ315" s="155">
        <f t="shared" si="348"/>
        <v>7800909.083333333</v>
      </c>
      <c r="BK315" s="155">
        <f t="shared" si="348"/>
        <v>7800909.083333333</v>
      </c>
      <c r="BL315" s="155">
        <f t="shared" si="348"/>
        <v>7800909.083333333</v>
      </c>
      <c r="BM315" s="155">
        <f t="shared" si="348"/>
        <v>7800909.083333333</v>
      </c>
      <c r="BN315" s="155">
        <f t="shared" si="348"/>
        <v>7800909.083333333</v>
      </c>
      <c r="BO315" s="155">
        <f t="shared" si="348"/>
        <v>7800909.083333333</v>
      </c>
      <c r="BP315" s="155">
        <f t="shared" si="348"/>
        <v>7800909.083333333</v>
      </c>
      <c r="BQ315" s="155">
        <f t="shared" si="348"/>
        <v>7800909.083333333</v>
      </c>
      <c r="BR315" s="155">
        <f t="shared" si="348"/>
        <v>7800909.083333333</v>
      </c>
      <c r="BS315" s="155">
        <f t="shared" si="348"/>
        <v>7800909.083333333</v>
      </c>
      <c r="BT315" s="155">
        <f t="shared" si="348"/>
        <v>7800909.083333333</v>
      </c>
      <c r="BU315" s="155">
        <f t="shared" si="348"/>
        <v>7800909.083333333</v>
      </c>
      <c r="BV315" s="163">
        <f t="shared" si="331"/>
        <v>93610908.999999985</v>
      </c>
      <c r="BW315" s="154">
        <f t="shared" si="332"/>
        <v>241828181.58333331</v>
      </c>
      <c r="BX315" s="164">
        <f t="shared" si="340"/>
        <v>7800909.083333333</v>
      </c>
      <c r="BY315" s="164">
        <f t="shared" si="340"/>
        <v>7800909.083333333</v>
      </c>
      <c r="BZ315" s="164">
        <f t="shared" si="340"/>
        <v>7800909.083333333</v>
      </c>
      <c r="CA315" s="164">
        <f t="shared" si="340"/>
        <v>7800909.083333333</v>
      </c>
      <c r="CB315" s="164">
        <f t="shared" si="351"/>
        <v>7800909.083333333</v>
      </c>
      <c r="CC315" s="164">
        <f t="shared" si="351"/>
        <v>7800909.083333333</v>
      </c>
      <c r="CD315" s="164">
        <f t="shared" si="351"/>
        <v>7800909.083333333</v>
      </c>
      <c r="CE315" s="164">
        <f t="shared" si="351"/>
        <v>7800909.083333333</v>
      </c>
      <c r="CF315" s="164">
        <f t="shared" si="351"/>
        <v>7800909.083333333</v>
      </c>
      <c r="CG315" s="164">
        <f t="shared" si="351"/>
        <v>7800909.083333333</v>
      </c>
      <c r="CH315" s="164">
        <f t="shared" si="351"/>
        <v>7800909.083333333</v>
      </c>
      <c r="CI315" s="164">
        <f t="shared" si="351"/>
        <v>7800909.083333333</v>
      </c>
      <c r="CJ315" s="163">
        <f t="shared" si="334"/>
        <v>93610908.999999985</v>
      </c>
      <c r="CK315" s="154">
        <f t="shared" si="335"/>
        <v>148217272.58333331</v>
      </c>
      <c r="CL315" s="155">
        <f t="shared" si="352"/>
        <v>7800909.083333333</v>
      </c>
      <c r="CM315" s="155">
        <f t="shared" si="352"/>
        <v>7800909.083333333</v>
      </c>
      <c r="CN315" s="155">
        <f t="shared" si="352"/>
        <v>7800909.083333333</v>
      </c>
      <c r="CO315" s="155">
        <f t="shared" si="352"/>
        <v>7800909.083333333</v>
      </c>
      <c r="CP315" s="155">
        <f t="shared" si="352"/>
        <v>7800909.083333333</v>
      </c>
      <c r="CQ315" s="155">
        <f t="shared" si="352"/>
        <v>7800909.083333333</v>
      </c>
      <c r="CR315" s="155">
        <f t="shared" si="352"/>
        <v>7800909.083333333</v>
      </c>
      <c r="CS315" s="155">
        <f t="shared" si="352"/>
        <v>7800909.083333333</v>
      </c>
      <c r="CT315" s="155">
        <f t="shared" si="352"/>
        <v>7800909.083333333</v>
      </c>
      <c r="CU315" s="155">
        <f t="shared" si="352"/>
        <v>7800909.083333333</v>
      </c>
      <c r="CV315" s="155">
        <f t="shared" si="352"/>
        <v>7800909.083333333</v>
      </c>
      <c r="CW315" s="155">
        <f t="shared" si="352"/>
        <v>7800909.083333333</v>
      </c>
      <c r="CX315" s="155">
        <f t="shared" si="343"/>
        <v>93610908.999999985</v>
      </c>
      <c r="CY315" s="155">
        <f t="shared" si="344"/>
        <v>54606363.583333328</v>
      </c>
    </row>
    <row r="316" spans="1:103" ht="13" outlineLevel="1" x14ac:dyDescent="0.25">
      <c r="A316" s="80" t="s">
        <v>460</v>
      </c>
      <c r="B316" s="80" t="s">
        <v>39</v>
      </c>
      <c r="C316" s="72"/>
      <c r="D316" s="71" t="s">
        <v>88</v>
      </c>
      <c r="E316" s="142" t="s">
        <v>874</v>
      </c>
      <c r="F316" s="71" t="s">
        <v>541</v>
      </c>
      <c r="G316" s="73">
        <v>44501</v>
      </c>
      <c r="H316" s="73">
        <v>44501</v>
      </c>
      <c r="I316" s="74">
        <v>72</v>
      </c>
      <c r="J316" s="142" t="s">
        <v>94</v>
      </c>
      <c r="K316" s="75" t="s">
        <v>66</v>
      </c>
      <c r="L316" s="71"/>
      <c r="M316" s="38" t="str">
        <f t="shared" si="291"/>
        <v>6274</v>
      </c>
      <c r="N316" s="71">
        <v>6274001905</v>
      </c>
      <c r="O316" s="71">
        <v>6274001905</v>
      </c>
      <c r="P316" s="76"/>
      <c r="Q316" s="77"/>
      <c r="R316" s="76">
        <v>127934000</v>
      </c>
      <c r="S316" s="170">
        <f t="shared" si="292"/>
        <v>1776861.111111111</v>
      </c>
      <c r="T316" s="155">
        <f t="shared" si="350"/>
        <v>0</v>
      </c>
      <c r="U316" s="155">
        <f t="shared" si="350"/>
        <v>0</v>
      </c>
      <c r="V316" s="155">
        <f t="shared" si="350"/>
        <v>0</v>
      </c>
      <c r="W316" s="155">
        <f t="shared" si="350"/>
        <v>0</v>
      </c>
      <c r="X316" s="155">
        <f t="shared" si="350"/>
        <v>0</v>
      </c>
      <c r="Y316" s="155">
        <f t="shared" si="350"/>
        <v>0</v>
      </c>
      <c r="Z316" s="155">
        <f t="shared" si="350"/>
        <v>0</v>
      </c>
      <c r="AA316" s="155">
        <f t="shared" si="350"/>
        <v>0</v>
      </c>
      <c r="AB316" s="155">
        <f t="shared" si="350"/>
        <v>0</v>
      </c>
      <c r="AC316" s="155">
        <f t="shared" si="350"/>
        <v>0</v>
      </c>
      <c r="AD316" s="155">
        <f t="shared" si="350"/>
        <v>0</v>
      </c>
      <c r="AE316" s="155">
        <f t="shared" si="350"/>
        <v>0</v>
      </c>
      <c r="AF316" s="155">
        <f t="shared" si="337"/>
        <v>0</v>
      </c>
      <c r="AG316" s="156">
        <v>0</v>
      </c>
      <c r="AH316" s="155">
        <f t="shared" si="353"/>
        <v>0</v>
      </c>
      <c r="AI316" s="155">
        <f t="shared" si="353"/>
        <v>0</v>
      </c>
      <c r="AJ316" s="155">
        <f t="shared" si="353"/>
        <v>0</v>
      </c>
      <c r="AK316" s="155">
        <f t="shared" si="353"/>
        <v>0</v>
      </c>
      <c r="AL316" s="155">
        <f t="shared" si="353"/>
        <v>0</v>
      </c>
      <c r="AM316" s="155">
        <f t="shared" si="353"/>
        <v>0</v>
      </c>
      <c r="AN316" s="155">
        <f t="shared" si="353"/>
        <v>0</v>
      </c>
      <c r="AO316" s="155">
        <f t="shared" si="353"/>
        <v>0</v>
      </c>
      <c r="AP316" s="155">
        <f t="shared" si="353"/>
        <v>0</v>
      </c>
      <c r="AQ316" s="155">
        <f t="shared" si="353"/>
        <v>0</v>
      </c>
      <c r="AR316" s="155">
        <f t="shared" si="346"/>
        <v>1776861.111111111</v>
      </c>
      <c r="AS316" s="155">
        <f t="shared" si="346"/>
        <v>1776861.111111111</v>
      </c>
      <c r="AT316" s="155">
        <f t="shared" si="297"/>
        <v>3553722.222222222</v>
      </c>
      <c r="AU316" s="156">
        <f t="shared" si="328"/>
        <v>124380277.77777778</v>
      </c>
      <c r="AV316" s="155">
        <f t="shared" si="354"/>
        <v>1776861.111111111</v>
      </c>
      <c r="AW316" s="155">
        <f t="shared" si="354"/>
        <v>1776861.111111111</v>
      </c>
      <c r="AX316" s="155">
        <f t="shared" ref="AX316:BG325" si="355">+IF(YEAR($H316)&lt;$AV$5,$S316,IF(AND(YEAR($H316)=$AV$5,MONTH($H316)&lt;=AX$6),$S316,0))</f>
        <v>1776861.111111111</v>
      </c>
      <c r="AY316" s="155">
        <f t="shared" si="355"/>
        <v>1776861.111111111</v>
      </c>
      <c r="AZ316" s="155">
        <f t="shared" si="355"/>
        <v>1776861.111111111</v>
      </c>
      <c r="BA316" s="155">
        <f t="shared" si="355"/>
        <v>1776861.111111111</v>
      </c>
      <c r="BB316" s="155">
        <f t="shared" si="355"/>
        <v>1776861.111111111</v>
      </c>
      <c r="BC316" s="155">
        <f t="shared" si="355"/>
        <v>1776861.111111111</v>
      </c>
      <c r="BD316" s="155">
        <f t="shared" si="355"/>
        <v>1776861.111111111</v>
      </c>
      <c r="BE316" s="155">
        <f t="shared" si="355"/>
        <v>1776861.111111111</v>
      </c>
      <c r="BF316" s="155">
        <f t="shared" si="355"/>
        <v>1776861.111111111</v>
      </c>
      <c r="BG316" s="155">
        <f t="shared" si="355"/>
        <v>1776861.111111111</v>
      </c>
      <c r="BH316" s="155">
        <f t="shared" si="312"/>
        <v>21322333.33333334</v>
      </c>
      <c r="BI316" s="156">
        <f>+R316-BH316</f>
        <v>106611666.66666666</v>
      </c>
      <c r="BJ316" s="155">
        <f t="shared" ref="BJ316:BU327" si="356">+IF(YEAR($H316)&lt;$BJ$5,$S316,IF(AND(YEAR($H316)=$BJ$5,MONTH($H316)&lt;=BJ$6),$S316,0))</f>
        <v>1776861.111111111</v>
      </c>
      <c r="BK316" s="155">
        <f t="shared" si="356"/>
        <v>1776861.111111111</v>
      </c>
      <c r="BL316" s="155">
        <f t="shared" si="356"/>
        <v>1776861.111111111</v>
      </c>
      <c r="BM316" s="155">
        <f t="shared" si="356"/>
        <v>1776861.111111111</v>
      </c>
      <c r="BN316" s="155">
        <f t="shared" si="356"/>
        <v>1776861.111111111</v>
      </c>
      <c r="BO316" s="155">
        <f t="shared" si="356"/>
        <v>1776861.111111111</v>
      </c>
      <c r="BP316" s="155">
        <f t="shared" si="356"/>
        <v>1776861.111111111</v>
      </c>
      <c r="BQ316" s="155">
        <f t="shared" si="356"/>
        <v>1776861.111111111</v>
      </c>
      <c r="BR316" s="155">
        <f t="shared" si="356"/>
        <v>1776861.111111111</v>
      </c>
      <c r="BS316" s="155">
        <f t="shared" si="356"/>
        <v>1776861.111111111</v>
      </c>
      <c r="BT316" s="155">
        <f t="shared" si="356"/>
        <v>1776861.111111111</v>
      </c>
      <c r="BU316" s="155">
        <f t="shared" si="356"/>
        <v>1776861.111111111</v>
      </c>
      <c r="BV316" s="155">
        <f t="shared" si="331"/>
        <v>21322333.33333334</v>
      </c>
      <c r="BW316" s="156">
        <f t="shared" si="332"/>
        <v>85289333.333333313</v>
      </c>
      <c r="BX316" s="157">
        <f t="shared" si="340"/>
        <v>1776861.111111111</v>
      </c>
      <c r="BY316" s="157">
        <f t="shared" si="340"/>
        <v>1776861.111111111</v>
      </c>
      <c r="BZ316" s="157">
        <f t="shared" si="340"/>
        <v>1776861.111111111</v>
      </c>
      <c r="CA316" s="157">
        <f t="shared" si="340"/>
        <v>1776861.111111111</v>
      </c>
      <c r="CB316" s="157">
        <f t="shared" si="351"/>
        <v>1776861.111111111</v>
      </c>
      <c r="CC316" s="157">
        <f t="shared" si="351"/>
        <v>1776861.111111111</v>
      </c>
      <c r="CD316" s="157">
        <f t="shared" si="351"/>
        <v>1776861.111111111</v>
      </c>
      <c r="CE316" s="157">
        <f t="shared" si="351"/>
        <v>1776861.111111111</v>
      </c>
      <c r="CF316" s="157">
        <f t="shared" si="351"/>
        <v>1776861.111111111</v>
      </c>
      <c r="CG316" s="157">
        <f t="shared" si="351"/>
        <v>1776861.111111111</v>
      </c>
      <c r="CH316" s="157">
        <f t="shared" si="351"/>
        <v>1776861.111111111</v>
      </c>
      <c r="CI316" s="157">
        <f t="shared" si="351"/>
        <v>1776861.111111111</v>
      </c>
      <c r="CJ316" s="155">
        <f t="shared" si="334"/>
        <v>21322333.33333334</v>
      </c>
      <c r="CK316" s="156">
        <f t="shared" si="335"/>
        <v>63966999.99999997</v>
      </c>
      <c r="CL316" s="155">
        <f t="shared" si="352"/>
        <v>1776861.111111111</v>
      </c>
      <c r="CM316" s="155">
        <f t="shared" si="352"/>
        <v>1776861.111111111</v>
      </c>
      <c r="CN316" s="155">
        <f t="shared" si="352"/>
        <v>1776861.111111111</v>
      </c>
      <c r="CO316" s="155">
        <f t="shared" si="352"/>
        <v>1776861.111111111</v>
      </c>
      <c r="CP316" s="155">
        <f t="shared" si="352"/>
        <v>1776861.111111111</v>
      </c>
      <c r="CQ316" s="155">
        <f t="shared" si="352"/>
        <v>1776861.111111111</v>
      </c>
      <c r="CR316" s="155">
        <f t="shared" si="352"/>
        <v>1776861.111111111</v>
      </c>
      <c r="CS316" s="155">
        <f t="shared" si="352"/>
        <v>1776861.111111111</v>
      </c>
      <c r="CT316" s="155">
        <f t="shared" si="352"/>
        <v>1776861.111111111</v>
      </c>
      <c r="CU316" s="155">
        <f t="shared" si="352"/>
        <v>1776861.111111111</v>
      </c>
      <c r="CV316" s="155">
        <f t="shared" si="352"/>
        <v>1776861.111111111</v>
      </c>
      <c r="CW316" s="155">
        <f t="shared" si="352"/>
        <v>1776861.111111111</v>
      </c>
      <c r="CX316" s="155">
        <f t="shared" si="343"/>
        <v>21322333.33333334</v>
      </c>
      <c r="CY316" s="155">
        <f t="shared" si="344"/>
        <v>42644666.666666627</v>
      </c>
    </row>
    <row r="317" spans="1:103" ht="13" outlineLevel="1" x14ac:dyDescent="0.25">
      <c r="A317" s="80" t="s">
        <v>460</v>
      </c>
      <c r="B317" s="80" t="s">
        <v>39</v>
      </c>
      <c r="C317" s="72"/>
      <c r="D317" s="71" t="s">
        <v>173</v>
      </c>
      <c r="E317" s="142" t="s">
        <v>875</v>
      </c>
      <c r="F317" s="71" t="s">
        <v>570</v>
      </c>
      <c r="G317" s="73">
        <v>44515</v>
      </c>
      <c r="H317" s="73">
        <v>44515</v>
      </c>
      <c r="I317" s="74">
        <v>60</v>
      </c>
      <c r="J317" s="142" t="s">
        <v>94</v>
      </c>
      <c r="K317" s="75" t="s">
        <v>66</v>
      </c>
      <c r="L317" s="71"/>
      <c r="M317" s="38" t="str">
        <f t="shared" si="291"/>
        <v>6274</v>
      </c>
      <c r="N317" s="71">
        <v>6274001904</v>
      </c>
      <c r="O317" s="71">
        <v>6274001904</v>
      </c>
      <c r="P317" s="76"/>
      <c r="Q317" s="77"/>
      <c r="R317" s="76">
        <v>53350000</v>
      </c>
      <c r="S317" s="170">
        <f t="shared" si="292"/>
        <v>889166.66666666663</v>
      </c>
      <c r="T317" s="155">
        <f t="shared" si="350"/>
        <v>0</v>
      </c>
      <c r="U317" s="155">
        <f t="shared" si="350"/>
        <v>0</v>
      </c>
      <c r="V317" s="155">
        <f t="shared" si="350"/>
        <v>0</v>
      </c>
      <c r="W317" s="155">
        <f t="shared" si="350"/>
        <v>0</v>
      </c>
      <c r="X317" s="155">
        <f t="shared" si="350"/>
        <v>0</v>
      </c>
      <c r="Y317" s="155">
        <f t="shared" si="350"/>
        <v>0</v>
      </c>
      <c r="Z317" s="155">
        <f t="shared" si="350"/>
        <v>0</v>
      </c>
      <c r="AA317" s="155">
        <f t="shared" si="350"/>
        <v>0</v>
      </c>
      <c r="AB317" s="155">
        <f t="shared" si="350"/>
        <v>0</v>
      </c>
      <c r="AC317" s="155">
        <f t="shared" si="350"/>
        <v>0</v>
      </c>
      <c r="AD317" s="155">
        <f t="shared" si="350"/>
        <v>0</v>
      </c>
      <c r="AE317" s="155">
        <f t="shared" si="350"/>
        <v>0</v>
      </c>
      <c r="AF317" s="155">
        <f t="shared" si="337"/>
        <v>0</v>
      </c>
      <c r="AG317" s="156">
        <v>0</v>
      </c>
      <c r="AH317" s="155">
        <f t="shared" si="353"/>
        <v>0</v>
      </c>
      <c r="AI317" s="155">
        <f t="shared" si="353"/>
        <v>0</v>
      </c>
      <c r="AJ317" s="155">
        <f t="shared" si="353"/>
        <v>0</v>
      </c>
      <c r="AK317" s="155">
        <f t="shared" si="353"/>
        <v>0</v>
      </c>
      <c r="AL317" s="155">
        <f t="shared" si="353"/>
        <v>0</v>
      </c>
      <c r="AM317" s="155">
        <f t="shared" si="353"/>
        <v>0</v>
      </c>
      <c r="AN317" s="155">
        <f t="shared" si="353"/>
        <v>0</v>
      </c>
      <c r="AO317" s="155">
        <f t="shared" si="353"/>
        <v>0</v>
      </c>
      <c r="AP317" s="155">
        <f t="shared" si="353"/>
        <v>0</v>
      </c>
      <c r="AQ317" s="155">
        <f t="shared" si="353"/>
        <v>0</v>
      </c>
      <c r="AR317" s="155">
        <f t="shared" si="346"/>
        <v>889166.66666666663</v>
      </c>
      <c r="AS317" s="155">
        <f t="shared" si="346"/>
        <v>889166.66666666663</v>
      </c>
      <c r="AT317" s="155">
        <f t="shared" si="297"/>
        <v>1778333.3333333333</v>
      </c>
      <c r="AU317" s="156">
        <f t="shared" si="328"/>
        <v>51571666.666666664</v>
      </c>
      <c r="AV317" s="155">
        <f t="shared" si="354"/>
        <v>889166.66666666663</v>
      </c>
      <c r="AW317" s="155">
        <f t="shared" si="354"/>
        <v>889166.66666666663</v>
      </c>
      <c r="AX317" s="155">
        <f t="shared" si="355"/>
        <v>889166.66666666663</v>
      </c>
      <c r="AY317" s="155">
        <f t="shared" si="355"/>
        <v>889166.66666666663</v>
      </c>
      <c r="AZ317" s="155">
        <f t="shared" si="355"/>
        <v>889166.66666666663</v>
      </c>
      <c r="BA317" s="155">
        <f t="shared" si="355"/>
        <v>889166.66666666663</v>
      </c>
      <c r="BB317" s="155">
        <f t="shared" si="355"/>
        <v>889166.66666666663</v>
      </c>
      <c r="BC317" s="155">
        <f t="shared" si="355"/>
        <v>889166.66666666663</v>
      </c>
      <c r="BD317" s="155">
        <f t="shared" si="355"/>
        <v>889166.66666666663</v>
      </c>
      <c r="BE317" s="155">
        <f t="shared" si="355"/>
        <v>889166.66666666663</v>
      </c>
      <c r="BF317" s="155">
        <f t="shared" si="355"/>
        <v>889166.66666666663</v>
      </c>
      <c r="BG317" s="155">
        <f t="shared" si="355"/>
        <v>889166.66666666663</v>
      </c>
      <c r="BH317" s="155">
        <f t="shared" si="312"/>
        <v>10670000</v>
      </c>
      <c r="BI317" s="156">
        <f>+AU317-BH317</f>
        <v>40901666.666666664</v>
      </c>
      <c r="BJ317" s="155">
        <f t="shared" si="356"/>
        <v>889166.66666666663</v>
      </c>
      <c r="BK317" s="155">
        <f t="shared" si="356"/>
        <v>889166.66666666663</v>
      </c>
      <c r="BL317" s="155">
        <f t="shared" si="356"/>
        <v>889166.66666666663</v>
      </c>
      <c r="BM317" s="155">
        <f t="shared" si="356"/>
        <v>889166.66666666663</v>
      </c>
      <c r="BN317" s="155">
        <f t="shared" si="356"/>
        <v>889166.66666666663</v>
      </c>
      <c r="BO317" s="155">
        <f t="shared" si="356"/>
        <v>889166.66666666663</v>
      </c>
      <c r="BP317" s="155">
        <f t="shared" si="356"/>
        <v>889166.66666666663</v>
      </c>
      <c r="BQ317" s="155">
        <f t="shared" si="356"/>
        <v>889166.66666666663</v>
      </c>
      <c r="BR317" s="155">
        <f t="shared" si="356"/>
        <v>889166.66666666663</v>
      </c>
      <c r="BS317" s="155">
        <f t="shared" si="356"/>
        <v>889166.66666666663</v>
      </c>
      <c r="BT317" s="155">
        <f t="shared" si="356"/>
        <v>889166.66666666663</v>
      </c>
      <c r="BU317" s="155">
        <f t="shared" si="356"/>
        <v>889166.66666666663</v>
      </c>
      <c r="BV317" s="155">
        <f t="shared" si="331"/>
        <v>10670000</v>
      </c>
      <c r="BW317" s="156">
        <f t="shared" si="332"/>
        <v>30231666.666666664</v>
      </c>
      <c r="BX317" s="157">
        <f t="shared" si="340"/>
        <v>889166.66666666663</v>
      </c>
      <c r="BY317" s="157">
        <f t="shared" si="340"/>
        <v>889166.66666666663</v>
      </c>
      <c r="BZ317" s="157">
        <f t="shared" si="340"/>
        <v>889166.66666666663</v>
      </c>
      <c r="CA317" s="157">
        <f t="shared" si="340"/>
        <v>889166.66666666663</v>
      </c>
      <c r="CB317" s="157">
        <f t="shared" si="351"/>
        <v>889166.66666666663</v>
      </c>
      <c r="CC317" s="157">
        <f t="shared" si="351"/>
        <v>889166.66666666663</v>
      </c>
      <c r="CD317" s="157">
        <f t="shared" si="351"/>
        <v>889166.66666666663</v>
      </c>
      <c r="CE317" s="157">
        <f t="shared" si="351"/>
        <v>889166.66666666663</v>
      </c>
      <c r="CF317" s="157">
        <f t="shared" si="351"/>
        <v>889166.66666666663</v>
      </c>
      <c r="CG317" s="157">
        <f t="shared" si="351"/>
        <v>889166.66666666663</v>
      </c>
      <c r="CH317" s="157">
        <f t="shared" si="351"/>
        <v>889166.66666666663</v>
      </c>
      <c r="CI317" s="157">
        <f t="shared" si="351"/>
        <v>889166.66666666663</v>
      </c>
      <c r="CJ317" s="155">
        <f t="shared" si="334"/>
        <v>10670000</v>
      </c>
      <c r="CK317" s="156">
        <f t="shared" si="335"/>
        <v>19561666.666666664</v>
      </c>
      <c r="CL317" s="155">
        <f t="shared" si="352"/>
        <v>889166.66666666663</v>
      </c>
      <c r="CM317" s="155">
        <f t="shared" si="352"/>
        <v>889166.66666666663</v>
      </c>
      <c r="CN317" s="155">
        <f t="shared" si="352"/>
        <v>889166.66666666663</v>
      </c>
      <c r="CO317" s="155">
        <f t="shared" si="352"/>
        <v>889166.66666666663</v>
      </c>
      <c r="CP317" s="155">
        <f t="shared" si="352"/>
        <v>889166.66666666663</v>
      </c>
      <c r="CQ317" s="155">
        <f t="shared" si="352"/>
        <v>889166.66666666663</v>
      </c>
      <c r="CR317" s="155">
        <f t="shared" si="352"/>
        <v>889166.66666666663</v>
      </c>
      <c r="CS317" s="155">
        <f t="shared" si="352"/>
        <v>889166.66666666663</v>
      </c>
      <c r="CT317" s="155">
        <f t="shared" si="352"/>
        <v>889166.66666666663</v>
      </c>
      <c r="CU317" s="155">
        <f t="shared" si="352"/>
        <v>889166.66666666663</v>
      </c>
      <c r="CV317" s="155">
        <f t="shared" si="352"/>
        <v>889166.66666666663</v>
      </c>
      <c r="CW317" s="155">
        <f t="shared" si="352"/>
        <v>889166.66666666663</v>
      </c>
      <c r="CX317" s="155">
        <f t="shared" si="343"/>
        <v>10670000</v>
      </c>
      <c r="CY317" s="155">
        <f t="shared" si="344"/>
        <v>8891666.6666666642</v>
      </c>
    </row>
    <row r="318" spans="1:103" ht="13" outlineLevel="1" x14ac:dyDescent="0.25">
      <c r="A318" s="80" t="s">
        <v>460</v>
      </c>
      <c r="B318" s="80" t="s">
        <v>39</v>
      </c>
      <c r="C318" s="72"/>
      <c r="D318" s="71" t="s">
        <v>147</v>
      </c>
      <c r="E318" s="142" t="s">
        <v>876</v>
      </c>
      <c r="F318" s="71" t="s">
        <v>500</v>
      </c>
      <c r="G318" s="73">
        <v>44531</v>
      </c>
      <c r="H318" s="73">
        <v>44531</v>
      </c>
      <c r="I318" s="74">
        <v>72</v>
      </c>
      <c r="J318" s="142" t="s">
        <v>94</v>
      </c>
      <c r="K318" s="75" t="s">
        <v>66</v>
      </c>
      <c r="L318" s="71"/>
      <c r="M318" s="38" t="str">
        <f t="shared" si="291"/>
        <v>6274</v>
      </c>
      <c r="N318" s="71">
        <v>6274001906</v>
      </c>
      <c r="O318" s="71" t="s">
        <v>346</v>
      </c>
      <c r="P318" s="76"/>
      <c r="Q318" s="77"/>
      <c r="R318" s="76">
        <v>439248612</v>
      </c>
      <c r="S318" s="170">
        <f t="shared" si="292"/>
        <v>6100675.166666667</v>
      </c>
      <c r="T318" s="155">
        <f t="shared" si="350"/>
        <v>0</v>
      </c>
      <c r="U318" s="155">
        <f t="shared" si="350"/>
        <v>0</v>
      </c>
      <c r="V318" s="155">
        <f t="shared" si="350"/>
        <v>0</v>
      </c>
      <c r="W318" s="155">
        <f t="shared" si="350"/>
        <v>0</v>
      </c>
      <c r="X318" s="155">
        <f t="shared" si="350"/>
        <v>0</v>
      </c>
      <c r="Y318" s="155">
        <f t="shared" si="350"/>
        <v>0</v>
      </c>
      <c r="Z318" s="155">
        <f t="shared" si="350"/>
        <v>0</v>
      </c>
      <c r="AA318" s="155">
        <f t="shared" si="350"/>
        <v>0</v>
      </c>
      <c r="AB318" s="155">
        <f t="shared" si="350"/>
        <v>0</v>
      </c>
      <c r="AC318" s="155">
        <f t="shared" si="350"/>
        <v>0</v>
      </c>
      <c r="AD318" s="155">
        <f t="shared" si="350"/>
        <v>0</v>
      </c>
      <c r="AE318" s="155">
        <f t="shared" si="350"/>
        <v>0</v>
      </c>
      <c r="AF318" s="155">
        <f t="shared" si="337"/>
        <v>0</v>
      </c>
      <c r="AG318" s="156">
        <v>0</v>
      </c>
      <c r="AH318" s="155">
        <f t="shared" si="353"/>
        <v>0</v>
      </c>
      <c r="AI318" s="155">
        <f t="shared" si="353"/>
        <v>0</v>
      </c>
      <c r="AJ318" s="155">
        <f t="shared" si="353"/>
        <v>0</v>
      </c>
      <c r="AK318" s="155">
        <f t="shared" si="353"/>
        <v>0</v>
      </c>
      <c r="AL318" s="155">
        <f t="shared" si="353"/>
        <v>0</v>
      </c>
      <c r="AM318" s="155">
        <f t="shared" si="353"/>
        <v>0</v>
      </c>
      <c r="AN318" s="155">
        <f t="shared" si="353"/>
        <v>0</v>
      </c>
      <c r="AO318" s="155">
        <f t="shared" si="353"/>
        <v>0</v>
      </c>
      <c r="AP318" s="155">
        <f t="shared" si="353"/>
        <v>0</v>
      </c>
      <c r="AQ318" s="155">
        <f t="shared" si="353"/>
        <v>0</v>
      </c>
      <c r="AR318" s="155">
        <f t="shared" si="346"/>
        <v>0</v>
      </c>
      <c r="AS318" s="155">
        <f t="shared" si="346"/>
        <v>6100675.166666667</v>
      </c>
      <c r="AT318" s="155">
        <f t="shared" si="297"/>
        <v>6100675.166666667</v>
      </c>
      <c r="AU318" s="156">
        <f t="shared" si="328"/>
        <v>433147936.83333331</v>
      </c>
      <c r="AV318" s="155">
        <f t="shared" si="354"/>
        <v>6100675.166666667</v>
      </c>
      <c r="AW318" s="155">
        <f t="shared" si="354"/>
        <v>6100675.166666667</v>
      </c>
      <c r="AX318" s="155">
        <f t="shared" si="355"/>
        <v>6100675.166666667</v>
      </c>
      <c r="AY318" s="155">
        <f t="shared" si="355"/>
        <v>6100675.166666667</v>
      </c>
      <c r="AZ318" s="155">
        <f t="shared" si="355"/>
        <v>6100675.166666667</v>
      </c>
      <c r="BA318" s="155">
        <f t="shared" si="355"/>
        <v>6100675.166666667</v>
      </c>
      <c r="BB318" s="155">
        <f t="shared" si="355"/>
        <v>6100675.166666667</v>
      </c>
      <c r="BC318" s="155">
        <f t="shared" si="355"/>
        <v>6100675.166666667</v>
      </c>
      <c r="BD318" s="155">
        <f t="shared" si="355"/>
        <v>6100675.166666667</v>
      </c>
      <c r="BE318" s="155">
        <f t="shared" si="355"/>
        <v>6100675.166666667</v>
      </c>
      <c r="BF318" s="155">
        <f t="shared" si="355"/>
        <v>6100675.166666667</v>
      </c>
      <c r="BG318" s="155">
        <f t="shared" si="355"/>
        <v>6100675.166666667</v>
      </c>
      <c r="BH318" s="155">
        <f t="shared" ref="BH318:BH349" si="357">+SUM(AV318:BG318)</f>
        <v>73208101.999999985</v>
      </c>
      <c r="BI318" s="156">
        <f>+AU318-BH318</f>
        <v>359939834.83333331</v>
      </c>
      <c r="BJ318" s="155">
        <f t="shared" si="356"/>
        <v>6100675.166666667</v>
      </c>
      <c r="BK318" s="155">
        <f t="shared" si="356"/>
        <v>6100675.166666667</v>
      </c>
      <c r="BL318" s="155">
        <f t="shared" si="356"/>
        <v>6100675.166666667</v>
      </c>
      <c r="BM318" s="155">
        <f t="shared" si="356"/>
        <v>6100675.166666667</v>
      </c>
      <c r="BN318" s="155">
        <f t="shared" si="356"/>
        <v>6100675.166666667</v>
      </c>
      <c r="BO318" s="155">
        <f t="shared" si="356"/>
        <v>6100675.166666667</v>
      </c>
      <c r="BP318" s="155">
        <f t="shared" si="356"/>
        <v>6100675.166666667</v>
      </c>
      <c r="BQ318" s="155">
        <f t="shared" si="356"/>
        <v>6100675.166666667</v>
      </c>
      <c r="BR318" s="155">
        <f t="shared" si="356"/>
        <v>6100675.166666667</v>
      </c>
      <c r="BS318" s="155">
        <f t="shared" si="356"/>
        <v>6100675.166666667</v>
      </c>
      <c r="BT318" s="155">
        <f t="shared" si="356"/>
        <v>6100675.166666667</v>
      </c>
      <c r="BU318" s="155">
        <f t="shared" si="356"/>
        <v>6100675.166666667</v>
      </c>
      <c r="BV318" s="155">
        <f t="shared" si="331"/>
        <v>73208101.999999985</v>
      </c>
      <c r="BW318" s="156">
        <f t="shared" si="332"/>
        <v>286731732.83333331</v>
      </c>
      <c r="BX318" s="157">
        <f t="shared" si="340"/>
        <v>6100675.166666667</v>
      </c>
      <c r="BY318" s="157">
        <f t="shared" si="340"/>
        <v>6100675.166666667</v>
      </c>
      <c r="BZ318" s="157">
        <f t="shared" si="340"/>
        <v>6100675.166666667</v>
      </c>
      <c r="CA318" s="157">
        <f t="shared" si="340"/>
        <v>6100675.166666667</v>
      </c>
      <c r="CB318" s="157">
        <f t="shared" si="351"/>
        <v>6100675.166666667</v>
      </c>
      <c r="CC318" s="157">
        <f t="shared" si="351"/>
        <v>6100675.166666667</v>
      </c>
      <c r="CD318" s="157">
        <f t="shared" si="351"/>
        <v>6100675.166666667</v>
      </c>
      <c r="CE318" s="157">
        <f t="shared" si="351"/>
        <v>6100675.166666667</v>
      </c>
      <c r="CF318" s="157">
        <f t="shared" si="351"/>
        <v>6100675.166666667</v>
      </c>
      <c r="CG318" s="157">
        <f t="shared" si="351"/>
        <v>6100675.166666667</v>
      </c>
      <c r="CH318" s="157">
        <f t="shared" si="351"/>
        <v>6100675.166666667</v>
      </c>
      <c r="CI318" s="157">
        <f t="shared" si="351"/>
        <v>6100675.166666667</v>
      </c>
      <c r="CJ318" s="155">
        <f t="shared" si="334"/>
        <v>73208101.999999985</v>
      </c>
      <c r="CK318" s="156">
        <f t="shared" si="335"/>
        <v>213523630.83333331</v>
      </c>
      <c r="CL318" s="155">
        <f t="shared" si="352"/>
        <v>6100675.166666667</v>
      </c>
      <c r="CM318" s="155">
        <f t="shared" si="352"/>
        <v>6100675.166666667</v>
      </c>
      <c r="CN318" s="155">
        <f t="shared" si="352"/>
        <v>6100675.166666667</v>
      </c>
      <c r="CO318" s="155">
        <f t="shared" si="352"/>
        <v>6100675.166666667</v>
      </c>
      <c r="CP318" s="155">
        <f t="shared" si="352"/>
        <v>6100675.166666667</v>
      </c>
      <c r="CQ318" s="155">
        <f t="shared" si="352"/>
        <v>6100675.166666667</v>
      </c>
      <c r="CR318" s="155">
        <f t="shared" si="352"/>
        <v>6100675.166666667</v>
      </c>
      <c r="CS318" s="155">
        <f t="shared" si="352"/>
        <v>6100675.166666667</v>
      </c>
      <c r="CT318" s="155">
        <f t="shared" si="352"/>
        <v>6100675.166666667</v>
      </c>
      <c r="CU318" s="155">
        <f t="shared" si="352"/>
        <v>6100675.166666667</v>
      </c>
      <c r="CV318" s="155">
        <f t="shared" si="352"/>
        <v>6100675.166666667</v>
      </c>
      <c r="CW318" s="155">
        <f t="shared" si="352"/>
        <v>6100675.166666667</v>
      </c>
      <c r="CX318" s="155">
        <f t="shared" si="343"/>
        <v>73208101.999999985</v>
      </c>
      <c r="CY318" s="155">
        <f t="shared" si="344"/>
        <v>140315528.83333331</v>
      </c>
    </row>
    <row r="319" spans="1:103" ht="13" outlineLevel="1" x14ac:dyDescent="0.25">
      <c r="A319" s="80" t="s">
        <v>460</v>
      </c>
      <c r="B319" s="80" t="s">
        <v>39</v>
      </c>
      <c r="C319" s="72"/>
      <c r="D319" s="71" t="s">
        <v>147</v>
      </c>
      <c r="E319" s="142" t="s">
        <v>877</v>
      </c>
      <c r="F319" s="71" t="s">
        <v>499</v>
      </c>
      <c r="G319" s="73">
        <v>44532</v>
      </c>
      <c r="H319" s="73">
        <v>44532</v>
      </c>
      <c r="I319" s="74">
        <v>36</v>
      </c>
      <c r="J319" s="142" t="s">
        <v>94</v>
      </c>
      <c r="K319" s="75" t="s">
        <v>66</v>
      </c>
      <c r="L319" s="71"/>
      <c r="M319" s="38" t="str">
        <f t="shared" si="291"/>
        <v>6274</v>
      </c>
      <c r="N319" s="71">
        <v>6274001906</v>
      </c>
      <c r="O319" s="71" t="s">
        <v>346</v>
      </c>
      <c r="P319" s="76"/>
      <c r="Q319" s="77"/>
      <c r="R319" s="76">
        <v>66378000</v>
      </c>
      <c r="S319" s="170">
        <f t="shared" si="292"/>
        <v>1843833.3333333333</v>
      </c>
      <c r="T319" s="155">
        <f t="shared" si="350"/>
        <v>0</v>
      </c>
      <c r="U319" s="155">
        <f t="shared" si="350"/>
        <v>0</v>
      </c>
      <c r="V319" s="155">
        <f t="shared" si="350"/>
        <v>0</v>
      </c>
      <c r="W319" s="155">
        <f t="shared" si="350"/>
        <v>0</v>
      </c>
      <c r="X319" s="155">
        <f t="shared" si="350"/>
        <v>0</v>
      </c>
      <c r="Y319" s="155">
        <f t="shared" si="350"/>
        <v>0</v>
      </c>
      <c r="Z319" s="155">
        <f t="shared" si="350"/>
        <v>0</v>
      </c>
      <c r="AA319" s="155">
        <f t="shared" si="350"/>
        <v>0</v>
      </c>
      <c r="AB319" s="155">
        <f t="shared" si="350"/>
        <v>0</v>
      </c>
      <c r="AC319" s="155">
        <f t="shared" si="350"/>
        <v>0</v>
      </c>
      <c r="AD319" s="155">
        <f t="shared" si="350"/>
        <v>0</v>
      </c>
      <c r="AE319" s="155">
        <f t="shared" si="350"/>
        <v>0</v>
      </c>
      <c r="AF319" s="155">
        <f t="shared" si="337"/>
        <v>0</v>
      </c>
      <c r="AG319" s="156">
        <v>0</v>
      </c>
      <c r="AH319" s="155">
        <f t="shared" si="353"/>
        <v>0</v>
      </c>
      <c r="AI319" s="155">
        <f t="shared" si="353"/>
        <v>0</v>
      </c>
      <c r="AJ319" s="155">
        <f t="shared" si="353"/>
        <v>0</v>
      </c>
      <c r="AK319" s="155">
        <f t="shared" si="353"/>
        <v>0</v>
      </c>
      <c r="AL319" s="155">
        <f t="shared" si="353"/>
        <v>0</v>
      </c>
      <c r="AM319" s="155">
        <f t="shared" si="353"/>
        <v>0</v>
      </c>
      <c r="AN319" s="155">
        <f t="shared" si="353"/>
        <v>0</v>
      </c>
      <c r="AO319" s="155">
        <f t="shared" si="353"/>
        <v>0</v>
      </c>
      <c r="AP319" s="155">
        <f t="shared" si="353"/>
        <v>0</v>
      </c>
      <c r="AQ319" s="155">
        <f t="shared" si="353"/>
        <v>0</v>
      </c>
      <c r="AR319" s="155">
        <f t="shared" si="346"/>
        <v>0</v>
      </c>
      <c r="AS319" s="155">
        <f t="shared" si="346"/>
        <v>1843833.3333333333</v>
      </c>
      <c r="AT319" s="155">
        <f t="shared" si="297"/>
        <v>1843833.3333333333</v>
      </c>
      <c r="AU319" s="156">
        <f t="shared" si="328"/>
        <v>64534166.666666664</v>
      </c>
      <c r="AV319" s="155">
        <f t="shared" si="354"/>
        <v>1843833.3333333333</v>
      </c>
      <c r="AW319" s="155">
        <f t="shared" si="354"/>
        <v>1843833.3333333333</v>
      </c>
      <c r="AX319" s="155">
        <f t="shared" si="355"/>
        <v>1843833.3333333333</v>
      </c>
      <c r="AY319" s="155">
        <f t="shared" si="355"/>
        <v>1843833.3333333333</v>
      </c>
      <c r="AZ319" s="155">
        <f t="shared" si="355"/>
        <v>1843833.3333333333</v>
      </c>
      <c r="BA319" s="155">
        <f t="shared" si="355"/>
        <v>1843833.3333333333</v>
      </c>
      <c r="BB319" s="155">
        <f t="shared" si="355"/>
        <v>1843833.3333333333</v>
      </c>
      <c r="BC319" s="155">
        <f t="shared" si="355"/>
        <v>1843833.3333333333</v>
      </c>
      <c r="BD319" s="155">
        <f t="shared" si="355"/>
        <v>1843833.3333333333</v>
      </c>
      <c r="BE319" s="155">
        <f t="shared" si="355"/>
        <v>1843833.3333333333</v>
      </c>
      <c r="BF319" s="155">
        <f t="shared" si="355"/>
        <v>1843833.3333333333</v>
      </c>
      <c r="BG319" s="155">
        <f t="shared" si="355"/>
        <v>1843833.3333333333</v>
      </c>
      <c r="BH319" s="155">
        <f t="shared" si="357"/>
        <v>22126000</v>
      </c>
      <c r="BI319" s="156">
        <f>+AU319-BH319</f>
        <v>42408166.666666664</v>
      </c>
      <c r="BJ319" s="155">
        <f t="shared" si="356"/>
        <v>1843833.3333333333</v>
      </c>
      <c r="BK319" s="155">
        <f t="shared" si="356"/>
        <v>1843833.3333333333</v>
      </c>
      <c r="BL319" s="155">
        <f t="shared" si="356"/>
        <v>1843833.3333333333</v>
      </c>
      <c r="BM319" s="155">
        <f t="shared" si="356"/>
        <v>1843833.3333333333</v>
      </c>
      <c r="BN319" s="155">
        <f t="shared" si="356"/>
        <v>1843833.3333333333</v>
      </c>
      <c r="BO319" s="155">
        <f t="shared" si="356"/>
        <v>1843833.3333333333</v>
      </c>
      <c r="BP319" s="155">
        <f t="shared" si="356"/>
        <v>1843833.3333333333</v>
      </c>
      <c r="BQ319" s="155">
        <f t="shared" si="356"/>
        <v>1843833.3333333333</v>
      </c>
      <c r="BR319" s="155">
        <f t="shared" si="356"/>
        <v>1843833.3333333333</v>
      </c>
      <c r="BS319" s="155">
        <f t="shared" si="356"/>
        <v>1843833.3333333333</v>
      </c>
      <c r="BT319" s="155">
        <f t="shared" si="356"/>
        <v>1843833.3333333333</v>
      </c>
      <c r="BU319" s="155">
        <f t="shared" si="356"/>
        <v>1843833.3333333333</v>
      </c>
      <c r="BV319" s="155">
        <f t="shared" si="331"/>
        <v>22126000</v>
      </c>
      <c r="BW319" s="156">
        <f t="shared" si="332"/>
        <v>20282166.666666664</v>
      </c>
      <c r="BX319" s="157">
        <f t="shared" si="340"/>
        <v>1843833.3333333333</v>
      </c>
      <c r="BY319" s="157">
        <f t="shared" si="340"/>
        <v>1843833.3333333333</v>
      </c>
      <c r="BZ319" s="157">
        <f t="shared" si="340"/>
        <v>1843833.3333333333</v>
      </c>
      <c r="CA319" s="157">
        <f t="shared" si="340"/>
        <v>1843833.3333333333</v>
      </c>
      <c r="CB319" s="157">
        <f t="shared" ref="CB319:CG327" si="358">+$S319</f>
        <v>1843833.3333333333</v>
      </c>
      <c r="CC319" s="157">
        <f t="shared" si="358"/>
        <v>1843833.3333333333</v>
      </c>
      <c r="CD319" s="157">
        <f t="shared" si="358"/>
        <v>1843833.3333333333</v>
      </c>
      <c r="CE319" s="157">
        <f t="shared" si="358"/>
        <v>1843833.3333333333</v>
      </c>
      <c r="CF319" s="157">
        <f t="shared" si="358"/>
        <v>1843833.3333333333</v>
      </c>
      <c r="CG319" s="157">
        <f t="shared" si="358"/>
        <v>1843833.3333333333</v>
      </c>
      <c r="CH319" s="157">
        <f>+$S319-24</f>
        <v>1843809.3333333333</v>
      </c>
      <c r="CI319" s="157"/>
      <c r="CJ319" s="155">
        <f t="shared" si="334"/>
        <v>20282142.666666668</v>
      </c>
      <c r="CK319" s="156">
        <f t="shared" si="335"/>
        <v>23.99999999627471</v>
      </c>
      <c r="CL319" s="159"/>
      <c r="CM319" s="159"/>
      <c r="CN319" s="159"/>
      <c r="CO319" s="159"/>
      <c r="CP319" s="159"/>
      <c r="CQ319" s="159"/>
      <c r="CR319" s="159"/>
      <c r="CS319" s="159"/>
      <c r="CT319" s="159"/>
      <c r="CU319" s="159"/>
      <c r="CV319" s="159"/>
      <c r="CW319" s="159"/>
      <c r="CX319" s="159"/>
      <c r="CY319" s="159"/>
    </row>
    <row r="320" spans="1:103" ht="13" outlineLevel="1" x14ac:dyDescent="0.25">
      <c r="A320" s="80" t="s">
        <v>460</v>
      </c>
      <c r="B320" s="80" t="s">
        <v>39</v>
      </c>
      <c r="C320" s="72"/>
      <c r="D320" s="71" t="s">
        <v>64</v>
      </c>
      <c r="E320" s="142" t="s">
        <v>878</v>
      </c>
      <c r="F320" s="71" t="s">
        <v>583</v>
      </c>
      <c r="G320" s="73">
        <v>44561</v>
      </c>
      <c r="H320" s="73">
        <v>44561</v>
      </c>
      <c r="I320" s="74">
        <v>72</v>
      </c>
      <c r="J320" s="142" t="s">
        <v>94</v>
      </c>
      <c r="K320" s="75" t="s">
        <v>66</v>
      </c>
      <c r="L320" s="71"/>
      <c r="M320" s="38" t="str">
        <f t="shared" si="291"/>
        <v>6274</v>
      </c>
      <c r="N320" s="71">
        <v>6274001909</v>
      </c>
      <c r="O320" s="71">
        <v>6274001909</v>
      </c>
      <c r="P320" s="76"/>
      <c r="Q320" s="77"/>
      <c r="R320" s="76">
        <v>327600000</v>
      </c>
      <c r="S320" s="170">
        <f t="shared" si="292"/>
        <v>4550000</v>
      </c>
      <c r="T320" s="155">
        <f t="shared" si="350"/>
        <v>0</v>
      </c>
      <c r="U320" s="155">
        <f t="shared" si="350"/>
        <v>0</v>
      </c>
      <c r="V320" s="155">
        <f t="shared" si="350"/>
        <v>0</v>
      </c>
      <c r="W320" s="155">
        <f t="shared" si="350"/>
        <v>0</v>
      </c>
      <c r="X320" s="155">
        <f t="shared" si="350"/>
        <v>0</v>
      </c>
      <c r="Y320" s="155">
        <f t="shared" si="350"/>
        <v>0</v>
      </c>
      <c r="Z320" s="155">
        <f t="shared" si="350"/>
        <v>0</v>
      </c>
      <c r="AA320" s="155">
        <f t="shared" si="350"/>
        <v>0</v>
      </c>
      <c r="AB320" s="155">
        <f t="shared" si="350"/>
        <v>0</v>
      </c>
      <c r="AC320" s="155">
        <f t="shared" si="350"/>
        <v>0</v>
      </c>
      <c r="AD320" s="155">
        <f t="shared" si="350"/>
        <v>0</v>
      </c>
      <c r="AE320" s="155">
        <f t="shared" si="350"/>
        <v>0</v>
      </c>
      <c r="AF320" s="155">
        <f t="shared" si="337"/>
        <v>0</v>
      </c>
      <c r="AG320" s="156">
        <v>0</v>
      </c>
      <c r="AH320" s="155">
        <f t="shared" si="353"/>
        <v>0</v>
      </c>
      <c r="AI320" s="155">
        <f t="shared" si="353"/>
        <v>0</v>
      </c>
      <c r="AJ320" s="155">
        <f t="shared" si="353"/>
        <v>0</v>
      </c>
      <c r="AK320" s="155">
        <f t="shared" si="353"/>
        <v>0</v>
      </c>
      <c r="AL320" s="155">
        <f t="shared" si="353"/>
        <v>0</v>
      </c>
      <c r="AM320" s="155">
        <f t="shared" si="353"/>
        <v>0</v>
      </c>
      <c r="AN320" s="155">
        <f t="shared" si="353"/>
        <v>0</v>
      </c>
      <c r="AO320" s="155">
        <f t="shared" si="353"/>
        <v>0</v>
      </c>
      <c r="AP320" s="155">
        <f t="shared" si="353"/>
        <v>0</v>
      </c>
      <c r="AQ320" s="155">
        <f t="shared" si="353"/>
        <v>0</v>
      </c>
      <c r="AR320" s="155">
        <f t="shared" si="346"/>
        <v>0</v>
      </c>
      <c r="AS320" s="155">
        <f t="shared" si="346"/>
        <v>4550000</v>
      </c>
      <c r="AT320" s="155">
        <f t="shared" si="297"/>
        <v>4550000</v>
      </c>
      <c r="AU320" s="156">
        <f t="shared" si="328"/>
        <v>323050000</v>
      </c>
      <c r="AV320" s="155">
        <f t="shared" si="354"/>
        <v>4550000</v>
      </c>
      <c r="AW320" s="155">
        <f t="shared" si="354"/>
        <v>4550000</v>
      </c>
      <c r="AX320" s="155">
        <f t="shared" si="355"/>
        <v>4550000</v>
      </c>
      <c r="AY320" s="155">
        <f t="shared" si="355"/>
        <v>4550000</v>
      </c>
      <c r="AZ320" s="155">
        <f t="shared" si="355"/>
        <v>4550000</v>
      </c>
      <c r="BA320" s="155">
        <f t="shared" si="355"/>
        <v>4550000</v>
      </c>
      <c r="BB320" s="155">
        <f t="shared" si="355"/>
        <v>4550000</v>
      </c>
      <c r="BC320" s="155">
        <f t="shared" si="355"/>
        <v>4550000</v>
      </c>
      <c r="BD320" s="155">
        <f t="shared" si="355"/>
        <v>4550000</v>
      </c>
      <c r="BE320" s="155">
        <f t="shared" si="355"/>
        <v>4550000</v>
      </c>
      <c r="BF320" s="155">
        <f t="shared" si="355"/>
        <v>4550000</v>
      </c>
      <c r="BG320" s="155">
        <f t="shared" si="355"/>
        <v>4550000</v>
      </c>
      <c r="BH320" s="155">
        <f t="shared" si="357"/>
        <v>54600000</v>
      </c>
      <c r="BI320" s="156">
        <f>+AU320-BH320</f>
        <v>268450000</v>
      </c>
      <c r="BJ320" s="155">
        <f t="shared" si="356"/>
        <v>4550000</v>
      </c>
      <c r="BK320" s="155">
        <f t="shared" si="356"/>
        <v>4550000</v>
      </c>
      <c r="BL320" s="155">
        <f t="shared" si="356"/>
        <v>4550000</v>
      </c>
      <c r="BM320" s="155">
        <f t="shared" si="356"/>
        <v>4550000</v>
      </c>
      <c r="BN320" s="155">
        <f t="shared" si="356"/>
        <v>4550000</v>
      </c>
      <c r="BO320" s="155">
        <f t="shared" si="356"/>
        <v>4550000</v>
      </c>
      <c r="BP320" s="155">
        <f t="shared" si="356"/>
        <v>4550000</v>
      </c>
      <c r="BQ320" s="155">
        <f t="shared" si="356"/>
        <v>4550000</v>
      </c>
      <c r="BR320" s="155">
        <f t="shared" si="356"/>
        <v>4550000</v>
      </c>
      <c r="BS320" s="155">
        <f t="shared" si="356"/>
        <v>4550000</v>
      </c>
      <c r="BT320" s="155">
        <f t="shared" si="356"/>
        <v>4550000</v>
      </c>
      <c r="BU320" s="155">
        <f t="shared" si="356"/>
        <v>4550000</v>
      </c>
      <c r="BV320" s="155">
        <f t="shared" si="331"/>
        <v>54600000</v>
      </c>
      <c r="BW320" s="156">
        <f t="shared" si="332"/>
        <v>213850000</v>
      </c>
      <c r="BX320" s="157">
        <f t="shared" si="340"/>
        <v>4550000</v>
      </c>
      <c r="BY320" s="157">
        <f t="shared" si="340"/>
        <v>4550000</v>
      </c>
      <c r="BZ320" s="157">
        <f t="shared" si="340"/>
        <v>4550000</v>
      </c>
      <c r="CA320" s="157">
        <f t="shared" si="340"/>
        <v>4550000</v>
      </c>
      <c r="CB320" s="157">
        <f t="shared" si="358"/>
        <v>4550000</v>
      </c>
      <c r="CC320" s="157">
        <f t="shared" si="358"/>
        <v>4550000</v>
      </c>
      <c r="CD320" s="157">
        <f t="shared" si="358"/>
        <v>4550000</v>
      </c>
      <c r="CE320" s="157">
        <f t="shared" si="358"/>
        <v>4550000</v>
      </c>
      <c r="CF320" s="157">
        <f t="shared" si="358"/>
        <v>4550000</v>
      </c>
      <c r="CG320" s="157">
        <f t="shared" si="358"/>
        <v>4550000</v>
      </c>
      <c r="CH320" s="157">
        <f t="shared" ref="CH320:CI327" si="359">+$S320</f>
        <v>4550000</v>
      </c>
      <c r="CI320" s="157">
        <f t="shared" si="359"/>
        <v>4550000</v>
      </c>
      <c r="CJ320" s="155">
        <f t="shared" si="334"/>
        <v>54600000</v>
      </c>
      <c r="CK320" s="156">
        <f t="shared" si="335"/>
        <v>159250000</v>
      </c>
      <c r="CL320" s="158">
        <f t="shared" ref="CL320:CW320" si="360">+IF(YEAR($H320)&lt;$CL$4,$S320,IF(AND(YEAR($H320)=$CL$4,MONTH($H320)&lt;=CL$6),$S320,0))</f>
        <v>4550000</v>
      </c>
      <c r="CM320" s="158">
        <f t="shared" si="360"/>
        <v>4550000</v>
      </c>
      <c r="CN320" s="158">
        <f t="shared" si="360"/>
        <v>4550000</v>
      </c>
      <c r="CO320" s="158">
        <f t="shared" si="360"/>
        <v>4550000</v>
      </c>
      <c r="CP320" s="158">
        <f t="shared" si="360"/>
        <v>4550000</v>
      </c>
      <c r="CQ320" s="158">
        <f t="shared" si="360"/>
        <v>4550000</v>
      </c>
      <c r="CR320" s="158">
        <f t="shared" si="360"/>
        <v>4550000</v>
      </c>
      <c r="CS320" s="158">
        <f t="shared" si="360"/>
        <v>4550000</v>
      </c>
      <c r="CT320" s="158">
        <f t="shared" si="360"/>
        <v>4550000</v>
      </c>
      <c r="CU320" s="158">
        <f t="shared" si="360"/>
        <v>4550000</v>
      </c>
      <c r="CV320" s="158">
        <f t="shared" si="360"/>
        <v>4550000</v>
      </c>
      <c r="CW320" s="158">
        <f t="shared" si="360"/>
        <v>4550000</v>
      </c>
      <c r="CX320" s="158">
        <f>+SUM(CL320:CW320)</f>
        <v>54600000</v>
      </c>
      <c r="CY320" s="158">
        <f>+CK320-CX320</f>
        <v>104650000</v>
      </c>
    </row>
    <row r="321" spans="1:103" ht="13" outlineLevel="1" x14ac:dyDescent="0.25">
      <c r="A321" s="80" t="s">
        <v>460</v>
      </c>
      <c r="B321" s="80" t="s">
        <v>39</v>
      </c>
      <c r="C321" s="72"/>
      <c r="D321" s="71" t="s">
        <v>173</v>
      </c>
      <c r="E321" s="142" t="s">
        <v>879</v>
      </c>
      <c r="F321" s="71" t="s">
        <v>571</v>
      </c>
      <c r="G321" s="73">
        <v>44564</v>
      </c>
      <c r="H321" s="73">
        <v>44564</v>
      </c>
      <c r="I321" s="74">
        <v>36</v>
      </c>
      <c r="J321" s="142" t="s">
        <v>94</v>
      </c>
      <c r="K321" s="75" t="s">
        <v>66</v>
      </c>
      <c r="L321" s="71"/>
      <c r="M321" s="38" t="str">
        <f t="shared" si="291"/>
        <v>6274</v>
      </c>
      <c r="N321" s="71">
        <v>6274001904</v>
      </c>
      <c r="O321" s="71">
        <v>6274001904</v>
      </c>
      <c r="P321" s="76"/>
      <c r="Q321" s="77"/>
      <c r="R321" s="76">
        <v>42000000</v>
      </c>
      <c r="S321" s="170">
        <f t="shared" si="292"/>
        <v>1166666.6666666667</v>
      </c>
      <c r="T321" s="155">
        <f t="shared" si="350"/>
        <v>0</v>
      </c>
      <c r="U321" s="155">
        <f t="shared" si="350"/>
        <v>0</v>
      </c>
      <c r="V321" s="155">
        <f t="shared" si="350"/>
        <v>0</v>
      </c>
      <c r="W321" s="155">
        <f t="shared" si="350"/>
        <v>0</v>
      </c>
      <c r="X321" s="155">
        <f t="shared" si="350"/>
        <v>0</v>
      </c>
      <c r="Y321" s="155">
        <f t="shared" si="350"/>
        <v>0</v>
      </c>
      <c r="Z321" s="155">
        <f t="shared" si="350"/>
        <v>0</v>
      </c>
      <c r="AA321" s="155">
        <f t="shared" si="350"/>
        <v>0</v>
      </c>
      <c r="AB321" s="155">
        <f t="shared" si="350"/>
        <v>0</v>
      </c>
      <c r="AC321" s="155">
        <f t="shared" si="350"/>
        <v>0</v>
      </c>
      <c r="AD321" s="155">
        <f t="shared" si="350"/>
        <v>0</v>
      </c>
      <c r="AE321" s="155">
        <f t="shared" si="350"/>
        <v>0</v>
      </c>
      <c r="AF321" s="155">
        <f t="shared" si="337"/>
        <v>0</v>
      </c>
      <c r="AG321" s="156">
        <v>0</v>
      </c>
      <c r="AH321" s="155">
        <f t="shared" si="353"/>
        <v>0</v>
      </c>
      <c r="AI321" s="155">
        <f t="shared" si="353"/>
        <v>0</v>
      </c>
      <c r="AJ321" s="155">
        <f t="shared" si="353"/>
        <v>0</v>
      </c>
      <c r="AK321" s="155">
        <f t="shared" si="353"/>
        <v>0</v>
      </c>
      <c r="AL321" s="155">
        <f t="shared" si="353"/>
        <v>0</v>
      </c>
      <c r="AM321" s="155">
        <f t="shared" si="353"/>
        <v>0</v>
      </c>
      <c r="AN321" s="155">
        <f t="shared" si="353"/>
        <v>0</v>
      </c>
      <c r="AO321" s="155">
        <f t="shared" si="353"/>
        <v>0</v>
      </c>
      <c r="AP321" s="155">
        <f t="shared" si="353"/>
        <v>0</v>
      </c>
      <c r="AQ321" s="155">
        <f t="shared" si="353"/>
        <v>0</v>
      </c>
      <c r="AR321" s="155">
        <f t="shared" si="346"/>
        <v>0</v>
      </c>
      <c r="AS321" s="155">
        <f t="shared" si="346"/>
        <v>0</v>
      </c>
      <c r="AT321" s="155">
        <f t="shared" si="297"/>
        <v>0</v>
      </c>
      <c r="AU321" s="156">
        <v>0</v>
      </c>
      <c r="AV321" s="155">
        <f t="shared" si="354"/>
        <v>1166666.6666666667</v>
      </c>
      <c r="AW321" s="155">
        <f t="shared" si="354"/>
        <v>1166666.6666666667</v>
      </c>
      <c r="AX321" s="155">
        <f t="shared" si="355"/>
        <v>1166666.6666666667</v>
      </c>
      <c r="AY321" s="155">
        <f t="shared" si="355"/>
        <v>1166666.6666666667</v>
      </c>
      <c r="AZ321" s="155">
        <f t="shared" si="355"/>
        <v>1166666.6666666667</v>
      </c>
      <c r="BA321" s="155">
        <f t="shared" si="355"/>
        <v>1166666.6666666667</v>
      </c>
      <c r="BB321" s="155">
        <f t="shared" si="355"/>
        <v>1166666.6666666667</v>
      </c>
      <c r="BC321" s="155">
        <f t="shared" si="355"/>
        <v>1166666.6666666667</v>
      </c>
      <c r="BD321" s="155">
        <f t="shared" si="355"/>
        <v>1166666.6666666667</v>
      </c>
      <c r="BE321" s="155">
        <f t="shared" si="355"/>
        <v>1166666.6666666667</v>
      </c>
      <c r="BF321" s="155">
        <f t="shared" si="355"/>
        <v>1166666.6666666667</v>
      </c>
      <c r="BG321" s="155">
        <f t="shared" si="355"/>
        <v>1166666.6666666667</v>
      </c>
      <c r="BH321" s="155">
        <f t="shared" si="357"/>
        <v>13999999.999999998</v>
      </c>
      <c r="BI321" s="156">
        <f t="shared" ref="BI321:BI354" si="361">+R321-BH321</f>
        <v>28000000</v>
      </c>
      <c r="BJ321" s="155">
        <f t="shared" si="356"/>
        <v>1166666.6666666667</v>
      </c>
      <c r="BK321" s="155">
        <f t="shared" si="356"/>
        <v>1166666.6666666667</v>
      </c>
      <c r="BL321" s="155">
        <f t="shared" si="356"/>
        <v>1166666.6666666667</v>
      </c>
      <c r="BM321" s="155">
        <f t="shared" si="356"/>
        <v>1166666.6666666667</v>
      </c>
      <c r="BN321" s="155">
        <f t="shared" si="356"/>
        <v>1166666.6666666667</v>
      </c>
      <c r="BO321" s="155">
        <f t="shared" si="356"/>
        <v>1166666.6666666667</v>
      </c>
      <c r="BP321" s="155">
        <f t="shared" si="356"/>
        <v>1166666.6666666667</v>
      </c>
      <c r="BQ321" s="155">
        <f t="shared" si="356"/>
        <v>1166666.6666666667</v>
      </c>
      <c r="BR321" s="155">
        <f t="shared" si="356"/>
        <v>1166666.6666666667</v>
      </c>
      <c r="BS321" s="155">
        <f t="shared" si="356"/>
        <v>1166666.6666666667</v>
      </c>
      <c r="BT321" s="155">
        <f t="shared" si="356"/>
        <v>1166666.6666666667</v>
      </c>
      <c r="BU321" s="155">
        <f t="shared" si="356"/>
        <v>1166666.6666666667</v>
      </c>
      <c r="BV321" s="155">
        <f t="shared" si="331"/>
        <v>13999999.999999998</v>
      </c>
      <c r="BW321" s="156">
        <f t="shared" si="332"/>
        <v>14000000.000000002</v>
      </c>
      <c r="BX321" s="157">
        <f t="shared" si="340"/>
        <v>1166666.6666666667</v>
      </c>
      <c r="BY321" s="157">
        <f t="shared" si="340"/>
        <v>1166666.6666666667</v>
      </c>
      <c r="BZ321" s="157">
        <f t="shared" si="340"/>
        <v>1166666.6666666667</v>
      </c>
      <c r="CA321" s="157">
        <f t="shared" si="340"/>
        <v>1166666.6666666667</v>
      </c>
      <c r="CB321" s="157">
        <f t="shared" si="358"/>
        <v>1166666.6666666667</v>
      </c>
      <c r="CC321" s="157">
        <f t="shared" si="358"/>
        <v>1166666.6666666667</v>
      </c>
      <c r="CD321" s="157">
        <f t="shared" si="358"/>
        <v>1166666.6666666667</v>
      </c>
      <c r="CE321" s="157">
        <f t="shared" si="358"/>
        <v>1166666.6666666667</v>
      </c>
      <c r="CF321" s="157">
        <f t="shared" si="358"/>
        <v>1166666.6666666667</v>
      </c>
      <c r="CG321" s="157">
        <f t="shared" si="358"/>
        <v>1166666.6666666667</v>
      </c>
      <c r="CH321" s="157">
        <f t="shared" si="359"/>
        <v>1166666.6666666667</v>
      </c>
      <c r="CI321" s="157">
        <f t="shared" si="359"/>
        <v>1166666.6666666667</v>
      </c>
      <c r="CJ321" s="155">
        <f>+SUM(BX321:CI321)+24</f>
        <v>14000023.999999998</v>
      </c>
      <c r="CK321" s="156">
        <f t="shared" si="335"/>
        <v>-23.99999999627471</v>
      </c>
      <c r="CL321" s="159"/>
      <c r="CM321" s="159"/>
      <c r="CN321" s="159"/>
      <c r="CO321" s="159"/>
      <c r="CP321" s="159"/>
      <c r="CQ321" s="159"/>
      <c r="CR321" s="159"/>
      <c r="CS321" s="159"/>
      <c r="CT321" s="159"/>
      <c r="CU321" s="159"/>
      <c r="CV321" s="159"/>
      <c r="CW321" s="159"/>
      <c r="CX321" s="159"/>
      <c r="CY321" s="159"/>
    </row>
    <row r="322" spans="1:103" ht="13" outlineLevel="1" x14ac:dyDescent="0.25">
      <c r="A322" s="80" t="s">
        <v>460</v>
      </c>
      <c r="B322" s="80" t="s">
        <v>39</v>
      </c>
      <c r="C322" s="72"/>
      <c r="D322" s="71" t="s">
        <v>88</v>
      </c>
      <c r="E322" s="142" t="s">
        <v>880</v>
      </c>
      <c r="F322" s="71" t="s">
        <v>542</v>
      </c>
      <c r="G322" s="73">
        <v>44576</v>
      </c>
      <c r="H322" s="73">
        <v>44576</v>
      </c>
      <c r="I322" s="74">
        <v>72</v>
      </c>
      <c r="J322" s="142" t="s">
        <v>94</v>
      </c>
      <c r="K322" s="75" t="s">
        <v>66</v>
      </c>
      <c r="L322" s="71"/>
      <c r="M322" s="38" t="str">
        <f t="shared" si="291"/>
        <v>6274</v>
      </c>
      <c r="N322" s="71">
        <v>6274001905</v>
      </c>
      <c r="O322" s="71">
        <v>6274001905</v>
      </c>
      <c r="P322" s="76"/>
      <c r="Q322" s="77"/>
      <c r="R322" s="76">
        <v>555000000</v>
      </c>
      <c r="S322" s="170">
        <f t="shared" si="292"/>
        <v>7708333.333333333</v>
      </c>
      <c r="T322" s="155">
        <f t="shared" si="350"/>
        <v>0</v>
      </c>
      <c r="U322" s="155">
        <f t="shared" si="350"/>
        <v>0</v>
      </c>
      <c r="V322" s="155">
        <f t="shared" si="350"/>
        <v>0</v>
      </c>
      <c r="W322" s="155">
        <f t="shared" si="350"/>
        <v>0</v>
      </c>
      <c r="X322" s="155">
        <f t="shared" si="350"/>
        <v>0</v>
      </c>
      <c r="Y322" s="155">
        <f t="shared" si="350"/>
        <v>0</v>
      </c>
      <c r="Z322" s="155">
        <f t="shared" si="350"/>
        <v>0</v>
      </c>
      <c r="AA322" s="155">
        <f t="shared" si="350"/>
        <v>0</v>
      </c>
      <c r="AB322" s="155">
        <f t="shared" si="350"/>
        <v>0</v>
      </c>
      <c r="AC322" s="155">
        <f t="shared" si="350"/>
        <v>0</v>
      </c>
      <c r="AD322" s="155">
        <f t="shared" si="350"/>
        <v>0</v>
      </c>
      <c r="AE322" s="155">
        <f t="shared" si="350"/>
        <v>0</v>
      </c>
      <c r="AF322" s="155">
        <f t="shared" si="337"/>
        <v>0</v>
      </c>
      <c r="AG322" s="156">
        <v>0</v>
      </c>
      <c r="AH322" s="155">
        <f t="shared" si="353"/>
        <v>0</v>
      </c>
      <c r="AI322" s="155">
        <f t="shared" si="353"/>
        <v>0</v>
      </c>
      <c r="AJ322" s="155">
        <f t="shared" si="353"/>
        <v>0</v>
      </c>
      <c r="AK322" s="155">
        <f t="shared" si="353"/>
        <v>0</v>
      </c>
      <c r="AL322" s="155">
        <f t="shared" si="353"/>
        <v>0</v>
      </c>
      <c r="AM322" s="155">
        <f t="shared" si="353"/>
        <v>0</v>
      </c>
      <c r="AN322" s="155">
        <f t="shared" si="353"/>
        <v>0</v>
      </c>
      <c r="AO322" s="155">
        <f t="shared" si="353"/>
        <v>0</v>
      </c>
      <c r="AP322" s="155">
        <f t="shared" si="353"/>
        <v>0</v>
      </c>
      <c r="AQ322" s="155">
        <f t="shared" si="353"/>
        <v>0</v>
      </c>
      <c r="AR322" s="155">
        <f t="shared" si="346"/>
        <v>0</v>
      </c>
      <c r="AS322" s="155">
        <f t="shared" si="346"/>
        <v>0</v>
      </c>
      <c r="AT322" s="155">
        <f t="shared" si="297"/>
        <v>0</v>
      </c>
      <c r="AU322" s="156">
        <v>0</v>
      </c>
      <c r="AV322" s="155">
        <f t="shared" si="354"/>
        <v>7708333.333333333</v>
      </c>
      <c r="AW322" s="155">
        <f t="shared" si="354"/>
        <v>7708333.333333333</v>
      </c>
      <c r="AX322" s="155">
        <f t="shared" si="355"/>
        <v>7708333.333333333</v>
      </c>
      <c r="AY322" s="155">
        <f t="shared" si="355"/>
        <v>7708333.333333333</v>
      </c>
      <c r="AZ322" s="155">
        <f t="shared" si="355"/>
        <v>7708333.333333333</v>
      </c>
      <c r="BA322" s="155">
        <f t="shared" si="355"/>
        <v>7708333.333333333</v>
      </c>
      <c r="BB322" s="155">
        <f t="shared" si="355"/>
        <v>7708333.333333333</v>
      </c>
      <c r="BC322" s="155">
        <f t="shared" si="355"/>
        <v>7708333.333333333</v>
      </c>
      <c r="BD322" s="155">
        <f t="shared" si="355"/>
        <v>7708333.333333333</v>
      </c>
      <c r="BE322" s="155">
        <f t="shared" si="355"/>
        <v>7708333.333333333</v>
      </c>
      <c r="BF322" s="155">
        <f t="shared" si="355"/>
        <v>7708333.333333333</v>
      </c>
      <c r="BG322" s="155">
        <f t="shared" si="355"/>
        <v>7708333.333333333</v>
      </c>
      <c r="BH322" s="155">
        <f t="shared" si="357"/>
        <v>92499999.999999985</v>
      </c>
      <c r="BI322" s="156">
        <f t="shared" si="361"/>
        <v>462500000</v>
      </c>
      <c r="BJ322" s="155">
        <f t="shared" si="356"/>
        <v>7708333.333333333</v>
      </c>
      <c r="BK322" s="155">
        <f t="shared" si="356"/>
        <v>7708333.333333333</v>
      </c>
      <c r="BL322" s="155">
        <f t="shared" si="356"/>
        <v>7708333.333333333</v>
      </c>
      <c r="BM322" s="155">
        <f t="shared" si="356"/>
        <v>7708333.333333333</v>
      </c>
      <c r="BN322" s="155">
        <f t="shared" si="356"/>
        <v>7708333.333333333</v>
      </c>
      <c r="BO322" s="155">
        <f t="shared" si="356"/>
        <v>7708333.333333333</v>
      </c>
      <c r="BP322" s="155">
        <f t="shared" si="356"/>
        <v>7708333.333333333</v>
      </c>
      <c r="BQ322" s="155">
        <f t="shared" si="356"/>
        <v>7708333.333333333</v>
      </c>
      <c r="BR322" s="155">
        <f t="shared" si="356"/>
        <v>7708333.333333333</v>
      </c>
      <c r="BS322" s="155">
        <f t="shared" si="356"/>
        <v>7708333.333333333</v>
      </c>
      <c r="BT322" s="155">
        <f t="shared" si="356"/>
        <v>7708333.333333333</v>
      </c>
      <c r="BU322" s="155">
        <f t="shared" si="356"/>
        <v>7708333.333333333</v>
      </c>
      <c r="BV322" s="155">
        <f t="shared" si="331"/>
        <v>92499999.999999985</v>
      </c>
      <c r="BW322" s="156">
        <f t="shared" si="332"/>
        <v>370000000</v>
      </c>
      <c r="BX322" s="157">
        <f t="shared" si="340"/>
        <v>7708333.333333333</v>
      </c>
      <c r="BY322" s="157">
        <f t="shared" si="340"/>
        <v>7708333.333333333</v>
      </c>
      <c r="BZ322" s="157">
        <f t="shared" si="340"/>
        <v>7708333.333333333</v>
      </c>
      <c r="CA322" s="157">
        <f t="shared" si="340"/>
        <v>7708333.333333333</v>
      </c>
      <c r="CB322" s="157">
        <f t="shared" si="358"/>
        <v>7708333.333333333</v>
      </c>
      <c r="CC322" s="157">
        <f t="shared" si="358"/>
        <v>7708333.333333333</v>
      </c>
      <c r="CD322" s="157">
        <f t="shared" si="358"/>
        <v>7708333.333333333</v>
      </c>
      <c r="CE322" s="157">
        <f t="shared" si="358"/>
        <v>7708333.333333333</v>
      </c>
      <c r="CF322" s="157">
        <f t="shared" si="358"/>
        <v>7708333.333333333</v>
      </c>
      <c r="CG322" s="157">
        <f t="shared" si="358"/>
        <v>7708333.333333333</v>
      </c>
      <c r="CH322" s="157">
        <f t="shared" si="359"/>
        <v>7708333.333333333</v>
      </c>
      <c r="CI322" s="157">
        <f t="shared" si="359"/>
        <v>7708333.333333333</v>
      </c>
      <c r="CJ322" s="155">
        <f t="shared" ref="CJ322:CJ327" si="362">+SUM(BX322:CI322)</f>
        <v>92499999.999999985</v>
      </c>
      <c r="CK322" s="156">
        <f t="shared" si="335"/>
        <v>277500000</v>
      </c>
      <c r="CL322" s="155">
        <f t="shared" ref="CL322:CW323" si="363">+IF(YEAR($H322)&lt;$CL$4,$S322,IF(AND(YEAR($H322)=$CL$4,MONTH($H322)&lt;=CL$6),$S322,0))</f>
        <v>7708333.333333333</v>
      </c>
      <c r="CM322" s="155">
        <f t="shared" si="363"/>
        <v>7708333.333333333</v>
      </c>
      <c r="CN322" s="155">
        <f t="shared" si="363"/>
        <v>7708333.333333333</v>
      </c>
      <c r="CO322" s="155">
        <f t="shared" si="363"/>
        <v>7708333.333333333</v>
      </c>
      <c r="CP322" s="155">
        <f t="shared" si="363"/>
        <v>7708333.333333333</v>
      </c>
      <c r="CQ322" s="155">
        <f t="shared" si="363"/>
        <v>7708333.333333333</v>
      </c>
      <c r="CR322" s="155">
        <f t="shared" si="363"/>
        <v>7708333.333333333</v>
      </c>
      <c r="CS322" s="155">
        <f t="shared" si="363"/>
        <v>7708333.333333333</v>
      </c>
      <c r="CT322" s="155">
        <f t="shared" si="363"/>
        <v>7708333.333333333</v>
      </c>
      <c r="CU322" s="155">
        <f t="shared" si="363"/>
        <v>7708333.333333333</v>
      </c>
      <c r="CV322" s="155">
        <f t="shared" si="363"/>
        <v>7708333.333333333</v>
      </c>
      <c r="CW322" s="155">
        <f t="shared" si="363"/>
        <v>7708333.333333333</v>
      </c>
      <c r="CX322" s="155">
        <f t="shared" ref="CX322:CX327" si="364">+SUM(CL322:CW322)</f>
        <v>92499999.999999985</v>
      </c>
      <c r="CY322" s="155">
        <f>+CK322-CX322</f>
        <v>185000000</v>
      </c>
    </row>
    <row r="323" spans="1:103" ht="13" outlineLevel="1" x14ac:dyDescent="0.25">
      <c r="A323" s="80" t="s">
        <v>460</v>
      </c>
      <c r="B323" s="80" t="s">
        <v>39</v>
      </c>
      <c r="C323" s="72"/>
      <c r="D323" s="71" t="s">
        <v>147</v>
      </c>
      <c r="E323" s="142" t="s">
        <v>881</v>
      </c>
      <c r="F323" s="71" t="s">
        <v>501</v>
      </c>
      <c r="G323" s="73">
        <v>44589</v>
      </c>
      <c r="H323" s="73">
        <v>44589</v>
      </c>
      <c r="I323" s="74">
        <v>72</v>
      </c>
      <c r="J323" s="142" t="s">
        <v>94</v>
      </c>
      <c r="K323" s="75" t="s">
        <v>66</v>
      </c>
      <c r="L323" s="71"/>
      <c r="M323" s="38" t="str">
        <f t="shared" si="291"/>
        <v>6274</v>
      </c>
      <c r="N323" s="71">
        <v>6274001906</v>
      </c>
      <c r="O323" s="71" t="s">
        <v>346</v>
      </c>
      <c r="P323" s="76"/>
      <c r="Q323" s="77"/>
      <c r="R323" s="76">
        <v>399701250</v>
      </c>
      <c r="S323" s="170">
        <f t="shared" si="292"/>
        <v>5551406.25</v>
      </c>
      <c r="T323" s="155">
        <f t="shared" si="350"/>
        <v>0</v>
      </c>
      <c r="U323" s="155">
        <f t="shared" si="350"/>
        <v>0</v>
      </c>
      <c r="V323" s="155">
        <f t="shared" si="350"/>
        <v>0</v>
      </c>
      <c r="W323" s="155">
        <f t="shared" si="350"/>
        <v>0</v>
      </c>
      <c r="X323" s="155">
        <f t="shared" si="350"/>
        <v>0</v>
      </c>
      <c r="Y323" s="155">
        <f t="shared" si="350"/>
        <v>0</v>
      </c>
      <c r="Z323" s="155">
        <f t="shared" si="350"/>
        <v>0</v>
      </c>
      <c r="AA323" s="155">
        <f t="shared" si="350"/>
        <v>0</v>
      </c>
      <c r="AB323" s="155">
        <f t="shared" si="350"/>
        <v>0</v>
      </c>
      <c r="AC323" s="155">
        <f t="shared" si="350"/>
        <v>0</v>
      </c>
      <c r="AD323" s="155">
        <f t="shared" si="350"/>
        <v>0</v>
      </c>
      <c r="AE323" s="155">
        <f t="shared" si="350"/>
        <v>0</v>
      </c>
      <c r="AF323" s="155">
        <f t="shared" si="337"/>
        <v>0</v>
      </c>
      <c r="AG323" s="156">
        <v>0</v>
      </c>
      <c r="AH323" s="155">
        <f t="shared" si="353"/>
        <v>0</v>
      </c>
      <c r="AI323" s="155">
        <f t="shared" si="353"/>
        <v>0</v>
      </c>
      <c r="AJ323" s="155">
        <f t="shared" si="353"/>
        <v>0</v>
      </c>
      <c r="AK323" s="155">
        <f t="shared" si="353"/>
        <v>0</v>
      </c>
      <c r="AL323" s="155">
        <f t="shared" si="353"/>
        <v>0</v>
      </c>
      <c r="AM323" s="155">
        <f t="shared" si="353"/>
        <v>0</v>
      </c>
      <c r="AN323" s="155">
        <f t="shared" si="353"/>
        <v>0</v>
      </c>
      <c r="AO323" s="155">
        <f t="shared" si="353"/>
        <v>0</v>
      </c>
      <c r="AP323" s="155">
        <f t="shared" si="353"/>
        <v>0</v>
      </c>
      <c r="AQ323" s="155">
        <f t="shared" si="353"/>
        <v>0</v>
      </c>
      <c r="AR323" s="155">
        <f t="shared" si="346"/>
        <v>0</v>
      </c>
      <c r="AS323" s="155">
        <f t="shared" si="346"/>
        <v>0</v>
      </c>
      <c r="AT323" s="155">
        <f t="shared" si="297"/>
        <v>0</v>
      </c>
      <c r="AU323" s="156">
        <v>0</v>
      </c>
      <c r="AV323" s="155">
        <f t="shared" si="354"/>
        <v>5551406.25</v>
      </c>
      <c r="AW323" s="155">
        <f t="shared" si="354"/>
        <v>5551406.25</v>
      </c>
      <c r="AX323" s="155">
        <f t="shared" si="355"/>
        <v>5551406.25</v>
      </c>
      <c r="AY323" s="155">
        <f t="shared" si="355"/>
        <v>5551406.25</v>
      </c>
      <c r="AZ323" s="155">
        <f t="shared" si="355"/>
        <v>5551406.25</v>
      </c>
      <c r="BA323" s="155">
        <f t="shared" si="355"/>
        <v>5551406.25</v>
      </c>
      <c r="BB323" s="155">
        <f t="shared" si="355"/>
        <v>5551406.25</v>
      </c>
      <c r="BC323" s="155">
        <f t="shared" si="355"/>
        <v>5551406.25</v>
      </c>
      <c r="BD323" s="155">
        <f t="shared" si="355"/>
        <v>5551406.25</v>
      </c>
      <c r="BE323" s="155">
        <f t="shared" si="355"/>
        <v>5551406.25</v>
      </c>
      <c r="BF323" s="155">
        <f t="shared" si="355"/>
        <v>5551406.25</v>
      </c>
      <c r="BG323" s="155">
        <f t="shared" si="355"/>
        <v>5551406.25</v>
      </c>
      <c r="BH323" s="155">
        <f t="shared" si="357"/>
        <v>66616875</v>
      </c>
      <c r="BI323" s="156">
        <f t="shared" si="361"/>
        <v>333084375</v>
      </c>
      <c r="BJ323" s="155">
        <f t="shared" si="356"/>
        <v>5551406.25</v>
      </c>
      <c r="BK323" s="155">
        <f t="shared" si="356"/>
        <v>5551406.25</v>
      </c>
      <c r="BL323" s="155">
        <f t="shared" si="356"/>
        <v>5551406.25</v>
      </c>
      <c r="BM323" s="155">
        <f t="shared" si="356"/>
        <v>5551406.25</v>
      </c>
      <c r="BN323" s="155">
        <f t="shared" si="356"/>
        <v>5551406.25</v>
      </c>
      <c r="BO323" s="155">
        <f t="shared" si="356"/>
        <v>5551406.25</v>
      </c>
      <c r="BP323" s="155">
        <f t="shared" si="356"/>
        <v>5551406.25</v>
      </c>
      <c r="BQ323" s="155">
        <f t="shared" si="356"/>
        <v>5551406.25</v>
      </c>
      <c r="BR323" s="155">
        <f t="shared" si="356"/>
        <v>5551406.25</v>
      </c>
      <c r="BS323" s="155">
        <f t="shared" si="356"/>
        <v>5551406.25</v>
      </c>
      <c r="BT323" s="155">
        <f t="shared" si="356"/>
        <v>5551406.25</v>
      </c>
      <c r="BU323" s="155">
        <f t="shared" si="356"/>
        <v>5551406.25</v>
      </c>
      <c r="BV323" s="155">
        <f t="shared" si="331"/>
        <v>66616875</v>
      </c>
      <c r="BW323" s="156">
        <f t="shared" si="332"/>
        <v>266467500</v>
      </c>
      <c r="BX323" s="157">
        <f t="shared" si="340"/>
        <v>5551406.25</v>
      </c>
      <c r="BY323" s="157">
        <f t="shared" si="340"/>
        <v>5551406.25</v>
      </c>
      <c r="BZ323" s="157">
        <f t="shared" si="340"/>
        <v>5551406.25</v>
      </c>
      <c r="CA323" s="157">
        <f t="shared" si="340"/>
        <v>5551406.25</v>
      </c>
      <c r="CB323" s="157">
        <f t="shared" si="358"/>
        <v>5551406.25</v>
      </c>
      <c r="CC323" s="157">
        <f t="shared" si="358"/>
        <v>5551406.25</v>
      </c>
      <c r="CD323" s="157">
        <f t="shared" si="358"/>
        <v>5551406.25</v>
      </c>
      <c r="CE323" s="157">
        <f t="shared" si="358"/>
        <v>5551406.25</v>
      </c>
      <c r="CF323" s="157">
        <f t="shared" si="358"/>
        <v>5551406.25</v>
      </c>
      <c r="CG323" s="157">
        <f t="shared" si="358"/>
        <v>5551406.25</v>
      </c>
      <c r="CH323" s="157">
        <f t="shared" si="359"/>
        <v>5551406.25</v>
      </c>
      <c r="CI323" s="157">
        <f t="shared" si="359"/>
        <v>5551406.25</v>
      </c>
      <c r="CJ323" s="155">
        <f t="shared" si="362"/>
        <v>66616875</v>
      </c>
      <c r="CK323" s="156">
        <f t="shared" si="335"/>
        <v>199850625</v>
      </c>
      <c r="CL323" s="155">
        <f t="shared" si="363"/>
        <v>5551406.25</v>
      </c>
      <c r="CM323" s="155">
        <f t="shared" si="363"/>
        <v>5551406.25</v>
      </c>
      <c r="CN323" s="155">
        <f t="shared" si="363"/>
        <v>5551406.25</v>
      </c>
      <c r="CO323" s="155">
        <f t="shared" si="363"/>
        <v>5551406.25</v>
      </c>
      <c r="CP323" s="155">
        <f t="shared" si="363"/>
        <v>5551406.25</v>
      </c>
      <c r="CQ323" s="155">
        <f t="shared" si="363"/>
        <v>5551406.25</v>
      </c>
      <c r="CR323" s="155">
        <f t="shared" si="363"/>
        <v>5551406.25</v>
      </c>
      <c r="CS323" s="155">
        <f t="shared" si="363"/>
        <v>5551406.25</v>
      </c>
      <c r="CT323" s="155">
        <f t="shared" si="363"/>
        <v>5551406.25</v>
      </c>
      <c r="CU323" s="155">
        <f t="shared" si="363"/>
        <v>5551406.25</v>
      </c>
      <c r="CV323" s="155">
        <f t="shared" si="363"/>
        <v>5551406.25</v>
      </c>
      <c r="CW323" s="155">
        <f t="shared" si="363"/>
        <v>5551406.25</v>
      </c>
      <c r="CX323" s="155">
        <f t="shared" si="364"/>
        <v>66616875</v>
      </c>
      <c r="CY323" s="155">
        <f>+CK323-CX323</f>
        <v>133233750</v>
      </c>
    </row>
    <row r="324" spans="1:103" ht="13" outlineLevel="1" x14ac:dyDescent="0.25">
      <c r="A324" s="80" t="s">
        <v>712</v>
      </c>
      <c r="B324" s="80" t="s">
        <v>39</v>
      </c>
      <c r="C324" s="72"/>
      <c r="D324" s="161" t="s">
        <v>719</v>
      </c>
      <c r="E324" s="142" t="s">
        <v>682</v>
      </c>
      <c r="F324" s="71" t="s">
        <v>683</v>
      </c>
      <c r="G324" s="57">
        <v>44593</v>
      </c>
      <c r="H324" s="57">
        <v>44593</v>
      </c>
      <c r="I324" s="141" t="s">
        <v>717</v>
      </c>
      <c r="J324" s="148" t="s">
        <v>721</v>
      </c>
      <c r="K324" s="96" t="s">
        <v>50</v>
      </c>
      <c r="L324" s="38"/>
      <c r="M324" s="38" t="str">
        <f t="shared" si="291"/>
        <v>6423</v>
      </c>
      <c r="N324" s="57" t="s">
        <v>722</v>
      </c>
      <c r="O324" s="38">
        <v>6274001901</v>
      </c>
      <c r="P324" s="92"/>
      <c r="Q324" s="58"/>
      <c r="R324" s="158">
        <v>42280000</v>
      </c>
      <c r="S324" s="170">
        <f t="shared" si="292"/>
        <v>1174444.4444444445</v>
      </c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>
        <f t="shared" si="337"/>
        <v>0</v>
      </c>
      <c r="AG324" s="156">
        <v>0</v>
      </c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>
        <f t="shared" si="297"/>
        <v>0</v>
      </c>
      <c r="AU324" s="156">
        <v>0</v>
      </c>
      <c r="AV324" s="155">
        <f t="shared" si="354"/>
        <v>0</v>
      </c>
      <c r="AW324" s="155">
        <f t="shared" si="354"/>
        <v>1174444.4444444445</v>
      </c>
      <c r="AX324" s="155">
        <f t="shared" si="355"/>
        <v>1174444.4444444445</v>
      </c>
      <c r="AY324" s="155">
        <f t="shared" si="355"/>
        <v>1174444.4444444445</v>
      </c>
      <c r="AZ324" s="155">
        <f t="shared" si="355"/>
        <v>1174444.4444444445</v>
      </c>
      <c r="BA324" s="155">
        <f t="shared" si="355"/>
        <v>1174444.4444444445</v>
      </c>
      <c r="BB324" s="155">
        <f t="shared" si="355"/>
        <v>1174444.4444444445</v>
      </c>
      <c r="BC324" s="155">
        <f t="shared" si="355"/>
        <v>1174444.4444444445</v>
      </c>
      <c r="BD324" s="155">
        <f t="shared" si="355"/>
        <v>1174444.4444444445</v>
      </c>
      <c r="BE324" s="155">
        <f t="shared" si="355"/>
        <v>1174444.4444444445</v>
      </c>
      <c r="BF324" s="155">
        <f t="shared" si="355"/>
        <v>1174444.4444444445</v>
      </c>
      <c r="BG324" s="155">
        <f t="shared" si="355"/>
        <v>1174444.4444444445</v>
      </c>
      <c r="BH324" s="155">
        <f t="shared" si="357"/>
        <v>12918888.888888886</v>
      </c>
      <c r="BI324" s="156">
        <f t="shared" si="361"/>
        <v>29361111.111111112</v>
      </c>
      <c r="BJ324" s="155">
        <f t="shared" si="356"/>
        <v>1174444.4444444445</v>
      </c>
      <c r="BK324" s="155">
        <f t="shared" si="356"/>
        <v>1174444.4444444445</v>
      </c>
      <c r="BL324" s="155">
        <f t="shared" si="356"/>
        <v>1174444.4444444445</v>
      </c>
      <c r="BM324" s="155">
        <f t="shared" si="356"/>
        <v>1174444.4444444445</v>
      </c>
      <c r="BN324" s="155">
        <f t="shared" si="356"/>
        <v>1174444.4444444445</v>
      </c>
      <c r="BO324" s="155">
        <f t="shared" si="356"/>
        <v>1174444.4444444445</v>
      </c>
      <c r="BP324" s="155">
        <f t="shared" si="356"/>
        <v>1174444.4444444445</v>
      </c>
      <c r="BQ324" s="155">
        <f t="shared" si="356"/>
        <v>1174444.4444444445</v>
      </c>
      <c r="BR324" s="155">
        <f t="shared" si="356"/>
        <v>1174444.4444444445</v>
      </c>
      <c r="BS324" s="155">
        <f t="shared" si="356"/>
        <v>1174444.4444444445</v>
      </c>
      <c r="BT324" s="155">
        <f t="shared" si="356"/>
        <v>1174444.4444444445</v>
      </c>
      <c r="BU324" s="155">
        <f t="shared" si="356"/>
        <v>1174444.4444444445</v>
      </c>
      <c r="BV324" s="155">
        <f t="shared" si="331"/>
        <v>14093333.33333333</v>
      </c>
      <c r="BW324" s="156">
        <f t="shared" si="332"/>
        <v>15267777.777777782</v>
      </c>
      <c r="BX324" s="157">
        <f t="shared" si="340"/>
        <v>1174444.4444444445</v>
      </c>
      <c r="BY324" s="157">
        <f t="shared" si="340"/>
        <v>1174444.4444444445</v>
      </c>
      <c r="BZ324" s="157">
        <f t="shared" si="340"/>
        <v>1174444.4444444445</v>
      </c>
      <c r="CA324" s="157">
        <f t="shared" si="340"/>
        <v>1174444.4444444445</v>
      </c>
      <c r="CB324" s="157">
        <f t="shared" si="358"/>
        <v>1174444.4444444445</v>
      </c>
      <c r="CC324" s="157">
        <f t="shared" si="358"/>
        <v>1174444.4444444445</v>
      </c>
      <c r="CD324" s="157">
        <f t="shared" si="358"/>
        <v>1174444.4444444445</v>
      </c>
      <c r="CE324" s="157">
        <f t="shared" si="358"/>
        <v>1174444.4444444445</v>
      </c>
      <c r="CF324" s="157">
        <f t="shared" si="358"/>
        <v>1174444.4444444445</v>
      </c>
      <c r="CG324" s="157">
        <f t="shared" si="358"/>
        <v>1174444.4444444445</v>
      </c>
      <c r="CH324" s="157">
        <f t="shared" si="359"/>
        <v>1174444.4444444445</v>
      </c>
      <c r="CI324" s="157">
        <f t="shared" si="359"/>
        <v>1174444.4444444445</v>
      </c>
      <c r="CJ324" s="155">
        <f t="shared" si="362"/>
        <v>14093333.33333333</v>
      </c>
      <c r="CK324" s="156">
        <f t="shared" si="335"/>
        <v>1174444.4444444515</v>
      </c>
      <c r="CL324" s="155">
        <f>+IF(YEAR($H324)&lt;$CL$4,$S324,IF(AND(YEAR($H324)=$CL$4,MONTH($H324)&lt;=CL$6),$S324,0))</f>
        <v>1174444.4444444445</v>
      </c>
      <c r="CM324" s="155">
        <v>0</v>
      </c>
      <c r="CN324" s="155">
        <v>0</v>
      </c>
      <c r="CO324" s="155">
        <v>0</v>
      </c>
      <c r="CP324" s="155">
        <v>0</v>
      </c>
      <c r="CQ324" s="155">
        <v>0</v>
      </c>
      <c r="CR324" s="155">
        <v>0</v>
      </c>
      <c r="CS324" s="155">
        <v>0</v>
      </c>
      <c r="CT324" s="155">
        <v>0</v>
      </c>
      <c r="CU324" s="155">
        <v>0</v>
      </c>
      <c r="CV324" s="155">
        <v>0</v>
      </c>
      <c r="CW324" s="155">
        <v>0</v>
      </c>
      <c r="CX324" s="155">
        <f t="shared" si="364"/>
        <v>1174444.4444444445</v>
      </c>
      <c r="CY324" s="155">
        <f>+CK324-CX324</f>
        <v>6.9849193096160889E-9</v>
      </c>
    </row>
    <row r="325" spans="1:103" ht="13" outlineLevel="1" x14ac:dyDescent="0.25">
      <c r="A325" s="80" t="s">
        <v>460</v>
      </c>
      <c r="B325" s="80" t="s">
        <v>39</v>
      </c>
      <c r="C325" s="72"/>
      <c r="D325" s="71" t="s">
        <v>147</v>
      </c>
      <c r="E325" s="142" t="s">
        <v>882</v>
      </c>
      <c r="F325" s="71" t="s">
        <v>502</v>
      </c>
      <c r="G325" s="73">
        <v>44614</v>
      </c>
      <c r="H325" s="73">
        <v>44614</v>
      </c>
      <c r="I325" s="74">
        <v>60</v>
      </c>
      <c r="J325" s="142" t="s">
        <v>613</v>
      </c>
      <c r="K325" s="75" t="s">
        <v>46</v>
      </c>
      <c r="L325" s="71"/>
      <c r="M325" s="38" t="str">
        <f t="shared" si="291"/>
        <v>6274</v>
      </c>
      <c r="N325" s="71">
        <v>6274001906</v>
      </c>
      <c r="O325" s="71" t="s">
        <v>346</v>
      </c>
      <c r="P325" s="76"/>
      <c r="Q325" s="77"/>
      <c r="R325" s="76">
        <v>78409091</v>
      </c>
      <c r="S325" s="170">
        <f t="shared" si="292"/>
        <v>1306818.1833333333</v>
      </c>
      <c r="T325" s="155">
        <f t="shared" ref="T325:AE326" si="365">+IF(YEAR($H325)&lt;$T$5,$S325,IF(AND(YEAR($H325)=$T$5,MONTH($H325)&lt;=T$6),$S325,0))</f>
        <v>0</v>
      </c>
      <c r="U325" s="155">
        <f t="shared" si="365"/>
        <v>0</v>
      </c>
      <c r="V325" s="155">
        <f t="shared" si="365"/>
        <v>0</v>
      </c>
      <c r="W325" s="155">
        <f t="shared" si="365"/>
        <v>0</v>
      </c>
      <c r="X325" s="155">
        <f t="shared" si="365"/>
        <v>0</v>
      </c>
      <c r="Y325" s="155">
        <f t="shared" si="365"/>
        <v>0</v>
      </c>
      <c r="Z325" s="155">
        <f t="shared" si="365"/>
        <v>0</v>
      </c>
      <c r="AA325" s="155">
        <f t="shared" si="365"/>
        <v>0</v>
      </c>
      <c r="AB325" s="155">
        <f t="shared" si="365"/>
        <v>0</v>
      </c>
      <c r="AC325" s="155">
        <f t="shared" si="365"/>
        <v>0</v>
      </c>
      <c r="AD325" s="155">
        <f t="shared" si="365"/>
        <v>0</v>
      </c>
      <c r="AE325" s="155">
        <f t="shared" si="365"/>
        <v>0</v>
      </c>
      <c r="AF325" s="155">
        <f t="shared" si="337"/>
        <v>0</v>
      </c>
      <c r="AG325" s="156">
        <v>0</v>
      </c>
      <c r="AH325" s="155">
        <f t="shared" ref="AH325:AS326" si="366">+IF(YEAR($H325)&lt;$AH$5,$S325,IF(AND(YEAR($H325)=$AH$5,MONTH($H325)&lt;=AH$6),$S325,0))</f>
        <v>0</v>
      </c>
      <c r="AI325" s="155">
        <f t="shared" si="366"/>
        <v>0</v>
      </c>
      <c r="AJ325" s="155">
        <f t="shared" si="366"/>
        <v>0</v>
      </c>
      <c r="AK325" s="155">
        <f t="shared" si="366"/>
        <v>0</v>
      </c>
      <c r="AL325" s="155">
        <f t="shared" si="366"/>
        <v>0</v>
      </c>
      <c r="AM325" s="155">
        <f t="shared" si="366"/>
        <v>0</v>
      </c>
      <c r="AN325" s="155">
        <f t="shared" si="366"/>
        <v>0</v>
      </c>
      <c r="AO325" s="155">
        <f t="shared" si="366"/>
        <v>0</v>
      </c>
      <c r="AP325" s="155">
        <f t="shared" si="366"/>
        <v>0</v>
      </c>
      <c r="AQ325" s="155">
        <f t="shared" si="366"/>
        <v>0</v>
      </c>
      <c r="AR325" s="155">
        <f t="shared" si="366"/>
        <v>0</v>
      </c>
      <c r="AS325" s="155">
        <f t="shared" si="366"/>
        <v>0</v>
      </c>
      <c r="AT325" s="155">
        <f t="shared" si="297"/>
        <v>0</v>
      </c>
      <c r="AU325" s="156">
        <v>0</v>
      </c>
      <c r="AV325" s="155">
        <f t="shared" si="354"/>
        <v>0</v>
      </c>
      <c r="AW325" s="155">
        <f t="shared" si="354"/>
        <v>1306818.1833333333</v>
      </c>
      <c r="AX325" s="155">
        <f t="shared" si="355"/>
        <v>1306818.1833333333</v>
      </c>
      <c r="AY325" s="155">
        <f t="shared" si="355"/>
        <v>1306818.1833333333</v>
      </c>
      <c r="AZ325" s="155">
        <f t="shared" si="355"/>
        <v>1306818.1833333333</v>
      </c>
      <c r="BA325" s="155">
        <f t="shared" si="355"/>
        <v>1306818.1833333333</v>
      </c>
      <c r="BB325" s="155">
        <f t="shared" si="355"/>
        <v>1306818.1833333333</v>
      </c>
      <c r="BC325" s="155">
        <f t="shared" si="355"/>
        <v>1306818.1833333333</v>
      </c>
      <c r="BD325" s="155">
        <f t="shared" si="355"/>
        <v>1306818.1833333333</v>
      </c>
      <c r="BE325" s="155">
        <f t="shared" si="355"/>
        <v>1306818.1833333333</v>
      </c>
      <c r="BF325" s="155">
        <f t="shared" si="355"/>
        <v>1306818.1833333333</v>
      </c>
      <c r="BG325" s="155">
        <f t="shared" si="355"/>
        <v>1306818.1833333333</v>
      </c>
      <c r="BH325" s="155">
        <f t="shared" si="357"/>
        <v>14375000.016666668</v>
      </c>
      <c r="BI325" s="156">
        <f t="shared" si="361"/>
        <v>64034090.983333334</v>
      </c>
      <c r="BJ325" s="155">
        <f t="shared" si="356"/>
        <v>1306818.1833333333</v>
      </c>
      <c r="BK325" s="155">
        <f t="shared" si="356"/>
        <v>1306818.1833333333</v>
      </c>
      <c r="BL325" s="155">
        <f t="shared" si="356"/>
        <v>1306818.1833333333</v>
      </c>
      <c r="BM325" s="155">
        <f t="shared" si="356"/>
        <v>1306818.1833333333</v>
      </c>
      <c r="BN325" s="155">
        <f t="shared" si="356"/>
        <v>1306818.1833333333</v>
      </c>
      <c r="BO325" s="155">
        <f t="shared" si="356"/>
        <v>1306818.1833333333</v>
      </c>
      <c r="BP325" s="155">
        <f t="shared" si="356"/>
        <v>1306818.1833333333</v>
      </c>
      <c r="BQ325" s="155">
        <f t="shared" si="356"/>
        <v>1306818.1833333333</v>
      </c>
      <c r="BR325" s="155">
        <f t="shared" si="356"/>
        <v>1306818.1833333333</v>
      </c>
      <c r="BS325" s="155">
        <f t="shared" si="356"/>
        <v>1306818.1833333333</v>
      </c>
      <c r="BT325" s="155">
        <f t="shared" si="356"/>
        <v>1306818.1833333333</v>
      </c>
      <c r="BU325" s="155">
        <f t="shared" si="356"/>
        <v>1306818.1833333333</v>
      </c>
      <c r="BV325" s="155">
        <f t="shared" si="331"/>
        <v>15681818.200000001</v>
      </c>
      <c r="BW325" s="156">
        <f t="shared" si="332"/>
        <v>48352272.783333331</v>
      </c>
      <c r="BX325" s="157">
        <f t="shared" si="340"/>
        <v>1306818.1833333333</v>
      </c>
      <c r="BY325" s="157">
        <f t="shared" si="340"/>
        <v>1306818.1833333333</v>
      </c>
      <c r="BZ325" s="157">
        <f t="shared" si="340"/>
        <v>1306818.1833333333</v>
      </c>
      <c r="CA325" s="157">
        <f t="shared" si="340"/>
        <v>1306818.1833333333</v>
      </c>
      <c r="CB325" s="157">
        <f t="shared" si="358"/>
        <v>1306818.1833333333</v>
      </c>
      <c r="CC325" s="157">
        <f t="shared" si="358"/>
        <v>1306818.1833333333</v>
      </c>
      <c r="CD325" s="157">
        <f t="shared" si="358"/>
        <v>1306818.1833333333</v>
      </c>
      <c r="CE325" s="157">
        <f t="shared" si="358"/>
        <v>1306818.1833333333</v>
      </c>
      <c r="CF325" s="157">
        <f t="shared" si="358"/>
        <v>1306818.1833333333</v>
      </c>
      <c r="CG325" s="157">
        <f t="shared" si="358"/>
        <v>1306818.1833333333</v>
      </c>
      <c r="CH325" s="157">
        <f t="shared" si="359"/>
        <v>1306818.1833333333</v>
      </c>
      <c r="CI325" s="157">
        <f t="shared" si="359"/>
        <v>1306818.1833333333</v>
      </c>
      <c r="CJ325" s="155">
        <f t="shared" si="362"/>
        <v>15681818.200000001</v>
      </c>
      <c r="CK325" s="156">
        <f t="shared" si="335"/>
        <v>32670454.583333328</v>
      </c>
      <c r="CL325" s="155">
        <f>+IF(YEAR($H325)&lt;$CL$4,$S325,IF(AND(YEAR($H325)=$CL$4,MONTH($H325)&lt;=CL$6),$S325,0))</f>
        <v>1306818.1833333333</v>
      </c>
      <c r="CM325" s="155">
        <f t="shared" ref="CM325:CW326" si="367">+IF(YEAR($H325)&lt;$CL$4,$S325,IF(AND(YEAR($H325)=$CL$4,MONTH($H325)&lt;=CM$6),$S325,0))</f>
        <v>1306818.1833333333</v>
      </c>
      <c r="CN325" s="155">
        <f t="shared" si="367"/>
        <v>1306818.1833333333</v>
      </c>
      <c r="CO325" s="155">
        <f t="shared" si="367"/>
        <v>1306818.1833333333</v>
      </c>
      <c r="CP325" s="155">
        <f t="shared" si="367"/>
        <v>1306818.1833333333</v>
      </c>
      <c r="CQ325" s="155">
        <f t="shared" si="367"/>
        <v>1306818.1833333333</v>
      </c>
      <c r="CR325" s="155">
        <f t="shared" si="367"/>
        <v>1306818.1833333333</v>
      </c>
      <c r="CS325" s="155">
        <f t="shared" si="367"/>
        <v>1306818.1833333333</v>
      </c>
      <c r="CT325" s="155">
        <f t="shared" si="367"/>
        <v>1306818.1833333333</v>
      </c>
      <c r="CU325" s="155">
        <f t="shared" si="367"/>
        <v>1306818.1833333333</v>
      </c>
      <c r="CV325" s="155">
        <f t="shared" si="367"/>
        <v>1306818.1833333333</v>
      </c>
      <c r="CW325" s="155">
        <f t="shared" si="367"/>
        <v>1306818.1833333333</v>
      </c>
      <c r="CX325" s="155">
        <f t="shared" si="364"/>
        <v>15681818.200000001</v>
      </c>
      <c r="CY325" s="155">
        <f>+CK325-CX325</f>
        <v>16988636.383333325</v>
      </c>
    </row>
    <row r="326" spans="1:103" ht="13" outlineLevel="1" x14ac:dyDescent="0.25">
      <c r="A326" s="80" t="s">
        <v>460</v>
      </c>
      <c r="B326" s="80" t="s">
        <v>39</v>
      </c>
      <c r="C326" s="72"/>
      <c r="D326" s="71" t="s">
        <v>88</v>
      </c>
      <c r="E326" s="142" t="s">
        <v>883</v>
      </c>
      <c r="F326" s="71" t="s">
        <v>543</v>
      </c>
      <c r="G326" s="73">
        <v>44669</v>
      </c>
      <c r="H326" s="73">
        <v>44634</v>
      </c>
      <c r="I326" s="74">
        <v>72</v>
      </c>
      <c r="J326" s="142" t="s">
        <v>613</v>
      </c>
      <c r="K326" s="75" t="s">
        <v>46</v>
      </c>
      <c r="L326" s="71"/>
      <c r="M326" s="38" t="str">
        <f t="shared" si="291"/>
        <v>6274</v>
      </c>
      <c r="N326" s="71">
        <v>6274001905</v>
      </c>
      <c r="O326" s="71">
        <v>6274001905</v>
      </c>
      <c r="P326" s="76"/>
      <c r="Q326" s="77"/>
      <c r="R326" s="76">
        <v>85000000</v>
      </c>
      <c r="S326" s="170">
        <f t="shared" si="292"/>
        <v>1180555.5555555555</v>
      </c>
      <c r="T326" s="155">
        <f t="shared" si="365"/>
        <v>0</v>
      </c>
      <c r="U326" s="155">
        <f t="shared" si="365"/>
        <v>0</v>
      </c>
      <c r="V326" s="155">
        <f t="shared" si="365"/>
        <v>0</v>
      </c>
      <c r="W326" s="155">
        <f t="shared" si="365"/>
        <v>0</v>
      </c>
      <c r="X326" s="155">
        <f t="shared" si="365"/>
        <v>0</v>
      </c>
      <c r="Y326" s="155">
        <f t="shared" si="365"/>
        <v>0</v>
      </c>
      <c r="Z326" s="155">
        <f t="shared" si="365"/>
        <v>0</v>
      </c>
      <c r="AA326" s="155">
        <f t="shared" si="365"/>
        <v>0</v>
      </c>
      <c r="AB326" s="155">
        <f t="shared" si="365"/>
        <v>0</v>
      </c>
      <c r="AC326" s="155">
        <f t="shared" si="365"/>
        <v>0</v>
      </c>
      <c r="AD326" s="155">
        <f t="shared" si="365"/>
        <v>0</v>
      </c>
      <c r="AE326" s="155">
        <f t="shared" si="365"/>
        <v>0</v>
      </c>
      <c r="AF326" s="155">
        <f t="shared" si="337"/>
        <v>0</v>
      </c>
      <c r="AG326" s="156">
        <v>0</v>
      </c>
      <c r="AH326" s="155">
        <f t="shared" si="366"/>
        <v>0</v>
      </c>
      <c r="AI326" s="155">
        <f t="shared" si="366"/>
        <v>0</v>
      </c>
      <c r="AJ326" s="155">
        <f t="shared" si="366"/>
        <v>0</v>
      </c>
      <c r="AK326" s="155">
        <f t="shared" si="366"/>
        <v>0</v>
      </c>
      <c r="AL326" s="155">
        <f t="shared" si="366"/>
        <v>0</v>
      </c>
      <c r="AM326" s="155">
        <f t="shared" si="366"/>
        <v>0</v>
      </c>
      <c r="AN326" s="155">
        <f t="shared" si="366"/>
        <v>0</v>
      </c>
      <c r="AO326" s="155">
        <f t="shared" si="366"/>
        <v>0</v>
      </c>
      <c r="AP326" s="155">
        <f t="shared" si="366"/>
        <v>0</v>
      </c>
      <c r="AQ326" s="155">
        <f t="shared" si="366"/>
        <v>0</v>
      </c>
      <c r="AR326" s="155">
        <f t="shared" si="366"/>
        <v>0</v>
      </c>
      <c r="AS326" s="155">
        <f t="shared" si="366"/>
        <v>0</v>
      </c>
      <c r="AT326" s="155">
        <f t="shared" si="297"/>
        <v>0</v>
      </c>
      <c r="AU326" s="156">
        <v>0</v>
      </c>
      <c r="AV326" s="155">
        <f t="shared" si="354"/>
        <v>0</v>
      </c>
      <c r="AW326" s="155">
        <f t="shared" si="354"/>
        <v>0</v>
      </c>
      <c r="AX326" s="155">
        <f t="shared" ref="AX326:BG335" si="368">+IF(YEAR($H326)&lt;$AV$5,$S326,IF(AND(YEAR($H326)=$AV$5,MONTH($H326)&lt;=AX$6),$S326,0))</f>
        <v>1180555.5555555555</v>
      </c>
      <c r="AY326" s="155">
        <f t="shared" si="368"/>
        <v>1180555.5555555555</v>
      </c>
      <c r="AZ326" s="155">
        <f t="shared" si="368"/>
        <v>1180555.5555555555</v>
      </c>
      <c r="BA326" s="155">
        <f t="shared" si="368"/>
        <v>1180555.5555555555</v>
      </c>
      <c r="BB326" s="155">
        <f t="shared" si="368"/>
        <v>1180555.5555555555</v>
      </c>
      <c r="BC326" s="155">
        <f t="shared" si="368"/>
        <v>1180555.5555555555</v>
      </c>
      <c r="BD326" s="155">
        <f t="shared" si="368"/>
        <v>1180555.5555555555</v>
      </c>
      <c r="BE326" s="155">
        <f t="shared" si="368"/>
        <v>1180555.5555555555</v>
      </c>
      <c r="BF326" s="155">
        <f t="shared" si="368"/>
        <v>1180555.5555555555</v>
      </c>
      <c r="BG326" s="155">
        <f t="shared" si="368"/>
        <v>1180555.5555555555</v>
      </c>
      <c r="BH326" s="155">
        <f t="shared" si="357"/>
        <v>11805555.555555558</v>
      </c>
      <c r="BI326" s="156">
        <f t="shared" si="361"/>
        <v>73194444.444444448</v>
      </c>
      <c r="BJ326" s="155">
        <f t="shared" si="356"/>
        <v>1180555.5555555555</v>
      </c>
      <c r="BK326" s="155">
        <f t="shared" si="356"/>
        <v>1180555.5555555555</v>
      </c>
      <c r="BL326" s="155">
        <f t="shared" si="356"/>
        <v>1180555.5555555555</v>
      </c>
      <c r="BM326" s="155">
        <f t="shared" si="356"/>
        <v>1180555.5555555555</v>
      </c>
      <c r="BN326" s="155">
        <f t="shared" si="356"/>
        <v>1180555.5555555555</v>
      </c>
      <c r="BO326" s="155">
        <f t="shared" si="356"/>
        <v>1180555.5555555555</v>
      </c>
      <c r="BP326" s="155">
        <f t="shared" si="356"/>
        <v>1180555.5555555555</v>
      </c>
      <c r="BQ326" s="155">
        <f t="shared" si="356"/>
        <v>1180555.5555555555</v>
      </c>
      <c r="BR326" s="155">
        <f t="shared" si="356"/>
        <v>1180555.5555555555</v>
      </c>
      <c r="BS326" s="155">
        <f t="shared" si="356"/>
        <v>1180555.5555555555</v>
      </c>
      <c r="BT326" s="155">
        <f t="shared" si="356"/>
        <v>1180555.5555555555</v>
      </c>
      <c r="BU326" s="155">
        <f t="shared" si="356"/>
        <v>1180555.5555555555</v>
      </c>
      <c r="BV326" s="155">
        <f t="shared" si="331"/>
        <v>14166666.66666667</v>
      </c>
      <c r="BW326" s="156">
        <f t="shared" si="332"/>
        <v>59027777.777777776</v>
      </c>
      <c r="BX326" s="157">
        <f t="shared" si="340"/>
        <v>1180555.5555555555</v>
      </c>
      <c r="BY326" s="157">
        <f t="shared" si="340"/>
        <v>1180555.5555555555</v>
      </c>
      <c r="BZ326" s="157">
        <f t="shared" si="340"/>
        <v>1180555.5555555555</v>
      </c>
      <c r="CA326" s="157">
        <f t="shared" si="340"/>
        <v>1180555.5555555555</v>
      </c>
      <c r="CB326" s="157">
        <f t="shared" si="358"/>
        <v>1180555.5555555555</v>
      </c>
      <c r="CC326" s="157">
        <f t="shared" si="358"/>
        <v>1180555.5555555555</v>
      </c>
      <c r="CD326" s="157">
        <f t="shared" si="358"/>
        <v>1180555.5555555555</v>
      </c>
      <c r="CE326" s="157">
        <f t="shared" si="358"/>
        <v>1180555.5555555555</v>
      </c>
      <c r="CF326" s="157">
        <f t="shared" si="358"/>
        <v>1180555.5555555555</v>
      </c>
      <c r="CG326" s="157">
        <f t="shared" si="358"/>
        <v>1180555.5555555555</v>
      </c>
      <c r="CH326" s="157">
        <f t="shared" si="359"/>
        <v>1180555.5555555555</v>
      </c>
      <c r="CI326" s="157">
        <f t="shared" si="359"/>
        <v>1180555.5555555555</v>
      </c>
      <c r="CJ326" s="155">
        <f t="shared" si="362"/>
        <v>14166666.66666667</v>
      </c>
      <c r="CK326" s="156">
        <f t="shared" si="335"/>
        <v>44861111.111111104</v>
      </c>
      <c r="CL326" s="155">
        <f>+IF(YEAR($H326)&lt;$CL$4,$S326,IF(AND(YEAR($H326)=$CL$4,MONTH($H326)&lt;=CL$6),$S326,0))</f>
        <v>1180555.5555555555</v>
      </c>
      <c r="CM326" s="155">
        <f t="shared" si="367"/>
        <v>1180555.5555555555</v>
      </c>
      <c r="CN326" s="155">
        <f t="shared" si="367"/>
        <v>1180555.5555555555</v>
      </c>
      <c r="CO326" s="155">
        <f t="shared" si="367"/>
        <v>1180555.5555555555</v>
      </c>
      <c r="CP326" s="155">
        <f t="shared" si="367"/>
        <v>1180555.5555555555</v>
      </c>
      <c r="CQ326" s="155">
        <f t="shared" si="367"/>
        <v>1180555.5555555555</v>
      </c>
      <c r="CR326" s="155">
        <f t="shared" si="367"/>
        <v>1180555.5555555555</v>
      </c>
      <c r="CS326" s="155">
        <f t="shared" si="367"/>
        <v>1180555.5555555555</v>
      </c>
      <c r="CT326" s="155">
        <f t="shared" si="367"/>
        <v>1180555.5555555555</v>
      </c>
      <c r="CU326" s="155">
        <f t="shared" si="367"/>
        <v>1180555.5555555555</v>
      </c>
      <c r="CV326" s="155">
        <f t="shared" si="367"/>
        <v>1180555.5555555555</v>
      </c>
      <c r="CW326" s="155">
        <f t="shared" si="367"/>
        <v>1180555.5555555555</v>
      </c>
      <c r="CX326" s="155">
        <f t="shared" si="364"/>
        <v>14166666.66666667</v>
      </c>
      <c r="CY326" s="155">
        <f>+CK326-CX326</f>
        <v>30694444.444444433</v>
      </c>
    </row>
    <row r="327" spans="1:103" ht="13" outlineLevel="1" x14ac:dyDescent="0.25">
      <c r="A327" s="80" t="s">
        <v>714</v>
      </c>
      <c r="B327" s="80" t="s">
        <v>39</v>
      </c>
      <c r="C327" s="72"/>
      <c r="D327" s="161" t="s">
        <v>610</v>
      </c>
      <c r="E327" s="142" t="s">
        <v>671</v>
      </c>
      <c r="F327" s="71" t="s">
        <v>672</v>
      </c>
      <c r="G327" s="57">
        <v>44652</v>
      </c>
      <c r="H327" s="57">
        <v>44652</v>
      </c>
      <c r="I327" s="141" t="s">
        <v>717</v>
      </c>
      <c r="J327" s="148" t="s">
        <v>619</v>
      </c>
      <c r="K327" s="96" t="s">
        <v>43</v>
      </c>
      <c r="L327" s="38"/>
      <c r="M327" s="38" t="str">
        <f t="shared" si="291"/>
        <v>6273</v>
      </c>
      <c r="N327" s="57" t="s">
        <v>718</v>
      </c>
      <c r="O327" s="38">
        <v>6274001901</v>
      </c>
      <c r="P327" s="92"/>
      <c r="Q327" s="58"/>
      <c r="R327" s="158">
        <v>39670000</v>
      </c>
      <c r="S327" s="170">
        <f t="shared" si="292"/>
        <v>1101944.4444444445</v>
      </c>
      <c r="T327" s="155">
        <v>0</v>
      </c>
      <c r="U327" s="155">
        <v>0</v>
      </c>
      <c r="V327" s="155">
        <v>0</v>
      </c>
      <c r="W327" s="155">
        <v>0</v>
      </c>
      <c r="X327" s="155">
        <v>0</v>
      </c>
      <c r="Y327" s="155">
        <v>0</v>
      </c>
      <c r="Z327" s="155">
        <v>0</v>
      </c>
      <c r="AA327" s="155">
        <v>0</v>
      </c>
      <c r="AB327" s="155">
        <v>0</v>
      </c>
      <c r="AC327" s="155">
        <v>0</v>
      </c>
      <c r="AD327" s="155">
        <v>0</v>
      </c>
      <c r="AE327" s="155">
        <v>0</v>
      </c>
      <c r="AF327" s="155">
        <v>0</v>
      </c>
      <c r="AG327" s="156">
        <v>0</v>
      </c>
      <c r="AH327" s="155">
        <v>0</v>
      </c>
      <c r="AI327" s="155">
        <v>0</v>
      </c>
      <c r="AJ327" s="155">
        <v>0</v>
      </c>
      <c r="AK327" s="155">
        <v>0</v>
      </c>
      <c r="AL327" s="155">
        <v>0</v>
      </c>
      <c r="AM327" s="155">
        <v>0</v>
      </c>
      <c r="AN327" s="155">
        <v>0</v>
      </c>
      <c r="AO327" s="155">
        <v>0</v>
      </c>
      <c r="AP327" s="155">
        <v>0</v>
      </c>
      <c r="AQ327" s="155">
        <v>0</v>
      </c>
      <c r="AR327" s="155">
        <v>0</v>
      </c>
      <c r="AS327" s="155">
        <v>0</v>
      </c>
      <c r="AT327" s="155">
        <v>0</v>
      </c>
      <c r="AU327" s="156">
        <v>0</v>
      </c>
      <c r="AV327" s="155">
        <f t="shared" si="354"/>
        <v>0</v>
      </c>
      <c r="AW327" s="155">
        <f t="shared" si="354"/>
        <v>0</v>
      </c>
      <c r="AX327" s="155">
        <f t="shared" si="368"/>
        <v>0</v>
      </c>
      <c r="AY327" s="155">
        <f t="shared" si="368"/>
        <v>1101944.4444444445</v>
      </c>
      <c r="AZ327" s="155">
        <f t="shared" si="368"/>
        <v>1101944.4444444445</v>
      </c>
      <c r="BA327" s="155">
        <f t="shared" si="368"/>
        <v>1101944.4444444445</v>
      </c>
      <c r="BB327" s="155">
        <f t="shared" si="368"/>
        <v>1101944.4444444445</v>
      </c>
      <c r="BC327" s="155">
        <f t="shared" si="368"/>
        <v>1101944.4444444445</v>
      </c>
      <c r="BD327" s="155">
        <f t="shared" si="368"/>
        <v>1101944.4444444445</v>
      </c>
      <c r="BE327" s="155">
        <f t="shared" si="368"/>
        <v>1101944.4444444445</v>
      </c>
      <c r="BF327" s="155">
        <f t="shared" si="368"/>
        <v>1101944.4444444445</v>
      </c>
      <c r="BG327" s="155">
        <f t="shared" si="368"/>
        <v>1101944.4444444445</v>
      </c>
      <c r="BH327" s="155">
        <f t="shared" si="357"/>
        <v>9917499.9999999981</v>
      </c>
      <c r="BI327" s="156">
        <f t="shared" si="361"/>
        <v>29752500</v>
      </c>
      <c r="BJ327" s="155">
        <f t="shared" si="356"/>
        <v>1101944.4444444445</v>
      </c>
      <c r="BK327" s="155">
        <f t="shared" si="356"/>
        <v>1101944.4444444445</v>
      </c>
      <c r="BL327" s="155">
        <f t="shared" si="356"/>
        <v>1101944.4444444445</v>
      </c>
      <c r="BM327" s="155">
        <f t="shared" si="356"/>
        <v>1101944.4444444445</v>
      </c>
      <c r="BN327" s="155">
        <f t="shared" si="356"/>
        <v>1101944.4444444445</v>
      </c>
      <c r="BO327" s="155">
        <f t="shared" si="356"/>
        <v>1101944.4444444445</v>
      </c>
      <c r="BP327" s="155">
        <f t="shared" si="356"/>
        <v>1101944.4444444445</v>
      </c>
      <c r="BQ327" s="155">
        <f t="shared" si="356"/>
        <v>1101944.4444444445</v>
      </c>
      <c r="BR327" s="155">
        <f t="shared" si="356"/>
        <v>1101944.4444444445</v>
      </c>
      <c r="BS327" s="155">
        <f t="shared" si="356"/>
        <v>1101944.4444444445</v>
      </c>
      <c r="BT327" s="155">
        <f t="shared" si="356"/>
        <v>1101944.4444444445</v>
      </c>
      <c r="BU327" s="155">
        <f t="shared" si="356"/>
        <v>1101944.4444444445</v>
      </c>
      <c r="BV327" s="155">
        <f t="shared" si="331"/>
        <v>13223333.33333333</v>
      </c>
      <c r="BW327" s="156">
        <f t="shared" si="332"/>
        <v>16529166.66666667</v>
      </c>
      <c r="BX327" s="157">
        <f t="shared" si="340"/>
        <v>1101944.4444444445</v>
      </c>
      <c r="BY327" s="157">
        <f t="shared" si="340"/>
        <v>1101944.4444444445</v>
      </c>
      <c r="BZ327" s="157">
        <f t="shared" si="340"/>
        <v>1101944.4444444445</v>
      </c>
      <c r="CA327" s="157">
        <f t="shared" si="340"/>
        <v>1101944.4444444445</v>
      </c>
      <c r="CB327" s="157">
        <f t="shared" si="358"/>
        <v>1101944.4444444445</v>
      </c>
      <c r="CC327" s="157">
        <f t="shared" si="358"/>
        <v>1101944.4444444445</v>
      </c>
      <c r="CD327" s="157">
        <f t="shared" si="358"/>
        <v>1101944.4444444445</v>
      </c>
      <c r="CE327" s="157">
        <f t="shared" si="358"/>
        <v>1101944.4444444445</v>
      </c>
      <c r="CF327" s="157">
        <f t="shared" si="358"/>
        <v>1101944.4444444445</v>
      </c>
      <c r="CG327" s="157">
        <f t="shared" si="358"/>
        <v>1101944.4444444445</v>
      </c>
      <c r="CH327" s="157">
        <f t="shared" si="359"/>
        <v>1101944.4444444445</v>
      </c>
      <c r="CI327" s="157">
        <f t="shared" si="359"/>
        <v>1101944.4444444445</v>
      </c>
      <c r="CJ327" s="155">
        <f t="shared" si="362"/>
        <v>13223333.33333333</v>
      </c>
      <c r="CK327" s="156">
        <f t="shared" si="335"/>
        <v>3305833.3333333395</v>
      </c>
      <c r="CL327" s="155">
        <f>+IF(YEAR($H327)&lt;$CL$4,$S327,IF(AND(YEAR($H327)=$CL$4,MONTH($H327)&lt;=CL$6),$S327,0))</f>
        <v>1101944.4444444445</v>
      </c>
      <c r="CM327" s="155">
        <f>+IF(YEAR($H327)&lt;$CL$4,$S327,IF(AND(YEAR($H327)=$CL$4,MONTH($H327)&lt;=CM$6),$S327,0))</f>
        <v>1101944.4444444445</v>
      </c>
      <c r="CN327" s="155">
        <f>+IF(YEAR($H327)&lt;$CL$4,$S327,IF(AND(YEAR($H327)=$CL$4,MONTH($H327)&lt;=CN$6),$S327,0))</f>
        <v>1101944.4444444445</v>
      </c>
      <c r="CO327" s="155"/>
      <c r="CP327" s="155"/>
      <c r="CQ327" s="155"/>
      <c r="CR327" s="155"/>
      <c r="CS327" s="155"/>
      <c r="CT327" s="155"/>
      <c r="CU327" s="155"/>
      <c r="CV327" s="155"/>
      <c r="CW327" s="155"/>
      <c r="CX327" s="155">
        <f t="shared" si="364"/>
        <v>3305833.3333333335</v>
      </c>
      <c r="CY327" s="155">
        <f>CK327-CX327</f>
        <v>6.0535967350006104E-9</v>
      </c>
    </row>
    <row r="328" spans="1:103" ht="13" outlineLevel="1" x14ac:dyDescent="0.25">
      <c r="A328" s="80" t="s">
        <v>712</v>
      </c>
      <c r="B328" s="80" t="s">
        <v>39</v>
      </c>
      <c r="C328" s="72"/>
      <c r="D328" s="161" t="s">
        <v>719</v>
      </c>
      <c r="E328" s="142" t="s">
        <v>688</v>
      </c>
      <c r="F328" s="71" t="s">
        <v>689</v>
      </c>
      <c r="G328" s="57">
        <v>44687</v>
      </c>
      <c r="H328" s="57">
        <v>44677</v>
      </c>
      <c r="I328" s="141" t="s">
        <v>720</v>
      </c>
      <c r="J328" s="148" t="s">
        <v>721</v>
      </c>
      <c r="K328" s="96" t="s">
        <v>50</v>
      </c>
      <c r="L328" s="38"/>
      <c r="M328" s="38" t="str">
        <f t="shared" si="291"/>
        <v>6423</v>
      </c>
      <c r="N328" s="57" t="s">
        <v>722</v>
      </c>
      <c r="O328" s="38">
        <v>6274001901</v>
      </c>
      <c r="P328" s="92"/>
      <c r="Q328" s="58"/>
      <c r="R328" s="158">
        <v>31440000</v>
      </c>
      <c r="S328" s="170">
        <f t="shared" si="292"/>
        <v>2620000</v>
      </c>
      <c r="T328" s="155">
        <v>0</v>
      </c>
      <c r="U328" s="155">
        <v>0</v>
      </c>
      <c r="V328" s="155">
        <v>0</v>
      </c>
      <c r="W328" s="155">
        <v>0</v>
      </c>
      <c r="X328" s="155">
        <v>0</v>
      </c>
      <c r="Y328" s="155">
        <v>0</v>
      </c>
      <c r="Z328" s="155">
        <v>0</v>
      </c>
      <c r="AA328" s="155">
        <v>0</v>
      </c>
      <c r="AB328" s="155">
        <v>0</v>
      </c>
      <c r="AC328" s="155">
        <v>0</v>
      </c>
      <c r="AD328" s="155">
        <v>0</v>
      </c>
      <c r="AE328" s="155">
        <v>0</v>
      </c>
      <c r="AF328" s="155">
        <v>0</v>
      </c>
      <c r="AG328" s="156">
        <v>0</v>
      </c>
      <c r="AH328" s="155">
        <v>0</v>
      </c>
      <c r="AI328" s="155">
        <v>0</v>
      </c>
      <c r="AJ328" s="155">
        <v>0</v>
      </c>
      <c r="AK328" s="155">
        <v>0</v>
      </c>
      <c r="AL328" s="155">
        <v>0</v>
      </c>
      <c r="AM328" s="155">
        <v>0</v>
      </c>
      <c r="AN328" s="155">
        <v>0</v>
      </c>
      <c r="AO328" s="155">
        <v>0</v>
      </c>
      <c r="AP328" s="155">
        <v>0</v>
      </c>
      <c r="AQ328" s="155">
        <v>0</v>
      </c>
      <c r="AR328" s="155">
        <v>0</v>
      </c>
      <c r="AS328" s="155">
        <v>0</v>
      </c>
      <c r="AT328" s="155">
        <v>0</v>
      </c>
      <c r="AU328" s="156">
        <v>0</v>
      </c>
      <c r="AV328" s="155">
        <f t="shared" si="354"/>
        <v>0</v>
      </c>
      <c r="AW328" s="155">
        <f t="shared" si="354"/>
        <v>0</v>
      </c>
      <c r="AX328" s="155">
        <f t="shared" si="368"/>
        <v>0</v>
      </c>
      <c r="AY328" s="155">
        <f t="shared" si="368"/>
        <v>2620000</v>
      </c>
      <c r="AZ328" s="155">
        <f t="shared" si="368"/>
        <v>2620000</v>
      </c>
      <c r="BA328" s="155">
        <f t="shared" si="368"/>
        <v>2620000</v>
      </c>
      <c r="BB328" s="155">
        <f t="shared" si="368"/>
        <v>2620000</v>
      </c>
      <c r="BC328" s="155">
        <f t="shared" si="368"/>
        <v>2620000</v>
      </c>
      <c r="BD328" s="155">
        <f t="shared" si="368"/>
        <v>2620000</v>
      </c>
      <c r="BE328" s="155">
        <f t="shared" si="368"/>
        <v>2620000</v>
      </c>
      <c r="BF328" s="155">
        <f t="shared" si="368"/>
        <v>2620000</v>
      </c>
      <c r="BG328" s="155">
        <f t="shared" si="368"/>
        <v>2620000</v>
      </c>
      <c r="BH328" s="155">
        <f t="shared" si="357"/>
        <v>23580000</v>
      </c>
      <c r="BI328" s="156">
        <f t="shared" si="361"/>
        <v>7860000</v>
      </c>
      <c r="BJ328" s="155">
        <f t="shared" ref="BJ328:BL354" si="369">+IF(YEAR($H328)&lt;$BJ$5,$S328,IF(AND(YEAR($H328)=$BJ$5,MONTH($H328)&lt;=BJ$6),$S328,0))</f>
        <v>2620000</v>
      </c>
      <c r="BK328" s="155">
        <f t="shared" si="369"/>
        <v>2620000</v>
      </c>
      <c r="BL328" s="155">
        <f t="shared" si="369"/>
        <v>2620000</v>
      </c>
      <c r="BM328" s="155">
        <v>0</v>
      </c>
      <c r="BN328" s="155">
        <v>0</v>
      </c>
      <c r="BO328" s="155">
        <v>0</v>
      </c>
      <c r="BP328" s="155">
        <v>0</v>
      </c>
      <c r="BQ328" s="155">
        <v>0</v>
      </c>
      <c r="BR328" s="155">
        <v>0</v>
      </c>
      <c r="BS328" s="155">
        <v>0</v>
      </c>
      <c r="BT328" s="155">
        <v>0</v>
      </c>
      <c r="BU328" s="155">
        <v>0</v>
      </c>
      <c r="BV328" s="155">
        <f t="shared" ref="BV328:BV359" si="370">+SUM(BJ328:BU328)</f>
        <v>7860000</v>
      </c>
      <c r="BW328" s="156">
        <f t="shared" ref="BW328:BW352" si="371">+BI328-BV328</f>
        <v>0</v>
      </c>
      <c r="BX328" s="157"/>
      <c r="BY328" s="157"/>
      <c r="BZ328" s="157"/>
      <c r="CA328" s="157"/>
      <c r="CB328" s="157"/>
      <c r="CC328" s="157"/>
      <c r="CD328" s="157"/>
      <c r="CE328" s="157"/>
      <c r="CF328" s="157"/>
      <c r="CG328" s="157"/>
      <c r="CH328" s="157"/>
      <c r="CI328" s="157"/>
      <c r="CJ328" s="155"/>
      <c r="CK328" s="156"/>
      <c r="CL328" s="155"/>
      <c r="CM328" s="155"/>
      <c r="CN328" s="155"/>
      <c r="CO328" s="155"/>
      <c r="CP328" s="155"/>
      <c r="CQ328" s="155"/>
      <c r="CR328" s="155"/>
      <c r="CS328" s="155"/>
      <c r="CT328" s="155"/>
      <c r="CU328" s="155"/>
      <c r="CV328" s="155"/>
      <c r="CW328" s="155"/>
      <c r="CX328" s="155"/>
      <c r="CY328" s="155">
        <f>CK328-CX328</f>
        <v>0</v>
      </c>
    </row>
    <row r="329" spans="1:103" ht="13" outlineLevel="1" x14ac:dyDescent="0.25">
      <c r="A329" s="80" t="s">
        <v>712</v>
      </c>
      <c r="B329" s="80" t="s">
        <v>39</v>
      </c>
      <c r="C329" s="72"/>
      <c r="D329" s="161" t="s">
        <v>719</v>
      </c>
      <c r="E329" s="142" t="s">
        <v>690</v>
      </c>
      <c r="F329" s="71" t="s">
        <v>691</v>
      </c>
      <c r="G329" s="57">
        <v>44687</v>
      </c>
      <c r="H329" s="57">
        <v>44677</v>
      </c>
      <c r="I329" s="141" t="s">
        <v>720</v>
      </c>
      <c r="J329" s="148" t="s">
        <v>721</v>
      </c>
      <c r="K329" s="96" t="s">
        <v>50</v>
      </c>
      <c r="L329" s="38"/>
      <c r="M329" s="38" t="str">
        <f t="shared" si="291"/>
        <v>6423</v>
      </c>
      <c r="N329" s="57" t="s">
        <v>722</v>
      </c>
      <c r="O329" s="38">
        <v>6274001901</v>
      </c>
      <c r="P329" s="92"/>
      <c r="Q329" s="58"/>
      <c r="R329" s="158">
        <v>31440000</v>
      </c>
      <c r="S329" s="170">
        <f t="shared" si="292"/>
        <v>2620000</v>
      </c>
      <c r="T329" s="155">
        <v>0</v>
      </c>
      <c r="U329" s="155">
        <v>0</v>
      </c>
      <c r="V329" s="155">
        <v>0</v>
      </c>
      <c r="W329" s="155">
        <v>0</v>
      </c>
      <c r="X329" s="155">
        <v>0</v>
      </c>
      <c r="Y329" s="155">
        <v>0</v>
      </c>
      <c r="Z329" s="155">
        <v>0</v>
      </c>
      <c r="AA329" s="155">
        <v>0</v>
      </c>
      <c r="AB329" s="155">
        <v>0</v>
      </c>
      <c r="AC329" s="155">
        <v>0</v>
      </c>
      <c r="AD329" s="155">
        <v>0</v>
      </c>
      <c r="AE329" s="155">
        <v>0</v>
      </c>
      <c r="AF329" s="155">
        <v>0</v>
      </c>
      <c r="AG329" s="156">
        <v>0</v>
      </c>
      <c r="AH329" s="155">
        <v>0</v>
      </c>
      <c r="AI329" s="155">
        <v>0</v>
      </c>
      <c r="AJ329" s="155">
        <v>0</v>
      </c>
      <c r="AK329" s="155">
        <v>0</v>
      </c>
      <c r="AL329" s="155">
        <v>0</v>
      </c>
      <c r="AM329" s="155">
        <v>0</v>
      </c>
      <c r="AN329" s="155">
        <v>0</v>
      </c>
      <c r="AO329" s="155">
        <v>0</v>
      </c>
      <c r="AP329" s="155">
        <v>0</v>
      </c>
      <c r="AQ329" s="155">
        <v>0</v>
      </c>
      <c r="AR329" s="155">
        <v>0</v>
      </c>
      <c r="AS329" s="155">
        <v>0</v>
      </c>
      <c r="AT329" s="155">
        <v>0</v>
      </c>
      <c r="AU329" s="156">
        <v>0</v>
      </c>
      <c r="AV329" s="155">
        <f t="shared" si="354"/>
        <v>0</v>
      </c>
      <c r="AW329" s="155">
        <f t="shared" si="354"/>
        <v>0</v>
      </c>
      <c r="AX329" s="155">
        <f t="shared" si="368"/>
        <v>0</v>
      </c>
      <c r="AY329" s="155">
        <f t="shared" si="368"/>
        <v>2620000</v>
      </c>
      <c r="AZ329" s="155">
        <f t="shared" si="368"/>
        <v>2620000</v>
      </c>
      <c r="BA329" s="155">
        <f t="shared" si="368"/>
        <v>2620000</v>
      </c>
      <c r="BB329" s="155">
        <f t="shared" si="368"/>
        <v>2620000</v>
      </c>
      <c r="BC329" s="155">
        <f t="shared" si="368"/>
        <v>2620000</v>
      </c>
      <c r="BD329" s="155">
        <f t="shared" si="368"/>
        <v>2620000</v>
      </c>
      <c r="BE329" s="155">
        <f t="shared" si="368"/>
        <v>2620000</v>
      </c>
      <c r="BF329" s="155">
        <f t="shared" si="368"/>
        <v>2620000</v>
      </c>
      <c r="BG329" s="155">
        <f t="shared" si="368"/>
        <v>2620000</v>
      </c>
      <c r="BH329" s="155">
        <f t="shared" si="357"/>
        <v>23580000</v>
      </c>
      <c r="BI329" s="156">
        <f t="shared" si="361"/>
        <v>7860000</v>
      </c>
      <c r="BJ329" s="155">
        <f t="shared" si="369"/>
        <v>2620000</v>
      </c>
      <c r="BK329" s="155">
        <f t="shared" si="369"/>
        <v>2620000</v>
      </c>
      <c r="BL329" s="155">
        <f t="shared" si="369"/>
        <v>2620000</v>
      </c>
      <c r="BM329" s="155">
        <v>0</v>
      </c>
      <c r="BN329" s="155">
        <v>0</v>
      </c>
      <c r="BO329" s="155">
        <v>0</v>
      </c>
      <c r="BP329" s="155">
        <v>0</v>
      </c>
      <c r="BQ329" s="155">
        <v>0</v>
      </c>
      <c r="BR329" s="155">
        <v>0</v>
      </c>
      <c r="BS329" s="155">
        <v>0</v>
      </c>
      <c r="BT329" s="155">
        <v>0</v>
      </c>
      <c r="BU329" s="155">
        <v>0</v>
      </c>
      <c r="BV329" s="155">
        <f t="shared" si="370"/>
        <v>7860000</v>
      </c>
      <c r="BW329" s="156">
        <f t="shared" si="371"/>
        <v>0</v>
      </c>
      <c r="BX329" s="157"/>
      <c r="BY329" s="157"/>
      <c r="BZ329" s="157"/>
      <c r="CA329" s="157"/>
      <c r="CB329" s="157"/>
      <c r="CC329" s="157"/>
      <c r="CD329" s="157"/>
      <c r="CE329" s="157"/>
      <c r="CF329" s="157"/>
      <c r="CG329" s="157"/>
      <c r="CH329" s="157"/>
      <c r="CI329" s="157"/>
      <c r="CJ329" s="155"/>
      <c r="CK329" s="156"/>
      <c r="CL329" s="155"/>
      <c r="CM329" s="155"/>
      <c r="CN329" s="155"/>
      <c r="CO329" s="155"/>
      <c r="CP329" s="155"/>
      <c r="CQ329" s="155"/>
      <c r="CR329" s="155"/>
      <c r="CS329" s="155"/>
      <c r="CT329" s="155"/>
      <c r="CU329" s="155"/>
      <c r="CV329" s="155"/>
      <c r="CW329" s="155"/>
      <c r="CX329" s="155"/>
      <c r="CY329" s="155">
        <f>CK329-CX329</f>
        <v>0</v>
      </c>
    </row>
    <row r="330" spans="1:103" ht="13" outlineLevel="1" x14ac:dyDescent="0.25">
      <c r="A330" s="80" t="s">
        <v>712</v>
      </c>
      <c r="B330" s="80" t="s">
        <v>39</v>
      </c>
      <c r="C330" s="72"/>
      <c r="D330" s="161" t="s">
        <v>719</v>
      </c>
      <c r="E330" s="142" t="s">
        <v>684</v>
      </c>
      <c r="F330" s="71" t="s">
        <v>685</v>
      </c>
      <c r="G330" s="57">
        <v>44680</v>
      </c>
      <c r="H330" s="57">
        <v>44680</v>
      </c>
      <c r="I330" s="141" t="s">
        <v>717</v>
      </c>
      <c r="J330" s="148" t="s">
        <v>721</v>
      </c>
      <c r="K330" s="96" t="s">
        <v>50</v>
      </c>
      <c r="L330" s="38"/>
      <c r="M330" s="38" t="str">
        <f t="shared" si="291"/>
        <v>6423</v>
      </c>
      <c r="N330" s="57" t="s">
        <v>722</v>
      </c>
      <c r="O330" s="38">
        <v>6274001901</v>
      </c>
      <c r="P330" s="92"/>
      <c r="Q330" s="58"/>
      <c r="R330" s="158">
        <v>31440000</v>
      </c>
      <c r="S330" s="170">
        <f t="shared" si="292"/>
        <v>873333.33333333337</v>
      </c>
      <c r="T330" s="155">
        <v>0</v>
      </c>
      <c r="U330" s="155">
        <v>0</v>
      </c>
      <c r="V330" s="155">
        <v>0</v>
      </c>
      <c r="W330" s="155">
        <v>0</v>
      </c>
      <c r="X330" s="155">
        <v>0</v>
      </c>
      <c r="Y330" s="155">
        <v>0</v>
      </c>
      <c r="Z330" s="155">
        <v>0</v>
      </c>
      <c r="AA330" s="155">
        <v>0</v>
      </c>
      <c r="AB330" s="155">
        <v>0</v>
      </c>
      <c r="AC330" s="155">
        <v>0</v>
      </c>
      <c r="AD330" s="155">
        <v>0</v>
      </c>
      <c r="AE330" s="155">
        <v>0</v>
      </c>
      <c r="AF330" s="155">
        <v>0</v>
      </c>
      <c r="AG330" s="156">
        <v>0</v>
      </c>
      <c r="AH330" s="155">
        <v>0</v>
      </c>
      <c r="AI330" s="155">
        <v>0</v>
      </c>
      <c r="AJ330" s="155">
        <v>0</v>
      </c>
      <c r="AK330" s="155">
        <v>0</v>
      </c>
      <c r="AL330" s="155">
        <v>0</v>
      </c>
      <c r="AM330" s="155">
        <v>0</v>
      </c>
      <c r="AN330" s="155">
        <v>0</v>
      </c>
      <c r="AO330" s="155">
        <v>0</v>
      </c>
      <c r="AP330" s="155">
        <v>0</v>
      </c>
      <c r="AQ330" s="155">
        <v>0</v>
      </c>
      <c r="AR330" s="155">
        <v>0</v>
      </c>
      <c r="AS330" s="155">
        <v>0</v>
      </c>
      <c r="AT330" s="155">
        <v>0</v>
      </c>
      <c r="AU330" s="156">
        <v>0</v>
      </c>
      <c r="AV330" s="155">
        <f t="shared" si="354"/>
        <v>0</v>
      </c>
      <c r="AW330" s="155">
        <f t="shared" si="354"/>
        <v>0</v>
      </c>
      <c r="AX330" s="155">
        <f t="shared" si="368"/>
        <v>0</v>
      </c>
      <c r="AY330" s="155">
        <f t="shared" si="368"/>
        <v>873333.33333333337</v>
      </c>
      <c r="AZ330" s="155">
        <f t="shared" si="368"/>
        <v>873333.33333333337</v>
      </c>
      <c r="BA330" s="155">
        <f t="shared" si="368"/>
        <v>873333.33333333337</v>
      </c>
      <c r="BB330" s="155">
        <f t="shared" si="368"/>
        <v>873333.33333333337</v>
      </c>
      <c r="BC330" s="155">
        <f t="shared" si="368"/>
        <v>873333.33333333337</v>
      </c>
      <c r="BD330" s="155">
        <f t="shared" si="368"/>
        <v>873333.33333333337</v>
      </c>
      <c r="BE330" s="155">
        <f t="shared" si="368"/>
        <v>873333.33333333337</v>
      </c>
      <c r="BF330" s="155">
        <f t="shared" si="368"/>
        <v>873333.33333333337</v>
      </c>
      <c r="BG330" s="155">
        <f t="shared" si="368"/>
        <v>873333.33333333337</v>
      </c>
      <c r="BH330" s="155">
        <f t="shared" si="357"/>
        <v>7859999.9999999991</v>
      </c>
      <c r="BI330" s="156">
        <f t="shared" si="361"/>
        <v>23580000</v>
      </c>
      <c r="BJ330" s="155">
        <f t="shared" si="369"/>
        <v>873333.33333333337</v>
      </c>
      <c r="BK330" s="155">
        <f t="shared" si="369"/>
        <v>873333.33333333337</v>
      </c>
      <c r="BL330" s="155">
        <f t="shared" si="369"/>
        <v>873333.33333333337</v>
      </c>
      <c r="BM330" s="155">
        <f t="shared" ref="BM330:BU335" si="372">+IF(YEAR($H330)&lt;$BJ$5,$S330,IF(AND(YEAR($H330)=$BJ$5,MONTH($H330)&lt;=BM$6),$S330,0))</f>
        <v>873333.33333333337</v>
      </c>
      <c r="BN330" s="155">
        <f t="shared" si="372"/>
        <v>873333.33333333337</v>
      </c>
      <c r="BO330" s="155">
        <f t="shared" si="372"/>
        <v>873333.33333333337</v>
      </c>
      <c r="BP330" s="155">
        <f t="shared" si="372"/>
        <v>873333.33333333337</v>
      </c>
      <c r="BQ330" s="155">
        <f t="shared" si="372"/>
        <v>873333.33333333337</v>
      </c>
      <c r="BR330" s="155">
        <f t="shared" si="372"/>
        <v>873333.33333333337</v>
      </c>
      <c r="BS330" s="155">
        <f t="shared" si="372"/>
        <v>873333.33333333337</v>
      </c>
      <c r="BT330" s="155">
        <f t="shared" si="372"/>
        <v>873333.33333333337</v>
      </c>
      <c r="BU330" s="155">
        <f t="shared" si="372"/>
        <v>873333.33333333337</v>
      </c>
      <c r="BV330" s="155">
        <f t="shared" si="370"/>
        <v>10480000</v>
      </c>
      <c r="BW330" s="156">
        <f t="shared" si="371"/>
        <v>13100000</v>
      </c>
      <c r="BX330" s="157">
        <f t="shared" ref="BX330:CI335" si="373">+$S330</f>
        <v>873333.33333333337</v>
      </c>
      <c r="BY330" s="157">
        <f t="shared" si="373"/>
        <v>873333.33333333337</v>
      </c>
      <c r="BZ330" s="157">
        <f t="shared" si="373"/>
        <v>873333.33333333337</v>
      </c>
      <c r="CA330" s="157">
        <f t="shared" si="373"/>
        <v>873333.33333333337</v>
      </c>
      <c r="CB330" s="157">
        <f t="shared" si="373"/>
        <v>873333.33333333337</v>
      </c>
      <c r="CC330" s="157">
        <f t="shared" si="373"/>
        <v>873333.33333333337</v>
      </c>
      <c r="CD330" s="157">
        <f t="shared" si="373"/>
        <v>873333.33333333337</v>
      </c>
      <c r="CE330" s="157">
        <f t="shared" si="373"/>
        <v>873333.33333333337</v>
      </c>
      <c r="CF330" s="157">
        <f t="shared" si="373"/>
        <v>873333.33333333337</v>
      </c>
      <c r="CG330" s="157">
        <f t="shared" si="373"/>
        <v>873333.33333333337</v>
      </c>
      <c r="CH330" s="157">
        <f t="shared" si="373"/>
        <v>873333.33333333337</v>
      </c>
      <c r="CI330" s="157">
        <f t="shared" si="373"/>
        <v>873333.33333333337</v>
      </c>
      <c r="CJ330" s="155">
        <f t="shared" ref="CJ330:CJ341" si="374">+SUM(BX330:CI330)</f>
        <v>10480000</v>
      </c>
      <c r="CK330" s="156">
        <f t="shared" ref="CK330:CK341" si="375">+BW330-CJ330</f>
        <v>2620000</v>
      </c>
      <c r="CL330" s="155">
        <f t="shared" ref="CL330:CN335" si="376">+IF(YEAR($H330)&lt;$CL$4,$S330,IF(AND(YEAR($H330)=$CL$4,MONTH($H330)&lt;=CL$6),$S330,0))</f>
        <v>873333.33333333337</v>
      </c>
      <c r="CM330" s="155">
        <f t="shared" si="376"/>
        <v>873333.33333333337</v>
      </c>
      <c r="CN330" s="155">
        <f t="shared" si="376"/>
        <v>873333.33333333337</v>
      </c>
      <c r="CO330" s="155"/>
      <c r="CP330" s="155"/>
      <c r="CQ330" s="155"/>
      <c r="CR330" s="155"/>
      <c r="CS330" s="155"/>
      <c r="CT330" s="155"/>
      <c r="CU330" s="155"/>
      <c r="CV330" s="155"/>
      <c r="CW330" s="155"/>
      <c r="CX330" s="155">
        <f t="shared" ref="CX330:CX341" si="377">+SUM(CL330:CW330)</f>
        <v>2620000</v>
      </c>
      <c r="CY330" s="155">
        <f>CK330-CX330</f>
        <v>0</v>
      </c>
    </row>
    <row r="331" spans="1:103" ht="13" outlineLevel="1" x14ac:dyDescent="0.25">
      <c r="A331" s="80" t="s">
        <v>712</v>
      </c>
      <c r="B331" s="80" t="s">
        <v>39</v>
      </c>
      <c r="C331" s="72"/>
      <c r="D331" s="161" t="s">
        <v>719</v>
      </c>
      <c r="E331" s="142" t="s">
        <v>686</v>
      </c>
      <c r="F331" s="71" t="s">
        <v>687</v>
      </c>
      <c r="G331" s="57">
        <v>44680</v>
      </c>
      <c r="H331" s="57">
        <v>44680</v>
      </c>
      <c r="I331" s="141" t="s">
        <v>717</v>
      </c>
      <c r="J331" s="148" t="s">
        <v>721</v>
      </c>
      <c r="K331" s="96" t="s">
        <v>50</v>
      </c>
      <c r="L331" s="38"/>
      <c r="M331" s="38" t="str">
        <f t="shared" si="291"/>
        <v>6423</v>
      </c>
      <c r="N331" s="57" t="s">
        <v>722</v>
      </c>
      <c r="O331" s="38">
        <v>6274001901</v>
      </c>
      <c r="P331" s="92"/>
      <c r="Q331" s="58"/>
      <c r="R331" s="158">
        <v>42210000</v>
      </c>
      <c r="S331" s="170">
        <f t="shared" si="292"/>
        <v>1172500</v>
      </c>
      <c r="T331" s="155">
        <v>0</v>
      </c>
      <c r="U331" s="155">
        <v>0</v>
      </c>
      <c r="V331" s="155">
        <v>0</v>
      </c>
      <c r="W331" s="155">
        <v>0</v>
      </c>
      <c r="X331" s="155">
        <v>0</v>
      </c>
      <c r="Y331" s="155">
        <v>0</v>
      </c>
      <c r="Z331" s="155">
        <v>0</v>
      </c>
      <c r="AA331" s="155">
        <v>0</v>
      </c>
      <c r="AB331" s="155">
        <v>0</v>
      </c>
      <c r="AC331" s="155">
        <v>0</v>
      </c>
      <c r="AD331" s="155">
        <v>0</v>
      </c>
      <c r="AE331" s="155">
        <v>0</v>
      </c>
      <c r="AF331" s="155">
        <v>0</v>
      </c>
      <c r="AG331" s="156">
        <v>0</v>
      </c>
      <c r="AH331" s="155">
        <v>0</v>
      </c>
      <c r="AI331" s="155">
        <v>0</v>
      </c>
      <c r="AJ331" s="155">
        <v>0</v>
      </c>
      <c r="AK331" s="155">
        <v>0</v>
      </c>
      <c r="AL331" s="155">
        <v>0</v>
      </c>
      <c r="AM331" s="155">
        <v>0</v>
      </c>
      <c r="AN331" s="155">
        <v>0</v>
      </c>
      <c r="AO331" s="155">
        <v>0</v>
      </c>
      <c r="AP331" s="155">
        <v>0</v>
      </c>
      <c r="AQ331" s="155">
        <v>0</v>
      </c>
      <c r="AR331" s="155">
        <v>0</v>
      </c>
      <c r="AS331" s="155">
        <v>0</v>
      </c>
      <c r="AT331" s="155">
        <v>0</v>
      </c>
      <c r="AU331" s="156">
        <v>0</v>
      </c>
      <c r="AV331" s="155">
        <f t="shared" si="354"/>
        <v>0</v>
      </c>
      <c r="AW331" s="155">
        <f t="shared" si="354"/>
        <v>0</v>
      </c>
      <c r="AX331" s="155">
        <f t="shared" si="368"/>
        <v>0</v>
      </c>
      <c r="AY331" s="155">
        <f t="shared" si="368"/>
        <v>1172500</v>
      </c>
      <c r="AZ331" s="155">
        <f t="shared" si="368"/>
        <v>1172500</v>
      </c>
      <c r="BA331" s="155">
        <f t="shared" si="368"/>
        <v>1172500</v>
      </c>
      <c r="BB331" s="155">
        <f t="shared" si="368"/>
        <v>1172500</v>
      </c>
      <c r="BC331" s="155">
        <f t="shared" si="368"/>
        <v>1172500</v>
      </c>
      <c r="BD331" s="155">
        <f t="shared" si="368"/>
        <v>1172500</v>
      </c>
      <c r="BE331" s="155">
        <f t="shared" si="368"/>
        <v>1172500</v>
      </c>
      <c r="BF331" s="155">
        <f t="shared" si="368"/>
        <v>1172500</v>
      </c>
      <c r="BG331" s="155">
        <f t="shared" si="368"/>
        <v>1172500</v>
      </c>
      <c r="BH331" s="155">
        <f t="shared" si="357"/>
        <v>10552500</v>
      </c>
      <c r="BI331" s="156">
        <f t="shared" si="361"/>
        <v>31657500</v>
      </c>
      <c r="BJ331" s="155">
        <f t="shared" si="369"/>
        <v>1172500</v>
      </c>
      <c r="BK331" s="155">
        <f t="shared" si="369"/>
        <v>1172500</v>
      </c>
      <c r="BL331" s="155">
        <f t="shared" si="369"/>
        <v>1172500</v>
      </c>
      <c r="BM331" s="155">
        <f t="shared" si="372"/>
        <v>1172500</v>
      </c>
      <c r="BN331" s="155">
        <f t="shared" si="372"/>
        <v>1172500</v>
      </c>
      <c r="BO331" s="155">
        <f t="shared" si="372"/>
        <v>1172500</v>
      </c>
      <c r="BP331" s="155">
        <f t="shared" si="372"/>
        <v>1172500</v>
      </c>
      <c r="BQ331" s="155">
        <f t="shared" si="372"/>
        <v>1172500</v>
      </c>
      <c r="BR331" s="155">
        <f t="shared" si="372"/>
        <v>1172500</v>
      </c>
      <c r="BS331" s="155">
        <f t="shared" si="372"/>
        <v>1172500</v>
      </c>
      <c r="BT331" s="155">
        <f t="shared" si="372"/>
        <v>1172500</v>
      </c>
      <c r="BU331" s="155">
        <f t="shared" si="372"/>
        <v>1172500</v>
      </c>
      <c r="BV331" s="155">
        <f t="shared" si="370"/>
        <v>14070000</v>
      </c>
      <c r="BW331" s="156">
        <f t="shared" si="371"/>
        <v>17587500</v>
      </c>
      <c r="BX331" s="157">
        <f t="shared" si="373"/>
        <v>1172500</v>
      </c>
      <c r="BY331" s="157">
        <f t="shared" si="373"/>
        <v>1172500</v>
      </c>
      <c r="BZ331" s="157">
        <f t="shared" si="373"/>
        <v>1172500</v>
      </c>
      <c r="CA331" s="157">
        <f t="shared" si="373"/>
        <v>1172500</v>
      </c>
      <c r="CB331" s="157">
        <f t="shared" si="373"/>
        <v>1172500</v>
      </c>
      <c r="CC331" s="157">
        <f t="shared" si="373"/>
        <v>1172500</v>
      </c>
      <c r="CD331" s="157">
        <f t="shared" si="373"/>
        <v>1172500</v>
      </c>
      <c r="CE331" s="157">
        <f t="shared" si="373"/>
        <v>1172500</v>
      </c>
      <c r="CF331" s="157">
        <f t="shared" si="373"/>
        <v>1172500</v>
      </c>
      <c r="CG331" s="157">
        <f t="shared" si="373"/>
        <v>1172500</v>
      </c>
      <c r="CH331" s="157">
        <f t="shared" si="373"/>
        <v>1172500</v>
      </c>
      <c r="CI331" s="157">
        <f t="shared" si="373"/>
        <v>1172500</v>
      </c>
      <c r="CJ331" s="155">
        <f t="shared" si="374"/>
        <v>14070000</v>
      </c>
      <c r="CK331" s="156">
        <f t="shared" si="375"/>
        <v>3517500</v>
      </c>
      <c r="CL331" s="155">
        <f t="shared" si="376"/>
        <v>1172500</v>
      </c>
      <c r="CM331" s="155">
        <f t="shared" si="376"/>
        <v>1172500</v>
      </c>
      <c r="CN331" s="155">
        <f t="shared" si="376"/>
        <v>1172500</v>
      </c>
      <c r="CO331" s="155">
        <f t="shared" ref="CO331:CW332" si="378">+IF(YEAR($H331)&lt;$CL$4,$S331,IF(AND(YEAR($H331)=$CL$4,MONTH($H331)&lt;=CO$6),$S331,0))</f>
        <v>1172500</v>
      </c>
      <c r="CP331" s="155">
        <f t="shared" si="378"/>
        <v>1172500</v>
      </c>
      <c r="CQ331" s="155">
        <f t="shared" si="378"/>
        <v>1172500</v>
      </c>
      <c r="CR331" s="155">
        <f t="shared" si="378"/>
        <v>1172500</v>
      </c>
      <c r="CS331" s="155">
        <f t="shared" si="378"/>
        <v>1172500</v>
      </c>
      <c r="CT331" s="155">
        <f t="shared" si="378"/>
        <v>1172500</v>
      </c>
      <c r="CU331" s="155">
        <f t="shared" si="378"/>
        <v>1172500</v>
      </c>
      <c r="CV331" s="155">
        <f t="shared" si="378"/>
        <v>1172500</v>
      </c>
      <c r="CW331" s="155">
        <f t="shared" si="378"/>
        <v>1172500</v>
      </c>
      <c r="CX331" s="155">
        <f t="shared" si="377"/>
        <v>14070000</v>
      </c>
      <c r="CY331" s="155">
        <f>+R331-CX331</f>
        <v>28140000</v>
      </c>
    </row>
    <row r="332" spans="1:103" ht="13" outlineLevel="1" x14ac:dyDescent="0.25">
      <c r="A332" s="80" t="s">
        <v>716</v>
      </c>
      <c r="B332" s="80" t="s">
        <v>39</v>
      </c>
      <c r="C332" s="72"/>
      <c r="D332" s="71" t="s">
        <v>564</v>
      </c>
      <c r="E332" s="142" t="s">
        <v>884</v>
      </c>
      <c r="F332" s="71" t="s">
        <v>565</v>
      </c>
      <c r="G332" s="73">
        <v>44681</v>
      </c>
      <c r="H332" s="73">
        <v>44681</v>
      </c>
      <c r="I332" s="74">
        <v>60</v>
      </c>
      <c r="J332" s="142" t="s">
        <v>773</v>
      </c>
      <c r="K332" s="75" t="s">
        <v>300</v>
      </c>
      <c r="L332" s="71"/>
      <c r="M332" s="38" t="str">
        <f t="shared" si="291"/>
        <v>6414</v>
      </c>
      <c r="N332" s="71">
        <v>6414001905</v>
      </c>
      <c r="O332" s="71">
        <v>6274001905</v>
      </c>
      <c r="P332" s="76"/>
      <c r="Q332" s="77"/>
      <c r="R332" s="76">
        <v>390000000</v>
      </c>
      <c r="S332" s="170">
        <f t="shared" si="292"/>
        <v>6500000</v>
      </c>
      <c r="T332" s="155">
        <f t="shared" ref="T332:AE335" si="379">+IF(YEAR($H332)&lt;$T$5,$S332,IF(AND(YEAR($H332)=$T$5,MONTH($H332)&lt;=T$6),$S332,0))</f>
        <v>0</v>
      </c>
      <c r="U332" s="155">
        <f t="shared" si="379"/>
        <v>0</v>
      </c>
      <c r="V332" s="155">
        <f t="shared" si="379"/>
        <v>0</v>
      </c>
      <c r="W332" s="155">
        <f t="shared" si="379"/>
        <v>0</v>
      </c>
      <c r="X332" s="155">
        <f t="shared" si="379"/>
        <v>0</v>
      </c>
      <c r="Y332" s="155">
        <f t="shared" si="379"/>
        <v>0</v>
      </c>
      <c r="Z332" s="155">
        <f t="shared" si="379"/>
        <v>0</v>
      </c>
      <c r="AA332" s="155">
        <f t="shared" si="379"/>
        <v>0</v>
      </c>
      <c r="AB332" s="155">
        <f t="shared" si="379"/>
        <v>0</v>
      </c>
      <c r="AC332" s="155">
        <f t="shared" si="379"/>
        <v>0</v>
      </c>
      <c r="AD332" s="155">
        <f t="shared" si="379"/>
        <v>0</v>
      </c>
      <c r="AE332" s="155">
        <f t="shared" si="379"/>
        <v>0</v>
      </c>
      <c r="AF332" s="155">
        <f t="shared" ref="AF332:AF363" si="380">+SUM(T332:AE332)</f>
        <v>0</v>
      </c>
      <c r="AG332" s="156">
        <v>0</v>
      </c>
      <c r="AH332" s="155">
        <f t="shared" ref="AH332:AS341" si="381">+IF(YEAR($H332)&lt;$AH$5,$S332,IF(AND(YEAR($H332)=$AH$5,MONTH($H332)&lt;=AH$6),$S332,0))</f>
        <v>0</v>
      </c>
      <c r="AI332" s="155">
        <f t="shared" si="381"/>
        <v>0</v>
      </c>
      <c r="AJ332" s="155">
        <f t="shared" si="381"/>
        <v>0</v>
      </c>
      <c r="AK332" s="155">
        <f t="shared" si="381"/>
        <v>0</v>
      </c>
      <c r="AL332" s="155">
        <f t="shared" si="381"/>
        <v>0</v>
      </c>
      <c r="AM332" s="155">
        <f t="shared" si="381"/>
        <v>0</v>
      </c>
      <c r="AN332" s="155">
        <f t="shared" si="381"/>
        <v>0</v>
      </c>
      <c r="AO332" s="155">
        <f t="shared" si="381"/>
        <v>0</v>
      </c>
      <c r="AP332" s="155">
        <f t="shared" si="381"/>
        <v>0</v>
      </c>
      <c r="AQ332" s="155">
        <f t="shared" si="381"/>
        <v>0</v>
      </c>
      <c r="AR332" s="155">
        <f t="shared" si="381"/>
        <v>0</v>
      </c>
      <c r="AS332" s="155">
        <f t="shared" si="381"/>
        <v>0</v>
      </c>
      <c r="AT332" s="155">
        <f t="shared" ref="AT332:AT363" si="382">+SUM(AH332:AS332)</f>
        <v>0</v>
      </c>
      <c r="AU332" s="156">
        <v>0</v>
      </c>
      <c r="AV332" s="155">
        <f t="shared" si="354"/>
        <v>0</v>
      </c>
      <c r="AW332" s="155">
        <f t="shared" si="354"/>
        <v>0</v>
      </c>
      <c r="AX332" s="155">
        <f t="shared" si="368"/>
        <v>0</v>
      </c>
      <c r="AY332" s="155">
        <f t="shared" si="368"/>
        <v>6500000</v>
      </c>
      <c r="AZ332" s="155">
        <f t="shared" si="368"/>
        <v>6500000</v>
      </c>
      <c r="BA332" s="155">
        <f t="shared" si="368"/>
        <v>6500000</v>
      </c>
      <c r="BB332" s="155">
        <f t="shared" si="368"/>
        <v>6500000</v>
      </c>
      <c r="BC332" s="155">
        <f t="shared" si="368"/>
        <v>6500000</v>
      </c>
      <c r="BD332" s="155">
        <f t="shared" si="368"/>
        <v>6500000</v>
      </c>
      <c r="BE332" s="155">
        <f t="shared" si="368"/>
        <v>6500000</v>
      </c>
      <c r="BF332" s="155">
        <f t="shared" si="368"/>
        <v>6500000</v>
      </c>
      <c r="BG332" s="155">
        <f t="shared" si="368"/>
        <v>6500000</v>
      </c>
      <c r="BH332" s="155">
        <f t="shared" si="357"/>
        <v>58500000</v>
      </c>
      <c r="BI332" s="156">
        <f t="shared" si="361"/>
        <v>331500000</v>
      </c>
      <c r="BJ332" s="155">
        <f t="shared" si="369"/>
        <v>6500000</v>
      </c>
      <c r="BK332" s="155">
        <f t="shared" si="369"/>
        <v>6500000</v>
      </c>
      <c r="BL332" s="155">
        <f t="shared" si="369"/>
        <v>6500000</v>
      </c>
      <c r="BM332" s="155">
        <f t="shared" si="372"/>
        <v>6500000</v>
      </c>
      <c r="BN332" s="155">
        <f t="shared" si="372"/>
        <v>6500000</v>
      </c>
      <c r="BO332" s="155">
        <f t="shared" si="372"/>
        <v>6500000</v>
      </c>
      <c r="BP332" s="155">
        <f t="shared" si="372"/>
        <v>6500000</v>
      </c>
      <c r="BQ332" s="155">
        <f t="shared" si="372"/>
        <v>6500000</v>
      </c>
      <c r="BR332" s="155">
        <f t="shared" si="372"/>
        <v>6500000</v>
      </c>
      <c r="BS332" s="155">
        <f t="shared" si="372"/>
        <v>6500000</v>
      </c>
      <c r="BT332" s="155">
        <f t="shared" si="372"/>
        <v>6500000</v>
      </c>
      <c r="BU332" s="155">
        <f t="shared" si="372"/>
        <v>6500000</v>
      </c>
      <c r="BV332" s="155">
        <f t="shared" si="370"/>
        <v>78000000</v>
      </c>
      <c r="BW332" s="156">
        <f t="shared" si="371"/>
        <v>253500000</v>
      </c>
      <c r="BX332" s="157">
        <f t="shared" si="373"/>
        <v>6500000</v>
      </c>
      <c r="BY332" s="157">
        <f t="shared" si="373"/>
        <v>6500000</v>
      </c>
      <c r="BZ332" s="157">
        <f t="shared" si="373"/>
        <v>6500000</v>
      </c>
      <c r="CA332" s="157">
        <f t="shared" si="373"/>
        <v>6500000</v>
      </c>
      <c r="CB332" s="157">
        <f t="shared" si="373"/>
        <v>6500000</v>
      </c>
      <c r="CC332" s="157">
        <f t="shared" si="373"/>
        <v>6500000</v>
      </c>
      <c r="CD332" s="157">
        <f t="shared" si="373"/>
        <v>6500000</v>
      </c>
      <c r="CE332" s="157">
        <f t="shared" si="373"/>
        <v>6500000</v>
      </c>
      <c r="CF332" s="157">
        <f t="shared" si="373"/>
        <v>6500000</v>
      </c>
      <c r="CG332" s="157">
        <f t="shared" si="373"/>
        <v>6500000</v>
      </c>
      <c r="CH332" s="157">
        <f t="shared" si="373"/>
        <v>6500000</v>
      </c>
      <c r="CI332" s="157">
        <f t="shared" si="373"/>
        <v>6500000</v>
      </c>
      <c r="CJ332" s="155">
        <f t="shared" si="374"/>
        <v>78000000</v>
      </c>
      <c r="CK332" s="156">
        <f t="shared" si="375"/>
        <v>175500000</v>
      </c>
      <c r="CL332" s="155">
        <f t="shared" si="376"/>
        <v>6500000</v>
      </c>
      <c r="CM332" s="155">
        <f t="shared" si="376"/>
        <v>6500000</v>
      </c>
      <c r="CN332" s="155">
        <f t="shared" si="376"/>
        <v>6500000</v>
      </c>
      <c r="CO332" s="155">
        <f t="shared" si="378"/>
        <v>6500000</v>
      </c>
      <c r="CP332" s="155">
        <f t="shared" si="378"/>
        <v>6500000</v>
      </c>
      <c r="CQ332" s="155">
        <f t="shared" si="378"/>
        <v>6500000</v>
      </c>
      <c r="CR332" s="155">
        <f t="shared" si="378"/>
        <v>6500000</v>
      </c>
      <c r="CS332" s="155">
        <f t="shared" si="378"/>
        <v>6500000</v>
      </c>
      <c r="CT332" s="155">
        <f t="shared" si="378"/>
        <v>6500000</v>
      </c>
      <c r="CU332" s="155">
        <f t="shared" si="378"/>
        <v>6500000</v>
      </c>
      <c r="CV332" s="155">
        <f t="shared" si="378"/>
        <v>6500000</v>
      </c>
      <c r="CW332" s="155">
        <f t="shared" si="378"/>
        <v>6500000</v>
      </c>
      <c r="CX332" s="155">
        <f t="shared" si="377"/>
        <v>78000000</v>
      </c>
      <c r="CY332" s="155">
        <f t="shared" ref="CY332:CY341" si="383">+CK332-CX332</f>
        <v>97500000</v>
      </c>
    </row>
    <row r="333" spans="1:103" ht="13" outlineLevel="1" x14ac:dyDescent="0.25">
      <c r="A333" s="80" t="s">
        <v>460</v>
      </c>
      <c r="B333" s="80" t="s">
        <v>39</v>
      </c>
      <c r="C333" s="72"/>
      <c r="D333" s="71" t="s">
        <v>82</v>
      </c>
      <c r="E333" s="142" t="s">
        <v>885</v>
      </c>
      <c r="F333" s="71" t="s">
        <v>461</v>
      </c>
      <c r="G333" s="73">
        <v>44701</v>
      </c>
      <c r="H333" s="73">
        <v>44683</v>
      </c>
      <c r="I333" s="74">
        <v>36</v>
      </c>
      <c r="J333" s="142" t="s">
        <v>613</v>
      </c>
      <c r="K333" s="75" t="s">
        <v>46</v>
      </c>
      <c r="L333" s="71"/>
      <c r="M333" s="38" t="str">
        <f t="shared" si="291"/>
        <v>6274</v>
      </c>
      <c r="N333" s="71">
        <v>6274001903</v>
      </c>
      <c r="O333" s="71" t="s">
        <v>346</v>
      </c>
      <c r="P333" s="76"/>
      <c r="Q333" s="77"/>
      <c r="R333" s="76">
        <v>33250000</v>
      </c>
      <c r="S333" s="170">
        <f t="shared" si="292"/>
        <v>923611.11111111112</v>
      </c>
      <c r="T333" s="155">
        <f t="shared" si="379"/>
        <v>0</v>
      </c>
      <c r="U333" s="155">
        <f t="shared" si="379"/>
        <v>0</v>
      </c>
      <c r="V333" s="155">
        <f t="shared" si="379"/>
        <v>0</v>
      </c>
      <c r="W333" s="155">
        <f t="shared" si="379"/>
        <v>0</v>
      </c>
      <c r="X333" s="155">
        <f t="shared" si="379"/>
        <v>0</v>
      </c>
      <c r="Y333" s="155">
        <f t="shared" si="379"/>
        <v>0</v>
      </c>
      <c r="Z333" s="155">
        <f t="shared" si="379"/>
        <v>0</v>
      </c>
      <c r="AA333" s="155">
        <f t="shared" si="379"/>
        <v>0</v>
      </c>
      <c r="AB333" s="155">
        <f t="shared" si="379"/>
        <v>0</v>
      </c>
      <c r="AC333" s="155">
        <f t="shared" si="379"/>
        <v>0</v>
      </c>
      <c r="AD333" s="155">
        <f t="shared" si="379"/>
        <v>0</v>
      </c>
      <c r="AE333" s="155">
        <f t="shared" si="379"/>
        <v>0</v>
      </c>
      <c r="AF333" s="155">
        <f t="shared" si="380"/>
        <v>0</v>
      </c>
      <c r="AG333" s="156">
        <v>0</v>
      </c>
      <c r="AH333" s="155">
        <f t="shared" si="381"/>
        <v>0</v>
      </c>
      <c r="AI333" s="155">
        <f t="shared" si="381"/>
        <v>0</v>
      </c>
      <c r="AJ333" s="155">
        <f t="shared" si="381"/>
        <v>0</v>
      </c>
      <c r="AK333" s="155">
        <f t="shared" si="381"/>
        <v>0</v>
      </c>
      <c r="AL333" s="155">
        <f t="shared" si="381"/>
        <v>0</v>
      </c>
      <c r="AM333" s="155">
        <f t="shared" si="381"/>
        <v>0</v>
      </c>
      <c r="AN333" s="155">
        <f t="shared" si="381"/>
        <v>0</v>
      </c>
      <c r="AO333" s="155">
        <f t="shared" si="381"/>
        <v>0</v>
      </c>
      <c r="AP333" s="155">
        <f t="shared" si="381"/>
        <v>0</v>
      </c>
      <c r="AQ333" s="155">
        <f t="shared" si="381"/>
        <v>0</v>
      </c>
      <c r="AR333" s="155">
        <f t="shared" si="381"/>
        <v>0</v>
      </c>
      <c r="AS333" s="155">
        <f t="shared" si="381"/>
        <v>0</v>
      </c>
      <c r="AT333" s="155">
        <f t="shared" si="382"/>
        <v>0</v>
      </c>
      <c r="AU333" s="156">
        <v>0</v>
      </c>
      <c r="AV333" s="155">
        <f t="shared" si="354"/>
        <v>0</v>
      </c>
      <c r="AW333" s="155">
        <f t="shared" si="354"/>
        <v>0</v>
      </c>
      <c r="AX333" s="155">
        <f t="shared" si="368"/>
        <v>0</v>
      </c>
      <c r="AY333" s="155">
        <f t="shared" si="368"/>
        <v>0</v>
      </c>
      <c r="AZ333" s="155">
        <f t="shared" si="368"/>
        <v>923611.11111111112</v>
      </c>
      <c r="BA333" s="155">
        <f t="shared" si="368"/>
        <v>923611.11111111112</v>
      </c>
      <c r="BB333" s="155">
        <f t="shared" si="368"/>
        <v>923611.11111111112</v>
      </c>
      <c r="BC333" s="155">
        <f t="shared" si="368"/>
        <v>923611.11111111112</v>
      </c>
      <c r="BD333" s="155">
        <f t="shared" si="368"/>
        <v>923611.11111111112</v>
      </c>
      <c r="BE333" s="155">
        <f t="shared" si="368"/>
        <v>923611.11111111112</v>
      </c>
      <c r="BF333" s="155">
        <f t="shared" si="368"/>
        <v>923611.11111111112</v>
      </c>
      <c r="BG333" s="155">
        <f t="shared" si="368"/>
        <v>923611.11111111112</v>
      </c>
      <c r="BH333" s="155">
        <f t="shared" si="357"/>
        <v>7388888.888888889</v>
      </c>
      <c r="BI333" s="156">
        <f t="shared" si="361"/>
        <v>25861111.111111112</v>
      </c>
      <c r="BJ333" s="155">
        <f t="shared" si="369"/>
        <v>923611.11111111112</v>
      </c>
      <c r="BK333" s="155">
        <f t="shared" si="369"/>
        <v>923611.11111111112</v>
      </c>
      <c r="BL333" s="155">
        <f t="shared" si="369"/>
        <v>923611.11111111112</v>
      </c>
      <c r="BM333" s="155">
        <f t="shared" si="372"/>
        <v>923611.11111111112</v>
      </c>
      <c r="BN333" s="155">
        <f t="shared" si="372"/>
        <v>923611.11111111112</v>
      </c>
      <c r="BO333" s="155">
        <f t="shared" si="372"/>
        <v>923611.11111111112</v>
      </c>
      <c r="BP333" s="155">
        <f t="shared" si="372"/>
        <v>923611.11111111112</v>
      </c>
      <c r="BQ333" s="155">
        <f t="shared" si="372"/>
        <v>923611.11111111112</v>
      </c>
      <c r="BR333" s="155">
        <f t="shared" si="372"/>
        <v>923611.11111111112</v>
      </c>
      <c r="BS333" s="155">
        <f t="shared" si="372"/>
        <v>923611.11111111112</v>
      </c>
      <c r="BT333" s="155">
        <f t="shared" si="372"/>
        <v>923611.11111111112</v>
      </c>
      <c r="BU333" s="155">
        <f t="shared" si="372"/>
        <v>923611.11111111112</v>
      </c>
      <c r="BV333" s="155">
        <f t="shared" si="370"/>
        <v>11083333.333333336</v>
      </c>
      <c r="BW333" s="156">
        <f t="shared" si="371"/>
        <v>14777777.777777776</v>
      </c>
      <c r="BX333" s="157">
        <f t="shared" si="373"/>
        <v>923611.11111111112</v>
      </c>
      <c r="BY333" s="157">
        <f t="shared" si="373"/>
        <v>923611.11111111112</v>
      </c>
      <c r="BZ333" s="157">
        <f t="shared" si="373"/>
        <v>923611.11111111112</v>
      </c>
      <c r="CA333" s="157">
        <f t="shared" si="373"/>
        <v>923611.11111111112</v>
      </c>
      <c r="CB333" s="157">
        <f t="shared" si="373"/>
        <v>923611.11111111112</v>
      </c>
      <c r="CC333" s="157">
        <f t="shared" si="373"/>
        <v>923611.11111111112</v>
      </c>
      <c r="CD333" s="157">
        <f t="shared" si="373"/>
        <v>923611.11111111112</v>
      </c>
      <c r="CE333" s="157">
        <f t="shared" si="373"/>
        <v>923611.11111111112</v>
      </c>
      <c r="CF333" s="157">
        <f t="shared" si="373"/>
        <v>923611.11111111112</v>
      </c>
      <c r="CG333" s="157">
        <f t="shared" si="373"/>
        <v>923611.11111111112</v>
      </c>
      <c r="CH333" s="157">
        <f t="shared" si="373"/>
        <v>923611.11111111112</v>
      </c>
      <c r="CI333" s="157">
        <f t="shared" si="373"/>
        <v>923611.11111111112</v>
      </c>
      <c r="CJ333" s="155">
        <f t="shared" si="374"/>
        <v>11083333.333333336</v>
      </c>
      <c r="CK333" s="156">
        <f t="shared" si="375"/>
        <v>3694444.4444444403</v>
      </c>
      <c r="CL333" s="155">
        <f t="shared" si="376"/>
        <v>923611.11111111112</v>
      </c>
      <c r="CM333" s="155">
        <f t="shared" si="376"/>
        <v>923611.11111111112</v>
      </c>
      <c r="CN333" s="155">
        <f t="shared" si="376"/>
        <v>923611.11111111112</v>
      </c>
      <c r="CO333" s="155">
        <f>+IF(YEAR($H333)&lt;$CL$4,$S333,IF(AND(YEAR($H333)=$CL$4,MONTH($H333)&lt;=CO$6),$S333,0))</f>
        <v>923611.11111111112</v>
      </c>
      <c r="CP333" s="155"/>
      <c r="CQ333" s="155"/>
      <c r="CR333" s="155"/>
      <c r="CS333" s="155"/>
      <c r="CT333" s="155"/>
      <c r="CU333" s="155"/>
      <c r="CV333" s="155"/>
      <c r="CW333" s="155"/>
      <c r="CX333" s="155">
        <f t="shared" si="377"/>
        <v>3694444.4444444445</v>
      </c>
      <c r="CY333" s="155">
        <f t="shared" si="383"/>
        <v>-4.1909515857696533E-9</v>
      </c>
    </row>
    <row r="334" spans="1:103" ht="13" outlineLevel="1" x14ac:dyDescent="0.25">
      <c r="A334" s="80" t="s">
        <v>460</v>
      </c>
      <c r="B334" s="80" t="s">
        <v>39</v>
      </c>
      <c r="C334" s="72"/>
      <c r="D334" s="71" t="s">
        <v>82</v>
      </c>
      <c r="E334" s="142" t="s">
        <v>886</v>
      </c>
      <c r="F334" s="71" t="s">
        <v>462</v>
      </c>
      <c r="G334" s="73">
        <v>44896</v>
      </c>
      <c r="H334" s="73">
        <v>44683</v>
      </c>
      <c r="I334" s="74">
        <v>60</v>
      </c>
      <c r="J334" s="142" t="s">
        <v>613</v>
      </c>
      <c r="K334" s="75" t="s">
        <v>46</v>
      </c>
      <c r="L334" s="71"/>
      <c r="M334" s="38" t="str">
        <f t="shared" si="291"/>
        <v>6274</v>
      </c>
      <c r="N334" s="71">
        <v>6274001903</v>
      </c>
      <c r="O334" s="71" t="s">
        <v>346</v>
      </c>
      <c r="P334" s="76"/>
      <c r="Q334" s="77"/>
      <c r="R334" s="76">
        <v>169034165</v>
      </c>
      <c r="S334" s="170">
        <f t="shared" si="292"/>
        <v>2817236.0833333335</v>
      </c>
      <c r="T334" s="155">
        <f t="shared" si="379"/>
        <v>0</v>
      </c>
      <c r="U334" s="155">
        <f t="shared" si="379"/>
        <v>0</v>
      </c>
      <c r="V334" s="155">
        <f t="shared" si="379"/>
        <v>0</v>
      </c>
      <c r="W334" s="155">
        <f t="shared" si="379"/>
        <v>0</v>
      </c>
      <c r="X334" s="155">
        <f t="shared" si="379"/>
        <v>0</v>
      </c>
      <c r="Y334" s="155">
        <f t="shared" si="379"/>
        <v>0</v>
      </c>
      <c r="Z334" s="155">
        <f t="shared" si="379"/>
        <v>0</v>
      </c>
      <c r="AA334" s="155">
        <f t="shared" si="379"/>
        <v>0</v>
      </c>
      <c r="AB334" s="155">
        <f t="shared" si="379"/>
        <v>0</v>
      </c>
      <c r="AC334" s="155">
        <f t="shared" si="379"/>
        <v>0</v>
      </c>
      <c r="AD334" s="155">
        <f t="shared" si="379"/>
        <v>0</v>
      </c>
      <c r="AE334" s="155">
        <f t="shared" si="379"/>
        <v>0</v>
      </c>
      <c r="AF334" s="155">
        <f t="shared" si="380"/>
        <v>0</v>
      </c>
      <c r="AG334" s="156">
        <v>0</v>
      </c>
      <c r="AH334" s="155">
        <f t="shared" si="381"/>
        <v>0</v>
      </c>
      <c r="AI334" s="155">
        <f t="shared" si="381"/>
        <v>0</v>
      </c>
      <c r="AJ334" s="155">
        <f t="shared" si="381"/>
        <v>0</v>
      </c>
      <c r="AK334" s="155">
        <f t="shared" si="381"/>
        <v>0</v>
      </c>
      <c r="AL334" s="155">
        <f t="shared" si="381"/>
        <v>0</v>
      </c>
      <c r="AM334" s="155">
        <f t="shared" si="381"/>
        <v>0</v>
      </c>
      <c r="AN334" s="155">
        <f t="shared" si="381"/>
        <v>0</v>
      </c>
      <c r="AO334" s="155">
        <f t="shared" si="381"/>
        <v>0</v>
      </c>
      <c r="AP334" s="155">
        <f t="shared" si="381"/>
        <v>0</v>
      </c>
      <c r="AQ334" s="155">
        <f t="shared" si="381"/>
        <v>0</v>
      </c>
      <c r="AR334" s="155">
        <f t="shared" si="381"/>
        <v>0</v>
      </c>
      <c r="AS334" s="155">
        <f t="shared" si="381"/>
        <v>0</v>
      </c>
      <c r="AT334" s="155">
        <f t="shared" si="382"/>
        <v>0</v>
      </c>
      <c r="AU334" s="156">
        <v>0</v>
      </c>
      <c r="AV334" s="155">
        <f t="shared" si="354"/>
        <v>0</v>
      </c>
      <c r="AW334" s="155">
        <f t="shared" si="354"/>
        <v>0</v>
      </c>
      <c r="AX334" s="155">
        <f t="shared" si="368"/>
        <v>0</v>
      </c>
      <c r="AY334" s="155">
        <f t="shared" si="368"/>
        <v>0</v>
      </c>
      <c r="AZ334" s="155">
        <f t="shared" si="368"/>
        <v>2817236.0833333335</v>
      </c>
      <c r="BA334" s="155">
        <f t="shared" si="368"/>
        <v>2817236.0833333335</v>
      </c>
      <c r="BB334" s="155">
        <f t="shared" si="368"/>
        <v>2817236.0833333335</v>
      </c>
      <c r="BC334" s="155">
        <f t="shared" si="368"/>
        <v>2817236.0833333335</v>
      </c>
      <c r="BD334" s="155">
        <f t="shared" si="368"/>
        <v>2817236.0833333335</v>
      </c>
      <c r="BE334" s="155">
        <f t="shared" si="368"/>
        <v>2817236.0833333335</v>
      </c>
      <c r="BF334" s="155">
        <f t="shared" si="368"/>
        <v>2817236.0833333335</v>
      </c>
      <c r="BG334" s="155">
        <f t="shared" si="368"/>
        <v>2817236.0833333335</v>
      </c>
      <c r="BH334" s="155">
        <f t="shared" si="357"/>
        <v>22537888.666666664</v>
      </c>
      <c r="BI334" s="156">
        <f t="shared" si="361"/>
        <v>146496276.33333334</v>
      </c>
      <c r="BJ334" s="155">
        <f t="shared" si="369"/>
        <v>2817236.0833333335</v>
      </c>
      <c r="BK334" s="155">
        <f t="shared" si="369"/>
        <v>2817236.0833333335</v>
      </c>
      <c r="BL334" s="155">
        <f t="shared" si="369"/>
        <v>2817236.0833333335</v>
      </c>
      <c r="BM334" s="155">
        <f t="shared" si="372"/>
        <v>2817236.0833333335</v>
      </c>
      <c r="BN334" s="155">
        <f t="shared" si="372"/>
        <v>2817236.0833333335</v>
      </c>
      <c r="BO334" s="155">
        <f t="shared" si="372"/>
        <v>2817236.0833333335</v>
      </c>
      <c r="BP334" s="155">
        <f t="shared" si="372"/>
        <v>2817236.0833333335</v>
      </c>
      <c r="BQ334" s="155">
        <f t="shared" si="372"/>
        <v>2817236.0833333335</v>
      </c>
      <c r="BR334" s="155">
        <f t="shared" si="372"/>
        <v>2817236.0833333335</v>
      </c>
      <c r="BS334" s="155">
        <f t="shared" si="372"/>
        <v>2817236.0833333335</v>
      </c>
      <c r="BT334" s="155">
        <f t="shared" si="372"/>
        <v>2817236.0833333335</v>
      </c>
      <c r="BU334" s="155">
        <f t="shared" si="372"/>
        <v>2817236.0833333335</v>
      </c>
      <c r="BV334" s="155">
        <f t="shared" si="370"/>
        <v>33806832.999999993</v>
      </c>
      <c r="BW334" s="156">
        <f t="shared" si="371"/>
        <v>112689443.33333334</v>
      </c>
      <c r="BX334" s="157">
        <f t="shared" si="373"/>
        <v>2817236.0833333335</v>
      </c>
      <c r="BY334" s="157">
        <f t="shared" si="373"/>
        <v>2817236.0833333335</v>
      </c>
      <c r="BZ334" s="157">
        <f t="shared" si="373"/>
        <v>2817236.0833333335</v>
      </c>
      <c r="CA334" s="157">
        <f t="shared" si="373"/>
        <v>2817236.0833333335</v>
      </c>
      <c r="CB334" s="157">
        <f t="shared" si="373"/>
        <v>2817236.0833333335</v>
      </c>
      <c r="CC334" s="157">
        <f t="shared" si="373"/>
        <v>2817236.0833333335</v>
      </c>
      <c r="CD334" s="157">
        <f t="shared" si="373"/>
        <v>2817236.0833333335</v>
      </c>
      <c r="CE334" s="157">
        <f t="shared" si="373"/>
        <v>2817236.0833333335</v>
      </c>
      <c r="CF334" s="157">
        <f t="shared" si="373"/>
        <v>2817236.0833333335</v>
      </c>
      <c r="CG334" s="157">
        <f t="shared" si="373"/>
        <v>2817236.0833333335</v>
      </c>
      <c r="CH334" s="157">
        <f t="shared" si="373"/>
        <v>2817236.0833333335</v>
      </c>
      <c r="CI334" s="157">
        <f t="shared" si="373"/>
        <v>2817236.0833333335</v>
      </c>
      <c r="CJ334" s="155">
        <f t="shared" si="374"/>
        <v>33806832.999999993</v>
      </c>
      <c r="CK334" s="156">
        <f t="shared" si="375"/>
        <v>78882610.333333343</v>
      </c>
      <c r="CL334" s="155">
        <f t="shared" si="376"/>
        <v>2817236.0833333335</v>
      </c>
      <c r="CM334" s="155">
        <f t="shared" si="376"/>
        <v>2817236.0833333335</v>
      </c>
      <c r="CN334" s="155">
        <f t="shared" si="376"/>
        <v>2817236.0833333335</v>
      </c>
      <c r="CO334" s="155">
        <f t="shared" ref="CO334:CW335" si="384">+IF(YEAR($H334)&lt;$CL$4,$S334,IF(AND(YEAR($H334)=$CL$4,MONTH($H334)&lt;=CO$6),$S334,0))</f>
        <v>2817236.0833333335</v>
      </c>
      <c r="CP334" s="155">
        <f t="shared" si="384"/>
        <v>2817236.0833333335</v>
      </c>
      <c r="CQ334" s="155">
        <f t="shared" si="384"/>
        <v>2817236.0833333335</v>
      </c>
      <c r="CR334" s="155">
        <f t="shared" si="384"/>
        <v>2817236.0833333335</v>
      </c>
      <c r="CS334" s="155">
        <f t="shared" si="384"/>
        <v>2817236.0833333335</v>
      </c>
      <c r="CT334" s="155">
        <f t="shared" si="384"/>
        <v>2817236.0833333335</v>
      </c>
      <c r="CU334" s="155">
        <f t="shared" si="384"/>
        <v>2817236.0833333335</v>
      </c>
      <c r="CV334" s="155">
        <f t="shared" si="384"/>
        <v>2817236.0833333335</v>
      </c>
      <c r="CW334" s="155">
        <f t="shared" si="384"/>
        <v>2817236.0833333335</v>
      </c>
      <c r="CX334" s="155">
        <f t="shared" si="377"/>
        <v>33806832.999999993</v>
      </c>
      <c r="CY334" s="155">
        <f t="shared" si="383"/>
        <v>45075777.333333351</v>
      </c>
    </row>
    <row r="335" spans="1:103" ht="13" outlineLevel="1" x14ac:dyDescent="0.25">
      <c r="A335" s="80" t="s">
        <v>460</v>
      </c>
      <c r="B335" s="80" t="s">
        <v>39</v>
      </c>
      <c r="C335" s="72"/>
      <c r="D335" s="71" t="s">
        <v>82</v>
      </c>
      <c r="E335" s="142" t="s">
        <v>887</v>
      </c>
      <c r="F335" s="71" t="s">
        <v>463</v>
      </c>
      <c r="G335" s="73">
        <v>44896</v>
      </c>
      <c r="H335" s="73">
        <v>44683</v>
      </c>
      <c r="I335" s="74">
        <v>60</v>
      </c>
      <c r="J335" s="142" t="s">
        <v>613</v>
      </c>
      <c r="K335" s="75" t="s">
        <v>46</v>
      </c>
      <c r="L335" s="71"/>
      <c r="M335" s="38" t="str">
        <f t="shared" si="291"/>
        <v>6274</v>
      </c>
      <c r="N335" s="71">
        <v>6274001903</v>
      </c>
      <c r="O335" s="71" t="s">
        <v>346</v>
      </c>
      <c r="P335" s="76"/>
      <c r="Q335" s="77"/>
      <c r="R335" s="76">
        <v>322725000</v>
      </c>
      <c r="S335" s="170">
        <f t="shared" si="292"/>
        <v>5378750</v>
      </c>
      <c r="T335" s="155">
        <f t="shared" si="379"/>
        <v>0</v>
      </c>
      <c r="U335" s="155">
        <f t="shared" si="379"/>
        <v>0</v>
      </c>
      <c r="V335" s="155">
        <f t="shared" si="379"/>
        <v>0</v>
      </c>
      <c r="W335" s="155">
        <f t="shared" si="379"/>
        <v>0</v>
      </c>
      <c r="X335" s="155">
        <f t="shared" si="379"/>
        <v>0</v>
      </c>
      <c r="Y335" s="155">
        <f t="shared" si="379"/>
        <v>0</v>
      </c>
      <c r="Z335" s="155">
        <f t="shared" si="379"/>
        <v>0</v>
      </c>
      <c r="AA335" s="155">
        <f t="shared" si="379"/>
        <v>0</v>
      </c>
      <c r="AB335" s="155">
        <f t="shared" si="379"/>
        <v>0</v>
      </c>
      <c r="AC335" s="155">
        <f t="shared" si="379"/>
        <v>0</v>
      </c>
      <c r="AD335" s="155">
        <f t="shared" si="379"/>
        <v>0</v>
      </c>
      <c r="AE335" s="155">
        <f t="shared" si="379"/>
        <v>0</v>
      </c>
      <c r="AF335" s="155">
        <f t="shared" si="380"/>
        <v>0</v>
      </c>
      <c r="AG335" s="156">
        <v>0</v>
      </c>
      <c r="AH335" s="155">
        <f t="shared" si="381"/>
        <v>0</v>
      </c>
      <c r="AI335" s="155">
        <f t="shared" si="381"/>
        <v>0</v>
      </c>
      <c r="AJ335" s="155">
        <f t="shared" si="381"/>
        <v>0</v>
      </c>
      <c r="AK335" s="155">
        <f t="shared" si="381"/>
        <v>0</v>
      </c>
      <c r="AL335" s="155">
        <f t="shared" si="381"/>
        <v>0</v>
      </c>
      <c r="AM335" s="155">
        <f t="shared" si="381"/>
        <v>0</v>
      </c>
      <c r="AN335" s="155">
        <f t="shared" si="381"/>
        <v>0</v>
      </c>
      <c r="AO335" s="155">
        <f t="shared" si="381"/>
        <v>0</v>
      </c>
      <c r="AP335" s="155">
        <f t="shared" si="381"/>
        <v>0</v>
      </c>
      <c r="AQ335" s="155">
        <f t="shared" si="381"/>
        <v>0</v>
      </c>
      <c r="AR335" s="155">
        <f t="shared" si="381"/>
        <v>0</v>
      </c>
      <c r="AS335" s="155">
        <f t="shared" si="381"/>
        <v>0</v>
      </c>
      <c r="AT335" s="155">
        <f t="shared" si="382"/>
        <v>0</v>
      </c>
      <c r="AU335" s="156">
        <v>0</v>
      </c>
      <c r="AV335" s="155">
        <f t="shared" ref="AV335:AW354" si="385">+IF(YEAR($H335)&lt;$AV$5,$S335,IF(AND(YEAR($H335)=$AV$5,MONTH($H335)&lt;=AV$6),$S335,0))</f>
        <v>0</v>
      </c>
      <c r="AW335" s="155">
        <f t="shared" si="385"/>
        <v>0</v>
      </c>
      <c r="AX335" s="155">
        <f t="shared" si="368"/>
        <v>0</v>
      </c>
      <c r="AY335" s="155">
        <f t="shared" si="368"/>
        <v>0</v>
      </c>
      <c r="AZ335" s="155">
        <f t="shared" si="368"/>
        <v>5378750</v>
      </c>
      <c r="BA335" s="155">
        <f t="shared" si="368"/>
        <v>5378750</v>
      </c>
      <c r="BB335" s="155">
        <f t="shared" si="368"/>
        <v>5378750</v>
      </c>
      <c r="BC335" s="155">
        <f t="shared" si="368"/>
        <v>5378750</v>
      </c>
      <c r="BD335" s="155">
        <f t="shared" si="368"/>
        <v>5378750</v>
      </c>
      <c r="BE335" s="155">
        <f t="shared" si="368"/>
        <v>5378750</v>
      </c>
      <c r="BF335" s="155">
        <f t="shared" si="368"/>
        <v>5378750</v>
      </c>
      <c r="BG335" s="155">
        <f t="shared" si="368"/>
        <v>5378750</v>
      </c>
      <c r="BH335" s="155">
        <f t="shared" si="357"/>
        <v>43030000</v>
      </c>
      <c r="BI335" s="156">
        <f t="shared" si="361"/>
        <v>279695000</v>
      </c>
      <c r="BJ335" s="155">
        <f t="shared" si="369"/>
        <v>5378750</v>
      </c>
      <c r="BK335" s="155">
        <f t="shared" si="369"/>
        <v>5378750</v>
      </c>
      <c r="BL335" s="155">
        <f t="shared" si="369"/>
        <v>5378750</v>
      </c>
      <c r="BM335" s="155">
        <f t="shared" si="372"/>
        <v>5378750</v>
      </c>
      <c r="BN335" s="155">
        <f t="shared" si="372"/>
        <v>5378750</v>
      </c>
      <c r="BO335" s="155">
        <f t="shared" si="372"/>
        <v>5378750</v>
      </c>
      <c r="BP335" s="155">
        <f t="shared" si="372"/>
        <v>5378750</v>
      </c>
      <c r="BQ335" s="155">
        <f t="shared" si="372"/>
        <v>5378750</v>
      </c>
      <c r="BR335" s="155">
        <f t="shared" si="372"/>
        <v>5378750</v>
      </c>
      <c r="BS335" s="155">
        <f t="shared" si="372"/>
        <v>5378750</v>
      </c>
      <c r="BT335" s="155">
        <f t="shared" si="372"/>
        <v>5378750</v>
      </c>
      <c r="BU335" s="155">
        <f t="shared" si="372"/>
        <v>5378750</v>
      </c>
      <c r="BV335" s="155">
        <f t="shared" si="370"/>
        <v>64545000</v>
      </c>
      <c r="BW335" s="156">
        <f t="shared" si="371"/>
        <v>215150000</v>
      </c>
      <c r="BX335" s="157">
        <f t="shared" si="373"/>
        <v>5378750</v>
      </c>
      <c r="BY335" s="157">
        <f t="shared" si="373"/>
        <v>5378750</v>
      </c>
      <c r="BZ335" s="157">
        <f t="shared" si="373"/>
        <v>5378750</v>
      </c>
      <c r="CA335" s="157">
        <f t="shared" si="373"/>
        <v>5378750</v>
      </c>
      <c r="CB335" s="157">
        <f t="shared" si="373"/>
        <v>5378750</v>
      </c>
      <c r="CC335" s="157">
        <f t="shared" si="373"/>
        <v>5378750</v>
      </c>
      <c r="CD335" s="157">
        <f t="shared" si="373"/>
        <v>5378750</v>
      </c>
      <c r="CE335" s="157">
        <f t="shared" si="373"/>
        <v>5378750</v>
      </c>
      <c r="CF335" s="157">
        <f t="shared" si="373"/>
        <v>5378750</v>
      </c>
      <c r="CG335" s="157">
        <f t="shared" si="373"/>
        <v>5378750</v>
      </c>
      <c r="CH335" s="157">
        <f t="shared" si="373"/>
        <v>5378750</v>
      </c>
      <c r="CI335" s="157">
        <f t="shared" si="373"/>
        <v>5378750</v>
      </c>
      <c r="CJ335" s="155">
        <f t="shared" si="374"/>
        <v>64545000</v>
      </c>
      <c r="CK335" s="156">
        <f t="shared" si="375"/>
        <v>150605000</v>
      </c>
      <c r="CL335" s="155">
        <f t="shared" si="376"/>
        <v>5378750</v>
      </c>
      <c r="CM335" s="155">
        <f t="shared" si="376"/>
        <v>5378750</v>
      </c>
      <c r="CN335" s="155">
        <f t="shared" si="376"/>
        <v>5378750</v>
      </c>
      <c r="CO335" s="155">
        <f t="shared" si="384"/>
        <v>5378750</v>
      </c>
      <c r="CP335" s="155">
        <f t="shared" si="384"/>
        <v>5378750</v>
      </c>
      <c r="CQ335" s="155">
        <f t="shared" si="384"/>
        <v>5378750</v>
      </c>
      <c r="CR335" s="155">
        <f t="shared" si="384"/>
        <v>5378750</v>
      </c>
      <c r="CS335" s="155">
        <f t="shared" si="384"/>
        <v>5378750</v>
      </c>
      <c r="CT335" s="155">
        <f t="shared" si="384"/>
        <v>5378750</v>
      </c>
      <c r="CU335" s="155">
        <f t="shared" si="384"/>
        <v>5378750</v>
      </c>
      <c r="CV335" s="155">
        <f t="shared" si="384"/>
        <v>5378750</v>
      </c>
      <c r="CW335" s="155">
        <f t="shared" si="384"/>
        <v>5378750</v>
      </c>
      <c r="CX335" s="155">
        <f t="shared" si="377"/>
        <v>64545000</v>
      </c>
      <c r="CY335" s="155">
        <f t="shared" si="383"/>
        <v>86060000</v>
      </c>
    </row>
    <row r="336" spans="1:103" ht="13" outlineLevel="1" x14ac:dyDescent="0.25">
      <c r="A336" s="80" t="s">
        <v>716</v>
      </c>
      <c r="B336" s="80" t="s">
        <v>39</v>
      </c>
      <c r="C336" s="72"/>
      <c r="D336" s="71" t="s">
        <v>780</v>
      </c>
      <c r="E336" s="142" t="s">
        <v>776</v>
      </c>
      <c r="F336" s="71" t="s">
        <v>777</v>
      </c>
      <c r="G336" s="73">
        <v>44699</v>
      </c>
      <c r="H336" s="73">
        <v>44684</v>
      </c>
      <c r="I336" s="74" t="s">
        <v>720</v>
      </c>
      <c r="J336" s="74" t="s">
        <v>721</v>
      </c>
      <c r="K336" s="75" t="s">
        <v>50</v>
      </c>
      <c r="L336" s="75"/>
      <c r="M336" s="38" t="str">
        <f t="shared" si="291"/>
        <v>6414</v>
      </c>
      <c r="N336" s="160" t="s">
        <v>818</v>
      </c>
      <c r="O336" s="71"/>
      <c r="P336" s="76"/>
      <c r="Q336" s="77"/>
      <c r="R336" s="165">
        <v>92890000</v>
      </c>
      <c r="S336" s="170">
        <f t="shared" si="292"/>
        <v>7740833.333333333</v>
      </c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>
        <f t="shared" si="380"/>
        <v>0</v>
      </c>
      <c r="AG336" s="156">
        <v>0</v>
      </c>
      <c r="AH336" s="155">
        <f t="shared" si="381"/>
        <v>0</v>
      </c>
      <c r="AI336" s="155">
        <f t="shared" si="381"/>
        <v>0</v>
      </c>
      <c r="AJ336" s="155">
        <f t="shared" si="381"/>
        <v>0</v>
      </c>
      <c r="AK336" s="155">
        <f t="shared" si="381"/>
        <v>0</v>
      </c>
      <c r="AL336" s="155">
        <f t="shared" si="381"/>
        <v>0</v>
      </c>
      <c r="AM336" s="155">
        <f t="shared" si="381"/>
        <v>0</v>
      </c>
      <c r="AN336" s="155">
        <f t="shared" si="381"/>
        <v>0</v>
      </c>
      <c r="AO336" s="155">
        <f t="shared" si="381"/>
        <v>0</v>
      </c>
      <c r="AP336" s="155">
        <f t="shared" si="381"/>
        <v>0</v>
      </c>
      <c r="AQ336" s="155">
        <f t="shared" si="381"/>
        <v>0</v>
      </c>
      <c r="AR336" s="155">
        <f t="shared" si="381"/>
        <v>0</v>
      </c>
      <c r="AS336" s="155">
        <f t="shared" si="381"/>
        <v>0</v>
      </c>
      <c r="AT336" s="155">
        <f t="shared" si="382"/>
        <v>0</v>
      </c>
      <c r="AU336" s="156">
        <v>0</v>
      </c>
      <c r="AV336" s="155">
        <f t="shared" si="385"/>
        <v>0</v>
      </c>
      <c r="AW336" s="155">
        <f t="shared" si="385"/>
        <v>0</v>
      </c>
      <c r="AX336" s="155">
        <f t="shared" ref="AX336:BG345" si="386">+IF(YEAR($H336)&lt;$AV$5,$S336,IF(AND(YEAR($H336)=$AV$5,MONTH($H336)&lt;=AX$6),$S336,0))</f>
        <v>0</v>
      </c>
      <c r="AY336" s="155">
        <f t="shared" si="386"/>
        <v>0</v>
      </c>
      <c r="AZ336" s="155">
        <f t="shared" si="386"/>
        <v>7740833.333333333</v>
      </c>
      <c r="BA336" s="155">
        <f t="shared" si="386"/>
        <v>7740833.333333333</v>
      </c>
      <c r="BB336" s="155">
        <f t="shared" si="386"/>
        <v>7740833.333333333</v>
      </c>
      <c r="BC336" s="155">
        <f t="shared" si="386"/>
        <v>7740833.333333333</v>
      </c>
      <c r="BD336" s="155">
        <f t="shared" si="386"/>
        <v>7740833.333333333</v>
      </c>
      <c r="BE336" s="155">
        <f t="shared" si="386"/>
        <v>7740833.333333333</v>
      </c>
      <c r="BF336" s="155">
        <f t="shared" si="386"/>
        <v>7740833.333333333</v>
      </c>
      <c r="BG336" s="155">
        <f t="shared" si="386"/>
        <v>7740833.333333333</v>
      </c>
      <c r="BH336" s="155">
        <f t="shared" si="357"/>
        <v>61926666.666666672</v>
      </c>
      <c r="BI336" s="156">
        <f t="shared" si="361"/>
        <v>30963333.333333328</v>
      </c>
      <c r="BJ336" s="155">
        <f t="shared" si="369"/>
        <v>7740833.333333333</v>
      </c>
      <c r="BK336" s="155">
        <f t="shared" si="369"/>
        <v>7740833.333333333</v>
      </c>
      <c r="BL336" s="155">
        <f t="shared" si="369"/>
        <v>7740833.333333333</v>
      </c>
      <c r="BM336" s="155">
        <f t="shared" ref="BM336:BM354" si="387">+IF(YEAR($H336)&lt;$BJ$5,$S336,IF(AND(YEAR($H336)=$BJ$5,MONTH($H336)&lt;=BM$6),$S336,0))</f>
        <v>7740833.333333333</v>
      </c>
      <c r="BN336" s="155">
        <v>0</v>
      </c>
      <c r="BO336" s="155">
        <v>0</v>
      </c>
      <c r="BP336" s="155">
        <v>0</v>
      </c>
      <c r="BQ336" s="155">
        <v>0</v>
      </c>
      <c r="BR336" s="155">
        <v>0</v>
      </c>
      <c r="BS336" s="155">
        <v>0</v>
      </c>
      <c r="BT336" s="155">
        <v>0</v>
      </c>
      <c r="BU336" s="155">
        <v>0</v>
      </c>
      <c r="BV336" s="155">
        <f t="shared" si="370"/>
        <v>30963333.333333332</v>
      </c>
      <c r="BW336" s="156">
        <f t="shared" si="371"/>
        <v>0</v>
      </c>
      <c r="BX336" s="155"/>
      <c r="BY336" s="155"/>
      <c r="BZ336" s="155"/>
      <c r="CA336" s="155"/>
      <c r="CB336" s="155"/>
      <c r="CC336" s="155"/>
      <c r="CD336" s="155"/>
      <c r="CE336" s="155"/>
      <c r="CF336" s="155"/>
      <c r="CG336" s="155"/>
      <c r="CH336" s="155"/>
      <c r="CI336" s="155"/>
      <c r="CJ336" s="155">
        <f t="shared" si="374"/>
        <v>0</v>
      </c>
      <c r="CK336" s="156">
        <f t="shared" si="375"/>
        <v>0</v>
      </c>
      <c r="CL336" s="155">
        <v>0</v>
      </c>
      <c r="CM336" s="155">
        <v>0</v>
      </c>
      <c r="CN336" s="155">
        <v>0</v>
      </c>
      <c r="CO336" s="155">
        <v>0</v>
      </c>
      <c r="CP336" s="155">
        <v>0</v>
      </c>
      <c r="CQ336" s="155">
        <v>0</v>
      </c>
      <c r="CR336" s="155">
        <v>0</v>
      </c>
      <c r="CS336" s="155">
        <v>0</v>
      </c>
      <c r="CT336" s="155">
        <v>0</v>
      </c>
      <c r="CU336" s="155">
        <v>0</v>
      </c>
      <c r="CV336" s="155">
        <v>0</v>
      </c>
      <c r="CW336" s="155">
        <v>0</v>
      </c>
      <c r="CX336" s="155">
        <f t="shared" si="377"/>
        <v>0</v>
      </c>
      <c r="CY336" s="155">
        <f t="shared" si="383"/>
        <v>0</v>
      </c>
    </row>
    <row r="337" spans="1:103" ht="13" outlineLevel="1" x14ac:dyDescent="0.25">
      <c r="A337" s="80" t="s">
        <v>460</v>
      </c>
      <c r="B337" s="80" t="s">
        <v>39</v>
      </c>
      <c r="C337" s="72"/>
      <c r="D337" s="71" t="s">
        <v>88</v>
      </c>
      <c r="E337" s="142" t="s">
        <v>888</v>
      </c>
      <c r="F337" s="71" t="s">
        <v>545</v>
      </c>
      <c r="G337" s="73">
        <v>44691</v>
      </c>
      <c r="H337" s="73">
        <v>44691</v>
      </c>
      <c r="I337" s="74">
        <v>72</v>
      </c>
      <c r="J337" s="142" t="s">
        <v>94</v>
      </c>
      <c r="K337" s="75" t="s">
        <v>66</v>
      </c>
      <c r="L337" s="71"/>
      <c r="M337" s="38" t="str">
        <f t="shared" si="291"/>
        <v>6274</v>
      </c>
      <c r="N337" s="71">
        <v>6274001905</v>
      </c>
      <c r="O337" s="71">
        <v>6274001905</v>
      </c>
      <c r="P337" s="76"/>
      <c r="Q337" s="77"/>
      <c r="R337" s="76">
        <v>291000000</v>
      </c>
      <c r="S337" s="170">
        <f t="shared" si="292"/>
        <v>4041666.6666666665</v>
      </c>
      <c r="T337" s="155">
        <f t="shared" ref="T337:AE341" si="388">+IF(YEAR($H337)&lt;$T$5,$S337,IF(AND(YEAR($H337)=$T$5,MONTH($H337)&lt;=T$6),$S337,0))</f>
        <v>0</v>
      </c>
      <c r="U337" s="155">
        <f t="shared" si="388"/>
        <v>0</v>
      </c>
      <c r="V337" s="155">
        <f t="shared" si="388"/>
        <v>0</v>
      </c>
      <c r="W337" s="155">
        <f t="shared" si="388"/>
        <v>0</v>
      </c>
      <c r="X337" s="155">
        <f t="shared" si="388"/>
        <v>0</v>
      </c>
      <c r="Y337" s="155">
        <f t="shared" si="388"/>
        <v>0</v>
      </c>
      <c r="Z337" s="155">
        <f t="shared" si="388"/>
        <v>0</v>
      </c>
      <c r="AA337" s="155">
        <f t="shared" si="388"/>
        <v>0</v>
      </c>
      <c r="AB337" s="155">
        <f t="shared" si="388"/>
        <v>0</v>
      </c>
      <c r="AC337" s="155">
        <f t="shared" si="388"/>
        <v>0</v>
      </c>
      <c r="AD337" s="155">
        <f t="shared" si="388"/>
        <v>0</v>
      </c>
      <c r="AE337" s="155">
        <f t="shared" si="388"/>
        <v>0</v>
      </c>
      <c r="AF337" s="155">
        <f t="shared" si="380"/>
        <v>0</v>
      </c>
      <c r="AG337" s="156">
        <v>0</v>
      </c>
      <c r="AH337" s="155">
        <f t="shared" si="381"/>
        <v>0</v>
      </c>
      <c r="AI337" s="155">
        <f t="shared" si="381"/>
        <v>0</v>
      </c>
      <c r="AJ337" s="155">
        <f t="shared" si="381"/>
        <v>0</v>
      </c>
      <c r="AK337" s="155">
        <f t="shared" si="381"/>
        <v>0</v>
      </c>
      <c r="AL337" s="155">
        <f t="shared" si="381"/>
        <v>0</v>
      </c>
      <c r="AM337" s="155">
        <f t="shared" si="381"/>
        <v>0</v>
      </c>
      <c r="AN337" s="155">
        <f t="shared" si="381"/>
        <v>0</v>
      </c>
      <c r="AO337" s="155">
        <f t="shared" si="381"/>
        <v>0</v>
      </c>
      <c r="AP337" s="155">
        <f t="shared" si="381"/>
        <v>0</v>
      </c>
      <c r="AQ337" s="155">
        <f t="shared" si="381"/>
        <v>0</v>
      </c>
      <c r="AR337" s="155">
        <f t="shared" si="381"/>
        <v>0</v>
      </c>
      <c r="AS337" s="155">
        <f t="shared" si="381"/>
        <v>0</v>
      </c>
      <c r="AT337" s="155">
        <f t="shared" si="382"/>
        <v>0</v>
      </c>
      <c r="AU337" s="156">
        <v>0</v>
      </c>
      <c r="AV337" s="155">
        <f t="shared" si="385"/>
        <v>0</v>
      </c>
      <c r="AW337" s="155">
        <f t="shared" si="385"/>
        <v>0</v>
      </c>
      <c r="AX337" s="155">
        <f t="shared" si="386"/>
        <v>0</v>
      </c>
      <c r="AY337" s="155">
        <f t="shared" si="386"/>
        <v>0</v>
      </c>
      <c r="AZ337" s="155">
        <f t="shared" si="386"/>
        <v>4041666.6666666665</v>
      </c>
      <c r="BA337" s="155">
        <f t="shared" si="386"/>
        <v>4041666.6666666665</v>
      </c>
      <c r="BB337" s="155">
        <f t="shared" si="386"/>
        <v>4041666.6666666665</v>
      </c>
      <c r="BC337" s="155">
        <f t="shared" si="386"/>
        <v>4041666.6666666665</v>
      </c>
      <c r="BD337" s="155">
        <f t="shared" si="386"/>
        <v>4041666.6666666665</v>
      </c>
      <c r="BE337" s="155">
        <f t="shared" si="386"/>
        <v>4041666.6666666665</v>
      </c>
      <c r="BF337" s="155">
        <f t="shared" si="386"/>
        <v>4041666.6666666665</v>
      </c>
      <c r="BG337" s="155">
        <f t="shared" si="386"/>
        <v>4041666.6666666665</v>
      </c>
      <c r="BH337" s="155">
        <f t="shared" si="357"/>
        <v>32333333.333333336</v>
      </c>
      <c r="BI337" s="156">
        <f t="shared" si="361"/>
        <v>258666666.66666666</v>
      </c>
      <c r="BJ337" s="155">
        <f t="shared" si="369"/>
        <v>4041666.6666666665</v>
      </c>
      <c r="BK337" s="155">
        <f t="shared" si="369"/>
        <v>4041666.6666666665</v>
      </c>
      <c r="BL337" s="155">
        <f t="shared" si="369"/>
        <v>4041666.6666666665</v>
      </c>
      <c r="BM337" s="155">
        <f t="shared" si="387"/>
        <v>4041666.6666666665</v>
      </c>
      <c r="BN337" s="155">
        <f t="shared" ref="BN337:BU341" si="389">+IF(YEAR($H337)&lt;$BJ$5,$S337,IF(AND(YEAR($H337)=$BJ$5,MONTH($H337)&lt;=BN$6),$S337,0))</f>
        <v>4041666.6666666665</v>
      </c>
      <c r="BO337" s="155">
        <f t="shared" si="389"/>
        <v>4041666.6666666665</v>
      </c>
      <c r="BP337" s="155">
        <f t="shared" si="389"/>
        <v>4041666.6666666665</v>
      </c>
      <c r="BQ337" s="155">
        <f t="shared" si="389"/>
        <v>4041666.6666666665</v>
      </c>
      <c r="BR337" s="155">
        <f t="shared" si="389"/>
        <v>4041666.6666666665</v>
      </c>
      <c r="BS337" s="155">
        <f t="shared" si="389"/>
        <v>4041666.6666666665</v>
      </c>
      <c r="BT337" s="155">
        <f t="shared" si="389"/>
        <v>4041666.6666666665</v>
      </c>
      <c r="BU337" s="155">
        <f t="shared" si="389"/>
        <v>4041666.6666666665</v>
      </c>
      <c r="BV337" s="155">
        <f t="shared" si="370"/>
        <v>48499999.999999993</v>
      </c>
      <c r="BW337" s="156">
        <f t="shared" si="371"/>
        <v>210166666.66666666</v>
      </c>
      <c r="BX337" s="157">
        <f t="shared" ref="BX337:CI341" si="390">+$S337</f>
        <v>4041666.6666666665</v>
      </c>
      <c r="BY337" s="157">
        <f t="shared" si="390"/>
        <v>4041666.6666666665</v>
      </c>
      <c r="BZ337" s="157">
        <f t="shared" si="390"/>
        <v>4041666.6666666665</v>
      </c>
      <c r="CA337" s="157">
        <f t="shared" si="390"/>
        <v>4041666.6666666665</v>
      </c>
      <c r="CB337" s="157">
        <f t="shared" si="390"/>
        <v>4041666.6666666665</v>
      </c>
      <c r="CC337" s="157">
        <f t="shared" si="390"/>
        <v>4041666.6666666665</v>
      </c>
      <c r="CD337" s="157">
        <f t="shared" si="390"/>
        <v>4041666.6666666665</v>
      </c>
      <c r="CE337" s="157">
        <f t="shared" si="390"/>
        <v>4041666.6666666665</v>
      </c>
      <c r="CF337" s="157">
        <f t="shared" si="390"/>
        <v>4041666.6666666665</v>
      </c>
      <c r="CG337" s="157">
        <f t="shared" si="390"/>
        <v>4041666.6666666665</v>
      </c>
      <c r="CH337" s="157">
        <f t="shared" si="390"/>
        <v>4041666.6666666665</v>
      </c>
      <c r="CI337" s="157">
        <f t="shared" si="390"/>
        <v>4041666.6666666665</v>
      </c>
      <c r="CJ337" s="155">
        <f t="shared" si="374"/>
        <v>48499999.999999993</v>
      </c>
      <c r="CK337" s="156">
        <f t="shared" si="375"/>
        <v>161666666.66666666</v>
      </c>
      <c r="CL337" s="155">
        <f t="shared" ref="CL337:CW341" si="391">+IF(YEAR($H337)&lt;$CL$4,$S337,IF(AND(YEAR($H337)=$CL$4,MONTH($H337)&lt;=CL$6),$S337,0))</f>
        <v>4041666.6666666665</v>
      </c>
      <c r="CM337" s="155">
        <f t="shared" si="391"/>
        <v>4041666.6666666665</v>
      </c>
      <c r="CN337" s="155">
        <f t="shared" si="391"/>
        <v>4041666.6666666665</v>
      </c>
      <c r="CO337" s="155">
        <f t="shared" si="391"/>
        <v>4041666.6666666665</v>
      </c>
      <c r="CP337" s="155">
        <f t="shared" si="391"/>
        <v>4041666.6666666665</v>
      </c>
      <c r="CQ337" s="155">
        <f t="shared" si="391"/>
        <v>4041666.6666666665</v>
      </c>
      <c r="CR337" s="155">
        <f t="shared" si="391"/>
        <v>4041666.6666666665</v>
      </c>
      <c r="CS337" s="155">
        <f t="shared" si="391"/>
        <v>4041666.6666666665</v>
      </c>
      <c r="CT337" s="155">
        <f t="shared" si="391"/>
        <v>4041666.6666666665</v>
      </c>
      <c r="CU337" s="155">
        <f t="shared" si="391"/>
        <v>4041666.6666666665</v>
      </c>
      <c r="CV337" s="155">
        <f t="shared" si="391"/>
        <v>4041666.6666666665</v>
      </c>
      <c r="CW337" s="155">
        <f t="shared" si="391"/>
        <v>4041666.6666666665</v>
      </c>
      <c r="CX337" s="155">
        <f t="shared" si="377"/>
        <v>48499999.999999993</v>
      </c>
      <c r="CY337" s="155">
        <f t="shared" si="383"/>
        <v>113166666.66666666</v>
      </c>
    </row>
    <row r="338" spans="1:103" ht="13" outlineLevel="1" x14ac:dyDescent="0.25">
      <c r="A338" s="80" t="s">
        <v>460</v>
      </c>
      <c r="B338" s="80" t="s">
        <v>39</v>
      </c>
      <c r="C338" s="72"/>
      <c r="D338" s="71" t="s">
        <v>82</v>
      </c>
      <c r="E338" s="142" t="s">
        <v>889</v>
      </c>
      <c r="F338" s="71" t="s">
        <v>464</v>
      </c>
      <c r="G338" s="73">
        <v>44768</v>
      </c>
      <c r="H338" s="73">
        <v>44694</v>
      </c>
      <c r="I338" s="74">
        <v>60</v>
      </c>
      <c r="J338" s="142" t="s">
        <v>94</v>
      </c>
      <c r="K338" s="75" t="s">
        <v>66</v>
      </c>
      <c r="L338" s="71"/>
      <c r="M338" s="38" t="str">
        <f t="shared" si="291"/>
        <v>6274</v>
      </c>
      <c r="N338" s="71">
        <v>6274001903</v>
      </c>
      <c r="O338" s="71" t="s">
        <v>346</v>
      </c>
      <c r="P338" s="76"/>
      <c r="Q338" s="77"/>
      <c r="R338" s="76">
        <v>172165000</v>
      </c>
      <c r="S338" s="170">
        <f t="shared" si="292"/>
        <v>2869416.6666666665</v>
      </c>
      <c r="T338" s="155">
        <f t="shared" si="388"/>
        <v>0</v>
      </c>
      <c r="U338" s="155">
        <f t="shared" si="388"/>
        <v>0</v>
      </c>
      <c r="V338" s="155">
        <f t="shared" si="388"/>
        <v>0</v>
      </c>
      <c r="W338" s="155">
        <f t="shared" si="388"/>
        <v>0</v>
      </c>
      <c r="X338" s="155">
        <f t="shared" si="388"/>
        <v>0</v>
      </c>
      <c r="Y338" s="155">
        <f t="shared" si="388"/>
        <v>0</v>
      </c>
      <c r="Z338" s="155">
        <f t="shared" si="388"/>
        <v>0</v>
      </c>
      <c r="AA338" s="155">
        <f t="shared" si="388"/>
        <v>0</v>
      </c>
      <c r="AB338" s="155">
        <f t="shared" si="388"/>
        <v>0</v>
      </c>
      <c r="AC338" s="155">
        <f t="shared" si="388"/>
        <v>0</v>
      </c>
      <c r="AD338" s="155">
        <f t="shared" si="388"/>
        <v>0</v>
      </c>
      <c r="AE338" s="155">
        <f t="shared" si="388"/>
        <v>0</v>
      </c>
      <c r="AF338" s="155">
        <f t="shared" si="380"/>
        <v>0</v>
      </c>
      <c r="AG338" s="156">
        <v>0</v>
      </c>
      <c r="AH338" s="155">
        <f t="shared" si="381"/>
        <v>0</v>
      </c>
      <c r="AI338" s="155">
        <f t="shared" si="381"/>
        <v>0</v>
      </c>
      <c r="AJ338" s="155">
        <f t="shared" si="381"/>
        <v>0</v>
      </c>
      <c r="AK338" s="155">
        <f t="shared" si="381"/>
        <v>0</v>
      </c>
      <c r="AL338" s="155">
        <f t="shared" si="381"/>
        <v>0</v>
      </c>
      <c r="AM338" s="155">
        <f t="shared" si="381"/>
        <v>0</v>
      </c>
      <c r="AN338" s="155">
        <f t="shared" si="381"/>
        <v>0</v>
      </c>
      <c r="AO338" s="155">
        <f t="shared" si="381"/>
        <v>0</v>
      </c>
      <c r="AP338" s="155">
        <f t="shared" si="381"/>
        <v>0</v>
      </c>
      <c r="AQ338" s="155">
        <f t="shared" si="381"/>
        <v>0</v>
      </c>
      <c r="AR338" s="155">
        <f t="shared" si="381"/>
        <v>0</v>
      </c>
      <c r="AS338" s="155">
        <f t="shared" si="381"/>
        <v>0</v>
      </c>
      <c r="AT338" s="155">
        <f t="shared" si="382"/>
        <v>0</v>
      </c>
      <c r="AU338" s="156">
        <v>0</v>
      </c>
      <c r="AV338" s="155">
        <f t="shared" si="385"/>
        <v>0</v>
      </c>
      <c r="AW338" s="155">
        <f t="shared" si="385"/>
        <v>0</v>
      </c>
      <c r="AX338" s="155">
        <f t="shared" si="386"/>
        <v>0</v>
      </c>
      <c r="AY338" s="155">
        <f t="shared" si="386"/>
        <v>0</v>
      </c>
      <c r="AZ338" s="155">
        <f t="shared" si="386"/>
        <v>2869416.6666666665</v>
      </c>
      <c r="BA338" s="155">
        <f t="shared" si="386"/>
        <v>2869416.6666666665</v>
      </c>
      <c r="BB338" s="155">
        <f t="shared" si="386"/>
        <v>2869416.6666666665</v>
      </c>
      <c r="BC338" s="155">
        <f t="shared" si="386"/>
        <v>2869416.6666666665</v>
      </c>
      <c r="BD338" s="155">
        <f t="shared" si="386"/>
        <v>2869416.6666666665</v>
      </c>
      <c r="BE338" s="155">
        <f t="shared" si="386"/>
        <v>2869416.6666666665</v>
      </c>
      <c r="BF338" s="155">
        <f t="shared" si="386"/>
        <v>2869416.6666666665</v>
      </c>
      <c r="BG338" s="155">
        <f t="shared" si="386"/>
        <v>2869416.6666666665</v>
      </c>
      <c r="BH338" s="155">
        <f t="shared" si="357"/>
        <v>22955333.333333336</v>
      </c>
      <c r="BI338" s="156">
        <f t="shared" si="361"/>
        <v>149209666.66666666</v>
      </c>
      <c r="BJ338" s="155">
        <f t="shared" si="369"/>
        <v>2869416.6666666665</v>
      </c>
      <c r="BK338" s="155">
        <f t="shared" si="369"/>
        <v>2869416.6666666665</v>
      </c>
      <c r="BL338" s="155">
        <f t="shared" si="369"/>
        <v>2869416.6666666665</v>
      </c>
      <c r="BM338" s="155">
        <f t="shared" si="387"/>
        <v>2869416.6666666665</v>
      </c>
      <c r="BN338" s="155">
        <f t="shared" si="389"/>
        <v>2869416.6666666665</v>
      </c>
      <c r="BO338" s="155">
        <f t="shared" si="389"/>
        <v>2869416.6666666665</v>
      </c>
      <c r="BP338" s="155">
        <f t="shared" si="389"/>
        <v>2869416.6666666665</v>
      </c>
      <c r="BQ338" s="155">
        <f t="shared" si="389"/>
        <v>2869416.6666666665</v>
      </c>
      <c r="BR338" s="155">
        <f t="shared" si="389"/>
        <v>2869416.6666666665</v>
      </c>
      <c r="BS338" s="155">
        <f t="shared" si="389"/>
        <v>2869416.6666666665</v>
      </c>
      <c r="BT338" s="155">
        <f t="shared" si="389"/>
        <v>2869416.6666666665</v>
      </c>
      <c r="BU338" s="155">
        <f t="shared" si="389"/>
        <v>2869416.6666666665</v>
      </c>
      <c r="BV338" s="155">
        <f t="shared" si="370"/>
        <v>34433000.000000007</v>
      </c>
      <c r="BW338" s="156">
        <f t="shared" si="371"/>
        <v>114776666.66666666</v>
      </c>
      <c r="BX338" s="157">
        <f t="shared" si="390"/>
        <v>2869416.6666666665</v>
      </c>
      <c r="BY338" s="157">
        <f t="shared" si="390"/>
        <v>2869416.6666666665</v>
      </c>
      <c r="BZ338" s="157">
        <f t="shared" si="390"/>
        <v>2869416.6666666665</v>
      </c>
      <c r="CA338" s="157">
        <f t="shared" si="390"/>
        <v>2869416.6666666665</v>
      </c>
      <c r="CB338" s="157">
        <f t="shared" si="390"/>
        <v>2869416.6666666665</v>
      </c>
      <c r="CC338" s="157">
        <f t="shared" si="390"/>
        <v>2869416.6666666665</v>
      </c>
      <c r="CD338" s="157">
        <f t="shared" si="390"/>
        <v>2869416.6666666665</v>
      </c>
      <c r="CE338" s="157">
        <f t="shared" si="390"/>
        <v>2869416.6666666665</v>
      </c>
      <c r="CF338" s="157">
        <f t="shared" si="390"/>
        <v>2869416.6666666665</v>
      </c>
      <c r="CG338" s="157">
        <f t="shared" si="390"/>
        <v>2869416.6666666665</v>
      </c>
      <c r="CH338" s="157">
        <f t="shared" si="390"/>
        <v>2869416.6666666665</v>
      </c>
      <c r="CI338" s="157">
        <f t="shared" si="390"/>
        <v>2869416.6666666665</v>
      </c>
      <c r="CJ338" s="155">
        <f t="shared" si="374"/>
        <v>34433000.000000007</v>
      </c>
      <c r="CK338" s="156">
        <f t="shared" si="375"/>
        <v>80343666.666666657</v>
      </c>
      <c r="CL338" s="155">
        <f t="shared" si="391"/>
        <v>2869416.6666666665</v>
      </c>
      <c r="CM338" s="155">
        <f t="shared" si="391"/>
        <v>2869416.6666666665</v>
      </c>
      <c r="CN338" s="155">
        <f t="shared" si="391"/>
        <v>2869416.6666666665</v>
      </c>
      <c r="CO338" s="155">
        <f t="shared" si="391"/>
        <v>2869416.6666666665</v>
      </c>
      <c r="CP338" s="155">
        <f t="shared" si="391"/>
        <v>2869416.6666666665</v>
      </c>
      <c r="CQ338" s="155">
        <f t="shared" si="391"/>
        <v>2869416.6666666665</v>
      </c>
      <c r="CR338" s="155">
        <f t="shared" si="391"/>
        <v>2869416.6666666665</v>
      </c>
      <c r="CS338" s="155">
        <f t="shared" si="391"/>
        <v>2869416.6666666665</v>
      </c>
      <c r="CT338" s="155">
        <f t="shared" si="391"/>
        <v>2869416.6666666665</v>
      </c>
      <c r="CU338" s="155">
        <f t="shared" si="391"/>
        <v>2869416.6666666665</v>
      </c>
      <c r="CV338" s="155">
        <f t="shared" si="391"/>
        <v>2869416.6666666665</v>
      </c>
      <c r="CW338" s="155">
        <f t="shared" si="391"/>
        <v>2869416.6666666665</v>
      </c>
      <c r="CX338" s="155">
        <f t="shared" si="377"/>
        <v>34433000.000000007</v>
      </c>
      <c r="CY338" s="155">
        <f t="shared" si="383"/>
        <v>45910666.666666649</v>
      </c>
    </row>
    <row r="339" spans="1:103" ht="13" outlineLevel="1" x14ac:dyDescent="0.25">
      <c r="A339" s="80" t="s">
        <v>460</v>
      </c>
      <c r="B339" s="80" t="s">
        <v>39</v>
      </c>
      <c r="C339" s="72"/>
      <c r="D339" s="71" t="s">
        <v>82</v>
      </c>
      <c r="E339" s="142" t="s">
        <v>890</v>
      </c>
      <c r="F339" s="71" t="s">
        <v>467</v>
      </c>
      <c r="G339" s="73">
        <v>44682</v>
      </c>
      <c r="H339" s="73">
        <v>44698</v>
      </c>
      <c r="I339" s="74">
        <v>120</v>
      </c>
      <c r="J339" s="142" t="s">
        <v>613</v>
      </c>
      <c r="K339" s="75" t="s">
        <v>46</v>
      </c>
      <c r="L339" s="71"/>
      <c r="M339" s="38" t="str">
        <f t="shared" si="291"/>
        <v>6274</v>
      </c>
      <c r="N339" s="71">
        <v>6274001903</v>
      </c>
      <c r="O339" s="71" t="s">
        <v>346</v>
      </c>
      <c r="P339" s="76"/>
      <c r="Q339" s="77"/>
      <c r="R339" s="76">
        <v>1062500000</v>
      </c>
      <c r="S339" s="170">
        <f t="shared" si="292"/>
        <v>8854166.666666666</v>
      </c>
      <c r="T339" s="155">
        <f t="shared" si="388"/>
        <v>0</v>
      </c>
      <c r="U339" s="155">
        <f t="shared" si="388"/>
        <v>0</v>
      </c>
      <c r="V339" s="155">
        <f t="shared" si="388"/>
        <v>0</v>
      </c>
      <c r="W339" s="155">
        <f t="shared" si="388"/>
        <v>0</v>
      </c>
      <c r="X339" s="155">
        <f t="shared" si="388"/>
        <v>0</v>
      </c>
      <c r="Y339" s="155">
        <f t="shared" si="388"/>
        <v>0</v>
      </c>
      <c r="Z339" s="155">
        <f t="shared" si="388"/>
        <v>0</v>
      </c>
      <c r="AA339" s="155">
        <f t="shared" si="388"/>
        <v>0</v>
      </c>
      <c r="AB339" s="155">
        <f t="shared" si="388"/>
        <v>0</v>
      </c>
      <c r="AC339" s="155">
        <f t="shared" si="388"/>
        <v>0</v>
      </c>
      <c r="AD339" s="155">
        <f t="shared" si="388"/>
        <v>0</v>
      </c>
      <c r="AE339" s="155">
        <f t="shared" si="388"/>
        <v>0</v>
      </c>
      <c r="AF339" s="155">
        <f t="shared" si="380"/>
        <v>0</v>
      </c>
      <c r="AG339" s="156">
        <v>0</v>
      </c>
      <c r="AH339" s="155">
        <f t="shared" si="381"/>
        <v>0</v>
      </c>
      <c r="AI339" s="155">
        <f t="shared" si="381"/>
        <v>0</v>
      </c>
      <c r="AJ339" s="155">
        <f t="shared" si="381"/>
        <v>0</v>
      </c>
      <c r="AK339" s="155">
        <f t="shared" si="381"/>
        <v>0</v>
      </c>
      <c r="AL339" s="155">
        <f t="shared" si="381"/>
        <v>0</v>
      </c>
      <c r="AM339" s="155">
        <f t="shared" si="381"/>
        <v>0</v>
      </c>
      <c r="AN339" s="155">
        <f t="shared" si="381"/>
        <v>0</v>
      </c>
      <c r="AO339" s="155">
        <f t="shared" si="381"/>
        <v>0</v>
      </c>
      <c r="AP339" s="155">
        <f t="shared" si="381"/>
        <v>0</v>
      </c>
      <c r="AQ339" s="155">
        <f t="shared" si="381"/>
        <v>0</v>
      </c>
      <c r="AR339" s="155">
        <f t="shared" si="381"/>
        <v>0</v>
      </c>
      <c r="AS339" s="155">
        <f t="shared" si="381"/>
        <v>0</v>
      </c>
      <c r="AT339" s="155">
        <f t="shared" si="382"/>
        <v>0</v>
      </c>
      <c r="AU339" s="156">
        <v>0</v>
      </c>
      <c r="AV339" s="155">
        <f t="shared" si="385"/>
        <v>0</v>
      </c>
      <c r="AW339" s="155">
        <f t="shared" si="385"/>
        <v>0</v>
      </c>
      <c r="AX339" s="155">
        <f t="shared" si="386"/>
        <v>0</v>
      </c>
      <c r="AY339" s="155">
        <f t="shared" si="386"/>
        <v>0</v>
      </c>
      <c r="AZ339" s="155">
        <f t="shared" si="386"/>
        <v>8854166.666666666</v>
      </c>
      <c r="BA339" s="155">
        <f t="shared" si="386"/>
        <v>8854166.666666666</v>
      </c>
      <c r="BB339" s="155">
        <f t="shared" si="386"/>
        <v>8854166.666666666</v>
      </c>
      <c r="BC339" s="155">
        <f t="shared" si="386"/>
        <v>8854166.666666666</v>
      </c>
      <c r="BD339" s="155">
        <f t="shared" si="386"/>
        <v>8854166.666666666</v>
      </c>
      <c r="BE339" s="155">
        <f t="shared" si="386"/>
        <v>8854166.666666666</v>
      </c>
      <c r="BF339" s="155">
        <f t="shared" si="386"/>
        <v>8854166.666666666</v>
      </c>
      <c r="BG339" s="155">
        <f t="shared" si="386"/>
        <v>8854166.666666666</v>
      </c>
      <c r="BH339" s="155">
        <f t="shared" si="357"/>
        <v>70833333.333333328</v>
      </c>
      <c r="BI339" s="156">
        <f t="shared" si="361"/>
        <v>991666666.66666663</v>
      </c>
      <c r="BJ339" s="155">
        <f t="shared" si="369"/>
        <v>8854166.666666666</v>
      </c>
      <c r="BK339" s="155">
        <f t="shared" si="369"/>
        <v>8854166.666666666</v>
      </c>
      <c r="BL339" s="155">
        <f t="shared" si="369"/>
        <v>8854166.666666666</v>
      </c>
      <c r="BM339" s="155">
        <f t="shared" si="387"/>
        <v>8854166.666666666</v>
      </c>
      <c r="BN339" s="155">
        <f t="shared" si="389"/>
        <v>8854166.666666666</v>
      </c>
      <c r="BO339" s="155">
        <f t="shared" si="389"/>
        <v>8854166.666666666</v>
      </c>
      <c r="BP339" s="155">
        <f t="shared" si="389"/>
        <v>8854166.666666666</v>
      </c>
      <c r="BQ339" s="155">
        <f t="shared" si="389"/>
        <v>8854166.666666666</v>
      </c>
      <c r="BR339" s="155">
        <f t="shared" si="389"/>
        <v>8854166.666666666</v>
      </c>
      <c r="BS339" s="155">
        <f t="shared" si="389"/>
        <v>8854166.666666666</v>
      </c>
      <c r="BT339" s="155">
        <f t="shared" si="389"/>
        <v>8854166.666666666</v>
      </c>
      <c r="BU339" s="155">
        <f t="shared" si="389"/>
        <v>8854166.666666666</v>
      </c>
      <c r="BV339" s="155">
        <f t="shared" si="370"/>
        <v>106250000.00000001</v>
      </c>
      <c r="BW339" s="156">
        <f t="shared" si="371"/>
        <v>885416666.66666663</v>
      </c>
      <c r="BX339" s="157">
        <f t="shared" si="390"/>
        <v>8854166.666666666</v>
      </c>
      <c r="BY339" s="157">
        <f t="shared" si="390"/>
        <v>8854166.666666666</v>
      </c>
      <c r="BZ339" s="157">
        <f t="shared" si="390"/>
        <v>8854166.666666666</v>
      </c>
      <c r="CA339" s="157">
        <f t="shared" si="390"/>
        <v>8854166.666666666</v>
      </c>
      <c r="CB339" s="157">
        <f t="shared" si="390"/>
        <v>8854166.666666666</v>
      </c>
      <c r="CC339" s="157">
        <f t="shared" si="390"/>
        <v>8854166.666666666</v>
      </c>
      <c r="CD339" s="157">
        <f t="shared" si="390"/>
        <v>8854166.666666666</v>
      </c>
      <c r="CE339" s="157">
        <f t="shared" si="390"/>
        <v>8854166.666666666</v>
      </c>
      <c r="CF339" s="157">
        <f t="shared" si="390"/>
        <v>8854166.666666666</v>
      </c>
      <c r="CG339" s="157">
        <f t="shared" si="390"/>
        <v>8854166.666666666</v>
      </c>
      <c r="CH339" s="157">
        <f t="shared" si="390"/>
        <v>8854166.666666666</v>
      </c>
      <c r="CI339" s="157">
        <f t="shared" si="390"/>
        <v>8854166.666666666</v>
      </c>
      <c r="CJ339" s="155">
        <f t="shared" si="374"/>
        <v>106250000.00000001</v>
      </c>
      <c r="CK339" s="156">
        <f t="shared" si="375"/>
        <v>779166666.66666663</v>
      </c>
      <c r="CL339" s="155">
        <f t="shared" si="391"/>
        <v>8854166.666666666</v>
      </c>
      <c r="CM339" s="155">
        <f t="shared" si="391"/>
        <v>8854166.666666666</v>
      </c>
      <c r="CN339" s="155">
        <f t="shared" si="391"/>
        <v>8854166.666666666</v>
      </c>
      <c r="CO339" s="155">
        <f t="shared" si="391"/>
        <v>8854166.666666666</v>
      </c>
      <c r="CP339" s="155">
        <f t="shared" si="391"/>
        <v>8854166.666666666</v>
      </c>
      <c r="CQ339" s="155">
        <f t="shared" si="391"/>
        <v>8854166.666666666</v>
      </c>
      <c r="CR339" s="155">
        <f t="shared" si="391"/>
        <v>8854166.666666666</v>
      </c>
      <c r="CS339" s="155">
        <f t="shared" si="391"/>
        <v>8854166.666666666</v>
      </c>
      <c r="CT339" s="155">
        <f t="shared" si="391"/>
        <v>8854166.666666666</v>
      </c>
      <c r="CU339" s="155">
        <f t="shared" si="391"/>
        <v>8854166.666666666</v>
      </c>
      <c r="CV339" s="155">
        <f t="shared" si="391"/>
        <v>8854166.666666666</v>
      </c>
      <c r="CW339" s="155">
        <f t="shared" si="391"/>
        <v>8854166.666666666</v>
      </c>
      <c r="CX339" s="155">
        <f t="shared" si="377"/>
        <v>106250000.00000001</v>
      </c>
      <c r="CY339" s="155">
        <f t="shared" si="383"/>
        <v>672916666.66666663</v>
      </c>
    </row>
    <row r="340" spans="1:103" ht="13" outlineLevel="1" x14ac:dyDescent="0.25">
      <c r="A340" s="80" t="s">
        <v>460</v>
      </c>
      <c r="B340" s="80" t="s">
        <v>39</v>
      </c>
      <c r="C340" s="72"/>
      <c r="D340" s="71" t="s">
        <v>88</v>
      </c>
      <c r="E340" s="142" t="s">
        <v>891</v>
      </c>
      <c r="F340" s="71" t="s">
        <v>546</v>
      </c>
      <c r="G340" s="73">
        <v>44699</v>
      </c>
      <c r="H340" s="73">
        <v>44699</v>
      </c>
      <c r="I340" s="74">
        <v>72</v>
      </c>
      <c r="J340" s="142" t="s">
        <v>94</v>
      </c>
      <c r="K340" s="75" t="s">
        <v>66</v>
      </c>
      <c r="L340" s="71"/>
      <c r="M340" s="38" t="str">
        <f t="shared" si="291"/>
        <v>6274</v>
      </c>
      <c r="N340" s="71">
        <v>6274001905</v>
      </c>
      <c r="O340" s="71">
        <v>6274001905</v>
      </c>
      <c r="P340" s="76"/>
      <c r="Q340" s="77"/>
      <c r="R340" s="76">
        <v>470000000</v>
      </c>
      <c r="S340" s="170">
        <f t="shared" si="292"/>
        <v>6527777.777777778</v>
      </c>
      <c r="T340" s="155">
        <f t="shared" si="388"/>
        <v>0</v>
      </c>
      <c r="U340" s="155">
        <f t="shared" si="388"/>
        <v>0</v>
      </c>
      <c r="V340" s="155">
        <f t="shared" si="388"/>
        <v>0</v>
      </c>
      <c r="W340" s="155">
        <f t="shared" si="388"/>
        <v>0</v>
      </c>
      <c r="X340" s="155">
        <f t="shared" si="388"/>
        <v>0</v>
      </c>
      <c r="Y340" s="155">
        <f t="shared" si="388"/>
        <v>0</v>
      </c>
      <c r="Z340" s="155">
        <f t="shared" si="388"/>
        <v>0</v>
      </c>
      <c r="AA340" s="155">
        <f t="shared" si="388"/>
        <v>0</v>
      </c>
      <c r="AB340" s="155">
        <f t="shared" si="388"/>
        <v>0</v>
      </c>
      <c r="AC340" s="155">
        <f t="shared" si="388"/>
        <v>0</v>
      </c>
      <c r="AD340" s="155">
        <f t="shared" si="388"/>
        <v>0</v>
      </c>
      <c r="AE340" s="155">
        <f t="shared" si="388"/>
        <v>0</v>
      </c>
      <c r="AF340" s="155">
        <f t="shared" si="380"/>
        <v>0</v>
      </c>
      <c r="AG340" s="156">
        <v>0</v>
      </c>
      <c r="AH340" s="155">
        <f t="shared" si="381"/>
        <v>0</v>
      </c>
      <c r="AI340" s="155">
        <f t="shared" si="381"/>
        <v>0</v>
      </c>
      <c r="AJ340" s="155">
        <f t="shared" si="381"/>
        <v>0</v>
      </c>
      <c r="AK340" s="155">
        <f t="shared" si="381"/>
        <v>0</v>
      </c>
      <c r="AL340" s="155">
        <f t="shared" si="381"/>
        <v>0</v>
      </c>
      <c r="AM340" s="155">
        <f t="shared" si="381"/>
        <v>0</v>
      </c>
      <c r="AN340" s="155">
        <f t="shared" si="381"/>
        <v>0</v>
      </c>
      <c r="AO340" s="155">
        <f t="shared" si="381"/>
        <v>0</v>
      </c>
      <c r="AP340" s="155">
        <f t="shared" si="381"/>
        <v>0</v>
      </c>
      <c r="AQ340" s="155">
        <f t="shared" si="381"/>
        <v>0</v>
      </c>
      <c r="AR340" s="155">
        <f t="shared" si="381"/>
        <v>0</v>
      </c>
      <c r="AS340" s="155">
        <f t="shared" si="381"/>
        <v>0</v>
      </c>
      <c r="AT340" s="155">
        <f t="shared" si="382"/>
        <v>0</v>
      </c>
      <c r="AU340" s="156">
        <v>0</v>
      </c>
      <c r="AV340" s="155">
        <f t="shared" si="385"/>
        <v>0</v>
      </c>
      <c r="AW340" s="155">
        <f t="shared" si="385"/>
        <v>0</v>
      </c>
      <c r="AX340" s="155">
        <f t="shared" si="386"/>
        <v>0</v>
      </c>
      <c r="AY340" s="155">
        <f t="shared" si="386"/>
        <v>0</v>
      </c>
      <c r="AZ340" s="155">
        <f t="shared" si="386"/>
        <v>6527777.777777778</v>
      </c>
      <c r="BA340" s="155">
        <f t="shared" si="386"/>
        <v>6527777.777777778</v>
      </c>
      <c r="BB340" s="155">
        <f t="shared" si="386"/>
        <v>6527777.777777778</v>
      </c>
      <c r="BC340" s="155">
        <f t="shared" si="386"/>
        <v>6527777.777777778</v>
      </c>
      <c r="BD340" s="155">
        <f t="shared" si="386"/>
        <v>6527777.777777778</v>
      </c>
      <c r="BE340" s="155">
        <f t="shared" si="386"/>
        <v>6527777.777777778</v>
      </c>
      <c r="BF340" s="155">
        <f t="shared" si="386"/>
        <v>6527777.777777778</v>
      </c>
      <c r="BG340" s="155">
        <f t="shared" si="386"/>
        <v>6527777.777777778</v>
      </c>
      <c r="BH340" s="155">
        <f t="shared" si="357"/>
        <v>52222222.222222216</v>
      </c>
      <c r="BI340" s="156">
        <f t="shared" si="361"/>
        <v>417777777.77777779</v>
      </c>
      <c r="BJ340" s="155">
        <f t="shared" si="369"/>
        <v>6527777.777777778</v>
      </c>
      <c r="BK340" s="155">
        <f t="shared" si="369"/>
        <v>6527777.777777778</v>
      </c>
      <c r="BL340" s="155">
        <f t="shared" si="369"/>
        <v>6527777.777777778</v>
      </c>
      <c r="BM340" s="155">
        <f t="shared" si="387"/>
        <v>6527777.777777778</v>
      </c>
      <c r="BN340" s="155">
        <f t="shared" si="389"/>
        <v>6527777.777777778</v>
      </c>
      <c r="BO340" s="155">
        <f t="shared" si="389"/>
        <v>6527777.777777778</v>
      </c>
      <c r="BP340" s="155">
        <f t="shared" si="389"/>
        <v>6527777.777777778</v>
      </c>
      <c r="BQ340" s="155">
        <f t="shared" si="389"/>
        <v>6527777.777777778</v>
      </c>
      <c r="BR340" s="155">
        <f t="shared" si="389"/>
        <v>6527777.777777778</v>
      </c>
      <c r="BS340" s="155">
        <f t="shared" si="389"/>
        <v>6527777.777777778</v>
      </c>
      <c r="BT340" s="155">
        <f t="shared" si="389"/>
        <v>6527777.777777778</v>
      </c>
      <c r="BU340" s="155">
        <f t="shared" si="389"/>
        <v>6527777.777777778</v>
      </c>
      <c r="BV340" s="155">
        <f t="shared" si="370"/>
        <v>78333333.333333328</v>
      </c>
      <c r="BW340" s="156">
        <f t="shared" si="371"/>
        <v>339444444.44444448</v>
      </c>
      <c r="BX340" s="157">
        <f t="shared" si="390"/>
        <v>6527777.777777778</v>
      </c>
      <c r="BY340" s="157">
        <f t="shared" si="390"/>
        <v>6527777.777777778</v>
      </c>
      <c r="BZ340" s="157">
        <f t="shared" si="390"/>
        <v>6527777.777777778</v>
      </c>
      <c r="CA340" s="157">
        <f t="shared" si="390"/>
        <v>6527777.777777778</v>
      </c>
      <c r="CB340" s="157">
        <f t="shared" si="390"/>
        <v>6527777.777777778</v>
      </c>
      <c r="CC340" s="157">
        <f t="shared" si="390"/>
        <v>6527777.777777778</v>
      </c>
      <c r="CD340" s="157">
        <f t="shared" si="390"/>
        <v>6527777.777777778</v>
      </c>
      <c r="CE340" s="157">
        <f t="shared" si="390"/>
        <v>6527777.777777778</v>
      </c>
      <c r="CF340" s="157">
        <f t="shared" si="390"/>
        <v>6527777.777777778</v>
      </c>
      <c r="CG340" s="157">
        <f t="shared" si="390"/>
        <v>6527777.777777778</v>
      </c>
      <c r="CH340" s="157">
        <f t="shared" si="390"/>
        <v>6527777.777777778</v>
      </c>
      <c r="CI340" s="157">
        <f t="shared" si="390"/>
        <v>6527777.777777778</v>
      </c>
      <c r="CJ340" s="155">
        <f t="shared" si="374"/>
        <v>78333333.333333328</v>
      </c>
      <c r="CK340" s="156">
        <f t="shared" si="375"/>
        <v>261111111.11111116</v>
      </c>
      <c r="CL340" s="155">
        <f t="shared" si="391"/>
        <v>6527777.777777778</v>
      </c>
      <c r="CM340" s="155">
        <f t="shared" si="391"/>
        <v>6527777.777777778</v>
      </c>
      <c r="CN340" s="155">
        <f t="shared" si="391"/>
        <v>6527777.777777778</v>
      </c>
      <c r="CO340" s="155">
        <f t="shared" si="391"/>
        <v>6527777.777777778</v>
      </c>
      <c r="CP340" s="155">
        <f t="shared" si="391"/>
        <v>6527777.777777778</v>
      </c>
      <c r="CQ340" s="155">
        <f t="shared" si="391"/>
        <v>6527777.777777778</v>
      </c>
      <c r="CR340" s="155">
        <f t="shared" si="391"/>
        <v>6527777.777777778</v>
      </c>
      <c r="CS340" s="155">
        <f t="shared" si="391"/>
        <v>6527777.777777778</v>
      </c>
      <c r="CT340" s="155">
        <f t="shared" si="391"/>
        <v>6527777.777777778</v>
      </c>
      <c r="CU340" s="155">
        <f t="shared" si="391"/>
        <v>6527777.777777778</v>
      </c>
      <c r="CV340" s="155">
        <f t="shared" si="391"/>
        <v>6527777.777777778</v>
      </c>
      <c r="CW340" s="155">
        <f t="shared" si="391"/>
        <v>6527777.777777778</v>
      </c>
      <c r="CX340" s="155">
        <f t="shared" si="377"/>
        <v>78333333.333333328</v>
      </c>
      <c r="CY340" s="155">
        <f t="shared" si="383"/>
        <v>182777777.77777785</v>
      </c>
    </row>
    <row r="341" spans="1:103" ht="13" outlineLevel="1" x14ac:dyDescent="0.25">
      <c r="A341" s="80" t="s">
        <v>715</v>
      </c>
      <c r="B341" s="80" t="s">
        <v>39</v>
      </c>
      <c r="C341" s="72"/>
      <c r="D341" s="71" t="s">
        <v>176</v>
      </c>
      <c r="E341" s="142" t="s">
        <v>892</v>
      </c>
      <c r="F341" s="71" t="s">
        <v>576</v>
      </c>
      <c r="G341" s="73">
        <v>44743</v>
      </c>
      <c r="H341" s="73">
        <v>44699</v>
      </c>
      <c r="I341" s="74">
        <v>60</v>
      </c>
      <c r="J341" s="142" t="s">
        <v>721</v>
      </c>
      <c r="K341" s="75" t="s">
        <v>50</v>
      </c>
      <c r="L341" s="71"/>
      <c r="M341" s="38" t="str">
        <f t="shared" si="291"/>
        <v>6424</v>
      </c>
      <c r="N341" s="71">
        <v>6424001904</v>
      </c>
      <c r="O341" s="71">
        <v>6274001904</v>
      </c>
      <c r="P341" s="76"/>
      <c r="Q341" s="77"/>
      <c r="R341" s="76">
        <v>35838000</v>
      </c>
      <c r="S341" s="170">
        <f t="shared" si="292"/>
        <v>597300</v>
      </c>
      <c r="T341" s="155">
        <f t="shared" si="388"/>
        <v>0</v>
      </c>
      <c r="U341" s="155">
        <f t="shared" si="388"/>
        <v>0</v>
      </c>
      <c r="V341" s="155">
        <f t="shared" si="388"/>
        <v>0</v>
      </c>
      <c r="W341" s="155">
        <f t="shared" si="388"/>
        <v>0</v>
      </c>
      <c r="X341" s="155">
        <f t="shared" si="388"/>
        <v>0</v>
      </c>
      <c r="Y341" s="155">
        <f t="shared" si="388"/>
        <v>0</v>
      </c>
      <c r="Z341" s="155">
        <f t="shared" si="388"/>
        <v>0</v>
      </c>
      <c r="AA341" s="155">
        <f t="shared" si="388"/>
        <v>0</v>
      </c>
      <c r="AB341" s="155">
        <f t="shared" si="388"/>
        <v>0</v>
      </c>
      <c r="AC341" s="155">
        <f t="shared" si="388"/>
        <v>0</v>
      </c>
      <c r="AD341" s="155">
        <f t="shared" si="388"/>
        <v>0</v>
      </c>
      <c r="AE341" s="155">
        <f t="shared" si="388"/>
        <v>0</v>
      </c>
      <c r="AF341" s="155">
        <f t="shared" si="380"/>
        <v>0</v>
      </c>
      <c r="AG341" s="156">
        <v>0</v>
      </c>
      <c r="AH341" s="155">
        <f t="shared" si="381"/>
        <v>0</v>
      </c>
      <c r="AI341" s="155">
        <f t="shared" si="381"/>
        <v>0</v>
      </c>
      <c r="AJ341" s="155">
        <f t="shared" si="381"/>
        <v>0</v>
      </c>
      <c r="AK341" s="155">
        <f t="shared" si="381"/>
        <v>0</v>
      </c>
      <c r="AL341" s="155">
        <f t="shared" si="381"/>
        <v>0</v>
      </c>
      <c r="AM341" s="155">
        <f t="shared" si="381"/>
        <v>0</v>
      </c>
      <c r="AN341" s="155">
        <f t="shared" si="381"/>
        <v>0</v>
      </c>
      <c r="AO341" s="155">
        <f t="shared" si="381"/>
        <v>0</v>
      </c>
      <c r="AP341" s="155">
        <f t="shared" si="381"/>
        <v>0</v>
      </c>
      <c r="AQ341" s="155">
        <f t="shared" si="381"/>
        <v>0</v>
      </c>
      <c r="AR341" s="155">
        <f t="shared" si="381"/>
        <v>0</v>
      </c>
      <c r="AS341" s="155">
        <f t="shared" si="381"/>
        <v>0</v>
      </c>
      <c r="AT341" s="155">
        <f t="shared" si="382"/>
        <v>0</v>
      </c>
      <c r="AU341" s="156">
        <v>0</v>
      </c>
      <c r="AV341" s="155">
        <f t="shared" si="385"/>
        <v>0</v>
      </c>
      <c r="AW341" s="155">
        <f t="shared" si="385"/>
        <v>0</v>
      </c>
      <c r="AX341" s="155">
        <f t="shared" si="386"/>
        <v>0</v>
      </c>
      <c r="AY341" s="155">
        <f t="shared" si="386"/>
        <v>0</v>
      </c>
      <c r="AZ341" s="155">
        <f t="shared" si="386"/>
        <v>597300</v>
      </c>
      <c r="BA341" s="155">
        <f t="shared" si="386"/>
        <v>597300</v>
      </c>
      <c r="BB341" s="155">
        <f t="shared" si="386"/>
        <v>597300</v>
      </c>
      <c r="BC341" s="155">
        <f t="shared" si="386"/>
        <v>597300</v>
      </c>
      <c r="BD341" s="155">
        <f t="shared" si="386"/>
        <v>597300</v>
      </c>
      <c r="BE341" s="155">
        <f t="shared" si="386"/>
        <v>597300</v>
      </c>
      <c r="BF341" s="155">
        <f t="shared" si="386"/>
        <v>597300</v>
      </c>
      <c r="BG341" s="155">
        <f t="shared" si="386"/>
        <v>597300</v>
      </c>
      <c r="BH341" s="155">
        <f t="shared" si="357"/>
        <v>4778400</v>
      </c>
      <c r="BI341" s="156">
        <f t="shared" si="361"/>
        <v>31059600</v>
      </c>
      <c r="BJ341" s="155">
        <f t="shared" si="369"/>
        <v>597300</v>
      </c>
      <c r="BK341" s="155">
        <f t="shared" si="369"/>
        <v>597300</v>
      </c>
      <c r="BL341" s="155">
        <f t="shared" si="369"/>
        <v>597300</v>
      </c>
      <c r="BM341" s="155">
        <f t="shared" si="387"/>
        <v>597300</v>
      </c>
      <c r="BN341" s="155">
        <f t="shared" si="389"/>
        <v>597300</v>
      </c>
      <c r="BO341" s="155">
        <f t="shared" si="389"/>
        <v>597300</v>
      </c>
      <c r="BP341" s="155">
        <f t="shared" si="389"/>
        <v>597300</v>
      </c>
      <c r="BQ341" s="155">
        <f t="shared" si="389"/>
        <v>597300</v>
      </c>
      <c r="BR341" s="155">
        <f t="shared" si="389"/>
        <v>597300</v>
      </c>
      <c r="BS341" s="155">
        <f t="shared" si="389"/>
        <v>597300</v>
      </c>
      <c r="BT341" s="155">
        <f t="shared" si="389"/>
        <v>597300</v>
      </c>
      <c r="BU341" s="155">
        <f t="shared" si="389"/>
        <v>597300</v>
      </c>
      <c r="BV341" s="155">
        <f t="shared" si="370"/>
        <v>7167600</v>
      </c>
      <c r="BW341" s="156">
        <f t="shared" si="371"/>
        <v>23892000</v>
      </c>
      <c r="BX341" s="157">
        <f t="shared" si="390"/>
        <v>597300</v>
      </c>
      <c r="BY341" s="157">
        <f t="shared" si="390"/>
        <v>597300</v>
      </c>
      <c r="BZ341" s="157">
        <f t="shared" si="390"/>
        <v>597300</v>
      </c>
      <c r="CA341" s="157">
        <f t="shared" si="390"/>
        <v>597300</v>
      </c>
      <c r="CB341" s="157">
        <f t="shared" si="390"/>
        <v>597300</v>
      </c>
      <c r="CC341" s="157">
        <f t="shared" si="390"/>
        <v>597300</v>
      </c>
      <c r="CD341" s="157">
        <f t="shared" si="390"/>
        <v>597300</v>
      </c>
      <c r="CE341" s="157">
        <f t="shared" si="390"/>
        <v>597300</v>
      </c>
      <c r="CF341" s="157">
        <f t="shared" si="390"/>
        <v>597300</v>
      </c>
      <c r="CG341" s="157">
        <f t="shared" si="390"/>
        <v>597300</v>
      </c>
      <c r="CH341" s="157">
        <f t="shared" si="390"/>
        <v>597300</v>
      </c>
      <c r="CI341" s="157">
        <f t="shared" si="390"/>
        <v>597300</v>
      </c>
      <c r="CJ341" s="155">
        <f t="shared" si="374"/>
        <v>7167600</v>
      </c>
      <c r="CK341" s="156">
        <f t="shared" si="375"/>
        <v>16724400</v>
      </c>
      <c r="CL341" s="155">
        <f t="shared" si="391"/>
        <v>597300</v>
      </c>
      <c r="CM341" s="155">
        <f t="shared" si="391"/>
        <v>597300</v>
      </c>
      <c r="CN341" s="155">
        <f t="shared" si="391"/>
        <v>597300</v>
      </c>
      <c r="CO341" s="155">
        <f t="shared" si="391"/>
        <v>597300</v>
      </c>
      <c r="CP341" s="155">
        <f t="shared" si="391"/>
        <v>597300</v>
      </c>
      <c r="CQ341" s="155">
        <f t="shared" si="391"/>
        <v>597300</v>
      </c>
      <c r="CR341" s="155">
        <f t="shared" si="391"/>
        <v>597300</v>
      </c>
      <c r="CS341" s="155">
        <f t="shared" si="391"/>
        <v>597300</v>
      </c>
      <c r="CT341" s="155">
        <f t="shared" si="391"/>
        <v>597300</v>
      </c>
      <c r="CU341" s="155">
        <f t="shared" si="391"/>
        <v>597300</v>
      </c>
      <c r="CV341" s="155">
        <f t="shared" si="391"/>
        <v>597300</v>
      </c>
      <c r="CW341" s="155">
        <f t="shared" si="391"/>
        <v>597300</v>
      </c>
      <c r="CX341" s="155">
        <f t="shared" si="377"/>
        <v>7167600</v>
      </c>
      <c r="CY341" s="155">
        <f t="shared" si="383"/>
        <v>9556800</v>
      </c>
    </row>
    <row r="342" spans="1:103" ht="13" outlineLevel="1" x14ac:dyDescent="0.25">
      <c r="A342" s="80" t="s">
        <v>712</v>
      </c>
      <c r="B342" s="80" t="s">
        <v>39</v>
      </c>
      <c r="C342" s="72"/>
      <c r="D342" s="161" t="s">
        <v>719</v>
      </c>
      <c r="E342" s="142" t="s">
        <v>692</v>
      </c>
      <c r="F342" s="71" t="s">
        <v>693</v>
      </c>
      <c r="G342" s="57">
        <v>44725</v>
      </c>
      <c r="H342" s="57">
        <v>44699</v>
      </c>
      <c r="I342" s="141" t="s">
        <v>720</v>
      </c>
      <c r="J342" s="148" t="s">
        <v>721</v>
      </c>
      <c r="K342" s="96" t="s">
        <v>50</v>
      </c>
      <c r="L342" s="38"/>
      <c r="M342" s="38" t="str">
        <f t="shared" si="291"/>
        <v>6423</v>
      </c>
      <c r="N342" s="57" t="s">
        <v>722</v>
      </c>
      <c r="O342" s="38">
        <v>6274001901</v>
      </c>
      <c r="P342" s="92"/>
      <c r="Q342" s="58"/>
      <c r="R342" s="158">
        <v>37545456</v>
      </c>
      <c r="S342" s="170">
        <f t="shared" si="292"/>
        <v>3128788</v>
      </c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>
        <f t="shared" si="380"/>
        <v>0</v>
      </c>
      <c r="AG342" s="156">
        <v>0</v>
      </c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>
        <f t="shared" si="382"/>
        <v>0</v>
      </c>
      <c r="AU342" s="156">
        <v>0</v>
      </c>
      <c r="AV342" s="155">
        <f t="shared" si="385"/>
        <v>0</v>
      </c>
      <c r="AW342" s="155">
        <f t="shared" si="385"/>
        <v>0</v>
      </c>
      <c r="AX342" s="155">
        <f t="shared" si="386"/>
        <v>0</v>
      </c>
      <c r="AY342" s="155">
        <f t="shared" si="386"/>
        <v>0</v>
      </c>
      <c r="AZ342" s="155">
        <f t="shared" si="386"/>
        <v>3128788</v>
      </c>
      <c r="BA342" s="155">
        <f t="shared" si="386"/>
        <v>3128788</v>
      </c>
      <c r="BB342" s="155">
        <f t="shared" si="386"/>
        <v>3128788</v>
      </c>
      <c r="BC342" s="155">
        <f t="shared" si="386"/>
        <v>3128788</v>
      </c>
      <c r="BD342" s="155">
        <f t="shared" si="386"/>
        <v>3128788</v>
      </c>
      <c r="BE342" s="155">
        <f t="shared" si="386"/>
        <v>3128788</v>
      </c>
      <c r="BF342" s="155">
        <f t="shared" si="386"/>
        <v>3128788</v>
      </c>
      <c r="BG342" s="155">
        <f t="shared" si="386"/>
        <v>3128788</v>
      </c>
      <c r="BH342" s="155">
        <f t="shared" si="357"/>
        <v>25030304</v>
      </c>
      <c r="BI342" s="156">
        <f t="shared" si="361"/>
        <v>12515152</v>
      </c>
      <c r="BJ342" s="155">
        <f t="shared" si="369"/>
        <v>3128788</v>
      </c>
      <c r="BK342" s="155">
        <f t="shared" si="369"/>
        <v>3128788</v>
      </c>
      <c r="BL342" s="155">
        <f t="shared" si="369"/>
        <v>3128788</v>
      </c>
      <c r="BM342" s="155">
        <f t="shared" si="387"/>
        <v>3128788</v>
      </c>
      <c r="BN342" s="155">
        <v>0</v>
      </c>
      <c r="BO342" s="155">
        <v>0</v>
      </c>
      <c r="BP342" s="155">
        <v>0</v>
      </c>
      <c r="BQ342" s="155">
        <v>0</v>
      </c>
      <c r="BR342" s="155">
        <v>0</v>
      </c>
      <c r="BS342" s="155">
        <v>0</v>
      </c>
      <c r="BT342" s="155">
        <v>0</v>
      </c>
      <c r="BU342" s="155">
        <v>0</v>
      </c>
      <c r="BV342" s="155">
        <f t="shared" si="370"/>
        <v>12515152</v>
      </c>
      <c r="BW342" s="156">
        <f t="shared" si="371"/>
        <v>0</v>
      </c>
      <c r="BX342" s="155">
        <v>0</v>
      </c>
      <c r="BY342" s="155">
        <v>0</v>
      </c>
      <c r="BZ342" s="155">
        <v>0</v>
      </c>
      <c r="CA342" s="155">
        <v>0</v>
      </c>
      <c r="CB342" s="155">
        <v>0</v>
      </c>
      <c r="CC342" s="155">
        <v>0</v>
      </c>
      <c r="CD342" s="155">
        <v>0</v>
      </c>
      <c r="CE342" s="155">
        <v>0</v>
      </c>
      <c r="CF342" s="155">
        <v>0</v>
      </c>
      <c r="CG342" s="155">
        <v>0</v>
      </c>
      <c r="CH342" s="155">
        <v>0</v>
      </c>
      <c r="CI342" s="155">
        <v>0</v>
      </c>
      <c r="CJ342" s="155">
        <v>0</v>
      </c>
      <c r="CK342" s="156">
        <v>0</v>
      </c>
      <c r="CL342" s="155">
        <v>0</v>
      </c>
      <c r="CM342" s="155">
        <v>0</v>
      </c>
      <c r="CN342" s="155">
        <v>0</v>
      </c>
      <c r="CO342" s="155">
        <v>0</v>
      </c>
      <c r="CP342" s="155">
        <v>0</v>
      </c>
      <c r="CQ342" s="155">
        <v>0</v>
      </c>
      <c r="CR342" s="155">
        <v>0</v>
      </c>
      <c r="CS342" s="155">
        <v>0</v>
      </c>
      <c r="CT342" s="155">
        <v>0</v>
      </c>
      <c r="CU342" s="155">
        <v>0</v>
      </c>
      <c r="CV342" s="155">
        <v>0</v>
      </c>
      <c r="CW342" s="155">
        <v>0</v>
      </c>
      <c r="CX342" s="155">
        <v>0</v>
      </c>
      <c r="CY342" s="155">
        <v>0</v>
      </c>
    </row>
    <row r="343" spans="1:103" ht="13" outlineLevel="1" x14ac:dyDescent="0.25">
      <c r="A343" s="80" t="s">
        <v>460</v>
      </c>
      <c r="B343" s="80" t="s">
        <v>39</v>
      </c>
      <c r="C343" s="72"/>
      <c r="D343" s="71" t="s">
        <v>82</v>
      </c>
      <c r="E343" s="142" t="s">
        <v>893</v>
      </c>
      <c r="F343" s="71" t="s">
        <v>466</v>
      </c>
      <c r="G343" s="73">
        <v>44682</v>
      </c>
      <c r="H343" s="73">
        <v>44708</v>
      </c>
      <c r="I343" s="74">
        <v>60</v>
      </c>
      <c r="J343" s="142" t="s">
        <v>613</v>
      </c>
      <c r="K343" s="75" t="s">
        <v>46</v>
      </c>
      <c r="L343" s="71"/>
      <c r="M343" s="38" t="str">
        <f t="shared" si="291"/>
        <v>6274</v>
      </c>
      <c r="N343" s="71">
        <v>6274001903</v>
      </c>
      <c r="O343" s="71" t="s">
        <v>346</v>
      </c>
      <c r="P343" s="76"/>
      <c r="Q343" s="77"/>
      <c r="R343" s="76">
        <v>250840000</v>
      </c>
      <c r="S343" s="170">
        <f t="shared" si="292"/>
        <v>4180666.6666666665</v>
      </c>
      <c r="T343" s="155">
        <f t="shared" ref="T343:AE343" si="392">+IF(YEAR($H343)&lt;$T$5,$S343,IF(AND(YEAR($H343)=$T$5,MONTH($H343)&lt;=T$6),$S343,0))</f>
        <v>0</v>
      </c>
      <c r="U343" s="155">
        <f t="shared" si="392"/>
        <v>0</v>
      </c>
      <c r="V343" s="155">
        <f t="shared" si="392"/>
        <v>0</v>
      </c>
      <c r="W343" s="155">
        <f t="shared" si="392"/>
        <v>0</v>
      </c>
      <c r="X343" s="155">
        <f t="shared" si="392"/>
        <v>0</v>
      </c>
      <c r="Y343" s="155">
        <f t="shared" si="392"/>
        <v>0</v>
      </c>
      <c r="Z343" s="155">
        <f t="shared" si="392"/>
        <v>0</v>
      </c>
      <c r="AA343" s="155">
        <f t="shared" si="392"/>
        <v>0</v>
      </c>
      <c r="AB343" s="155">
        <f t="shared" si="392"/>
        <v>0</v>
      </c>
      <c r="AC343" s="155">
        <f t="shared" si="392"/>
        <v>0</v>
      </c>
      <c r="AD343" s="155">
        <f t="shared" si="392"/>
        <v>0</v>
      </c>
      <c r="AE343" s="155">
        <f t="shared" si="392"/>
        <v>0</v>
      </c>
      <c r="AF343" s="155">
        <f t="shared" si="380"/>
        <v>0</v>
      </c>
      <c r="AG343" s="156">
        <v>0</v>
      </c>
      <c r="AH343" s="155">
        <f t="shared" ref="AH343:AS343" si="393">+IF(YEAR($H343)&lt;$AH$5,$S343,IF(AND(YEAR($H343)=$AH$5,MONTH($H343)&lt;=AH$6),$S343,0))</f>
        <v>0</v>
      </c>
      <c r="AI343" s="155">
        <f t="shared" si="393"/>
        <v>0</v>
      </c>
      <c r="AJ343" s="155">
        <f t="shared" si="393"/>
        <v>0</v>
      </c>
      <c r="AK343" s="155">
        <f t="shared" si="393"/>
        <v>0</v>
      </c>
      <c r="AL343" s="155">
        <f t="shared" si="393"/>
        <v>0</v>
      </c>
      <c r="AM343" s="155">
        <f t="shared" si="393"/>
        <v>0</v>
      </c>
      <c r="AN343" s="155">
        <f t="shared" si="393"/>
        <v>0</v>
      </c>
      <c r="AO343" s="155">
        <f t="shared" si="393"/>
        <v>0</v>
      </c>
      <c r="AP343" s="155">
        <f t="shared" si="393"/>
        <v>0</v>
      </c>
      <c r="AQ343" s="155">
        <f t="shared" si="393"/>
        <v>0</v>
      </c>
      <c r="AR343" s="155">
        <f t="shared" si="393"/>
        <v>0</v>
      </c>
      <c r="AS343" s="155">
        <f t="shared" si="393"/>
        <v>0</v>
      </c>
      <c r="AT343" s="155">
        <f t="shared" si="382"/>
        <v>0</v>
      </c>
      <c r="AU343" s="156">
        <v>0</v>
      </c>
      <c r="AV343" s="155">
        <f t="shared" si="385"/>
        <v>0</v>
      </c>
      <c r="AW343" s="155">
        <f t="shared" si="385"/>
        <v>0</v>
      </c>
      <c r="AX343" s="155">
        <f t="shared" si="386"/>
        <v>0</v>
      </c>
      <c r="AY343" s="155">
        <f t="shared" si="386"/>
        <v>0</v>
      </c>
      <c r="AZ343" s="155">
        <f t="shared" si="386"/>
        <v>4180666.6666666665</v>
      </c>
      <c r="BA343" s="155">
        <f t="shared" si="386"/>
        <v>4180666.6666666665</v>
      </c>
      <c r="BB343" s="155">
        <f t="shared" si="386"/>
        <v>4180666.6666666665</v>
      </c>
      <c r="BC343" s="155">
        <f t="shared" si="386"/>
        <v>4180666.6666666665</v>
      </c>
      <c r="BD343" s="155">
        <f t="shared" si="386"/>
        <v>4180666.6666666665</v>
      </c>
      <c r="BE343" s="155">
        <f t="shared" si="386"/>
        <v>4180666.6666666665</v>
      </c>
      <c r="BF343" s="155">
        <f t="shared" si="386"/>
        <v>4180666.6666666665</v>
      </c>
      <c r="BG343" s="155">
        <f t="shared" si="386"/>
        <v>4180666.6666666665</v>
      </c>
      <c r="BH343" s="155">
        <f t="shared" si="357"/>
        <v>33445333.333333336</v>
      </c>
      <c r="BI343" s="156">
        <f t="shared" si="361"/>
        <v>217394666.66666666</v>
      </c>
      <c r="BJ343" s="155">
        <f t="shared" si="369"/>
        <v>4180666.6666666665</v>
      </c>
      <c r="BK343" s="155">
        <f t="shared" si="369"/>
        <v>4180666.6666666665</v>
      </c>
      <c r="BL343" s="155">
        <f t="shared" si="369"/>
        <v>4180666.6666666665</v>
      </c>
      <c r="BM343" s="155">
        <f t="shared" si="387"/>
        <v>4180666.6666666665</v>
      </c>
      <c r="BN343" s="155">
        <f t="shared" ref="BN343:BU352" si="394">+IF(YEAR($H343)&lt;$BJ$5,$S343,IF(AND(YEAR($H343)=$BJ$5,MONTH($H343)&lt;=BN$6),$S343,0))</f>
        <v>4180666.6666666665</v>
      </c>
      <c r="BO343" s="155">
        <f t="shared" si="394"/>
        <v>4180666.6666666665</v>
      </c>
      <c r="BP343" s="155">
        <f t="shared" si="394"/>
        <v>4180666.6666666665</v>
      </c>
      <c r="BQ343" s="155">
        <f t="shared" si="394"/>
        <v>4180666.6666666665</v>
      </c>
      <c r="BR343" s="155">
        <f t="shared" si="394"/>
        <v>4180666.6666666665</v>
      </c>
      <c r="BS343" s="155">
        <f t="shared" si="394"/>
        <v>4180666.6666666665</v>
      </c>
      <c r="BT343" s="155">
        <f t="shared" si="394"/>
        <v>4180666.6666666665</v>
      </c>
      <c r="BU343" s="155">
        <f t="shared" si="394"/>
        <v>4180666.6666666665</v>
      </c>
      <c r="BV343" s="155">
        <f t="shared" si="370"/>
        <v>50167999.999999993</v>
      </c>
      <c r="BW343" s="156">
        <f t="shared" si="371"/>
        <v>167226666.66666666</v>
      </c>
      <c r="BX343" s="157">
        <f t="shared" ref="BX343:CI348" si="395">+$S343</f>
        <v>4180666.6666666665</v>
      </c>
      <c r="BY343" s="157">
        <f t="shared" si="395"/>
        <v>4180666.6666666665</v>
      </c>
      <c r="BZ343" s="157">
        <f t="shared" si="395"/>
        <v>4180666.6666666665</v>
      </c>
      <c r="CA343" s="157">
        <f t="shared" si="395"/>
        <v>4180666.6666666665</v>
      </c>
      <c r="CB343" s="157">
        <f t="shared" si="395"/>
        <v>4180666.6666666665</v>
      </c>
      <c r="CC343" s="157">
        <f t="shared" si="395"/>
        <v>4180666.6666666665</v>
      </c>
      <c r="CD343" s="157">
        <f t="shared" si="395"/>
        <v>4180666.6666666665</v>
      </c>
      <c r="CE343" s="157">
        <f t="shared" si="395"/>
        <v>4180666.6666666665</v>
      </c>
      <c r="CF343" s="157">
        <f t="shared" si="395"/>
        <v>4180666.6666666665</v>
      </c>
      <c r="CG343" s="157">
        <f t="shared" si="395"/>
        <v>4180666.6666666665</v>
      </c>
      <c r="CH343" s="157">
        <f t="shared" si="395"/>
        <v>4180666.6666666665</v>
      </c>
      <c r="CI343" s="157">
        <f t="shared" si="395"/>
        <v>4180666.6666666665</v>
      </c>
      <c r="CJ343" s="155">
        <f t="shared" ref="CJ343:CJ369" si="396">+SUM(BX343:CI343)</f>
        <v>50167999.999999993</v>
      </c>
      <c r="CK343" s="156">
        <f t="shared" ref="CK343:CK352" si="397">+BW343-CJ343</f>
        <v>117058666.66666666</v>
      </c>
      <c r="CL343" s="155">
        <f t="shared" ref="CL343:CW344" si="398">+IF(YEAR($H343)&lt;$CL$4,$S343,IF(AND(YEAR($H343)=$CL$4,MONTH($H343)&lt;=CL$6),$S343,0))</f>
        <v>4180666.6666666665</v>
      </c>
      <c r="CM343" s="155">
        <f t="shared" si="398"/>
        <v>4180666.6666666665</v>
      </c>
      <c r="CN343" s="155">
        <f t="shared" si="398"/>
        <v>4180666.6666666665</v>
      </c>
      <c r="CO343" s="155">
        <f t="shared" si="398"/>
        <v>4180666.6666666665</v>
      </c>
      <c r="CP343" s="155">
        <f t="shared" si="398"/>
        <v>4180666.6666666665</v>
      </c>
      <c r="CQ343" s="155">
        <f t="shared" si="398"/>
        <v>4180666.6666666665</v>
      </c>
      <c r="CR343" s="155">
        <f t="shared" si="398"/>
        <v>4180666.6666666665</v>
      </c>
      <c r="CS343" s="155">
        <f t="shared" si="398"/>
        <v>4180666.6666666665</v>
      </c>
      <c r="CT343" s="155">
        <f t="shared" si="398"/>
        <v>4180666.6666666665</v>
      </c>
      <c r="CU343" s="155">
        <f t="shared" si="398"/>
        <v>4180666.6666666665</v>
      </c>
      <c r="CV343" s="155">
        <f t="shared" si="398"/>
        <v>4180666.6666666665</v>
      </c>
      <c r="CW343" s="155">
        <f t="shared" si="398"/>
        <v>4180666.6666666665</v>
      </c>
      <c r="CX343" s="155">
        <f t="shared" ref="CX343:CX348" si="399">+SUM(CL343:CW343)</f>
        <v>50167999.999999993</v>
      </c>
      <c r="CY343" s="155">
        <f t="shared" ref="CY343:CY348" si="400">+CK343-CX343</f>
        <v>66890666.666666664</v>
      </c>
    </row>
    <row r="344" spans="1:103" ht="13" outlineLevel="1" x14ac:dyDescent="0.25">
      <c r="A344" s="80" t="s">
        <v>712</v>
      </c>
      <c r="B344" s="80" t="s">
        <v>39</v>
      </c>
      <c r="C344" s="72"/>
      <c r="D344" s="161" t="s">
        <v>719</v>
      </c>
      <c r="E344" s="142" t="s">
        <v>694</v>
      </c>
      <c r="F344" s="71" t="s">
        <v>695</v>
      </c>
      <c r="G344" s="57">
        <v>44716</v>
      </c>
      <c r="H344" s="57">
        <v>44709</v>
      </c>
      <c r="I344" s="141" t="s">
        <v>717</v>
      </c>
      <c r="J344" s="148" t="s">
        <v>723</v>
      </c>
      <c r="K344" s="96" t="s">
        <v>599</v>
      </c>
      <c r="L344" s="38"/>
      <c r="M344" s="38" t="str">
        <f t="shared" si="291"/>
        <v>6423</v>
      </c>
      <c r="N344" s="57" t="s">
        <v>722</v>
      </c>
      <c r="O344" s="38">
        <v>6274001901</v>
      </c>
      <c r="P344" s="92"/>
      <c r="Q344" s="58"/>
      <c r="R344" s="158">
        <v>42280000</v>
      </c>
      <c r="S344" s="170">
        <f t="shared" si="292"/>
        <v>1174444.4444444445</v>
      </c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>
        <f t="shared" si="380"/>
        <v>0</v>
      </c>
      <c r="AG344" s="156">
        <v>0</v>
      </c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>
        <f t="shared" si="382"/>
        <v>0</v>
      </c>
      <c r="AU344" s="156">
        <v>0</v>
      </c>
      <c r="AV344" s="155">
        <f t="shared" si="385"/>
        <v>0</v>
      </c>
      <c r="AW344" s="155">
        <f t="shared" si="385"/>
        <v>0</v>
      </c>
      <c r="AX344" s="155">
        <f t="shared" si="386"/>
        <v>0</v>
      </c>
      <c r="AY344" s="155">
        <f t="shared" si="386"/>
        <v>0</v>
      </c>
      <c r="AZ344" s="155">
        <f t="shared" si="386"/>
        <v>1174444.4444444445</v>
      </c>
      <c r="BA344" s="155">
        <f t="shared" si="386"/>
        <v>1174444.4444444445</v>
      </c>
      <c r="BB344" s="155">
        <f t="shared" si="386"/>
        <v>1174444.4444444445</v>
      </c>
      <c r="BC344" s="155">
        <f t="shared" si="386"/>
        <v>1174444.4444444445</v>
      </c>
      <c r="BD344" s="155">
        <f t="shared" si="386"/>
        <v>1174444.4444444445</v>
      </c>
      <c r="BE344" s="155">
        <f t="shared" si="386"/>
        <v>1174444.4444444445</v>
      </c>
      <c r="BF344" s="155">
        <f t="shared" si="386"/>
        <v>1174444.4444444445</v>
      </c>
      <c r="BG344" s="155">
        <f t="shared" si="386"/>
        <v>1174444.4444444445</v>
      </c>
      <c r="BH344" s="155">
        <f t="shared" si="357"/>
        <v>9395555.5555555541</v>
      </c>
      <c r="BI344" s="156">
        <f t="shared" si="361"/>
        <v>32884444.444444448</v>
      </c>
      <c r="BJ344" s="155">
        <f t="shared" si="369"/>
        <v>1174444.4444444445</v>
      </c>
      <c r="BK344" s="155">
        <f t="shared" si="369"/>
        <v>1174444.4444444445</v>
      </c>
      <c r="BL344" s="155">
        <f t="shared" si="369"/>
        <v>1174444.4444444445</v>
      </c>
      <c r="BM344" s="155">
        <f t="shared" si="387"/>
        <v>1174444.4444444445</v>
      </c>
      <c r="BN344" s="155">
        <f t="shared" si="394"/>
        <v>1174444.4444444445</v>
      </c>
      <c r="BO344" s="155">
        <f t="shared" si="394"/>
        <v>1174444.4444444445</v>
      </c>
      <c r="BP344" s="155">
        <f t="shared" si="394"/>
        <v>1174444.4444444445</v>
      </c>
      <c r="BQ344" s="155">
        <f t="shared" si="394"/>
        <v>1174444.4444444445</v>
      </c>
      <c r="BR344" s="155">
        <f t="shared" si="394"/>
        <v>1174444.4444444445</v>
      </c>
      <c r="BS344" s="155">
        <f t="shared" si="394"/>
        <v>1174444.4444444445</v>
      </c>
      <c r="BT344" s="155">
        <f t="shared" si="394"/>
        <v>1174444.4444444445</v>
      </c>
      <c r="BU344" s="155">
        <f t="shared" si="394"/>
        <v>1174444.4444444445</v>
      </c>
      <c r="BV344" s="155">
        <f t="shared" si="370"/>
        <v>14093333.33333333</v>
      </c>
      <c r="BW344" s="156">
        <f t="shared" si="371"/>
        <v>18791111.111111119</v>
      </c>
      <c r="BX344" s="157">
        <f t="shared" si="395"/>
        <v>1174444.4444444445</v>
      </c>
      <c r="BY344" s="157">
        <f t="shared" si="395"/>
        <v>1174444.4444444445</v>
      </c>
      <c r="BZ344" s="157">
        <f t="shared" si="395"/>
        <v>1174444.4444444445</v>
      </c>
      <c r="CA344" s="157">
        <f t="shared" si="395"/>
        <v>1174444.4444444445</v>
      </c>
      <c r="CB344" s="157">
        <f t="shared" si="395"/>
        <v>1174444.4444444445</v>
      </c>
      <c r="CC344" s="157">
        <f t="shared" si="395"/>
        <v>1174444.4444444445</v>
      </c>
      <c r="CD344" s="157">
        <f t="shared" si="395"/>
        <v>1174444.4444444445</v>
      </c>
      <c r="CE344" s="157">
        <f t="shared" si="395"/>
        <v>1174444.4444444445</v>
      </c>
      <c r="CF344" s="157">
        <f t="shared" si="395"/>
        <v>1174444.4444444445</v>
      </c>
      <c r="CG344" s="157">
        <f t="shared" si="395"/>
        <v>1174444.4444444445</v>
      </c>
      <c r="CH344" s="157">
        <f t="shared" si="395"/>
        <v>1174444.4444444445</v>
      </c>
      <c r="CI344" s="157">
        <f t="shared" si="395"/>
        <v>1174444.4444444445</v>
      </c>
      <c r="CJ344" s="155">
        <f t="shared" si="396"/>
        <v>14093333.33333333</v>
      </c>
      <c r="CK344" s="156">
        <f t="shared" si="397"/>
        <v>4697777.7777777892</v>
      </c>
      <c r="CL344" s="155">
        <f t="shared" ref="CL344:CO348" si="401">+IF(YEAR($H344)&lt;$CL$4,$S344,IF(AND(YEAR($H344)=$CL$4,MONTH($H344)&lt;=CL$6),$S344,0))</f>
        <v>1174444.4444444445</v>
      </c>
      <c r="CM344" s="155">
        <f t="shared" si="401"/>
        <v>1174444.4444444445</v>
      </c>
      <c r="CN344" s="155">
        <f t="shared" si="401"/>
        <v>1174444.4444444445</v>
      </c>
      <c r="CO344" s="155">
        <f t="shared" si="398"/>
        <v>1174444.4444444445</v>
      </c>
      <c r="CP344" s="155">
        <v>0</v>
      </c>
      <c r="CQ344" s="155">
        <v>0</v>
      </c>
      <c r="CR344" s="155">
        <v>0</v>
      </c>
      <c r="CS344" s="155">
        <v>0</v>
      </c>
      <c r="CT344" s="155">
        <v>0</v>
      </c>
      <c r="CU344" s="155">
        <v>0</v>
      </c>
      <c r="CV344" s="155">
        <v>0</v>
      </c>
      <c r="CW344" s="155">
        <v>0</v>
      </c>
      <c r="CX344" s="155">
        <f t="shared" si="399"/>
        <v>4697777.777777778</v>
      </c>
      <c r="CY344" s="155">
        <f t="shared" si="400"/>
        <v>1.1175870895385742E-8</v>
      </c>
    </row>
    <row r="345" spans="1:103" ht="13" outlineLevel="1" x14ac:dyDescent="0.25">
      <c r="A345" s="80" t="s">
        <v>460</v>
      </c>
      <c r="B345" s="80" t="s">
        <v>39</v>
      </c>
      <c r="C345" s="72"/>
      <c r="D345" s="71" t="s">
        <v>82</v>
      </c>
      <c r="E345" s="142" t="s">
        <v>894</v>
      </c>
      <c r="F345" s="71" t="s">
        <v>465</v>
      </c>
      <c r="G345" s="73">
        <v>44722</v>
      </c>
      <c r="H345" s="73">
        <v>44722</v>
      </c>
      <c r="I345" s="74">
        <v>36</v>
      </c>
      <c r="J345" s="142" t="s">
        <v>94</v>
      </c>
      <c r="K345" s="75" t="s">
        <v>66</v>
      </c>
      <c r="L345" s="71"/>
      <c r="M345" s="38" t="str">
        <f t="shared" ref="M345:M408" si="402">+LEFT(N345,4)</f>
        <v>6274</v>
      </c>
      <c r="N345" s="71">
        <v>6274001903</v>
      </c>
      <c r="O345" s="71" t="s">
        <v>346</v>
      </c>
      <c r="P345" s="76"/>
      <c r="Q345" s="77"/>
      <c r="R345" s="76">
        <v>65500000</v>
      </c>
      <c r="S345" s="170">
        <f t="shared" ref="S345:S408" si="403">+R345/I345</f>
        <v>1819444.4444444445</v>
      </c>
      <c r="T345" s="155">
        <f t="shared" ref="T345:AE352" si="404">+IF(YEAR($H345)&lt;$T$5,$S345,IF(AND(YEAR($H345)=$T$5,MONTH($H345)&lt;=T$6),$S345,0))</f>
        <v>0</v>
      </c>
      <c r="U345" s="155">
        <f t="shared" si="404"/>
        <v>0</v>
      </c>
      <c r="V345" s="155">
        <f t="shared" si="404"/>
        <v>0</v>
      </c>
      <c r="W345" s="155">
        <f t="shared" si="404"/>
        <v>0</v>
      </c>
      <c r="X345" s="155">
        <f t="shared" si="404"/>
        <v>0</v>
      </c>
      <c r="Y345" s="155">
        <f t="shared" si="404"/>
        <v>0</v>
      </c>
      <c r="Z345" s="155">
        <f t="shared" si="404"/>
        <v>0</v>
      </c>
      <c r="AA345" s="155">
        <f t="shared" si="404"/>
        <v>0</v>
      </c>
      <c r="AB345" s="155">
        <f t="shared" si="404"/>
        <v>0</v>
      </c>
      <c r="AC345" s="155">
        <f t="shared" si="404"/>
        <v>0</v>
      </c>
      <c r="AD345" s="155">
        <f t="shared" si="404"/>
        <v>0</v>
      </c>
      <c r="AE345" s="155">
        <f t="shared" si="404"/>
        <v>0</v>
      </c>
      <c r="AF345" s="155">
        <f t="shared" si="380"/>
        <v>0</v>
      </c>
      <c r="AG345" s="156">
        <v>0</v>
      </c>
      <c r="AH345" s="155">
        <f t="shared" ref="AH345:AS354" si="405">+IF(YEAR($H345)&lt;$AH$5,$S345,IF(AND(YEAR($H345)=$AH$5,MONTH($H345)&lt;=AH$6),$S345,0))</f>
        <v>0</v>
      </c>
      <c r="AI345" s="155">
        <f t="shared" si="405"/>
        <v>0</v>
      </c>
      <c r="AJ345" s="155">
        <f t="shared" si="405"/>
        <v>0</v>
      </c>
      <c r="AK345" s="155">
        <f t="shared" si="405"/>
        <v>0</v>
      </c>
      <c r="AL345" s="155">
        <f t="shared" si="405"/>
        <v>0</v>
      </c>
      <c r="AM345" s="155">
        <f t="shared" si="405"/>
        <v>0</v>
      </c>
      <c r="AN345" s="155">
        <f t="shared" si="405"/>
        <v>0</v>
      </c>
      <c r="AO345" s="155">
        <f t="shared" si="405"/>
        <v>0</v>
      </c>
      <c r="AP345" s="155">
        <f t="shared" si="405"/>
        <v>0</v>
      </c>
      <c r="AQ345" s="155">
        <f t="shared" si="405"/>
        <v>0</v>
      </c>
      <c r="AR345" s="155">
        <f t="shared" si="405"/>
        <v>0</v>
      </c>
      <c r="AS345" s="155">
        <f t="shared" si="405"/>
        <v>0</v>
      </c>
      <c r="AT345" s="155">
        <f t="shared" si="382"/>
        <v>0</v>
      </c>
      <c r="AU345" s="156">
        <v>0</v>
      </c>
      <c r="AV345" s="155">
        <f t="shared" si="385"/>
        <v>0</v>
      </c>
      <c r="AW345" s="155">
        <f t="shared" si="385"/>
        <v>0</v>
      </c>
      <c r="AX345" s="155">
        <f t="shared" si="386"/>
        <v>0</v>
      </c>
      <c r="AY345" s="155">
        <f t="shared" si="386"/>
        <v>0</v>
      </c>
      <c r="AZ345" s="155">
        <f t="shared" si="386"/>
        <v>0</v>
      </c>
      <c r="BA345" s="155">
        <f t="shared" si="386"/>
        <v>1819444.4444444445</v>
      </c>
      <c r="BB345" s="155">
        <f t="shared" si="386"/>
        <v>1819444.4444444445</v>
      </c>
      <c r="BC345" s="155">
        <f t="shared" si="386"/>
        <v>1819444.4444444445</v>
      </c>
      <c r="BD345" s="155">
        <f t="shared" si="386"/>
        <v>1819444.4444444445</v>
      </c>
      <c r="BE345" s="155">
        <f t="shared" si="386"/>
        <v>1819444.4444444445</v>
      </c>
      <c r="BF345" s="155">
        <f t="shared" si="386"/>
        <v>1819444.4444444445</v>
      </c>
      <c r="BG345" s="155">
        <f t="shared" si="386"/>
        <v>1819444.4444444445</v>
      </c>
      <c r="BH345" s="155">
        <f t="shared" si="357"/>
        <v>12736111.11111111</v>
      </c>
      <c r="BI345" s="156">
        <f t="shared" si="361"/>
        <v>52763888.888888888</v>
      </c>
      <c r="BJ345" s="155">
        <f t="shared" si="369"/>
        <v>1819444.4444444445</v>
      </c>
      <c r="BK345" s="155">
        <f t="shared" si="369"/>
        <v>1819444.4444444445</v>
      </c>
      <c r="BL345" s="155">
        <f t="shared" si="369"/>
        <v>1819444.4444444445</v>
      </c>
      <c r="BM345" s="155">
        <f t="shared" si="387"/>
        <v>1819444.4444444445</v>
      </c>
      <c r="BN345" s="155">
        <f t="shared" si="394"/>
        <v>1819444.4444444445</v>
      </c>
      <c r="BO345" s="155">
        <f t="shared" si="394"/>
        <v>1819444.4444444445</v>
      </c>
      <c r="BP345" s="155">
        <f t="shared" si="394"/>
        <v>1819444.4444444445</v>
      </c>
      <c r="BQ345" s="155">
        <f t="shared" si="394"/>
        <v>1819444.4444444445</v>
      </c>
      <c r="BR345" s="155">
        <f t="shared" si="394"/>
        <v>1819444.4444444445</v>
      </c>
      <c r="BS345" s="155">
        <f t="shared" si="394"/>
        <v>1819444.4444444445</v>
      </c>
      <c r="BT345" s="155">
        <f t="shared" si="394"/>
        <v>1819444.4444444445</v>
      </c>
      <c r="BU345" s="155">
        <f t="shared" si="394"/>
        <v>1819444.4444444445</v>
      </c>
      <c r="BV345" s="155">
        <f t="shared" si="370"/>
        <v>21833333.333333332</v>
      </c>
      <c r="BW345" s="156">
        <f t="shared" si="371"/>
        <v>30930555.555555556</v>
      </c>
      <c r="BX345" s="157">
        <f t="shared" si="395"/>
        <v>1819444.4444444445</v>
      </c>
      <c r="BY345" s="157">
        <f t="shared" si="395"/>
        <v>1819444.4444444445</v>
      </c>
      <c r="BZ345" s="157">
        <f t="shared" si="395"/>
        <v>1819444.4444444445</v>
      </c>
      <c r="CA345" s="157">
        <f t="shared" si="395"/>
        <v>1819444.4444444445</v>
      </c>
      <c r="CB345" s="157">
        <f t="shared" si="395"/>
        <v>1819444.4444444445</v>
      </c>
      <c r="CC345" s="157">
        <f t="shared" si="395"/>
        <v>1819444.4444444445</v>
      </c>
      <c r="CD345" s="157">
        <f t="shared" si="395"/>
        <v>1819444.4444444445</v>
      </c>
      <c r="CE345" s="157">
        <f t="shared" si="395"/>
        <v>1819444.4444444445</v>
      </c>
      <c r="CF345" s="157">
        <f t="shared" si="395"/>
        <v>1819444.4444444445</v>
      </c>
      <c r="CG345" s="157">
        <f t="shared" si="395"/>
        <v>1819444.4444444445</v>
      </c>
      <c r="CH345" s="157">
        <f t="shared" si="395"/>
        <v>1819444.4444444445</v>
      </c>
      <c r="CI345" s="157">
        <f t="shared" si="395"/>
        <v>1819444.4444444445</v>
      </c>
      <c r="CJ345" s="155">
        <f t="shared" si="396"/>
        <v>21833333.333333332</v>
      </c>
      <c r="CK345" s="156">
        <f t="shared" si="397"/>
        <v>9097222.2222222239</v>
      </c>
      <c r="CL345" s="155">
        <f t="shared" si="401"/>
        <v>1819444.4444444445</v>
      </c>
      <c r="CM345" s="155">
        <f t="shared" si="401"/>
        <v>1819444.4444444445</v>
      </c>
      <c r="CN345" s="155">
        <f t="shared" si="401"/>
        <v>1819444.4444444445</v>
      </c>
      <c r="CO345" s="155">
        <f t="shared" si="401"/>
        <v>1819444.4444444445</v>
      </c>
      <c r="CP345" s="155">
        <f>+IF(YEAR($H345)&lt;$CL$4,$S345,IF(AND(YEAR($H345)=$CL$4,MONTH($H345)&lt;=CP$6),$S345,0))</f>
        <v>1819444.4444444445</v>
      </c>
      <c r="CQ345" s="155"/>
      <c r="CR345" s="155"/>
      <c r="CS345" s="155"/>
      <c r="CT345" s="155"/>
      <c r="CU345" s="155"/>
      <c r="CV345" s="155"/>
      <c r="CW345" s="155"/>
      <c r="CX345" s="155">
        <f t="shared" si="399"/>
        <v>9097222.222222222</v>
      </c>
      <c r="CY345" s="155">
        <f t="shared" si="400"/>
        <v>0</v>
      </c>
    </row>
    <row r="346" spans="1:103" ht="13" outlineLevel="1" x14ac:dyDescent="0.25">
      <c r="A346" s="80" t="s">
        <v>715</v>
      </c>
      <c r="B346" s="80" t="s">
        <v>39</v>
      </c>
      <c r="C346" s="72"/>
      <c r="D346" s="71" t="s">
        <v>176</v>
      </c>
      <c r="E346" s="142" t="s">
        <v>895</v>
      </c>
      <c r="F346" s="71" t="s">
        <v>574</v>
      </c>
      <c r="G346" s="73">
        <v>44725</v>
      </c>
      <c r="H346" s="73">
        <v>44728</v>
      </c>
      <c r="I346" s="74">
        <v>36</v>
      </c>
      <c r="J346" s="142" t="s">
        <v>721</v>
      </c>
      <c r="K346" s="75" t="s">
        <v>50</v>
      </c>
      <c r="L346" s="71"/>
      <c r="M346" s="38" t="str">
        <f t="shared" si="402"/>
        <v>6424</v>
      </c>
      <c r="N346" s="71">
        <v>6424001904</v>
      </c>
      <c r="O346" s="71">
        <v>6274001904</v>
      </c>
      <c r="P346" s="76"/>
      <c r="Q346" s="77"/>
      <c r="R346" s="76">
        <v>46318182</v>
      </c>
      <c r="S346" s="170">
        <f t="shared" si="403"/>
        <v>1286616.1666666667</v>
      </c>
      <c r="T346" s="155">
        <f t="shared" si="404"/>
        <v>0</v>
      </c>
      <c r="U346" s="155">
        <f t="shared" si="404"/>
        <v>0</v>
      </c>
      <c r="V346" s="155">
        <f t="shared" si="404"/>
        <v>0</v>
      </c>
      <c r="W346" s="155">
        <f t="shared" si="404"/>
        <v>0</v>
      </c>
      <c r="X346" s="155">
        <f t="shared" si="404"/>
        <v>0</v>
      </c>
      <c r="Y346" s="155">
        <f t="shared" si="404"/>
        <v>0</v>
      </c>
      <c r="Z346" s="155">
        <f t="shared" si="404"/>
        <v>0</v>
      </c>
      <c r="AA346" s="155">
        <f t="shared" si="404"/>
        <v>0</v>
      </c>
      <c r="AB346" s="155">
        <f t="shared" si="404"/>
        <v>0</v>
      </c>
      <c r="AC346" s="155">
        <f t="shared" si="404"/>
        <v>0</v>
      </c>
      <c r="AD346" s="155">
        <f t="shared" si="404"/>
        <v>0</v>
      </c>
      <c r="AE346" s="155">
        <f t="shared" si="404"/>
        <v>0</v>
      </c>
      <c r="AF346" s="155">
        <f t="shared" si="380"/>
        <v>0</v>
      </c>
      <c r="AG346" s="156">
        <v>0</v>
      </c>
      <c r="AH346" s="155">
        <f t="shared" si="405"/>
        <v>0</v>
      </c>
      <c r="AI346" s="155">
        <f t="shared" si="405"/>
        <v>0</v>
      </c>
      <c r="AJ346" s="155">
        <f t="shared" si="405"/>
        <v>0</v>
      </c>
      <c r="AK346" s="155">
        <f t="shared" si="405"/>
        <v>0</v>
      </c>
      <c r="AL346" s="155">
        <f t="shared" si="405"/>
        <v>0</v>
      </c>
      <c r="AM346" s="155">
        <f t="shared" si="405"/>
        <v>0</v>
      </c>
      <c r="AN346" s="155">
        <f t="shared" si="405"/>
        <v>0</v>
      </c>
      <c r="AO346" s="155">
        <f t="shared" si="405"/>
        <v>0</v>
      </c>
      <c r="AP346" s="155">
        <f t="shared" si="405"/>
        <v>0</v>
      </c>
      <c r="AQ346" s="155">
        <f t="shared" si="405"/>
        <v>0</v>
      </c>
      <c r="AR346" s="155">
        <f t="shared" si="405"/>
        <v>0</v>
      </c>
      <c r="AS346" s="155">
        <f t="shared" si="405"/>
        <v>0</v>
      </c>
      <c r="AT346" s="155">
        <f t="shared" si="382"/>
        <v>0</v>
      </c>
      <c r="AU346" s="156">
        <v>0</v>
      </c>
      <c r="AV346" s="155">
        <f t="shared" si="385"/>
        <v>0</v>
      </c>
      <c r="AW346" s="155">
        <f t="shared" si="385"/>
        <v>0</v>
      </c>
      <c r="AX346" s="155">
        <f t="shared" ref="AX346:BG355" si="406">+IF(YEAR($H346)&lt;$AV$5,$S346,IF(AND(YEAR($H346)=$AV$5,MONTH($H346)&lt;=AX$6),$S346,0))</f>
        <v>0</v>
      </c>
      <c r="AY346" s="155">
        <f t="shared" si="406"/>
        <v>0</v>
      </c>
      <c r="AZ346" s="155">
        <f t="shared" si="406"/>
        <v>0</v>
      </c>
      <c r="BA346" s="155">
        <f t="shared" si="406"/>
        <v>1286616.1666666667</v>
      </c>
      <c r="BB346" s="155">
        <f t="shared" si="406"/>
        <v>1286616.1666666667</v>
      </c>
      <c r="BC346" s="155">
        <f t="shared" si="406"/>
        <v>1286616.1666666667</v>
      </c>
      <c r="BD346" s="155">
        <f t="shared" si="406"/>
        <v>1286616.1666666667</v>
      </c>
      <c r="BE346" s="155">
        <f t="shared" si="406"/>
        <v>1286616.1666666667</v>
      </c>
      <c r="BF346" s="155">
        <f t="shared" si="406"/>
        <v>1286616.1666666667</v>
      </c>
      <c r="BG346" s="155">
        <f t="shared" si="406"/>
        <v>1286616.1666666667</v>
      </c>
      <c r="BH346" s="155">
        <f t="shared" si="357"/>
        <v>9006313.1666666679</v>
      </c>
      <c r="BI346" s="156">
        <f t="shared" si="361"/>
        <v>37311868.833333328</v>
      </c>
      <c r="BJ346" s="155">
        <f t="shared" si="369"/>
        <v>1286616.1666666667</v>
      </c>
      <c r="BK346" s="155">
        <f t="shared" si="369"/>
        <v>1286616.1666666667</v>
      </c>
      <c r="BL346" s="155">
        <f t="shared" si="369"/>
        <v>1286616.1666666667</v>
      </c>
      <c r="BM346" s="155">
        <f t="shared" si="387"/>
        <v>1286616.1666666667</v>
      </c>
      <c r="BN346" s="155">
        <f t="shared" si="394"/>
        <v>1286616.1666666667</v>
      </c>
      <c r="BO346" s="155">
        <f t="shared" si="394"/>
        <v>1286616.1666666667</v>
      </c>
      <c r="BP346" s="155">
        <f t="shared" si="394"/>
        <v>1286616.1666666667</v>
      </c>
      <c r="BQ346" s="155">
        <f t="shared" si="394"/>
        <v>1286616.1666666667</v>
      </c>
      <c r="BR346" s="155">
        <f t="shared" si="394"/>
        <v>1286616.1666666667</v>
      </c>
      <c r="BS346" s="155">
        <f t="shared" si="394"/>
        <v>1286616.1666666667</v>
      </c>
      <c r="BT346" s="155">
        <f t="shared" si="394"/>
        <v>1286616.1666666667</v>
      </c>
      <c r="BU346" s="155">
        <f t="shared" si="394"/>
        <v>1286616.1666666667</v>
      </c>
      <c r="BV346" s="155">
        <f t="shared" si="370"/>
        <v>15439393.999999998</v>
      </c>
      <c r="BW346" s="156">
        <f t="shared" si="371"/>
        <v>21872474.833333328</v>
      </c>
      <c r="BX346" s="157">
        <f t="shared" si="395"/>
        <v>1286616.1666666667</v>
      </c>
      <c r="BY346" s="157">
        <f t="shared" si="395"/>
        <v>1286616.1666666667</v>
      </c>
      <c r="BZ346" s="157">
        <f t="shared" si="395"/>
        <v>1286616.1666666667</v>
      </c>
      <c r="CA346" s="157">
        <f t="shared" si="395"/>
        <v>1286616.1666666667</v>
      </c>
      <c r="CB346" s="157">
        <f t="shared" si="395"/>
        <v>1286616.1666666667</v>
      </c>
      <c r="CC346" s="157">
        <f t="shared" si="395"/>
        <v>1286616.1666666667</v>
      </c>
      <c r="CD346" s="157">
        <f t="shared" si="395"/>
        <v>1286616.1666666667</v>
      </c>
      <c r="CE346" s="157">
        <f t="shared" si="395"/>
        <v>1286616.1666666667</v>
      </c>
      <c r="CF346" s="157">
        <f t="shared" si="395"/>
        <v>1286616.1666666667</v>
      </c>
      <c r="CG346" s="157">
        <f t="shared" si="395"/>
        <v>1286616.1666666667</v>
      </c>
      <c r="CH346" s="157">
        <f t="shared" si="395"/>
        <v>1286616.1666666667</v>
      </c>
      <c r="CI346" s="157">
        <f t="shared" si="395"/>
        <v>1286616.1666666667</v>
      </c>
      <c r="CJ346" s="155">
        <f t="shared" si="396"/>
        <v>15439393.999999998</v>
      </c>
      <c r="CK346" s="156">
        <f t="shared" si="397"/>
        <v>6433080.8333333302</v>
      </c>
      <c r="CL346" s="155">
        <f t="shared" si="401"/>
        <v>1286616.1666666667</v>
      </c>
      <c r="CM346" s="155">
        <f t="shared" si="401"/>
        <v>1286616.1666666667</v>
      </c>
      <c r="CN346" s="155">
        <f t="shared" si="401"/>
        <v>1286616.1666666667</v>
      </c>
      <c r="CO346" s="155">
        <f t="shared" si="401"/>
        <v>1286616.1666666667</v>
      </c>
      <c r="CP346" s="155">
        <f>+IF(YEAR($H346)&lt;$CL$4,$S346,IF(AND(YEAR($H346)=$CL$4,MONTH($H346)&lt;=CP$6),$S346,0))</f>
        <v>1286616.1666666667</v>
      </c>
      <c r="CQ346" s="155"/>
      <c r="CR346" s="155"/>
      <c r="CS346" s="155"/>
      <c r="CT346" s="155"/>
      <c r="CU346" s="155"/>
      <c r="CV346" s="155"/>
      <c r="CW346" s="155"/>
      <c r="CX346" s="155">
        <f t="shared" si="399"/>
        <v>6433080.833333334</v>
      </c>
      <c r="CY346" s="155">
        <f t="shared" si="400"/>
        <v>0</v>
      </c>
    </row>
    <row r="347" spans="1:103" ht="13" outlineLevel="1" x14ac:dyDescent="0.25">
      <c r="A347" s="80" t="s">
        <v>715</v>
      </c>
      <c r="B347" s="80" t="s">
        <v>39</v>
      </c>
      <c r="C347" s="72"/>
      <c r="D347" s="71" t="s">
        <v>176</v>
      </c>
      <c r="E347" s="142" t="s">
        <v>896</v>
      </c>
      <c r="F347" s="71" t="s">
        <v>575</v>
      </c>
      <c r="G347" s="73">
        <v>44725</v>
      </c>
      <c r="H347" s="73">
        <v>44728</v>
      </c>
      <c r="I347" s="74">
        <v>36</v>
      </c>
      <c r="J347" s="142" t="s">
        <v>721</v>
      </c>
      <c r="K347" s="75" t="s">
        <v>50</v>
      </c>
      <c r="L347" s="71"/>
      <c r="M347" s="38" t="str">
        <f t="shared" si="402"/>
        <v>6424</v>
      </c>
      <c r="N347" s="71">
        <v>6424001904</v>
      </c>
      <c r="O347" s="71">
        <v>6274001904</v>
      </c>
      <c r="P347" s="76"/>
      <c r="Q347" s="77"/>
      <c r="R347" s="76">
        <v>46318182</v>
      </c>
      <c r="S347" s="170">
        <f t="shared" si="403"/>
        <v>1286616.1666666667</v>
      </c>
      <c r="T347" s="155">
        <f t="shared" si="404"/>
        <v>0</v>
      </c>
      <c r="U347" s="155">
        <f t="shared" si="404"/>
        <v>0</v>
      </c>
      <c r="V347" s="155">
        <f t="shared" si="404"/>
        <v>0</v>
      </c>
      <c r="W347" s="155">
        <f t="shared" si="404"/>
        <v>0</v>
      </c>
      <c r="X347" s="155">
        <f t="shared" si="404"/>
        <v>0</v>
      </c>
      <c r="Y347" s="155">
        <f t="shared" si="404"/>
        <v>0</v>
      </c>
      <c r="Z347" s="155">
        <f t="shared" si="404"/>
        <v>0</v>
      </c>
      <c r="AA347" s="155">
        <f t="shared" si="404"/>
        <v>0</v>
      </c>
      <c r="AB347" s="155">
        <f t="shared" si="404"/>
        <v>0</v>
      </c>
      <c r="AC347" s="155">
        <f t="shared" si="404"/>
        <v>0</v>
      </c>
      <c r="AD347" s="155">
        <f t="shared" si="404"/>
        <v>0</v>
      </c>
      <c r="AE347" s="155">
        <f t="shared" si="404"/>
        <v>0</v>
      </c>
      <c r="AF347" s="155">
        <f t="shared" si="380"/>
        <v>0</v>
      </c>
      <c r="AG347" s="156">
        <v>0</v>
      </c>
      <c r="AH347" s="155">
        <f t="shared" si="405"/>
        <v>0</v>
      </c>
      <c r="AI347" s="155">
        <f t="shared" si="405"/>
        <v>0</v>
      </c>
      <c r="AJ347" s="155">
        <f t="shared" si="405"/>
        <v>0</v>
      </c>
      <c r="AK347" s="155">
        <f t="shared" si="405"/>
        <v>0</v>
      </c>
      <c r="AL347" s="155">
        <f t="shared" si="405"/>
        <v>0</v>
      </c>
      <c r="AM347" s="155">
        <f t="shared" si="405"/>
        <v>0</v>
      </c>
      <c r="AN347" s="155">
        <f t="shared" si="405"/>
        <v>0</v>
      </c>
      <c r="AO347" s="155">
        <f t="shared" si="405"/>
        <v>0</v>
      </c>
      <c r="AP347" s="155">
        <f t="shared" si="405"/>
        <v>0</v>
      </c>
      <c r="AQ347" s="155">
        <f t="shared" si="405"/>
        <v>0</v>
      </c>
      <c r="AR347" s="155">
        <f t="shared" si="405"/>
        <v>0</v>
      </c>
      <c r="AS347" s="155">
        <f t="shared" si="405"/>
        <v>0</v>
      </c>
      <c r="AT347" s="155">
        <f t="shared" si="382"/>
        <v>0</v>
      </c>
      <c r="AU347" s="156">
        <v>0</v>
      </c>
      <c r="AV347" s="155">
        <f t="shared" si="385"/>
        <v>0</v>
      </c>
      <c r="AW347" s="155">
        <f t="shared" si="385"/>
        <v>0</v>
      </c>
      <c r="AX347" s="155">
        <f t="shared" si="406"/>
        <v>0</v>
      </c>
      <c r="AY347" s="155">
        <f t="shared" si="406"/>
        <v>0</v>
      </c>
      <c r="AZ347" s="155">
        <f t="shared" si="406"/>
        <v>0</v>
      </c>
      <c r="BA347" s="155">
        <f t="shared" si="406"/>
        <v>1286616.1666666667</v>
      </c>
      <c r="BB347" s="155">
        <f t="shared" si="406"/>
        <v>1286616.1666666667</v>
      </c>
      <c r="BC347" s="155">
        <f t="shared" si="406"/>
        <v>1286616.1666666667</v>
      </c>
      <c r="BD347" s="155">
        <f t="shared" si="406"/>
        <v>1286616.1666666667</v>
      </c>
      <c r="BE347" s="155">
        <f t="shared" si="406"/>
        <v>1286616.1666666667</v>
      </c>
      <c r="BF347" s="155">
        <f t="shared" si="406"/>
        <v>1286616.1666666667</v>
      </c>
      <c r="BG347" s="155">
        <f t="shared" si="406"/>
        <v>1286616.1666666667</v>
      </c>
      <c r="BH347" s="155">
        <f t="shared" si="357"/>
        <v>9006313.1666666679</v>
      </c>
      <c r="BI347" s="156">
        <f t="shared" si="361"/>
        <v>37311868.833333328</v>
      </c>
      <c r="BJ347" s="155">
        <f t="shared" si="369"/>
        <v>1286616.1666666667</v>
      </c>
      <c r="BK347" s="155">
        <f t="shared" si="369"/>
        <v>1286616.1666666667</v>
      </c>
      <c r="BL347" s="155">
        <f t="shared" si="369"/>
        <v>1286616.1666666667</v>
      </c>
      <c r="BM347" s="155">
        <f t="shared" si="387"/>
        <v>1286616.1666666667</v>
      </c>
      <c r="BN347" s="155">
        <f t="shared" si="394"/>
        <v>1286616.1666666667</v>
      </c>
      <c r="BO347" s="155">
        <f t="shared" si="394"/>
        <v>1286616.1666666667</v>
      </c>
      <c r="BP347" s="155">
        <f t="shared" si="394"/>
        <v>1286616.1666666667</v>
      </c>
      <c r="BQ347" s="155">
        <f t="shared" si="394"/>
        <v>1286616.1666666667</v>
      </c>
      <c r="BR347" s="155">
        <f t="shared" si="394"/>
        <v>1286616.1666666667</v>
      </c>
      <c r="BS347" s="155">
        <f t="shared" si="394"/>
        <v>1286616.1666666667</v>
      </c>
      <c r="BT347" s="155">
        <f t="shared" si="394"/>
        <v>1286616.1666666667</v>
      </c>
      <c r="BU347" s="155">
        <f t="shared" si="394"/>
        <v>1286616.1666666667</v>
      </c>
      <c r="BV347" s="155">
        <f t="shared" si="370"/>
        <v>15439393.999999998</v>
      </c>
      <c r="BW347" s="156">
        <f t="shared" si="371"/>
        <v>21872474.833333328</v>
      </c>
      <c r="BX347" s="157">
        <f t="shared" si="395"/>
        <v>1286616.1666666667</v>
      </c>
      <c r="BY347" s="157">
        <f t="shared" si="395"/>
        <v>1286616.1666666667</v>
      </c>
      <c r="BZ347" s="157">
        <f t="shared" si="395"/>
        <v>1286616.1666666667</v>
      </c>
      <c r="CA347" s="157">
        <f t="shared" si="395"/>
        <v>1286616.1666666667</v>
      </c>
      <c r="CB347" s="157">
        <f t="shared" si="395"/>
        <v>1286616.1666666667</v>
      </c>
      <c r="CC347" s="157">
        <f t="shared" si="395"/>
        <v>1286616.1666666667</v>
      </c>
      <c r="CD347" s="157">
        <f t="shared" si="395"/>
        <v>1286616.1666666667</v>
      </c>
      <c r="CE347" s="157">
        <f t="shared" si="395"/>
        <v>1286616.1666666667</v>
      </c>
      <c r="CF347" s="157">
        <f t="shared" si="395"/>
        <v>1286616.1666666667</v>
      </c>
      <c r="CG347" s="157">
        <f t="shared" si="395"/>
        <v>1286616.1666666667</v>
      </c>
      <c r="CH347" s="157">
        <f t="shared" si="395"/>
        <v>1286616.1666666667</v>
      </c>
      <c r="CI347" s="157">
        <f t="shared" si="395"/>
        <v>1286616.1666666667</v>
      </c>
      <c r="CJ347" s="155">
        <f t="shared" si="396"/>
        <v>15439393.999999998</v>
      </c>
      <c r="CK347" s="156">
        <f t="shared" si="397"/>
        <v>6433080.8333333302</v>
      </c>
      <c r="CL347" s="155">
        <f t="shared" si="401"/>
        <v>1286616.1666666667</v>
      </c>
      <c r="CM347" s="155">
        <f t="shared" si="401"/>
        <v>1286616.1666666667</v>
      </c>
      <c r="CN347" s="155">
        <f t="shared" si="401"/>
        <v>1286616.1666666667</v>
      </c>
      <c r="CO347" s="155">
        <f t="shared" si="401"/>
        <v>1286616.1666666667</v>
      </c>
      <c r="CP347" s="155">
        <f>+IF(YEAR($H347)&lt;$CL$4,$S347,IF(AND(YEAR($H347)=$CL$4,MONTH($H347)&lt;=CP$6),$S347,0))</f>
        <v>1286616.1666666667</v>
      </c>
      <c r="CQ347" s="155"/>
      <c r="CR347" s="155"/>
      <c r="CS347" s="155"/>
      <c r="CT347" s="155"/>
      <c r="CU347" s="155"/>
      <c r="CV347" s="155"/>
      <c r="CW347" s="155"/>
      <c r="CX347" s="155">
        <f t="shared" si="399"/>
        <v>6433080.833333334</v>
      </c>
      <c r="CY347" s="155">
        <f t="shared" si="400"/>
        <v>0</v>
      </c>
    </row>
    <row r="348" spans="1:103" ht="13" outlineLevel="1" x14ac:dyDescent="0.25">
      <c r="A348" s="80" t="s">
        <v>460</v>
      </c>
      <c r="B348" s="80" t="s">
        <v>39</v>
      </c>
      <c r="C348" s="72"/>
      <c r="D348" s="71" t="s">
        <v>147</v>
      </c>
      <c r="E348" s="142" t="s">
        <v>897</v>
      </c>
      <c r="F348" s="71" t="s">
        <v>503</v>
      </c>
      <c r="G348" s="73">
        <v>44734</v>
      </c>
      <c r="H348" s="73">
        <v>44734</v>
      </c>
      <c r="I348" s="74">
        <v>60</v>
      </c>
      <c r="J348" s="142" t="s">
        <v>94</v>
      </c>
      <c r="K348" s="75" t="s">
        <v>66</v>
      </c>
      <c r="L348" s="71"/>
      <c r="M348" s="38" t="str">
        <f t="shared" si="402"/>
        <v>6274</v>
      </c>
      <c r="N348" s="71">
        <v>6274001906</v>
      </c>
      <c r="O348" s="71" t="s">
        <v>346</v>
      </c>
      <c r="P348" s="76"/>
      <c r="Q348" s="77"/>
      <c r="R348" s="76">
        <v>142187500</v>
      </c>
      <c r="S348" s="170">
        <f t="shared" si="403"/>
        <v>2369791.6666666665</v>
      </c>
      <c r="T348" s="155">
        <f t="shared" si="404"/>
        <v>0</v>
      </c>
      <c r="U348" s="155">
        <f t="shared" si="404"/>
        <v>0</v>
      </c>
      <c r="V348" s="155">
        <f t="shared" si="404"/>
        <v>0</v>
      </c>
      <c r="W348" s="155">
        <f t="shared" si="404"/>
        <v>0</v>
      </c>
      <c r="X348" s="155">
        <f t="shared" si="404"/>
        <v>0</v>
      </c>
      <c r="Y348" s="155">
        <f t="shared" si="404"/>
        <v>0</v>
      </c>
      <c r="Z348" s="155">
        <f t="shared" si="404"/>
        <v>0</v>
      </c>
      <c r="AA348" s="155">
        <f t="shared" si="404"/>
        <v>0</v>
      </c>
      <c r="AB348" s="155">
        <f t="shared" si="404"/>
        <v>0</v>
      </c>
      <c r="AC348" s="155">
        <f t="shared" si="404"/>
        <v>0</v>
      </c>
      <c r="AD348" s="155">
        <f t="shared" si="404"/>
        <v>0</v>
      </c>
      <c r="AE348" s="155">
        <f t="shared" si="404"/>
        <v>0</v>
      </c>
      <c r="AF348" s="155">
        <f t="shared" si="380"/>
        <v>0</v>
      </c>
      <c r="AG348" s="156">
        <v>0</v>
      </c>
      <c r="AH348" s="155">
        <f t="shared" si="405"/>
        <v>0</v>
      </c>
      <c r="AI348" s="155">
        <f t="shared" si="405"/>
        <v>0</v>
      </c>
      <c r="AJ348" s="155">
        <f t="shared" si="405"/>
        <v>0</v>
      </c>
      <c r="AK348" s="155">
        <f t="shared" si="405"/>
        <v>0</v>
      </c>
      <c r="AL348" s="155">
        <f t="shared" si="405"/>
        <v>0</v>
      </c>
      <c r="AM348" s="155">
        <f t="shared" si="405"/>
        <v>0</v>
      </c>
      <c r="AN348" s="155">
        <f t="shared" si="405"/>
        <v>0</v>
      </c>
      <c r="AO348" s="155">
        <f t="shared" si="405"/>
        <v>0</v>
      </c>
      <c r="AP348" s="155">
        <f t="shared" si="405"/>
        <v>0</v>
      </c>
      <c r="AQ348" s="155">
        <f t="shared" si="405"/>
        <v>0</v>
      </c>
      <c r="AR348" s="155">
        <f t="shared" si="405"/>
        <v>0</v>
      </c>
      <c r="AS348" s="155">
        <f t="shared" si="405"/>
        <v>0</v>
      </c>
      <c r="AT348" s="155">
        <f t="shared" si="382"/>
        <v>0</v>
      </c>
      <c r="AU348" s="156">
        <v>0</v>
      </c>
      <c r="AV348" s="155">
        <f t="shared" si="385"/>
        <v>0</v>
      </c>
      <c r="AW348" s="155">
        <f t="shared" si="385"/>
        <v>0</v>
      </c>
      <c r="AX348" s="155">
        <f t="shared" si="406"/>
        <v>0</v>
      </c>
      <c r="AY348" s="155">
        <f t="shared" si="406"/>
        <v>0</v>
      </c>
      <c r="AZ348" s="155">
        <f t="shared" si="406"/>
        <v>0</v>
      </c>
      <c r="BA348" s="155">
        <f t="shared" si="406"/>
        <v>2369791.6666666665</v>
      </c>
      <c r="BB348" s="155">
        <f t="shared" si="406"/>
        <v>2369791.6666666665</v>
      </c>
      <c r="BC348" s="155">
        <f t="shared" si="406"/>
        <v>2369791.6666666665</v>
      </c>
      <c r="BD348" s="155">
        <f t="shared" si="406"/>
        <v>2369791.6666666665</v>
      </c>
      <c r="BE348" s="155">
        <f t="shared" si="406"/>
        <v>2369791.6666666665</v>
      </c>
      <c r="BF348" s="155">
        <f t="shared" si="406"/>
        <v>2369791.6666666665</v>
      </c>
      <c r="BG348" s="155">
        <f t="shared" si="406"/>
        <v>2369791.6666666665</v>
      </c>
      <c r="BH348" s="155">
        <f t="shared" si="357"/>
        <v>16588541.666666664</v>
      </c>
      <c r="BI348" s="156">
        <f t="shared" si="361"/>
        <v>125598958.33333334</v>
      </c>
      <c r="BJ348" s="155">
        <f t="shared" si="369"/>
        <v>2369791.6666666665</v>
      </c>
      <c r="BK348" s="155">
        <f t="shared" si="369"/>
        <v>2369791.6666666665</v>
      </c>
      <c r="BL348" s="155">
        <f t="shared" si="369"/>
        <v>2369791.6666666665</v>
      </c>
      <c r="BM348" s="155">
        <f t="shared" si="387"/>
        <v>2369791.6666666665</v>
      </c>
      <c r="BN348" s="155">
        <f t="shared" si="394"/>
        <v>2369791.6666666665</v>
      </c>
      <c r="BO348" s="155">
        <f t="shared" si="394"/>
        <v>2369791.6666666665</v>
      </c>
      <c r="BP348" s="155">
        <f t="shared" si="394"/>
        <v>2369791.6666666665</v>
      </c>
      <c r="BQ348" s="155">
        <f t="shared" si="394"/>
        <v>2369791.6666666665</v>
      </c>
      <c r="BR348" s="155">
        <f t="shared" si="394"/>
        <v>2369791.6666666665</v>
      </c>
      <c r="BS348" s="155">
        <f t="shared" si="394"/>
        <v>2369791.6666666665</v>
      </c>
      <c r="BT348" s="155">
        <f t="shared" si="394"/>
        <v>2369791.6666666665</v>
      </c>
      <c r="BU348" s="155">
        <f t="shared" si="394"/>
        <v>2369791.6666666665</v>
      </c>
      <c r="BV348" s="155">
        <f t="shared" si="370"/>
        <v>28437500.000000004</v>
      </c>
      <c r="BW348" s="156">
        <f t="shared" si="371"/>
        <v>97161458.333333343</v>
      </c>
      <c r="BX348" s="157">
        <f t="shared" si="395"/>
        <v>2369791.6666666665</v>
      </c>
      <c r="BY348" s="157">
        <f t="shared" si="395"/>
        <v>2369791.6666666665</v>
      </c>
      <c r="BZ348" s="157">
        <f t="shared" si="395"/>
        <v>2369791.6666666665</v>
      </c>
      <c r="CA348" s="157">
        <f t="shared" si="395"/>
        <v>2369791.6666666665</v>
      </c>
      <c r="CB348" s="157">
        <f t="shared" si="395"/>
        <v>2369791.6666666665</v>
      </c>
      <c r="CC348" s="157">
        <f t="shared" si="395"/>
        <v>2369791.6666666665</v>
      </c>
      <c r="CD348" s="157">
        <f t="shared" si="395"/>
        <v>2369791.6666666665</v>
      </c>
      <c r="CE348" s="157">
        <f t="shared" si="395"/>
        <v>2369791.6666666665</v>
      </c>
      <c r="CF348" s="157">
        <f t="shared" si="395"/>
        <v>2369791.6666666665</v>
      </c>
      <c r="CG348" s="157">
        <f t="shared" si="395"/>
        <v>2369791.6666666665</v>
      </c>
      <c r="CH348" s="157">
        <f t="shared" si="395"/>
        <v>2369791.6666666665</v>
      </c>
      <c r="CI348" s="157">
        <f t="shared" si="395"/>
        <v>2369791.6666666665</v>
      </c>
      <c r="CJ348" s="155">
        <f t="shared" si="396"/>
        <v>28437500.000000004</v>
      </c>
      <c r="CK348" s="156">
        <f t="shared" si="397"/>
        <v>68723958.333333343</v>
      </c>
      <c r="CL348" s="155">
        <f t="shared" si="401"/>
        <v>2369791.6666666665</v>
      </c>
      <c r="CM348" s="155">
        <f t="shared" si="401"/>
        <v>2369791.6666666665</v>
      </c>
      <c r="CN348" s="155">
        <f t="shared" si="401"/>
        <v>2369791.6666666665</v>
      </c>
      <c r="CO348" s="155">
        <f t="shared" si="401"/>
        <v>2369791.6666666665</v>
      </c>
      <c r="CP348" s="155">
        <f t="shared" ref="CP348:CW348" si="407">+IF(YEAR($H348)&lt;$CL$4,$S348,IF(AND(YEAR($H348)=$CL$4,MONTH($H348)&lt;=CP$6),$S348,0))</f>
        <v>2369791.6666666665</v>
      </c>
      <c r="CQ348" s="155">
        <f t="shared" si="407"/>
        <v>2369791.6666666665</v>
      </c>
      <c r="CR348" s="155">
        <f t="shared" si="407"/>
        <v>2369791.6666666665</v>
      </c>
      <c r="CS348" s="155">
        <f t="shared" si="407"/>
        <v>2369791.6666666665</v>
      </c>
      <c r="CT348" s="155">
        <f t="shared" si="407"/>
        <v>2369791.6666666665</v>
      </c>
      <c r="CU348" s="155">
        <f t="shared" si="407"/>
        <v>2369791.6666666665</v>
      </c>
      <c r="CV348" s="155">
        <f t="shared" si="407"/>
        <v>2369791.6666666665</v>
      </c>
      <c r="CW348" s="155">
        <f t="shared" si="407"/>
        <v>2369791.6666666665</v>
      </c>
      <c r="CX348" s="155">
        <f t="shared" si="399"/>
        <v>28437500.000000004</v>
      </c>
      <c r="CY348" s="155">
        <f t="shared" si="400"/>
        <v>40286458.333333343</v>
      </c>
    </row>
    <row r="349" spans="1:103" ht="13" outlineLevel="1" x14ac:dyDescent="0.25">
      <c r="A349" s="80" t="s">
        <v>460</v>
      </c>
      <c r="B349" s="80" t="s">
        <v>39</v>
      </c>
      <c r="C349" s="72"/>
      <c r="D349" s="71" t="s">
        <v>64</v>
      </c>
      <c r="E349" s="142" t="s">
        <v>898</v>
      </c>
      <c r="F349" s="71" t="s">
        <v>584</v>
      </c>
      <c r="G349" s="73">
        <v>44743</v>
      </c>
      <c r="H349" s="73">
        <v>44740</v>
      </c>
      <c r="I349" s="74">
        <v>30</v>
      </c>
      <c r="J349" s="142" t="s">
        <v>94</v>
      </c>
      <c r="K349" s="75" t="s">
        <v>66</v>
      </c>
      <c r="L349" s="71"/>
      <c r="M349" s="38" t="str">
        <f t="shared" si="402"/>
        <v>6274</v>
      </c>
      <c r="N349" s="71">
        <v>6274001909</v>
      </c>
      <c r="O349" s="71">
        <v>6274001909</v>
      </c>
      <c r="P349" s="76"/>
      <c r="Q349" s="77"/>
      <c r="R349" s="76">
        <v>60800000</v>
      </c>
      <c r="S349" s="170">
        <f t="shared" si="403"/>
        <v>2026666.6666666667</v>
      </c>
      <c r="T349" s="155">
        <f t="shared" si="404"/>
        <v>0</v>
      </c>
      <c r="U349" s="155">
        <f t="shared" si="404"/>
        <v>0</v>
      </c>
      <c r="V349" s="155">
        <f t="shared" si="404"/>
        <v>0</v>
      </c>
      <c r="W349" s="155">
        <f t="shared" si="404"/>
        <v>0</v>
      </c>
      <c r="X349" s="155">
        <f t="shared" si="404"/>
        <v>0</v>
      </c>
      <c r="Y349" s="155">
        <f t="shared" si="404"/>
        <v>0</v>
      </c>
      <c r="Z349" s="155">
        <f t="shared" si="404"/>
        <v>0</v>
      </c>
      <c r="AA349" s="155">
        <f t="shared" si="404"/>
        <v>0</v>
      </c>
      <c r="AB349" s="155">
        <f t="shared" si="404"/>
        <v>0</v>
      </c>
      <c r="AC349" s="155">
        <f t="shared" si="404"/>
        <v>0</v>
      </c>
      <c r="AD349" s="155">
        <f t="shared" si="404"/>
        <v>0</v>
      </c>
      <c r="AE349" s="155">
        <f t="shared" si="404"/>
        <v>0</v>
      </c>
      <c r="AF349" s="155">
        <f t="shared" si="380"/>
        <v>0</v>
      </c>
      <c r="AG349" s="156">
        <v>0</v>
      </c>
      <c r="AH349" s="155">
        <f t="shared" si="405"/>
        <v>0</v>
      </c>
      <c r="AI349" s="155">
        <f t="shared" si="405"/>
        <v>0</v>
      </c>
      <c r="AJ349" s="155">
        <f t="shared" si="405"/>
        <v>0</v>
      </c>
      <c r="AK349" s="155">
        <f t="shared" si="405"/>
        <v>0</v>
      </c>
      <c r="AL349" s="155">
        <f t="shared" si="405"/>
        <v>0</v>
      </c>
      <c r="AM349" s="155">
        <f t="shared" si="405"/>
        <v>0</v>
      </c>
      <c r="AN349" s="155">
        <f t="shared" si="405"/>
        <v>0</v>
      </c>
      <c r="AO349" s="155">
        <f t="shared" si="405"/>
        <v>0</v>
      </c>
      <c r="AP349" s="155">
        <f t="shared" si="405"/>
        <v>0</v>
      </c>
      <c r="AQ349" s="155">
        <f t="shared" si="405"/>
        <v>0</v>
      </c>
      <c r="AR349" s="155">
        <f t="shared" si="405"/>
        <v>0</v>
      </c>
      <c r="AS349" s="155">
        <f t="shared" si="405"/>
        <v>0</v>
      </c>
      <c r="AT349" s="155">
        <f t="shared" si="382"/>
        <v>0</v>
      </c>
      <c r="AU349" s="156">
        <v>0</v>
      </c>
      <c r="AV349" s="155">
        <f t="shared" si="385"/>
        <v>0</v>
      </c>
      <c r="AW349" s="155">
        <f t="shared" si="385"/>
        <v>0</v>
      </c>
      <c r="AX349" s="155">
        <f t="shared" si="406"/>
        <v>0</v>
      </c>
      <c r="AY349" s="155">
        <f t="shared" si="406"/>
        <v>0</v>
      </c>
      <c r="AZ349" s="155">
        <f t="shared" si="406"/>
        <v>0</v>
      </c>
      <c r="BA349" s="155">
        <f t="shared" si="406"/>
        <v>2026666.6666666667</v>
      </c>
      <c r="BB349" s="155">
        <f t="shared" si="406"/>
        <v>2026666.6666666667</v>
      </c>
      <c r="BC349" s="155">
        <f t="shared" si="406"/>
        <v>2026666.6666666667</v>
      </c>
      <c r="BD349" s="155">
        <f t="shared" si="406"/>
        <v>2026666.6666666667</v>
      </c>
      <c r="BE349" s="155">
        <f t="shared" si="406"/>
        <v>2026666.6666666667</v>
      </c>
      <c r="BF349" s="155">
        <f t="shared" si="406"/>
        <v>2026666.6666666667</v>
      </c>
      <c r="BG349" s="155">
        <f t="shared" si="406"/>
        <v>2026666.6666666667</v>
      </c>
      <c r="BH349" s="155">
        <f t="shared" si="357"/>
        <v>14186666.666666666</v>
      </c>
      <c r="BI349" s="156">
        <f t="shared" si="361"/>
        <v>46613333.333333336</v>
      </c>
      <c r="BJ349" s="155">
        <f t="shared" si="369"/>
        <v>2026666.6666666667</v>
      </c>
      <c r="BK349" s="155">
        <f t="shared" si="369"/>
        <v>2026666.6666666667</v>
      </c>
      <c r="BL349" s="155">
        <f t="shared" si="369"/>
        <v>2026666.6666666667</v>
      </c>
      <c r="BM349" s="155">
        <f t="shared" si="387"/>
        <v>2026666.6666666667</v>
      </c>
      <c r="BN349" s="155">
        <f t="shared" si="394"/>
        <v>2026666.6666666667</v>
      </c>
      <c r="BO349" s="155">
        <f t="shared" si="394"/>
        <v>2026666.6666666667</v>
      </c>
      <c r="BP349" s="155">
        <f t="shared" si="394"/>
        <v>2026666.6666666667</v>
      </c>
      <c r="BQ349" s="155">
        <f t="shared" si="394"/>
        <v>2026666.6666666667</v>
      </c>
      <c r="BR349" s="155">
        <f t="shared" si="394"/>
        <v>2026666.6666666667</v>
      </c>
      <c r="BS349" s="155">
        <f t="shared" si="394"/>
        <v>2026666.6666666667</v>
      </c>
      <c r="BT349" s="155">
        <f t="shared" si="394"/>
        <v>2026666.6666666667</v>
      </c>
      <c r="BU349" s="155">
        <f t="shared" si="394"/>
        <v>2026666.6666666667</v>
      </c>
      <c r="BV349" s="155">
        <f t="shared" si="370"/>
        <v>24320000.000000004</v>
      </c>
      <c r="BW349" s="156">
        <f t="shared" si="371"/>
        <v>22293333.333333332</v>
      </c>
      <c r="BX349" s="157">
        <f t="shared" ref="BX349:CG352" si="408">+$S349</f>
        <v>2026666.6666666667</v>
      </c>
      <c r="BY349" s="157">
        <f t="shared" si="408"/>
        <v>2026666.6666666667</v>
      </c>
      <c r="BZ349" s="157">
        <f t="shared" si="408"/>
        <v>2026666.6666666667</v>
      </c>
      <c r="CA349" s="157">
        <f t="shared" si="408"/>
        <v>2026666.6666666667</v>
      </c>
      <c r="CB349" s="157">
        <f t="shared" si="408"/>
        <v>2026666.6666666667</v>
      </c>
      <c r="CC349" s="157">
        <f t="shared" si="408"/>
        <v>2026666.6666666667</v>
      </c>
      <c r="CD349" s="157">
        <f t="shared" si="408"/>
        <v>2026666.6666666667</v>
      </c>
      <c r="CE349" s="157">
        <f t="shared" si="408"/>
        <v>2026666.6666666667</v>
      </c>
      <c r="CF349" s="157">
        <f t="shared" si="408"/>
        <v>2026666.6666666667</v>
      </c>
      <c r="CG349" s="157">
        <f t="shared" si="408"/>
        <v>2026666.6666666667</v>
      </c>
      <c r="CH349" s="157">
        <f>+$S349+20</f>
        <v>2026686.6666666667</v>
      </c>
      <c r="CI349" s="157"/>
      <c r="CJ349" s="155">
        <f t="shared" si="396"/>
        <v>22293353.333333336</v>
      </c>
      <c r="CK349" s="156">
        <f t="shared" si="397"/>
        <v>-20.00000000372529</v>
      </c>
      <c r="CL349" s="156"/>
      <c r="CM349" s="156"/>
      <c r="CN349" s="156"/>
      <c r="CO349" s="156"/>
      <c r="CP349" s="156"/>
      <c r="CQ349" s="156"/>
      <c r="CR349" s="156"/>
      <c r="CS349" s="156"/>
      <c r="CT349" s="156"/>
      <c r="CU349" s="156"/>
      <c r="CV349" s="156"/>
      <c r="CW349" s="156"/>
      <c r="CX349" s="156"/>
      <c r="CY349" s="156"/>
    </row>
    <row r="350" spans="1:103" ht="13" outlineLevel="1" x14ac:dyDescent="0.25">
      <c r="A350" s="80" t="s">
        <v>460</v>
      </c>
      <c r="B350" s="80" t="s">
        <v>39</v>
      </c>
      <c r="C350" s="72"/>
      <c r="D350" s="71" t="s">
        <v>82</v>
      </c>
      <c r="E350" s="142" t="s">
        <v>899</v>
      </c>
      <c r="F350" s="71" t="s">
        <v>468</v>
      </c>
      <c r="G350" s="73">
        <v>44755</v>
      </c>
      <c r="H350" s="73">
        <v>44757</v>
      </c>
      <c r="I350" s="74">
        <v>36</v>
      </c>
      <c r="J350" s="142" t="s">
        <v>94</v>
      </c>
      <c r="K350" s="75" t="s">
        <v>66</v>
      </c>
      <c r="L350" s="71"/>
      <c r="M350" s="38" t="str">
        <f t="shared" si="402"/>
        <v>6274</v>
      </c>
      <c r="N350" s="71">
        <v>6274001903</v>
      </c>
      <c r="O350" s="71" t="s">
        <v>346</v>
      </c>
      <c r="P350" s="76"/>
      <c r="Q350" s="77"/>
      <c r="R350" s="76">
        <v>76000000</v>
      </c>
      <c r="S350" s="170">
        <f t="shared" si="403"/>
        <v>2111111.111111111</v>
      </c>
      <c r="T350" s="155">
        <f t="shared" si="404"/>
        <v>0</v>
      </c>
      <c r="U350" s="155">
        <f t="shared" si="404"/>
        <v>0</v>
      </c>
      <c r="V350" s="155">
        <f t="shared" si="404"/>
        <v>0</v>
      </c>
      <c r="W350" s="155">
        <f t="shared" si="404"/>
        <v>0</v>
      </c>
      <c r="X350" s="155">
        <f t="shared" si="404"/>
        <v>0</v>
      </c>
      <c r="Y350" s="155">
        <f t="shared" si="404"/>
        <v>0</v>
      </c>
      <c r="Z350" s="155">
        <f t="shared" si="404"/>
        <v>0</v>
      </c>
      <c r="AA350" s="155">
        <f t="shared" si="404"/>
        <v>0</v>
      </c>
      <c r="AB350" s="155">
        <f t="shared" si="404"/>
        <v>0</v>
      </c>
      <c r="AC350" s="155">
        <f t="shared" si="404"/>
        <v>0</v>
      </c>
      <c r="AD350" s="155">
        <f t="shared" si="404"/>
        <v>0</v>
      </c>
      <c r="AE350" s="155">
        <f t="shared" si="404"/>
        <v>0</v>
      </c>
      <c r="AF350" s="155">
        <f t="shared" si="380"/>
        <v>0</v>
      </c>
      <c r="AG350" s="156">
        <v>0</v>
      </c>
      <c r="AH350" s="155">
        <f t="shared" si="405"/>
        <v>0</v>
      </c>
      <c r="AI350" s="155">
        <f t="shared" si="405"/>
        <v>0</v>
      </c>
      <c r="AJ350" s="155">
        <f t="shared" si="405"/>
        <v>0</v>
      </c>
      <c r="AK350" s="155">
        <f t="shared" si="405"/>
        <v>0</v>
      </c>
      <c r="AL350" s="155">
        <f t="shared" si="405"/>
        <v>0</v>
      </c>
      <c r="AM350" s="155">
        <f t="shared" si="405"/>
        <v>0</v>
      </c>
      <c r="AN350" s="155">
        <f t="shared" si="405"/>
        <v>0</v>
      </c>
      <c r="AO350" s="155">
        <f t="shared" si="405"/>
        <v>0</v>
      </c>
      <c r="AP350" s="155">
        <f t="shared" si="405"/>
        <v>0</v>
      </c>
      <c r="AQ350" s="155">
        <f t="shared" si="405"/>
        <v>0</v>
      </c>
      <c r="AR350" s="155">
        <f t="shared" si="405"/>
        <v>0</v>
      </c>
      <c r="AS350" s="155">
        <f t="shared" si="405"/>
        <v>0</v>
      </c>
      <c r="AT350" s="155">
        <f t="shared" si="382"/>
        <v>0</v>
      </c>
      <c r="AU350" s="156">
        <v>0</v>
      </c>
      <c r="AV350" s="155">
        <f t="shared" si="385"/>
        <v>0</v>
      </c>
      <c r="AW350" s="155">
        <f t="shared" si="385"/>
        <v>0</v>
      </c>
      <c r="AX350" s="155">
        <f t="shared" si="406"/>
        <v>0</v>
      </c>
      <c r="AY350" s="155">
        <f t="shared" si="406"/>
        <v>0</v>
      </c>
      <c r="AZ350" s="155">
        <f t="shared" si="406"/>
        <v>0</v>
      </c>
      <c r="BA350" s="155">
        <f t="shared" si="406"/>
        <v>0</v>
      </c>
      <c r="BB350" s="155">
        <f t="shared" si="406"/>
        <v>2111111.111111111</v>
      </c>
      <c r="BC350" s="155">
        <f t="shared" si="406"/>
        <v>2111111.111111111</v>
      </c>
      <c r="BD350" s="155">
        <f t="shared" si="406"/>
        <v>2111111.111111111</v>
      </c>
      <c r="BE350" s="155">
        <f t="shared" si="406"/>
        <v>2111111.111111111</v>
      </c>
      <c r="BF350" s="155">
        <f t="shared" si="406"/>
        <v>2111111.111111111</v>
      </c>
      <c r="BG350" s="155">
        <f t="shared" si="406"/>
        <v>2111111.111111111</v>
      </c>
      <c r="BH350" s="155">
        <f t="shared" ref="BH350:BH354" si="409">+SUM(AV350:BG350)</f>
        <v>12666666.666666668</v>
      </c>
      <c r="BI350" s="156">
        <f t="shared" si="361"/>
        <v>63333333.333333328</v>
      </c>
      <c r="BJ350" s="155">
        <f t="shared" si="369"/>
        <v>2111111.111111111</v>
      </c>
      <c r="BK350" s="155">
        <f t="shared" si="369"/>
        <v>2111111.111111111</v>
      </c>
      <c r="BL350" s="155">
        <f t="shared" si="369"/>
        <v>2111111.111111111</v>
      </c>
      <c r="BM350" s="155">
        <f t="shared" si="387"/>
        <v>2111111.111111111</v>
      </c>
      <c r="BN350" s="155">
        <f t="shared" si="394"/>
        <v>2111111.111111111</v>
      </c>
      <c r="BO350" s="155">
        <f t="shared" si="394"/>
        <v>2111111.111111111</v>
      </c>
      <c r="BP350" s="155">
        <f t="shared" si="394"/>
        <v>2111111.111111111</v>
      </c>
      <c r="BQ350" s="155">
        <f t="shared" si="394"/>
        <v>2111111.111111111</v>
      </c>
      <c r="BR350" s="155">
        <f t="shared" si="394"/>
        <v>2111111.111111111</v>
      </c>
      <c r="BS350" s="155">
        <f t="shared" si="394"/>
        <v>2111111.111111111</v>
      </c>
      <c r="BT350" s="155">
        <f t="shared" si="394"/>
        <v>2111111.111111111</v>
      </c>
      <c r="BU350" s="155">
        <f t="shared" si="394"/>
        <v>2111111.111111111</v>
      </c>
      <c r="BV350" s="155">
        <f t="shared" si="370"/>
        <v>25333333.33333334</v>
      </c>
      <c r="BW350" s="156">
        <f t="shared" si="371"/>
        <v>37999999.999999985</v>
      </c>
      <c r="BX350" s="157">
        <f t="shared" si="408"/>
        <v>2111111.111111111</v>
      </c>
      <c r="BY350" s="157">
        <f t="shared" si="408"/>
        <v>2111111.111111111</v>
      </c>
      <c r="BZ350" s="157">
        <f t="shared" si="408"/>
        <v>2111111.111111111</v>
      </c>
      <c r="CA350" s="157">
        <f t="shared" si="408"/>
        <v>2111111.111111111</v>
      </c>
      <c r="CB350" s="157">
        <f t="shared" si="408"/>
        <v>2111111.111111111</v>
      </c>
      <c r="CC350" s="157">
        <f t="shared" si="408"/>
        <v>2111111.111111111</v>
      </c>
      <c r="CD350" s="157">
        <f t="shared" si="408"/>
        <v>2111111.111111111</v>
      </c>
      <c r="CE350" s="157">
        <f t="shared" si="408"/>
        <v>2111111.111111111</v>
      </c>
      <c r="CF350" s="157">
        <f t="shared" si="408"/>
        <v>2111111.111111111</v>
      </c>
      <c r="CG350" s="157">
        <f t="shared" si="408"/>
        <v>2111111.111111111</v>
      </c>
      <c r="CH350" s="157">
        <f t="shared" ref="CH350:CI352" si="410">+$S350</f>
        <v>2111111.111111111</v>
      </c>
      <c r="CI350" s="157">
        <f t="shared" si="410"/>
        <v>2111111.111111111</v>
      </c>
      <c r="CJ350" s="155">
        <f t="shared" si="396"/>
        <v>25333333.33333334</v>
      </c>
      <c r="CK350" s="156">
        <f t="shared" si="397"/>
        <v>12666666.666666646</v>
      </c>
      <c r="CL350" s="158">
        <f t="shared" ref="CL350:CP352" si="411">+IF(YEAR($H350)&lt;$CL$4,$S350,IF(AND(YEAR($H350)=$CL$4,MONTH($H350)&lt;=CL$6),$S350,0))</f>
        <v>2111111.111111111</v>
      </c>
      <c r="CM350" s="158">
        <f t="shared" si="411"/>
        <v>2111111.111111111</v>
      </c>
      <c r="CN350" s="158">
        <f t="shared" si="411"/>
        <v>2111111.111111111</v>
      </c>
      <c r="CO350" s="158">
        <f t="shared" si="411"/>
        <v>2111111.111111111</v>
      </c>
      <c r="CP350" s="158">
        <f t="shared" si="411"/>
        <v>2111111.111111111</v>
      </c>
      <c r="CQ350" s="158">
        <f>+IF(YEAR($H350)&lt;$CL$4,$S350,IF(AND(YEAR($H350)=$CL$4,MONTH($H350)&lt;=CQ$6),$S350,0))</f>
        <v>2111111.111111111</v>
      </c>
      <c r="CR350" s="158"/>
      <c r="CS350" s="158"/>
      <c r="CT350" s="158"/>
      <c r="CU350" s="158"/>
      <c r="CV350" s="158"/>
      <c r="CW350" s="158"/>
      <c r="CX350" s="158">
        <f t="shared" ref="CX350:CX381" si="412">+SUM(CL350:CW350)</f>
        <v>12666666.666666668</v>
      </c>
      <c r="CY350" s="158">
        <f t="shared" ref="CY350:CY384" si="413">+CK350-CX350</f>
        <v>-2.2351741790771484E-8</v>
      </c>
    </row>
    <row r="351" spans="1:103" ht="13" outlineLevel="1" x14ac:dyDescent="0.25">
      <c r="A351" s="80" t="s">
        <v>460</v>
      </c>
      <c r="B351" s="80" t="s">
        <v>39</v>
      </c>
      <c r="C351" s="72"/>
      <c r="D351" s="71" t="s">
        <v>88</v>
      </c>
      <c r="E351" s="142" t="s">
        <v>900</v>
      </c>
      <c r="F351" s="71" t="s">
        <v>547</v>
      </c>
      <c r="G351" s="73">
        <v>44767</v>
      </c>
      <c r="H351" s="73">
        <v>44757</v>
      </c>
      <c r="I351" s="74">
        <v>96</v>
      </c>
      <c r="J351" s="142" t="s">
        <v>94</v>
      </c>
      <c r="K351" s="75" t="s">
        <v>66</v>
      </c>
      <c r="L351" s="71"/>
      <c r="M351" s="38" t="str">
        <f t="shared" si="402"/>
        <v>6274</v>
      </c>
      <c r="N351" s="71">
        <v>6274001905</v>
      </c>
      <c r="O351" s="71">
        <v>6274001905</v>
      </c>
      <c r="P351" s="76"/>
      <c r="Q351" s="77"/>
      <c r="R351" s="76">
        <v>1191602171</v>
      </c>
      <c r="S351" s="170">
        <f t="shared" si="403"/>
        <v>12412522.614583334</v>
      </c>
      <c r="T351" s="155">
        <f t="shared" si="404"/>
        <v>0</v>
      </c>
      <c r="U351" s="155">
        <f t="shared" si="404"/>
        <v>0</v>
      </c>
      <c r="V351" s="155">
        <f t="shared" si="404"/>
        <v>0</v>
      </c>
      <c r="W351" s="155">
        <f t="shared" si="404"/>
        <v>0</v>
      </c>
      <c r="X351" s="155">
        <f t="shared" si="404"/>
        <v>0</v>
      </c>
      <c r="Y351" s="155">
        <f t="shared" si="404"/>
        <v>0</v>
      </c>
      <c r="Z351" s="155">
        <f t="shared" si="404"/>
        <v>0</v>
      </c>
      <c r="AA351" s="155">
        <f t="shared" si="404"/>
        <v>0</v>
      </c>
      <c r="AB351" s="155">
        <f t="shared" si="404"/>
        <v>0</v>
      </c>
      <c r="AC351" s="155">
        <f t="shared" si="404"/>
        <v>0</v>
      </c>
      <c r="AD351" s="155">
        <f t="shared" si="404"/>
        <v>0</v>
      </c>
      <c r="AE351" s="155">
        <f t="shared" si="404"/>
        <v>0</v>
      </c>
      <c r="AF351" s="155">
        <f t="shared" si="380"/>
        <v>0</v>
      </c>
      <c r="AG351" s="156">
        <v>0</v>
      </c>
      <c r="AH351" s="155">
        <f t="shared" si="405"/>
        <v>0</v>
      </c>
      <c r="AI351" s="155">
        <f t="shared" si="405"/>
        <v>0</v>
      </c>
      <c r="AJ351" s="155">
        <f t="shared" si="405"/>
        <v>0</v>
      </c>
      <c r="AK351" s="155">
        <f t="shared" si="405"/>
        <v>0</v>
      </c>
      <c r="AL351" s="155">
        <f t="shared" si="405"/>
        <v>0</v>
      </c>
      <c r="AM351" s="155">
        <f t="shared" si="405"/>
        <v>0</v>
      </c>
      <c r="AN351" s="155">
        <f t="shared" si="405"/>
        <v>0</v>
      </c>
      <c r="AO351" s="155">
        <f t="shared" si="405"/>
        <v>0</v>
      </c>
      <c r="AP351" s="155">
        <f t="shared" si="405"/>
        <v>0</v>
      </c>
      <c r="AQ351" s="155">
        <f t="shared" si="405"/>
        <v>0</v>
      </c>
      <c r="AR351" s="155">
        <f t="shared" si="405"/>
        <v>0</v>
      </c>
      <c r="AS351" s="155">
        <f t="shared" si="405"/>
        <v>0</v>
      </c>
      <c r="AT351" s="155">
        <f t="shared" si="382"/>
        <v>0</v>
      </c>
      <c r="AU351" s="156">
        <v>0</v>
      </c>
      <c r="AV351" s="155">
        <f t="shared" si="385"/>
        <v>0</v>
      </c>
      <c r="AW351" s="155">
        <f t="shared" si="385"/>
        <v>0</v>
      </c>
      <c r="AX351" s="155">
        <f t="shared" si="406"/>
        <v>0</v>
      </c>
      <c r="AY351" s="155">
        <f t="shared" si="406"/>
        <v>0</v>
      </c>
      <c r="AZ351" s="155">
        <f t="shared" si="406"/>
        <v>0</v>
      </c>
      <c r="BA351" s="155">
        <f t="shared" si="406"/>
        <v>0</v>
      </c>
      <c r="BB351" s="155">
        <f t="shared" si="406"/>
        <v>12412522.614583334</v>
      </c>
      <c r="BC351" s="155">
        <f t="shared" si="406"/>
        <v>12412522.614583334</v>
      </c>
      <c r="BD351" s="155">
        <f t="shared" si="406"/>
        <v>12412522.614583334</v>
      </c>
      <c r="BE351" s="155">
        <f t="shared" si="406"/>
        <v>12412522.614583334</v>
      </c>
      <c r="BF351" s="155">
        <f t="shared" si="406"/>
        <v>12412522.614583334</v>
      </c>
      <c r="BG351" s="155">
        <f t="shared" si="406"/>
        <v>12412522.614583334</v>
      </c>
      <c r="BH351" s="155">
        <f t="shared" si="409"/>
        <v>74475135.6875</v>
      </c>
      <c r="BI351" s="156">
        <f t="shared" si="361"/>
        <v>1117127035.3125</v>
      </c>
      <c r="BJ351" s="155">
        <f t="shared" si="369"/>
        <v>12412522.614583334</v>
      </c>
      <c r="BK351" s="155">
        <f t="shared" si="369"/>
        <v>12412522.614583334</v>
      </c>
      <c r="BL351" s="155">
        <f t="shared" si="369"/>
        <v>12412522.614583334</v>
      </c>
      <c r="BM351" s="155">
        <f t="shared" si="387"/>
        <v>12412522.614583334</v>
      </c>
      <c r="BN351" s="155">
        <f t="shared" si="394"/>
        <v>12412522.614583334</v>
      </c>
      <c r="BO351" s="155">
        <f t="shared" si="394"/>
        <v>12412522.614583334</v>
      </c>
      <c r="BP351" s="155">
        <f t="shared" si="394"/>
        <v>12412522.614583334</v>
      </c>
      <c r="BQ351" s="155">
        <f t="shared" si="394"/>
        <v>12412522.614583334</v>
      </c>
      <c r="BR351" s="155">
        <f t="shared" si="394"/>
        <v>12412522.614583334</v>
      </c>
      <c r="BS351" s="155">
        <f t="shared" si="394"/>
        <v>12412522.614583334</v>
      </c>
      <c r="BT351" s="155">
        <f t="shared" si="394"/>
        <v>12412522.614583334</v>
      </c>
      <c r="BU351" s="155">
        <f t="shared" si="394"/>
        <v>12412522.614583334</v>
      </c>
      <c r="BV351" s="155">
        <f t="shared" si="370"/>
        <v>148950271.375</v>
      </c>
      <c r="BW351" s="156">
        <f t="shared" si="371"/>
        <v>968176763.9375</v>
      </c>
      <c r="BX351" s="157">
        <f t="shared" si="408"/>
        <v>12412522.614583334</v>
      </c>
      <c r="BY351" s="157">
        <f t="shared" si="408"/>
        <v>12412522.614583334</v>
      </c>
      <c r="BZ351" s="157">
        <f t="shared" si="408"/>
        <v>12412522.614583334</v>
      </c>
      <c r="CA351" s="157">
        <f t="shared" si="408"/>
        <v>12412522.614583334</v>
      </c>
      <c r="CB351" s="157">
        <f t="shared" si="408"/>
        <v>12412522.614583334</v>
      </c>
      <c r="CC351" s="157">
        <f t="shared" si="408"/>
        <v>12412522.614583334</v>
      </c>
      <c r="CD351" s="157">
        <f t="shared" si="408"/>
        <v>12412522.614583334</v>
      </c>
      <c r="CE351" s="157">
        <f t="shared" si="408"/>
        <v>12412522.614583334</v>
      </c>
      <c r="CF351" s="157">
        <f t="shared" si="408"/>
        <v>12412522.614583334</v>
      </c>
      <c r="CG351" s="157">
        <f t="shared" si="408"/>
        <v>12412522.614583334</v>
      </c>
      <c r="CH351" s="157">
        <f t="shared" si="410"/>
        <v>12412522.614583334</v>
      </c>
      <c r="CI351" s="157">
        <f t="shared" si="410"/>
        <v>12412522.614583334</v>
      </c>
      <c r="CJ351" s="155">
        <f t="shared" si="396"/>
        <v>148950271.375</v>
      </c>
      <c r="CK351" s="156">
        <f t="shared" si="397"/>
        <v>819226492.5625</v>
      </c>
      <c r="CL351" s="155">
        <f t="shared" si="411"/>
        <v>12412522.614583334</v>
      </c>
      <c r="CM351" s="155">
        <f t="shared" si="411"/>
        <v>12412522.614583334</v>
      </c>
      <c r="CN351" s="155">
        <f t="shared" si="411"/>
        <v>12412522.614583334</v>
      </c>
      <c r="CO351" s="155">
        <f t="shared" si="411"/>
        <v>12412522.614583334</v>
      </c>
      <c r="CP351" s="155">
        <f t="shared" si="411"/>
        <v>12412522.614583334</v>
      </c>
      <c r="CQ351" s="155">
        <f t="shared" ref="CQ351:CW352" si="414">+IF(YEAR($H351)&lt;$CL$4,$S351,IF(AND(YEAR($H351)=$CL$4,MONTH($H351)&lt;=CQ$6),$S351,0))</f>
        <v>12412522.614583334</v>
      </c>
      <c r="CR351" s="155">
        <f t="shared" si="414"/>
        <v>12412522.614583334</v>
      </c>
      <c r="CS351" s="155">
        <f t="shared" si="414"/>
        <v>12412522.614583334</v>
      </c>
      <c r="CT351" s="155">
        <f t="shared" si="414"/>
        <v>12412522.614583334</v>
      </c>
      <c r="CU351" s="155">
        <f t="shared" si="414"/>
        <v>12412522.614583334</v>
      </c>
      <c r="CV351" s="155">
        <f t="shared" si="414"/>
        <v>12412522.614583334</v>
      </c>
      <c r="CW351" s="155">
        <f t="shared" si="414"/>
        <v>12412522.614583334</v>
      </c>
      <c r="CX351" s="155">
        <f t="shared" si="412"/>
        <v>148950271.375</v>
      </c>
      <c r="CY351" s="155">
        <f t="shared" si="413"/>
        <v>670276221.1875</v>
      </c>
    </row>
    <row r="352" spans="1:103" ht="13" outlineLevel="1" x14ac:dyDescent="0.25">
      <c r="A352" s="80" t="s">
        <v>460</v>
      </c>
      <c r="B352" s="80" t="s">
        <v>39</v>
      </c>
      <c r="C352" s="72"/>
      <c r="D352" s="71" t="s">
        <v>88</v>
      </c>
      <c r="E352" s="142" t="s">
        <v>901</v>
      </c>
      <c r="F352" s="71" t="s">
        <v>548</v>
      </c>
      <c r="G352" s="73">
        <v>44768</v>
      </c>
      <c r="H352" s="73">
        <v>44757</v>
      </c>
      <c r="I352" s="74">
        <v>60</v>
      </c>
      <c r="J352" s="142" t="s">
        <v>94</v>
      </c>
      <c r="K352" s="75" t="s">
        <v>66</v>
      </c>
      <c r="L352" s="71"/>
      <c r="M352" s="38" t="str">
        <f t="shared" si="402"/>
        <v>6274</v>
      </c>
      <c r="N352" s="71">
        <v>6274001905</v>
      </c>
      <c r="O352" s="71">
        <v>6274001905</v>
      </c>
      <c r="P352" s="76"/>
      <c r="Q352" s="77"/>
      <c r="R352" s="76">
        <v>877179059</v>
      </c>
      <c r="S352" s="170">
        <f t="shared" si="403"/>
        <v>14619650.983333332</v>
      </c>
      <c r="T352" s="155">
        <f t="shared" si="404"/>
        <v>0</v>
      </c>
      <c r="U352" s="155">
        <f t="shared" si="404"/>
        <v>0</v>
      </c>
      <c r="V352" s="155">
        <f t="shared" si="404"/>
        <v>0</v>
      </c>
      <c r="W352" s="155">
        <f t="shared" si="404"/>
        <v>0</v>
      </c>
      <c r="X352" s="155">
        <f t="shared" si="404"/>
        <v>0</v>
      </c>
      <c r="Y352" s="155">
        <f t="shared" si="404"/>
        <v>0</v>
      </c>
      <c r="Z352" s="155">
        <f t="shared" si="404"/>
        <v>0</v>
      </c>
      <c r="AA352" s="155">
        <f t="shared" si="404"/>
        <v>0</v>
      </c>
      <c r="AB352" s="155">
        <f t="shared" si="404"/>
        <v>0</v>
      </c>
      <c r="AC352" s="155">
        <f t="shared" si="404"/>
        <v>0</v>
      </c>
      <c r="AD352" s="155">
        <f t="shared" si="404"/>
        <v>0</v>
      </c>
      <c r="AE352" s="155">
        <f t="shared" si="404"/>
        <v>0</v>
      </c>
      <c r="AF352" s="155">
        <f t="shared" si="380"/>
        <v>0</v>
      </c>
      <c r="AG352" s="156">
        <v>0</v>
      </c>
      <c r="AH352" s="155">
        <f t="shared" si="405"/>
        <v>0</v>
      </c>
      <c r="AI352" s="155">
        <f t="shared" si="405"/>
        <v>0</v>
      </c>
      <c r="AJ352" s="155">
        <f t="shared" si="405"/>
        <v>0</v>
      </c>
      <c r="AK352" s="155">
        <f t="shared" si="405"/>
        <v>0</v>
      </c>
      <c r="AL352" s="155">
        <f t="shared" si="405"/>
        <v>0</v>
      </c>
      <c r="AM352" s="155">
        <f t="shared" si="405"/>
        <v>0</v>
      </c>
      <c r="AN352" s="155">
        <f t="shared" si="405"/>
        <v>0</v>
      </c>
      <c r="AO352" s="155">
        <f t="shared" si="405"/>
        <v>0</v>
      </c>
      <c r="AP352" s="155">
        <f t="shared" si="405"/>
        <v>0</v>
      </c>
      <c r="AQ352" s="155">
        <f t="shared" si="405"/>
        <v>0</v>
      </c>
      <c r="AR352" s="155">
        <f t="shared" si="405"/>
        <v>0</v>
      </c>
      <c r="AS352" s="155">
        <f t="shared" si="405"/>
        <v>0</v>
      </c>
      <c r="AT352" s="155">
        <f t="shared" si="382"/>
        <v>0</v>
      </c>
      <c r="AU352" s="156">
        <v>0</v>
      </c>
      <c r="AV352" s="155">
        <f t="shared" si="385"/>
        <v>0</v>
      </c>
      <c r="AW352" s="155">
        <f t="shared" si="385"/>
        <v>0</v>
      </c>
      <c r="AX352" s="155">
        <f t="shared" si="406"/>
        <v>0</v>
      </c>
      <c r="AY352" s="155">
        <f t="shared" si="406"/>
        <v>0</v>
      </c>
      <c r="AZ352" s="155">
        <f t="shared" si="406"/>
        <v>0</v>
      </c>
      <c r="BA352" s="155">
        <f t="shared" si="406"/>
        <v>0</v>
      </c>
      <c r="BB352" s="155">
        <f t="shared" si="406"/>
        <v>14619650.983333332</v>
      </c>
      <c r="BC352" s="155">
        <f t="shared" si="406"/>
        <v>14619650.983333332</v>
      </c>
      <c r="BD352" s="155">
        <f t="shared" si="406"/>
        <v>14619650.983333332</v>
      </c>
      <c r="BE352" s="155">
        <f t="shared" si="406"/>
        <v>14619650.983333332</v>
      </c>
      <c r="BF352" s="155">
        <f t="shared" si="406"/>
        <v>14619650.983333332</v>
      </c>
      <c r="BG352" s="155">
        <f t="shared" si="406"/>
        <v>14619650.983333332</v>
      </c>
      <c r="BH352" s="155">
        <f t="shared" si="409"/>
        <v>87717905.899999991</v>
      </c>
      <c r="BI352" s="156">
        <f t="shared" si="361"/>
        <v>789461153.10000002</v>
      </c>
      <c r="BJ352" s="155">
        <f t="shared" si="369"/>
        <v>14619650.983333332</v>
      </c>
      <c r="BK352" s="155">
        <f t="shared" si="369"/>
        <v>14619650.983333332</v>
      </c>
      <c r="BL352" s="155">
        <f t="shared" si="369"/>
        <v>14619650.983333332</v>
      </c>
      <c r="BM352" s="155">
        <f t="shared" si="387"/>
        <v>14619650.983333332</v>
      </c>
      <c r="BN352" s="155">
        <f t="shared" si="394"/>
        <v>14619650.983333332</v>
      </c>
      <c r="BO352" s="155">
        <f t="shared" si="394"/>
        <v>14619650.983333332</v>
      </c>
      <c r="BP352" s="155">
        <f t="shared" si="394"/>
        <v>14619650.983333332</v>
      </c>
      <c r="BQ352" s="155">
        <f t="shared" si="394"/>
        <v>14619650.983333332</v>
      </c>
      <c r="BR352" s="155">
        <f t="shared" si="394"/>
        <v>14619650.983333332</v>
      </c>
      <c r="BS352" s="155">
        <f t="shared" si="394"/>
        <v>14619650.983333332</v>
      </c>
      <c r="BT352" s="155">
        <f t="shared" si="394"/>
        <v>14619650.983333332</v>
      </c>
      <c r="BU352" s="155">
        <f t="shared" si="394"/>
        <v>14619650.983333332</v>
      </c>
      <c r="BV352" s="155">
        <f t="shared" si="370"/>
        <v>175435811.79999995</v>
      </c>
      <c r="BW352" s="156">
        <f t="shared" si="371"/>
        <v>614025341.30000007</v>
      </c>
      <c r="BX352" s="157">
        <f t="shared" si="408"/>
        <v>14619650.983333332</v>
      </c>
      <c r="BY352" s="157">
        <f t="shared" si="408"/>
        <v>14619650.983333332</v>
      </c>
      <c r="BZ352" s="157">
        <f t="shared" si="408"/>
        <v>14619650.983333332</v>
      </c>
      <c r="CA352" s="157">
        <f t="shared" si="408"/>
        <v>14619650.983333332</v>
      </c>
      <c r="CB352" s="157">
        <f t="shared" si="408"/>
        <v>14619650.983333332</v>
      </c>
      <c r="CC352" s="157">
        <f t="shared" si="408"/>
        <v>14619650.983333332</v>
      </c>
      <c r="CD352" s="157">
        <f t="shared" si="408"/>
        <v>14619650.983333332</v>
      </c>
      <c r="CE352" s="157">
        <f t="shared" si="408"/>
        <v>14619650.983333332</v>
      </c>
      <c r="CF352" s="157">
        <f t="shared" si="408"/>
        <v>14619650.983333332</v>
      </c>
      <c r="CG352" s="157">
        <f t="shared" si="408"/>
        <v>14619650.983333332</v>
      </c>
      <c r="CH352" s="157">
        <f t="shared" si="410"/>
        <v>14619650.983333332</v>
      </c>
      <c r="CI352" s="157">
        <f t="shared" si="410"/>
        <v>14619650.983333332</v>
      </c>
      <c r="CJ352" s="155">
        <f t="shared" si="396"/>
        <v>175435811.79999995</v>
      </c>
      <c r="CK352" s="156">
        <f t="shared" si="397"/>
        <v>438589529.50000012</v>
      </c>
      <c r="CL352" s="155">
        <f t="shared" si="411"/>
        <v>14619650.983333332</v>
      </c>
      <c r="CM352" s="155">
        <f t="shared" si="411"/>
        <v>14619650.983333332</v>
      </c>
      <c r="CN352" s="155">
        <f t="shared" si="411"/>
        <v>14619650.983333332</v>
      </c>
      <c r="CO352" s="155">
        <f t="shared" si="411"/>
        <v>14619650.983333332</v>
      </c>
      <c r="CP352" s="155">
        <f t="shared" si="411"/>
        <v>14619650.983333332</v>
      </c>
      <c r="CQ352" s="155">
        <f t="shared" si="414"/>
        <v>14619650.983333332</v>
      </c>
      <c r="CR352" s="155">
        <f t="shared" si="414"/>
        <v>14619650.983333332</v>
      </c>
      <c r="CS352" s="155">
        <f t="shared" si="414"/>
        <v>14619650.983333332</v>
      </c>
      <c r="CT352" s="155">
        <f t="shared" si="414"/>
        <v>14619650.983333332</v>
      </c>
      <c r="CU352" s="155">
        <f t="shared" si="414"/>
        <v>14619650.983333332</v>
      </c>
      <c r="CV352" s="155">
        <f t="shared" si="414"/>
        <v>14619650.983333332</v>
      </c>
      <c r="CW352" s="155">
        <f t="shared" si="414"/>
        <v>14619650.983333332</v>
      </c>
      <c r="CX352" s="155">
        <f t="shared" si="412"/>
        <v>175435811.79999995</v>
      </c>
      <c r="CY352" s="155">
        <f t="shared" si="413"/>
        <v>263153717.70000017</v>
      </c>
    </row>
    <row r="353" spans="1:103" ht="13" outlineLevel="1" x14ac:dyDescent="0.25">
      <c r="A353" s="80" t="s">
        <v>715</v>
      </c>
      <c r="B353" s="80" t="s">
        <v>39</v>
      </c>
      <c r="C353" s="72"/>
      <c r="D353" s="71" t="s">
        <v>176</v>
      </c>
      <c r="E353" s="142" t="s">
        <v>798</v>
      </c>
      <c r="F353" s="71" t="s">
        <v>799</v>
      </c>
      <c r="G353" s="73">
        <v>44764</v>
      </c>
      <c r="H353" s="73">
        <v>44765</v>
      </c>
      <c r="I353" s="74" t="s">
        <v>720</v>
      </c>
      <c r="J353" s="74" t="s">
        <v>775</v>
      </c>
      <c r="K353" s="75" t="s">
        <v>596</v>
      </c>
      <c r="L353" s="71"/>
      <c r="M353" s="38" t="str">
        <f t="shared" si="402"/>
        <v>6424</v>
      </c>
      <c r="N353" s="160" t="s">
        <v>819</v>
      </c>
      <c r="O353" s="71"/>
      <c r="P353" s="76"/>
      <c r="Q353" s="77"/>
      <c r="R353" s="165">
        <v>86890910</v>
      </c>
      <c r="S353" s="170">
        <f t="shared" si="403"/>
        <v>7240909.166666667</v>
      </c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>
        <f t="shared" si="380"/>
        <v>0</v>
      </c>
      <c r="AG353" s="156">
        <v>0</v>
      </c>
      <c r="AH353" s="155">
        <f t="shared" si="405"/>
        <v>0</v>
      </c>
      <c r="AI353" s="155">
        <f t="shared" si="405"/>
        <v>0</v>
      </c>
      <c r="AJ353" s="155">
        <f t="shared" si="405"/>
        <v>0</v>
      </c>
      <c r="AK353" s="155">
        <f t="shared" si="405"/>
        <v>0</v>
      </c>
      <c r="AL353" s="155">
        <f t="shared" si="405"/>
        <v>0</v>
      </c>
      <c r="AM353" s="155">
        <f t="shared" si="405"/>
        <v>0</v>
      </c>
      <c r="AN353" s="155">
        <f t="shared" si="405"/>
        <v>0</v>
      </c>
      <c r="AO353" s="155">
        <f t="shared" si="405"/>
        <v>0</v>
      </c>
      <c r="AP353" s="155">
        <f t="shared" si="405"/>
        <v>0</v>
      </c>
      <c r="AQ353" s="155">
        <f t="shared" si="405"/>
        <v>0</v>
      </c>
      <c r="AR353" s="155">
        <f t="shared" si="405"/>
        <v>0</v>
      </c>
      <c r="AS353" s="155">
        <f t="shared" si="405"/>
        <v>0</v>
      </c>
      <c r="AT353" s="155">
        <f t="shared" si="382"/>
        <v>0</v>
      </c>
      <c r="AU353" s="156">
        <v>0</v>
      </c>
      <c r="AV353" s="155">
        <f t="shared" si="385"/>
        <v>0</v>
      </c>
      <c r="AW353" s="155">
        <f t="shared" si="385"/>
        <v>0</v>
      </c>
      <c r="AX353" s="155">
        <f t="shared" si="406"/>
        <v>0</v>
      </c>
      <c r="AY353" s="155">
        <f t="shared" si="406"/>
        <v>0</v>
      </c>
      <c r="AZ353" s="155">
        <f t="shared" si="406"/>
        <v>0</v>
      </c>
      <c r="BA353" s="155">
        <f t="shared" si="406"/>
        <v>0</v>
      </c>
      <c r="BB353" s="155">
        <f t="shared" si="406"/>
        <v>7240909.166666667</v>
      </c>
      <c r="BC353" s="155">
        <f t="shared" si="406"/>
        <v>7240909.166666667</v>
      </c>
      <c r="BD353" s="155">
        <f t="shared" si="406"/>
        <v>7240909.166666667</v>
      </c>
      <c r="BE353" s="155">
        <f t="shared" si="406"/>
        <v>7240909.166666667</v>
      </c>
      <c r="BF353" s="155">
        <f t="shared" si="406"/>
        <v>7240909.166666667</v>
      </c>
      <c r="BG353" s="155">
        <f t="shared" si="406"/>
        <v>7240909.166666667</v>
      </c>
      <c r="BH353" s="155">
        <f t="shared" si="409"/>
        <v>43445455</v>
      </c>
      <c r="BI353" s="156">
        <f t="shared" si="361"/>
        <v>43445455</v>
      </c>
      <c r="BJ353" s="155">
        <f t="shared" si="369"/>
        <v>7240909.166666667</v>
      </c>
      <c r="BK353" s="155">
        <f t="shared" si="369"/>
        <v>7240909.166666667</v>
      </c>
      <c r="BL353" s="155">
        <f t="shared" si="369"/>
        <v>7240909.166666667</v>
      </c>
      <c r="BM353" s="155">
        <f t="shared" si="387"/>
        <v>7240909.166666667</v>
      </c>
      <c r="BN353" s="155">
        <f>+IF(YEAR($H353)&lt;$BJ$5,$S353,IF(AND(YEAR($H353)=$BJ$5,MONTH($H353)&lt;=BN$6),$S353,0))</f>
        <v>7240909.166666667</v>
      </c>
      <c r="BO353" s="155">
        <f>+IF(YEAR($H353)&lt;$BJ$5,$S353,IF(AND(YEAR($H353)=$BJ$5,MONTH($H353)&lt;=BO$6),$S353,0))</f>
        <v>7240909.166666667</v>
      </c>
      <c r="BP353" s="155">
        <v>0</v>
      </c>
      <c r="BQ353" s="155">
        <v>0</v>
      </c>
      <c r="BR353" s="155">
        <v>0</v>
      </c>
      <c r="BS353" s="155">
        <v>0</v>
      </c>
      <c r="BT353" s="155">
        <v>0</v>
      </c>
      <c r="BU353" s="155">
        <v>0</v>
      </c>
      <c r="BV353" s="155">
        <f t="shared" si="370"/>
        <v>43445455</v>
      </c>
      <c r="BW353" s="156">
        <v>0</v>
      </c>
      <c r="BX353" s="155"/>
      <c r="BY353" s="155"/>
      <c r="BZ353" s="155"/>
      <c r="CA353" s="155"/>
      <c r="CB353" s="155"/>
      <c r="CC353" s="155"/>
      <c r="CD353" s="155"/>
      <c r="CE353" s="155"/>
      <c r="CF353" s="155"/>
      <c r="CG353" s="155"/>
      <c r="CH353" s="155"/>
      <c r="CI353" s="155"/>
      <c r="CJ353" s="155">
        <f t="shared" si="396"/>
        <v>0</v>
      </c>
      <c r="CK353" s="156">
        <f>+R353-CJ353</f>
        <v>86890910</v>
      </c>
      <c r="CL353" s="155"/>
      <c r="CM353" s="155"/>
      <c r="CN353" s="155"/>
      <c r="CO353" s="155"/>
      <c r="CP353" s="155"/>
      <c r="CQ353" s="155"/>
      <c r="CR353" s="155"/>
      <c r="CS353" s="155"/>
      <c r="CT353" s="155"/>
      <c r="CU353" s="155"/>
      <c r="CV353" s="155"/>
      <c r="CW353" s="155"/>
      <c r="CX353" s="155">
        <f t="shared" si="412"/>
        <v>0</v>
      </c>
      <c r="CY353" s="155">
        <f t="shared" si="413"/>
        <v>86890910</v>
      </c>
    </row>
    <row r="354" spans="1:103" ht="13" outlineLevel="1" x14ac:dyDescent="0.25">
      <c r="A354" s="80" t="s">
        <v>460</v>
      </c>
      <c r="B354" s="80" t="s">
        <v>39</v>
      </c>
      <c r="C354" s="72"/>
      <c r="D354" s="71" t="s">
        <v>147</v>
      </c>
      <c r="E354" s="142" t="s">
        <v>902</v>
      </c>
      <c r="F354" s="71" t="s">
        <v>504</v>
      </c>
      <c r="G354" s="73">
        <v>44825</v>
      </c>
      <c r="H354" s="73">
        <v>44813</v>
      </c>
      <c r="I354" s="74">
        <v>60</v>
      </c>
      <c r="J354" s="142" t="s">
        <v>613</v>
      </c>
      <c r="K354" s="75" t="s">
        <v>46</v>
      </c>
      <c r="L354" s="71"/>
      <c r="M354" s="38" t="str">
        <f t="shared" si="402"/>
        <v>6274</v>
      </c>
      <c r="N354" s="71">
        <v>6274001906</v>
      </c>
      <c r="O354" s="71" t="s">
        <v>346</v>
      </c>
      <c r="P354" s="76"/>
      <c r="Q354" s="77"/>
      <c r="R354" s="76">
        <v>60000000</v>
      </c>
      <c r="S354" s="170">
        <f t="shared" si="403"/>
        <v>1000000</v>
      </c>
      <c r="T354" s="155">
        <f t="shared" ref="T354:AE354" si="415">+IF(YEAR($H354)&lt;$T$5,$S354,IF(AND(YEAR($H354)=$T$5,MONTH($H354)&lt;=T$6),$S354,0))</f>
        <v>0</v>
      </c>
      <c r="U354" s="155">
        <f t="shared" si="415"/>
        <v>0</v>
      </c>
      <c r="V354" s="155">
        <f t="shared" si="415"/>
        <v>0</v>
      </c>
      <c r="W354" s="155">
        <f t="shared" si="415"/>
        <v>0</v>
      </c>
      <c r="X354" s="155">
        <f t="shared" si="415"/>
        <v>0</v>
      </c>
      <c r="Y354" s="155">
        <f t="shared" si="415"/>
        <v>0</v>
      </c>
      <c r="Z354" s="155">
        <f t="shared" si="415"/>
        <v>0</v>
      </c>
      <c r="AA354" s="155">
        <f t="shared" si="415"/>
        <v>0</v>
      </c>
      <c r="AB354" s="155">
        <f t="shared" si="415"/>
        <v>0</v>
      </c>
      <c r="AC354" s="155">
        <f t="shared" si="415"/>
        <v>0</v>
      </c>
      <c r="AD354" s="155">
        <f t="shared" si="415"/>
        <v>0</v>
      </c>
      <c r="AE354" s="155">
        <f t="shared" si="415"/>
        <v>0</v>
      </c>
      <c r="AF354" s="155">
        <f t="shared" si="380"/>
        <v>0</v>
      </c>
      <c r="AG354" s="156">
        <v>0</v>
      </c>
      <c r="AH354" s="155">
        <f t="shared" si="405"/>
        <v>0</v>
      </c>
      <c r="AI354" s="155">
        <f t="shared" si="405"/>
        <v>0</v>
      </c>
      <c r="AJ354" s="155">
        <f t="shared" si="405"/>
        <v>0</v>
      </c>
      <c r="AK354" s="155">
        <f t="shared" si="405"/>
        <v>0</v>
      </c>
      <c r="AL354" s="155">
        <f t="shared" si="405"/>
        <v>0</v>
      </c>
      <c r="AM354" s="155">
        <f t="shared" si="405"/>
        <v>0</v>
      </c>
      <c r="AN354" s="155">
        <f t="shared" si="405"/>
        <v>0</v>
      </c>
      <c r="AO354" s="155">
        <f t="shared" si="405"/>
        <v>0</v>
      </c>
      <c r="AP354" s="155">
        <f t="shared" si="405"/>
        <v>0</v>
      </c>
      <c r="AQ354" s="155">
        <f t="shared" si="405"/>
        <v>0</v>
      </c>
      <c r="AR354" s="155">
        <f t="shared" si="405"/>
        <v>0</v>
      </c>
      <c r="AS354" s="155">
        <f t="shared" si="405"/>
        <v>0</v>
      </c>
      <c r="AT354" s="155">
        <f t="shared" si="382"/>
        <v>0</v>
      </c>
      <c r="AU354" s="156">
        <v>0</v>
      </c>
      <c r="AV354" s="155">
        <f t="shared" si="385"/>
        <v>0</v>
      </c>
      <c r="AW354" s="155">
        <f t="shared" si="385"/>
        <v>0</v>
      </c>
      <c r="AX354" s="155">
        <f t="shared" si="406"/>
        <v>0</v>
      </c>
      <c r="AY354" s="155">
        <f t="shared" si="406"/>
        <v>0</v>
      </c>
      <c r="AZ354" s="155">
        <f t="shared" si="406"/>
        <v>0</v>
      </c>
      <c r="BA354" s="155">
        <f t="shared" si="406"/>
        <v>0</v>
      </c>
      <c r="BB354" s="155">
        <f t="shared" si="406"/>
        <v>0</v>
      </c>
      <c r="BC354" s="155">
        <f t="shared" si="406"/>
        <v>0</v>
      </c>
      <c r="BD354" s="155">
        <f t="shared" si="406"/>
        <v>1000000</v>
      </c>
      <c r="BE354" s="155">
        <f t="shared" si="406"/>
        <v>1000000</v>
      </c>
      <c r="BF354" s="155">
        <f t="shared" si="406"/>
        <v>1000000</v>
      </c>
      <c r="BG354" s="155">
        <f t="shared" si="406"/>
        <v>1000000</v>
      </c>
      <c r="BH354" s="155">
        <f t="shared" si="409"/>
        <v>4000000</v>
      </c>
      <c r="BI354" s="159">
        <f t="shared" si="361"/>
        <v>56000000</v>
      </c>
      <c r="BJ354" s="155">
        <f t="shared" si="369"/>
        <v>1000000</v>
      </c>
      <c r="BK354" s="155">
        <f t="shared" si="369"/>
        <v>1000000</v>
      </c>
      <c r="BL354" s="155">
        <f t="shared" si="369"/>
        <v>1000000</v>
      </c>
      <c r="BM354" s="155">
        <f t="shared" si="387"/>
        <v>1000000</v>
      </c>
      <c r="BN354" s="155">
        <f>+IF(YEAR($H354)&lt;$BJ$5,$S354,IF(AND(YEAR($H354)=$BJ$5,MONTH($H354)&lt;=BN$6),$S354,0))</f>
        <v>1000000</v>
      </c>
      <c r="BO354" s="155">
        <f>+IF(YEAR($H354)&lt;$BJ$5,$S354,IF(AND(YEAR($H354)=$BJ$5,MONTH($H354)&lt;=BO$6),$S354,0))</f>
        <v>1000000</v>
      </c>
      <c r="BP354" s="155">
        <f t="shared" ref="BP354:BU354" si="416">+IF(YEAR($H354)&lt;$BJ$5,$S354,IF(AND(YEAR($H354)=$BJ$5,MONTH($H354)&lt;=BP$6),$S354,0))</f>
        <v>1000000</v>
      </c>
      <c r="BQ354" s="155">
        <f t="shared" si="416"/>
        <v>1000000</v>
      </c>
      <c r="BR354" s="155">
        <f t="shared" si="416"/>
        <v>1000000</v>
      </c>
      <c r="BS354" s="155">
        <f t="shared" si="416"/>
        <v>1000000</v>
      </c>
      <c r="BT354" s="155">
        <f t="shared" si="416"/>
        <v>1000000</v>
      </c>
      <c r="BU354" s="155">
        <f t="shared" si="416"/>
        <v>1000000</v>
      </c>
      <c r="BV354" s="155">
        <f t="shared" si="370"/>
        <v>12000000</v>
      </c>
      <c r="BW354" s="156">
        <f t="shared" ref="BW354:BW385" si="417">+BI354-BV354</f>
        <v>44000000</v>
      </c>
      <c r="BX354" s="157">
        <f t="shared" ref="BX354:CI354" si="418">+$S354</f>
        <v>1000000</v>
      </c>
      <c r="BY354" s="157">
        <f t="shared" si="418"/>
        <v>1000000</v>
      </c>
      <c r="BZ354" s="157">
        <f t="shared" si="418"/>
        <v>1000000</v>
      </c>
      <c r="CA354" s="157">
        <f t="shared" si="418"/>
        <v>1000000</v>
      </c>
      <c r="CB354" s="157">
        <f t="shared" si="418"/>
        <v>1000000</v>
      </c>
      <c r="CC354" s="157">
        <f t="shared" si="418"/>
        <v>1000000</v>
      </c>
      <c r="CD354" s="157">
        <f t="shared" si="418"/>
        <v>1000000</v>
      </c>
      <c r="CE354" s="157">
        <f t="shared" si="418"/>
        <v>1000000</v>
      </c>
      <c r="CF354" s="157">
        <f t="shared" si="418"/>
        <v>1000000</v>
      </c>
      <c r="CG354" s="157">
        <f t="shared" si="418"/>
        <v>1000000</v>
      </c>
      <c r="CH354" s="157">
        <f t="shared" si="418"/>
        <v>1000000</v>
      </c>
      <c r="CI354" s="157">
        <f t="shared" si="418"/>
        <v>1000000</v>
      </c>
      <c r="CJ354" s="155">
        <f t="shared" si="396"/>
        <v>12000000</v>
      </c>
      <c r="CK354" s="156">
        <f t="shared" ref="CK354:CK369" si="419">+BW354-CJ354</f>
        <v>32000000</v>
      </c>
      <c r="CL354" s="155">
        <f t="shared" ref="CL354:CW354" si="420">+IF(YEAR($H354)&lt;$CL$4,$S354,IF(AND(YEAR($H354)=$CL$4,MONTH($H354)&lt;=CL$6),$S354,0))</f>
        <v>1000000</v>
      </c>
      <c r="CM354" s="155">
        <f t="shared" si="420"/>
        <v>1000000</v>
      </c>
      <c r="CN354" s="155">
        <f t="shared" si="420"/>
        <v>1000000</v>
      </c>
      <c r="CO354" s="155">
        <f t="shared" si="420"/>
        <v>1000000</v>
      </c>
      <c r="CP354" s="155">
        <f t="shared" si="420"/>
        <v>1000000</v>
      </c>
      <c r="CQ354" s="155">
        <f t="shared" si="420"/>
        <v>1000000</v>
      </c>
      <c r="CR354" s="155">
        <f t="shared" si="420"/>
        <v>1000000</v>
      </c>
      <c r="CS354" s="155">
        <f t="shared" si="420"/>
        <v>1000000</v>
      </c>
      <c r="CT354" s="155">
        <f t="shared" si="420"/>
        <v>1000000</v>
      </c>
      <c r="CU354" s="155">
        <f t="shared" si="420"/>
        <v>1000000</v>
      </c>
      <c r="CV354" s="155">
        <f t="shared" si="420"/>
        <v>1000000</v>
      </c>
      <c r="CW354" s="155">
        <f t="shared" si="420"/>
        <v>1000000</v>
      </c>
      <c r="CX354" s="155">
        <f t="shared" si="412"/>
        <v>12000000</v>
      </c>
      <c r="CY354" s="155">
        <f t="shared" si="413"/>
        <v>20000000</v>
      </c>
    </row>
    <row r="355" spans="1:103" ht="13" outlineLevel="1" x14ac:dyDescent="0.25">
      <c r="A355" s="80" t="s">
        <v>712</v>
      </c>
      <c r="B355" s="80" t="s">
        <v>39</v>
      </c>
      <c r="C355" s="72"/>
      <c r="D355" s="161" t="s">
        <v>719</v>
      </c>
      <c r="E355" s="142" t="s">
        <v>696</v>
      </c>
      <c r="F355" s="71" t="s">
        <v>697</v>
      </c>
      <c r="G355" s="57">
        <v>44818</v>
      </c>
      <c r="H355" s="57">
        <v>44813</v>
      </c>
      <c r="I355" s="141" t="s">
        <v>720</v>
      </c>
      <c r="J355" s="148" t="s">
        <v>721</v>
      </c>
      <c r="K355" s="96" t="s">
        <v>50</v>
      </c>
      <c r="L355" s="38"/>
      <c r="M355" s="38" t="str">
        <f t="shared" si="402"/>
        <v>6423</v>
      </c>
      <c r="N355" s="57" t="s">
        <v>722</v>
      </c>
      <c r="O355" s="38">
        <v>6274001901</v>
      </c>
      <c r="P355" s="92"/>
      <c r="Q355" s="58"/>
      <c r="R355" s="158">
        <v>39640000</v>
      </c>
      <c r="S355" s="170">
        <f t="shared" si="403"/>
        <v>3303333.3333333335</v>
      </c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>
        <f t="shared" si="380"/>
        <v>0</v>
      </c>
      <c r="AG355" s="156">
        <v>0</v>
      </c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>
        <f t="shared" si="382"/>
        <v>0</v>
      </c>
      <c r="AU355" s="156">
        <v>0</v>
      </c>
      <c r="AV355" s="155">
        <f t="shared" ref="AV355:AW360" si="421">+IF(YEAR($H355)&lt;$AV$5,$S355,IF(AND(YEAR($H355)=$AV$5,MONTH($H355)&lt;=AV$6),$S355,0))</f>
        <v>0</v>
      </c>
      <c r="AW355" s="155">
        <f t="shared" si="421"/>
        <v>0</v>
      </c>
      <c r="AX355" s="155">
        <f t="shared" si="406"/>
        <v>0</v>
      </c>
      <c r="AY355" s="155">
        <f t="shared" si="406"/>
        <v>0</v>
      </c>
      <c r="AZ355" s="155">
        <f t="shared" si="406"/>
        <v>0</v>
      </c>
      <c r="BA355" s="155">
        <f t="shared" si="406"/>
        <v>0</v>
      </c>
      <c r="BB355" s="155">
        <f t="shared" si="406"/>
        <v>0</v>
      </c>
      <c r="BC355" s="155">
        <f t="shared" si="406"/>
        <v>0</v>
      </c>
      <c r="BD355" s="155">
        <f t="shared" si="406"/>
        <v>3303333.3333333335</v>
      </c>
      <c r="BE355" s="155">
        <f t="shared" si="406"/>
        <v>3303333.3333333335</v>
      </c>
      <c r="BF355" s="155">
        <f t="shared" si="406"/>
        <v>3303333.3333333335</v>
      </c>
      <c r="BG355" s="155">
        <f t="shared" si="406"/>
        <v>3303333.3333333335</v>
      </c>
      <c r="BH355" s="155">
        <f>+IF(YEAR($H355)&lt;$AV$5,$S355,IF(AND(YEAR($H355)=$AV$5,MONTH($H355)&lt;=BH$6),$S355,0))</f>
        <v>3303333.3333333335</v>
      </c>
      <c r="BI355" s="155">
        <f>+IF(YEAR($H355)&lt;$AV$5,$S355,IF(AND(YEAR($H355)=$AV$5,MONTH($H355)&lt;=BI$6),$S355,0))</f>
        <v>3303333.3333333335</v>
      </c>
      <c r="BJ355" s="155">
        <f t="shared" ref="BJ355:BJ386" si="422">+IF(YEAR($H355)&lt;$BJ$5,$S355,IF(AND(YEAR($H355)=$BJ$5,MONTH($H355)&lt;=BJ$6),$S355,0))</f>
        <v>3303333.3333333335</v>
      </c>
      <c r="BK355" s="155">
        <v>0</v>
      </c>
      <c r="BL355" s="155">
        <v>0</v>
      </c>
      <c r="BM355" s="155">
        <v>0</v>
      </c>
      <c r="BN355" s="155">
        <v>0</v>
      </c>
      <c r="BO355" s="155">
        <v>0</v>
      </c>
      <c r="BP355" s="155">
        <v>0</v>
      </c>
      <c r="BQ355" s="155">
        <v>0</v>
      </c>
      <c r="BR355" s="155">
        <v>0</v>
      </c>
      <c r="BS355" s="155">
        <v>0</v>
      </c>
      <c r="BT355" s="155">
        <v>0</v>
      </c>
      <c r="BU355" s="155">
        <v>0</v>
      </c>
      <c r="BV355" s="155">
        <f t="shared" si="370"/>
        <v>3303333.3333333335</v>
      </c>
      <c r="BW355" s="156">
        <f t="shared" si="417"/>
        <v>0</v>
      </c>
      <c r="BX355" s="155">
        <v>0</v>
      </c>
      <c r="BY355" s="155">
        <v>0</v>
      </c>
      <c r="BZ355" s="155">
        <v>0</v>
      </c>
      <c r="CA355" s="155">
        <v>0</v>
      </c>
      <c r="CB355" s="155">
        <v>0</v>
      </c>
      <c r="CC355" s="155">
        <v>0</v>
      </c>
      <c r="CD355" s="155">
        <v>0</v>
      </c>
      <c r="CE355" s="155">
        <v>0</v>
      </c>
      <c r="CF355" s="155">
        <v>0</v>
      </c>
      <c r="CG355" s="155">
        <v>0</v>
      </c>
      <c r="CH355" s="155">
        <v>0</v>
      </c>
      <c r="CI355" s="155">
        <v>0</v>
      </c>
      <c r="CJ355" s="155">
        <f t="shared" si="396"/>
        <v>0</v>
      </c>
      <c r="CK355" s="156">
        <f t="shared" si="419"/>
        <v>0</v>
      </c>
      <c r="CL355" s="155">
        <v>0</v>
      </c>
      <c r="CM355" s="155">
        <v>0</v>
      </c>
      <c r="CN355" s="155">
        <v>0</v>
      </c>
      <c r="CO355" s="155">
        <v>0</v>
      </c>
      <c r="CP355" s="155">
        <v>0</v>
      </c>
      <c r="CQ355" s="155">
        <v>0</v>
      </c>
      <c r="CR355" s="155">
        <v>0</v>
      </c>
      <c r="CS355" s="155">
        <v>0</v>
      </c>
      <c r="CT355" s="155">
        <v>0</v>
      </c>
      <c r="CU355" s="155">
        <v>0</v>
      </c>
      <c r="CV355" s="155">
        <v>0</v>
      </c>
      <c r="CW355" s="155">
        <v>0</v>
      </c>
      <c r="CX355" s="155">
        <f t="shared" si="412"/>
        <v>0</v>
      </c>
      <c r="CY355" s="155">
        <f t="shared" si="413"/>
        <v>0</v>
      </c>
    </row>
    <row r="356" spans="1:103" ht="13" outlineLevel="1" x14ac:dyDescent="0.25">
      <c r="A356" s="80" t="s">
        <v>712</v>
      </c>
      <c r="B356" s="80" t="s">
        <v>39</v>
      </c>
      <c r="C356" s="72"/>
      <c r="D356" s="161" t="s">
        <v>719</v>
      </c>
      <c r="E356" s="142" t="s">
        <v>698</v>
      </c>
      <c r="F356" s="71" t="s">
        <v>699</v>
      </c>
      <c r="G356" s="57">
        <v>44818</v>
      </c>
      <c r="H356" s="57">
        <v>44813</v>
      </c>
      <c r="I356" s="141" t="s">
        <v>720</v>
      </c>
      <c r="J356" s="151" t="s">
        <v>721</v>
      </c>
      <c r="K356" s="96" t="s">
        <v>50</v>
      </c>
      <c r="L356" s="38"/>
      <c r="M356" s="38" t="str">
        <f t="shared" si="402"/>
        <v>6423</v>
      </c>
      <c r="N356" s="166" t="s">
        <v>722</v>
      </c>
      <c r="O356" s="38">
        <v>6274001901</v>
      </c>
      <c r="P356" s="92"/>
      <c r="Q356" s="58"/>
      <c r="R356" s="158">
        <v>39640000</v>
      </c>
      <c r="S356" s="170">
        <f t="shared" si="403"/>
        <v>3303333.3333333335</v>
      </c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>
        <f t="shared" si="380"/>
        <v>0</v>
      </c>
      <c r="AG356" s="156">
        <v>0</v>
      </c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>
        <f t="shared" si="382"/>
        <v>0</v>
      </c>
      <c r="AU356" s="156">
        <v>0</v>
      </c>
      <c r="AV356" s="155">
        <f t="shared" si="421"/>
        <v>0</v>
      </c>
      <c r="AW356" s="155">
        <f t="shared" si="421"/>
        <v>0</v>
      </c>
      <c r="AX356" s="155">
        <f t="shared" ref="AX356:BG365" si="423">+IF(YEAR($H356)&lt;$AV$5,$S356,IF(AND(YEAR($H356)=$AV$5,MONTH($H356)&lt;=AX$6),$S356,0))</f>
        <v>0</v>
      </c>
      <c r="AY356" s="155">
        <f t="shared" si="423"/>
        <v>0</v>
      </c>
      <c r="AZ356" s="155">
        <f t="shared" si="423"/>
        <v>0</v>
      </c>
      <c r="BA356" s="155">
        <f t="shared" si="423"/>
        <v>0</v>
      </c>
      <c r="BB356" s="155">
        <f t="shared" si="423"/>
        <v>0</v>
      </c>
      <c r="BC356" s="155">
        <f t="shared" si="423"/>
        <v>0</v>
      </c>
      <c r="BD356" s="155">
        <f t="shared" si="423"/>
        <v>3303333.3333333335</v>
      </c>
      <c r="BE356" s="155">
        <f t="shared" si="423"/>
        <v>3303333.3333333335</v>
      </c>
      <c r="BF356" s="155">
        <f t="shared" si="423"/>
        <v>3303333.3333333335</v>
      </c>
      <c r="BG356" s="155">
        <f t="shared" si="423"/>
        <v>3303333.3333333335</v>
      </c>
      <c r="BH356" s="155">
        <f>+IF(YEAR($H356)&lt;$AV$5,$S356,IF(AND(YEAR($H356)=$AV$5,MONTH($H356)&lt;=BH$6),$S356,0))</f>
        <v>3303333.3333333335</v>
      </c>
      <c r="BI356" s="155">
        <f>+IF(YEAR($H356)&lt;$AV$5,$S356,IF(AND(YEAR($H356)=$AV$5,MONTH($H356)&lt;=BI$6),$S356,0))</f>
        <v>3303333.3333333335</v>
      </c>
      <c r="BJ356" s="155">
        <f t="shared" si="422"/>
        <v>3303333.3333333335</v>
      </c>
      <c r="BK356" s="155">
        <v>0</v>
      </c>
      <c r="BL356" s="155">
        <v>0</v>
      </c>
      <c r="BM356" s="155">
        <v>0</v>
      </c>
      <c r="BN356" s="155">
        <v>0</v>
      </c>
      <c r="BO356" s="155">
        <v>0</v>
      </c>
      <c r="BP356" s="155">
        <v>0</v>
      </c>
      <c r="BQ356" s="155">
        <v>0</v>
      </c>
      <c r="BR356" s="155">
        <v>0</v>
      </c>
      <c r="BS356" s="155">
        <v>0</v>
      </c>
      <c r="BT356" s="155">
        <v>0</v>
      </c>
      <c r="BU356" s="155">
        <v>0</v>
      </c>
      <c r="BV356" s="155">
        <f t="shared" si="370"/>
        <v>3303333.3333333335</v>
      </c>
      <c r="BW356" s="156">
        <f t="shared" si="417"/>
        <v>0</v>
      </c>
      <c r="BX356" s="155">
        <v>0</v>
      </c>
      <c r="BY356" s="155">
        <v>0</v>
      </c>
      <c r="BZ356" s="155">
        <v>0</v>
      </c>
      <c r="CA356" s="155">
        <v>0</v>
      </c>
      <c r="CB356" s="155">
        <v>0</v>
      </c>
      <c r="CC356" s="155">
        <v>0</v>
      </c>
      <c r="CD356" s="155">
        <v>0</v>
      </c>
      <c r="CE356" s="155">
        <v>0</v>
      </c>
      <c r="CF356" s="155">
        <v>0</v>
      </c>
      <c r="CG356" s="155">
        <v>0</v>
      </c>
      <c r="CH356" s="155">
        <v>0</v>
      </c>
      <c r="CI356" s="155">
        <v>0</v>
      </c>
      <c r="CJ356" s="155">
        <f t="shared" si="396"/>
        <v>0</v>
      </c>
      <c r="CK356" s="156">
        <f t="shared" si="419"/>
        <v>0</v>
      </c>
      <c r="CL356" s="155">
        <v>0</v>
      </c>
      <c r="CM356" s="155">
        <v>0</v>
      </c>
      <c r="CN356" s="155">
        <v>0</v>
      </c>
      <c r="CO356" s="155">
        <v>0</v>
      </c>
      <c r="CP356" s="155">
        <v>0</v>
      </c>
      <c r="CQ356" s="155">
        <v>0</v>
      </c>
      <c r="CR356" s="155">
        <v>0</v>
      </c>
      <c r="CS356" s="155">
        <v>0</v>
      </c>
      <c r="CT356" s="155">
        <v>0</v>
      </c>
      <c r="CU356" s="155">
        <v>0</v>
      </c>
      <c r="CV356" s="155">
        <v>0</v>
      </c>
      <c r="CW356" s="155">
        <v>0</v>
      </c>
      <c r="CX356" s="155">
        <f t="shared" si="412"/>
        <v>0</v>
      </c>
      <c r="CY356" s="155">
        <f t="shared" si="413"/>
        <v>0</v>
      </c>
    </row>
    <row r="357" spans="1:103" ht="13" outlineLevel="1" x14ac:dyDescent="0.25">
      <c r="A357" s="80" t="s">
        <v>715</v>
      </c>
      <c r="B357" s="80" t="s">
        <v>39</v>
      </c>
      <c r="C357" s="72"/>
      <c r="D357" s="161" t="s">
        <v>594</v>
      </c>
      <c r="E357" s="142" t="s">
        <v>903</v>
      </c>
      <c r="F357" s="71" t="s">
        <v>597</v>
      </c>
      <c r="G357" s="57">
        <v>44819</v>
      </c>
      <c r="H357" s="57">
        <v>44819</v>
      </c>
      <c r="I357" s="90">
        <v>36</v>
      </c>
      <c r="J357" s="90">
        <v>1001202000</v>
      </c>
      <c r="K357" s="96" t="s">
        <v>50</v>
      </c>
      <c r="L357" s="38"/>
      <c r="M357" s="38" t="str">
        <f t="shared" si="402"/>
        <v>6424</v>
      </c>
      <c r="N357" s="166">
        <v>6424001915</v>
      </c>
      <c r="O357" s="38">
        <v>6424001915</v>
      </c>
      <c r="P357" s="92"/>
      <c r="Q357" s="58"/>
      <c r="R357" s="158">
        <v>52602439</v>
      </c>
      <c r="S357" s="170">
        <f t="shared" si="403"/>
        <v>1461178.861111111</v>
      </c>
      <c r="T357" s="155">
        <f t="shared" ref="T357:AE360" si="424">+IF(YEAR($H357)&lt;$T$5,$S357,IF(AND(YEAR($H357)=$T$5,MONTH($H357)&lt;=T$6),$S357,0))</f>
        <v>0</v>
      </c>
      <c r="U357" s="155">
        <f t="shared" si="424"/>
        <v>0</v>
      </c>
      <c r="V357" s="155">
        <f t="shared" si="424"/>
        <v>0</v>
      </c>
      <c r="W357" s="155">
        <f t="shared" si="424"/>
        <v>0</v>
      </c>
      <c r="X357" s="155">
        <f t="shared" si="424"/>
        <v>0</v>
      </c>
      <c r="Y357" s="155">
        <f t="shared" si="424"/>
        <v>0</v>
      </c>
      <c r="Z357" s="155">
        <f t="shared" si="424"/>
        <v>0</v>
      </c>
      <c r="AA357" s="155">
        <f t="shared" si="424"/>
        <v>0</v>
      </c>
      <c r="AB357" s="155">
        <f t="shared" si="424"/>
        <v>0</v>
      </c>
      <c r="AC357" s="155">
        <f t="shared" si="424"/>
        <v>0</v>
      </c>
      <c r="AD357" s="155">
        <f t="shared" si="424"/>
        <v>0</v>
      </c>
      <c r="AE357" s="155">
        <f t="shared" si="424"/>
        <v>0</v>
      </c>
      <c r="AF357" s="155">
        <f t="shared" si="380"/>
        <v>0</v>
      </c>
      <c r="AG357" s="156">
        <v>0</v>
      </c>
      <c r="AH357" s="155">
        <f t="shared" ref="AH357:AS360" si="425">+IF(YEAR($H357)&lt;$AH$5,$S357,IF(AND(YEAR($H357)=$AH$5,MONTH($H357)&lt;=AH$6),$S357,0))</f>
        <v>0</v>
      </c>
      <c r="AI357" s="155">
        <f t="shared" si="425"/>
        <v>0</v>
      </c>
      <c r="AJ357" s="155">
        <f t="shared" si="425"/>
        <v>0</v>
      </c>
      <c r="AK357" s="155">
        <f t="shared" si="425"/>
        <v>0</v>
      </c>
      <c r="AL357" s="155">
        <f t="shared" si="425"/>
        <v>0</v>
      </c>
      <c r="AM357" s="155">
        <f t="shared" si="425"/>
        <v>0</v>
      </c>
      <c r="AN357" s="155">
        <f t="shared" si="425"/>
        <v>0</v>
      </c>
      <c r="AO357" s="155">
        <f t="shared" si="425"/>
        <v>0</v>
      </c>
      <c r="AP357" s="155">
        <f t="shared" si="425"/>
        <v>0</v>
      </c>
      <c r="AQ357" s="155">
        <f t="shared" si="425"/>
        <v>0</v>
      </c>
      <c r="AR357" s="155">
        <f t="shared" si="425"/>
        <v>0</v>
      </c>
      <c r="AS357" s="155">
        <f t="shared" si="425"/>
        <v>0</v>
      </c>
      <c r="AT357" s="155">
        <f t="shared" si="382"/>
        <v>0</v>
      </c>
      <c r="AU357" s="156">
        <v>0</v>
      </c>
      <c r="AV357" s="155">
        <f t="shared" si="421"/>
        <v>0</v>
      </c>
      <c r="AW357" s="155">
        <f t="shared" si="421"/>
        <v>0</v>
      </c>
      <c r="AX357" s="155">
        <f t="shared" si="423"/>
        <v>0</v>
      </c>
      <c r="AY357" s="155">
        <f t="shared" si="423"/>
        <v>0</v>
      </c>
      <c r="AZ357" s="155">
        <f t="shared" si="423"/>
        <v>0</v>
      </c>
      <c r="BA357" s="155">
        <f t="shared" si="423"/>
        <v>0</v>
      </c>
      <c r="BB357" s="155">
        <f t="shared" si="423"/>
        <v>0</v>
      </c>
      <c r="BC357" s="155">
        <f t="shared" si="423"/>
        <v>0</v>
      </c>
      <c r="BD357" s="155">
        <f t="shared" si="423"/>
        <v>1461178.861111111</v>
      </c>
      <c r="BE357" s="155">
        <f t="shared" si="423"/>
        <v>1461178.861111111</v>
      </c>
      <c r="BF357" s="155">
        <f t="shared" si="423"/>
        <v>1461178.861111111</v>
      </c>
      <c r="BG357" s="155">
        <f t="shared" si="423"/>
        <v>1461178.861111111</v>
      </c>
      <c r="BH357" s="155">
        <f t="shared" ref="BH357:BH388" si="426">+SUM(AV357:BG357)</f>
        <v>5844715.444444444</v>
      </c>
      <c r="BI357" s="155">
        <f t="shared" ref="BI357:BI385" si="427">+R357-BH357</f>
        <v>46757723.555555552</v>
      </c>
      <c r="BJ357" s="155">
        <f t="shared" si="422"/>
        <v>1461178.861111111</v>
      </c>
      <c r="BK357" s="155">
        <f t="shared" ref="BK357:BU360" si="428">+IF(YEAR($H357)&lt;$BJ$5,$S357,IF(AND(YEAR($H357)=$BJ$5,MONTH($H357)&lt;=BK$6),$S357,0))</f>
        <v>1461178.861111111</v>
      </c>
      <c r="BL357" s="155">
        <f t="shared" si="428"/>
        <v>1461178.861111111</v>
      </c>
      <c r="BM357" s="155">
        <f t="shared" si="428"/>
        <v>1461178.861111111</v>
      </c>
      <c r="BN357" s="155">
        <f t="shared" si="428"/>
        <v>1461178.861111111</v>
      </c>
      <c r="BO357" s="155">
        <f t="shared" si="428"/>
        <v>1461178.861111111</v>
      </c>
      <c r="BP357" s="155">
        <f t="shared" si="428"/>
        <v>1461178.861111111</v>
      </c>
      <c r="BQ357" s="155">
        <f t="shared" si="428"/>
        <v>1461178.861111111</v>
      </c>
      <c r="BR357" s="155">
        <f t="shared" si="428"/>
        <v>1461178.861111111</v>
      </c>
      <c r="BS357" s="155">
        <f t="shared" si="428"/>
        <v>1461178.861111111</v>
      </c>
      <c r="BT357" s="155">
        <f t="shared" si="428"/>
        <v>1461178.861111111</v>
      </c>
      <c r="BU357" s="155">
        <f t="shared" si="428"/>
        <v>1461178.861111111</v>
      </c>
      <c r="BV357" s="155">
        <f t="shared" si="370"/>
        <v>17534146.333333336</v>
      </c>
      <c r="BW357" s="156">
        <f t="shared" si="417"/>
        <v>29223577.222222216</v>
      </c>
      <c r="BX357" s="155">
        <f t="shared" ref="BX357:CI360" si="429">+$S357</f>
        <v>1461178.861111111</v>
      </c>
      <c r="BY357" s="155">
        <f t="shared" si="429"/>
        <v>1461178.861111111</v>
      </c>
      <c r="BZ357" s="155">
        <f t="shared" si="429"/>
        <v>1461178.861111111</v>
      </c>
      <c r="CA357" s="155">
        <f t="shared" si="429"/>
        <v>1461178.861111111</v>
      </c>
      <c r="CB357" s="155">
        <f t="shared" si="429"/>
        <v>1461178.861111111</v>
      </c>
      <c r="CC357" s="155">
        <f t="shared" si="429"/>
        <v>1461178.861111111</v>
      </c>
      <c r="CD357" s="155">
        <f t="shared" si="429"/>
        <v>1461178.861111111</v>
      </c>
      <c r="CE357" s="155">
        <f t="shared" si="429"/>
        <v>1461178.861111111</v>
      </c>
      <c r="CF357" s="155">
        <f t="shared" si="429"/>
        <v>1461178.861111111</v>
      </c>
      <c r="CG357" s="155">
        <f t="shared" si="429"/>
        <v>1461178.861111111</v>
      </c>
      <c r="CH357" s="155">
        <f t="shared" si="429"/>
        <v>1461178.861111111</v>
      </c>
      <c r="CI357" s="155">
        <f t="shared" si="429"/>
        <v>1461178.861111111</v>
      </c>
      <c r="CJ357" s="155">
        <f t="shared" si="396"/>
        <v>17534146.333333336</v>
      </c>
      <c r="CK357" s="156">
        <f t="shared" si="419"/>
        <v>11689430.888888881</v>
      </c>
      <c r="CL357" s="155">
        <f t="shared" ref="CL357:CR360" si="430">+IF(YEAR($H357)&lt;$CL$4,$S357,IF(AND(YEAR($H357)=$CL$4,MONTH($H357)&lt;=CL$6),$S357,0))</f>
        <v>1461178.861111111</v>
      </c>
      <c r="CM357" s="155">
        <f t="shared" si="430"/>
        <v>1461178.861111111</v>
      </c>
      <c r="CN357" s="155">
        <f t="shared" si="430"/>
        <v>1461178.861111111</v>
      </c>
      <c r="CO357" s="155">
        <f t="shared" si="430"/>
        <v>1461178.861111111</v>
      </c>
      <c r="CP357" s="155">
        <f t="shared" si="430"/>
        <v>1461178.861111111</v>
      </c>
      <c r="CQ357" s="155">
        <f t="shared" si="430"/>
        <v>1461178.861111111</v>
      </c>
      <c r="CR357" s="155">
        <f t="shared" si="430"/>
        <v>1461178.861111111</v>
      </c>
      <c r="CS357" s="155">
        <f>+IF(YEAR($H357)&lt;$CL$4,$S357,IF(AND(YEAR($H357)=$CL$4,MONTH($H357)&lt;=CS$6),$S357,0))-5</f>
        <v>1461173.861111111</v>
      </c>
      <c r="CT357" s="155"/>
      <c r="CU357" s="155"/>
      <c r="CV357" s="155"/>
      <c r="CW357" s="155"/>
      <c r="CX357" s="155">
        <f t="shared" si="412"/>
        <v>11689425.888888888</v>
      </c>
      <c r="CY357" s="155">
        <f t="shared" si="413"/>
        <v>4.9999999925494194</v>
      </c>
    </row>
    <row r="358" spans="1:103" ht="13" outlineLevel="1" x14ac:dyDescent="0.25">
      <c r="A358" s="80" t="s">
        <v>715</v>
      </c>
      <c r="B358" s="80" t="s">
        <v>39</v>
      </c>
      <c r="C358" s="72"/>
      <c r="D358" s="161" t="s">
        <v>594</v>
      </c>
      <c r="E358" s="142" t="s">
        <v>904</v>
      </c>
      <c r="F358" s="71" t="s">
        <v>598</v>
      </c>
      <c r="G358" s="57">
        <v>44819</v>
      </c>
      <c r="H358" s="57">
        <v>44819</v>
      </c>
      <c r="I358" s="90">
        <v>60</v>
      </c>
      <c r="J358" s="90">
        <v>1001203000</v>
      </c>
      <c r="K358" s="96" t="s">
        <v>599</v>
      </c>
      <c r="L358" s="38"/>
      <c r="M358" s="38" t="str">
        <f t="shared" si="402"/>
        <v>6424</v>
      </c>
      <c r="N358" s="166">
        <v>6424001915</v>
      </c>
      <c r="O358" s="38">
        <v>6424001915</v>
      </c>
      <c r="P358" s="92"/>
      <c r="Q358" s="58"/>
      <c r="R358" s="158">
        <v>215935347</v>
      </c>
      <c r="S358" s="170">
        <f t="shared" si="403"/>
        <v>3598922.45</v>
      </c>
      <c r="T358" s="155">
        <f t="shared" si="424"/>
        <v>0</v>
      </c>
      <c r="U358" s="155">
        <f t="shared" si="424"/>
        <v>0</v>
      </c>
      <c r="V358" s="155">
        <f t="shared" si="424"/>
        <v>0</v>
      </c>
      <c r="W358" s="155">
        <f t="shared" si="424"/>
        <v>0</v>
      </c>
      <c r="X358" s="155">
        <f t="shared" si="424"/>
        <v>0</v>
      </c>
      <c r="Y358" s="155">
        <f t="shared" si="424"/>
        <v>0</v>
      </c>
      <c r="Z358" s="155">
        <f t="shared" si="424"/>
        <v>0</v>
      </c>
      <c r="AA358" s="155">
        <f t="shared" si="424"/>
        <v>0</v>
      </c>
      <c r="AB358" s="155">
        <f t="shared" si="424"/>
        <v>0</v>
      </c>
      <c r="AC358" s="155">
        <f t="shared" si="424"/>
        <v>0</v>
      </c>
      <c r="AD358" s="155">
        <f t="shared" si="424"/>
        <v>0</v>
      </c>
      <c r="AE358" s="155">
        <f t="shared" si="424"/>
        <v>0</v>
      </c>
      <c r="AF358" s="155">
        <f t="shared" si="380"/>
        <v>0</v>
      </c>
      <c r="AG358" s="156">
        <v>0</v>
      </c>
      <c r="AH358" s="155">
        <f t="shared" si="425"/>
        <v>0</v>
      </c>
      <c r="AI358" s="155">
        <f t="shared" si="425"/>
        <v>0</v>
      </c>
      <c r="AJ358" s="155">
        <f t="shared" si="425"/>
        <v>0</v>
      </c>
      <c r="AK358" s="155">
        <f t="shared" si="425"/>
        <v>0</v>
      </c>
      <c r="AL358" s="155">
        <f t="shared" si="425"/>
        <v>0</v>
      </c>
      <c r="AM358" s="155">
        <f t="shared" si="425"/>
        <v>0</v>
      </c>
      <c r="AN358" s="155">
        <f t="shared" si="425"/>
        <v>0</v>
      </c>
      <c r="AO358" s="155">
        <f t="shared" si="425"/>
        <v>0</v>
      </c>
      <c r="AP358" s="155">
        <f t="shared" si="425"/>
        <v>0</v>
      </c>
      <c r="AQ358" s="155">
        <f t="shared" si="425"/>
        <v>0</v>
      </c>
      <c r="AR358" s="155">
        <f t="shared" si="425"/>
        <v>0</v>
      </c>
      <c r="AS358" s="155">
        <f t="shared" si="425"/>
        <v>0</v>
      </c>
      <c r="AT358" s="155">
        <f t="shared" si="382"/>
        <v>0</v>
      </c>
      <c r="AU358" s="156">
        <v>0</v>
      </c>
      <c r="AV358" s="155">
        <f t="shared" si="421"/>
        <v>0</v>
      </c>
      <c r="AW358" s="155">
        <f t="shared" si="421"/>
        <v>0</v>
      </c>
      <c r="AX358" s="155">
        <f t="shared" si="423"/>
        <v>0</v>
      </c>
      <c r="AY358" s="155">
        <f t="shared" si="423"/>
        <v>0</v>
      </c>
      <c r="AZ358" s="155">
        <f t="shared" si="423"/>
        <v>0</v>
      </c>
      <c r="BA358" s="155">
        <f t="shared" si="423"/>
        <v>0</v>
      </c>
      <c r="BB358" s="155">
        <f t="shared" si="423"/>
        <v>0</v>
      </c>
      <c r="BC358" s="155">
        <f t="shared" si="423"/>
        <v>0</v>
      </c>
      <c r="BD358" s="155">
        <f t="shared" si="423"/>
        <v>3598922.45</v>
      </c>
      <c r="BE358" s="155">
        <f t="shared" si="423"/>
        <v>3598922.45</v>
      </c>
      <c r="BF358" s="155">
        <f t="shared" si="423"/>
        <v>3598922.45</v>
      </c>
      <c r="BG358" s="155">
        <f t="shared" si="423"/>
        <v>3598922.45</v>
      </c>
      <c r="BH358" s="155">
        <f t="shared" si="426"/>
        <v>14395689.800000001</v>
      </c>
      <c r="BI358" s="155">
        <f t="shared" si="427"/>
        <v>201539657.19999999</v>
      </c>
      <c r="BJ358" s="155">
        <f t="shared" si="422"/>
        <v>3598922.45</v>
      </c>
      <c r="BK358" s="155">
        <f t="shared" si="428"/>
        <v>3598922.45</v>
      </c>
      <c r="BL358" s="155">
        <f t="shared" si="428"/>
        <v>3598922.45</v>
      </c>
      <c r="BM358" s="155">
        <f t="shared" si="428"/>
        <v>3598922.45</v>
      </c>
      <c r="BN358" s="155">
        <f t="shared" si="428"/>
        <v>3598922.45</v>
      </c>
      <c r="BO358" s="155">
        <f t="shared" si="428"/>
        <v>3598922.45</v>
      </c>
      <c r="BP358" s="155">
        <f t="shared" si="428"/>
        <v>3598922.45</v>
      </c>
      <c r="BQ358" s="155">
        <f t="shared" si="428"/>
        <v>3598922.45</v>
      </c>
      <c r="BR358" s="155">
        <f t="shared" si="428"/>
        <v>3598922.45</v>
      </c>
      <c r="BS358" s="155">
        <f t="shared" si="428"/>
        <v>3598922.45</v>
      </c>
      <c r="BT358" s="155">
        <f t="shared" si="428"/>
        <v>3598922.45</v>
      </c>
      <c r="BU358" s="155">
        <f t="shared" si="428"/>
        <v>3598922.45</v>
      </c>
      <c r="BV358" s="155">
        <f t="shared" si="370"/>
        <v>43187069.400000006</v>
      </c>
      <c r="BW358" s="156">
        <f t="shared" si="417"/>
        <v>158352587.79999998</v>
      </c>
      <c r="BX358" s="155">
        <f t="shared" si="429"/>
        <v>3598922.45</v>
      </c>
      <c r="BY358" s="155">
        <f t="shared" si="429"/>
        <v>3598922.45</v>
      </c>
      <c r="BZ358" s="155">
        <f t="shared" si="429"/>
        <v>3598922.45</v>
      </c>
      <c r="CA358" s="155">
        <f t="shared" si="429"/>
        <v>3598922.45</v>
      </c>
      <c r="CB358" s="155">
        <f t="shared" si="429"/>
        <v>3598922.45</v>
      </c>
      <c r="CC358" s="155">
        <f t="shared" si="429"/>
        <v>3598922.45</v>
      </c>
      <c r="CD358" s="155">
        <f t="shared" si="429"/>
        <v>3598922.45</v>
      </c>
      <c r="CE358" s="155">
        <f t="shared" si="429"/>
        <v>3598922.45</v>
      </c>
      <c r="CF358" s="155">
        <f t="shared" si="429"/>
        <v>3598922.45</v>
      </c>
      <c r="CG358" s="155">
        <f t="shared" si="429"/>
        <v>3598922.45</v>
      </c>
      <c r="CH358" s="155">
        <f t="shared" si="429"/>
        <v>3598922.45</v>
      </c>
      <c r="CI358" s="155">
        <f t="shared" si="429"/>
        <v>3598922.45</v>
      </c>
      <c r="CJ358" s="155">
        <f t="shared" si="396"/>
        <v>43187069.400000006</v>
      </c>
      <c r="CK358" s="156">
        <f t="shared" si="419"/>
        <v>115165518.39999998</v>
      </c>
      <c r="CL358" s="155">
        <f t="shared" si="430"/>
        <v>3598922.45</v>
      </c>
      <c r="CM358" s="155">
        <f t="shared" si="430"/>
        <v>3598922.45</v>
      </c>
      <c r="CN358" s="155">
        <f t="shared" si="430"/>
        <v>3598922.45</v>
      </c>
      <c r="CO358" s="155">
        <f t="shared" si="430"/>
        <v>3598922.45</v>
      </c>
      <c r="CP358" s="155">
        <f t="shared" si="430"/>
        <v>3598922.45</v>
      </c>
      <c r="CQ358" s="155">
        <f t="shared" si="430"/>
        <v>3598922.45</v>
      </c>
      <c r="CR358" s="155">
        <f t="shared" si="430"/>
        <v>3598922.45</v>
      </c>
      <c r="CS358" s="155">
        <f t="shared" ref="CS358:CW360" si="431">+IF(YEAR($H358)&lt;$CL$4,$S358,IF(AND(YEAR($H358)=$CL$4,MONTH($H358)&lt;=CS$6),$S358,0))</f>
        <v>3598922.45</v>
      </c>
      <c r="CT358" s="155">
        <f t="shared" si="431"/>
        <v>3598922.45</v>
      </c>
      <c r="CU358" s="155">
        <f t="shared" si="431"/>
        <v>3598922.45</v>
      </c>
      <c r="CV358" s="155">
        <f t="shared" si="431"/>
        <v>3598922.45</v>
      </c>
      <c r="CW358" s="155">
        <f t="shared" si="431"/>
        <v>3598922.45</v>
      </c>
      <c r="CX358" s="155">
        <f t="shared" si="412"/>
        <v>43187069.400000006</v>
      </c>
      <c r="CY358" s="155">
        <f t="shared" si="413"/>
        <v>71978448.99999997</v>
      </c>
    </row>
    <row r="359" spans="1:103" ht="13" outlineLevel="1" x14ac:dyDescent="0.25">
      <c r="A359" s="80" t="s">
        <v>715</v>
      </c>
      <c r="B359" s="80" t="s">
        <v>39</v>
      </c>
      <c r="C359" s="72"/>
      <c r="D359" s="161" t="s">
        <v>594</v>
      </c>
      <c r="E359" s="142" t="s">
        <v>905</v>
      </c>
      <c r="F359" s="71" t="s">
        <v>600</v>
      </c>
      <c r="G359" s="57">
        <v>44819</v>
      </c>
      <c r="H359" s="57">
        <v>44819</v>
      </c>
      <c r="I359" s="90">
        <v>60</v>
      </c>
      <c r="J359" s="90">
        <v>1001202000</v>
      </c>
      <c r="K359" s="96" t="s">
        <v>50</v>
      </c>
      <c r="L359" s="38"/>
      <c r="M359" s="38" t="str">
        <f t="shared" si="402"/>
        <v>6424</v>
      </c>
      <c r="N359" s="166">
        <v>6424001915</v>
      </c>
      <c r="O359" s="38">
        <v>6424001915</v>
      </c>
      <c r="P359" s="92"/>
      <c r="Q359" s="58"/>
      <c r="R359" s="158">
        <v>303920466</v>
      </c>
      <c r="S359" s="170">
        <f t="shared" si="403"/>
        <v>5065341.0999999996</v>
      </c>
      <c r="T359" s="155">
        <f t="shared" si="424"/>
        <v>0</v>
      </c>
      <c r="U359" s="155">
        <f t="shared" si="424"/>
        <v>0</v>
      </c>
      <c r="V359" s="155">
        <f t="shared" si="424"/>
        <v>0</v>
      </c>
      <c r="W359" s="155">
        <f t="shared" si="424"/>
        <v>0</v>
      </c>
      <c r="X359" s="155">
        <f t="shared" si="424"/>
        <v>0</v>
      </c>
      <c r="Y359" s="155">
        <f t="shared" si="424"/>
        <v>0</v>
      </c>
      <c r="Z359" s="155">
        <f t="shared" si="424"/>
        <v>0</v>
      </c>
      <c r="AA359" s="155">
        <f t="shared" si="424"/>
        <v>0</v>
      </c>
      <c r="AB359" s="155">
        <f t="shared" si="424"/>
        <v>0</v>
      </c>
      <c r="AC359" s="155">
        <f t="shared" si="424"/>
        <v>0</v>
      </c>
      <c r="AD359" s="155">
        <f t="shared" si="424"/>
        <v>0</v>
      </c>
      <c r="AE359" s="155">
        <f t="shared" si="424"/>
        <v>0</v>
      </c>
      <c r="AF359" s="155">
        <f t="shared" si="380"/>
        <v>0</v>
      </c>
      <c r="AG359" s="156">
        <v>0</v>
      </c>
      <c r="AH359" s="155">
        <f t="shared" si="425"/>
        <v>0</v>
      </c>
      <c r="AI359" s="155">
        <f t="shared" si="425"/>
        <v>0</v>
      </c>
      <c r="AJ359" s="155">
        <f t="shared" si="425"/>
        <v>0</v>
      </c>
      <c r="AK359" s="155">
        <f t="shared" si="425"/>
        <v>0</v>
      </c>
      <c r="AL359" s="155">
        <f t="shared" si="425"/>
        <v>0</v>
      </c>
      <c r="AM359" s="155">
        <f t="shared" si="425"/>
        <v>0</v>
      </c>
      <c r="AN359" s="155">
        <f t="shared" si="425"/>
        <v>0</v>
      </c>
      <c r="AO359" s="155">
        <f t="shared" si="425"/>
        <v>0</v>
      </c>
      <c r="AP359" s="155">
        <f t="shared" si="425"/>
        <v>0</v>
      </c>
      <c r="AQ359" s="155">
        <f t="shared" si="425"/>
        <v>0</v>
      </c>
      <c r="AR359" s="155">
        <f t="shared" si="425"/>
        <v>0</v>
      </c>
      <c r="AS359" s="155">
        <f t="shared" si="425"/>
        <v>0</v>
      </c>
      <c r="AT359" s="155">
        <f t="shared" si="382"/>
        <v>0</v>
      </c>
      <c r="AU359" s="156">
        <v>0</v>
      </c>
      <c r="AV359" s="155">
        <f t="shared" si="421"/>
        <v>0</v>
      </c>
      <c r="AW359" s="155">
        <f t="shared" si="421"/>
        <v>0</v>
      </c>
      <c r="AX359" s="155">
        <f t="shared" si="423"/>
        <v>0</v>
      </c>
      <c r="AY359" s="155">
        <f t="shared" si="423"/>
        <v>0</v>
      </c>
      <c r="AZ359" s="155">
        <f t="shared" si="423"/>
        <v>0</v>
      </c>
      <c r="BA359" s="155">
        <f t="shared" si="423"/>
        <v>0</v>
      </c>
      <c r="BB359" s="155">
        <f t="shared" si="423"/>
        <v>0</v>
      </c>
      <c r="BC359" s="155">
        <f t="shared" si="423"/>
        <v>0</v>
      </c>
      <c r="BD359" s="155">
        <f t="shared" si="423"/>
        <v>5065341.0999999996</v>
      </c>
      <c r="BE359" s="155">
        <f t="shared" si="423"/>
        <v>5065341.0999999996</v>
      </c>
      <c r="BF359" s="155">
        <f t="shared" si="423"/>
        <v>5065341.0999999996</v>
      </c>
      <c r="BG359" s="155">
        <f t="shared" si="423"/>
        <v>5065341.0999999996</v>
      </c>
      <c r="BH359" s="155">
        <f t="shared" si="426"/>
        <v>20261364.399999999</v>
      </c>
      <c r="BI359" s="155">
        <f t="shared" si="427"/>
        <v>283659101.60000002</v>
      </c>
      <c r="BJ359" s="155">
        <f t="shared" si="422"/>
        <v>5065341.0999999996</v>
      </c>
      <c r="BK359" s="155">
        <f t="shared" si="428"/>
        <v>5065341.0999999996</v>
      </c>
      <c r="BL359" s="155">
        <f t="shared" si="428"/>
        <v>5065341.0999999996</v>
      </c>
      <c r="BM359" s="155">
        <f t="shared" si="428"/>
        <v>5065341.0999999996</v>
      </c>
      <c r="BN359" s="155">
        <f t="shared" si="428"/>
        <v>5065341.0999999996</v>
      </c>
      <c r="BO359" s="155">
        <f t="shared" si="428"/>
        <v>5065341.0999999996</v>
      </c>
      <c r="BP359" s="155">
        <f t="shared" si="428"/>
        <v>5065341.0999999996</v>
      </c>
      <c r="BQ359" s="155">
        <f t="shared" si="428"/>
        <v>5065341.0999999996</v>
      </c>
      <c r="BR359" s="155">
        <f t="shared" si="428"/>
        <v>5065341.0999999996</v>
      </c>
      <c r="BS359" s="155">
        <f t="shared" si="428"/>
        <v>5065341.0999999996</v>
      </c>
      <c r="BT359" s="155">
        <f t="shared" si="428"/>
        <v>5065341.0999999996</v>
      </c>
      <c r="BU359" s="155">
        <f t="shared" si="428"/>
        <v>5065341.0999999996</v>
      </c>
      <c r="BV359" s="155">
        <f t="shared" si="370"/>
        <v>60784093.20000001</v>
      </c>
      <c r="BW359" s="156">
        <f t="shared" si="417"/>
        <v>222875008.40000001</v>
      </c>
      <c r="BX359" s="155">
        <f t="shared" si="429"/>
        <v>5065341.0999999996</v>
      </c>
      <c r="BY359" s="155">
        <f t="shared" si="429"/>
        <v>5065341.0999999996</v>
      </c>
      <c r="BZ359" s="155">
        <f t="shared" si="429"/>
        <v>5065341.0999999996</v>
      </c>
      <c r="CA359" s="155">
        <f t="shared" si="429"/>
        <v>5065341.0999999996</v>
      </c>
      <c r="CB359" s="155">
        <f t="shared" si="429"/>
        <v>5065341.0999999996</v>
      </c>
      <c r="CC359" s="155">
        <f t="shared" si="429"/>
        <v>5065341.0999999996</v>
      </c>
      <c r="CD359" s="155">
        <f t="shared" si="429"/>
        <v>5065341.0999999996</v>
      </c>
      <c r="CE359" s="155">
        <f t="shared" si="429"/>
        <v>5065341.0999999996</v>
      </c>
      <c r="CF359" s="155">
        <f t="shared" si="429"/>
        <v>5065341.0999999996</v>
      </c>
      <c r="CG359" s="155">
        <f t="shared" si="429"/>
        <v>5065341.0999999996</v>
      </c>
      <c r="CH359" s="155">
        <f t="shared" si="429"/>
        <v>5065341.0999999996</v>
      </c>
      <c r="CI359" s="155">
        <f t="shared" si="429"/>
        <v>5065341.0999999996</v>
      </c>
      <c r="CJ359" s="155">
        <f t="shared" si="396"/>
        <v>60784093.20000001</v>
      </c>
      <c r="CK359" s="156">
        <f t="shared" si="419"/>
        <v>162090915.19999999</v>
      </c>
      <c r="CL359" s="155">
        <f t="shared" si="430"/>
        <v>5065341.0999999996</v>
      </c>
      <c r="CM359" s="155">
        <f t="shared" si="430"/>
        <v>5065341.0999999996</v>
      </c>
      <c r="CN359" s="155">
        <f t="shared" si="430"/>
        <v>5065341.0999999996</v>
      </c>
      <c r="CO359" s="155">
        <f t="shared" si="430"/>
        <v>5065341.0999999996</v>
      </c>
      <c r="CP359" s="155">
        <f t="shared" si="430"/>
        <v>5065341.0999999996</v>
      </c>
      <c r="CQ359" s="155">
        <f t="shared" si="430"/>
        <v>5065341.0999999996</v>
      </c>
      <c r="CR359" s="155">
        <f t="shared" si="430"/>
        <v>5065341.0999999996</v>
      </c>
      <c r="CS359" s="155">
        <f t="shared" si="431"/>
        <v>5065341.0999999996</v>
      </c>
      <c r="CT359" s="155">
        <f t="shared" si="431"/>
        <v>5065341.0999999996</v>
      </c>
      <c r="CU359" s="155">
        <f t="shared" si="431"/>
        <v>5065341.0999999996</v>
      </c>
      <c r="CV359" s="155">
        <f t="shared" si="431"/>
        <v>5065341.0999999996</v>
      </c>
      <c r="CW359" s="155">
        <f t="shared" si="431"/>
        <v>5065341.0999999996</v>
      </c>
      <c r="CX359" s="155">
        <f t="shared" si="412"/>
        <v>60784093.20000001</v>
      </c>
      <c r="CY359" s="155">
        <f t="shared" si="413"/>
        <v>101306821.99999997</v>
      </c>
    </row>
    <row r="360" spans="1:103" ht="13" outlineLevel="1" x14ac:dyDescent="0.25">
      <c r="A360" s="80" t="s">
        <v>715</v>
      </c>
      <c r="B360" s="80" t="s">
        <v>39</v>
      </c>
      <c r="C360" s="72"/>
      <c r="D360" s="161" t="s">
        <v>594</v>
      </c>
      <c r="E360" s="142" t="s">
        <v>906</v>
      </c>
      <c r="F360" s="71" t="s">
        <v>601</v>
      </c>
      <c r="G360" s="57">
        <v>44819</v>
      </c>
      <c r="H360" s="57">
        <v>44819</v>
      </c>
      <c r="I360" s="90">
        <v>96</v>
      </c>
      <c r="J360" s="90">
        <v>1001203000</v>
      </c>
      <c r="K360" s="96" t="s">
        <v>599</v>
      </c>
      <c r="L360" s="38"/>
      <c r="M360" s="38" t="str">
        <f t="shared" si="402"/>
        <v>6424</v>
      </c>
      <c r="N360" s="166">
        <v>6424001915</v>
      </c>
      <c r="O360" s="38">
        <v>6424001915</v>
      </c>
      <c r="P360" s="92"/>
      <c r="Q360" s="58"/>
      <c r="R360" s="158">
        <v>987208013</v>
      </c>
      <c r="S360" s="170">
        <f t="shared" si="403"/>
        <v>10283416.802083334</v>
      </c>
      <c r="T360" s="155">
        <f t="shared" si="424"/>
        <v>0</v>
      </c>
      <c r="U360" s="155">
        <f t="shared" si="424"/>
        <v>0</v>
      </c>
      <c r="V360" s="155">
        <f t="shared" si="424"/>
        <v>0</v>
      </c>
      <c r="W360" s="155">
        <f t="shared" si="424"/>
        <v>0</v>
      </c>
      <c r="X360" s="155">
        <f t="shared" si="424"/>
        <v>0</v>
      </c>
      <c r="Y360" s="155">
        <f t="shared" si="424"/>
        <v>0</v>
      </c>
      <c r="Z360" s="155">
        <f t="shared" si="424"/>
        <v>0</v>
      </c>
      <c r="AA360" s="155">
        <f t="shared" si="424"/>
        <v>0</v>
      </c>
      <c r="AB360" s="155">
        <f t="shared" si="424"/>
        <v>0</v>
      </c>
      <c r="AC360" s="155">
        <f t="shared" si="424"/>
        <v>0</v>
      </c>
      <c r="AD360" s="155">
        <f t="shared" si="424"/>
        <v>0</v>
      </c>
      <c r="AE360" s="155">
        <f t="shared" si="424"/>
        <v>0</v>
      </c>
      <c r="AF360" s="155">
        <f t="shared" si="380"/>
        <v>0</v>
      </c>
      <c r="AG360" s="156">
        <v>0</v>
      </c>
      <c r="AH360" s="155">
        <f t="shared" si="425"/>
        <v>0</v>
      </c>
      <c r="AI360" s="155">
        <f t="shared" si="425"/>
        <v>0</v>
      </c>
      <c r="AJ360" s="155">
        <f t="shared" si="425"/>
        <v>0</v>
      </c>
      <c r="AK360" s="155">
        <f t="shared" si="425"/>
        <v>0</v>
      </c>
      <c r="AL360" s="155">
        <f t="shared" si="425"/>
        <v>0</v>
      </c>
      <c r="AM360" s="155">
        <f t="shared" si="425"/>
        <v>0</v>
      </c>
      <c r="AN360" s="155">
        <f t="shared" si="425"/>
        <v>0</v>
      </c>
      <c r="AO360" s="155">
        <f t="shared" si="425"/>
        <v>0</v>
      </c>
      <c r="AP360" s="155">
        <f t="shared" si="425"/>
        <v>0</v>
      </c>
      <c r="AQ360" s="155">
        <f t="shared" si="425"/>
        <v>0</v>
      </c>
      <c r="AR360" s="155">
        <f t="shared" si="425"/>
        <v>0</v>
      </c>
      <c r="AS360" s="155">
        <f t="shared" si="425"/>
        <v>0</v>
      </c>
      <c r="AT360" s="155">
        <f t="shared" si="382"/>
        <v>0</v>
      </c>
      <c r="AU360" s="156">
        <v>0</v>
      </c>
      <c r="AV360" s="155">
        <f t="shared" si="421"/>
        <v>0</v>
      </c>
      <c r="AW360" s="155">
        <f t="shared" si="421"/>
        <v>0</v>
      </c>
      <c r="AX360" s="155">
        <f t="shared" si="423"/>
        <v>0</v>
      </c>
      <c r="AY360" s="155">
        <f t="shared" si="423"/>
        <v>0</v>
      </c>
      <c r="AZ360" s="155">
        <f t="shared" si="423"/>
        <v>0</v>
      </c>
      <c r="BA360" s="155">
        <f t="shared" si="423"/>
        <v>0</v>
      </c>
      <c r="BB360" s="155">
        <f t="shared" si="423"/>
        <v>0</v>
      </c>
      <c r="BC360" s="155">
        <f t="shared" si="423"/>
        <v>0</v>
      </c>
      <c r="BD360" s="155">
        <f t="shared" si="423"/>
        <v>10283416.802083334</v>
      </c>
      <c r="BE360" s="155">
        <f t="shared" si="423"/>
        <v>10283416.802083334</v>
      </c>
      <c r="BF360" s="155">
        <f t="shared" si="423"/>
        <v>10283416.802083334</v>
      </c>
      <c r="BG360" s="155">
        <f t="shared" si="423"/>
        <v>10283416.802083334</v>
      </c>
      <c r="BH360" s="155">
        <f t="shared" si="426"/>
        <v>41133667.208333336</v>
      </c>
      <c r="BI360" s="155">
        <f t="shared" si="427"/>
        <v>946074345.79166663</v>
      </c>
      <c r="BJ360" s="155">
        <f t="shared" si="422"/>
        <v>10283416.802083334</v>
      </c>
      <c r="BK360" s="155">
        <f t="shared" si="428"/>
        <v>10283416.802083334</v>
      </c>
      <c r="BL360" s="155">
        <f t="shared" si="428"/>
        <v>10283416.802083334</v>
      </c>
      <c r="BM360" s="155">
        <f t="shared" si="428"/>
        <v>10283416.802083334</v>
      </c>
      <c r="BN360" s="155">
        <f t="shared" si="428"/>
        <v>10283416.802083334</v>
      </c>
      <c r="BO360" s="155">
        <f t="shared" si="428"/>
        <v>10283416.802083334</v>
      </c>
      <c r="BP360" s="155">
        <f t="shared" si="428"/>
        <v>10283416.802083334</v>
      </c>
      <c r="BQ360" s="155">
        <f t="shared" si="428"/>
        <v>10283416.802083334</v>
      </c>
      <c r="BR360" s="155">
        <f t="shared" si="428"/>
        <v>10283416.802083334</v>
      </c>
      <c r="BS360" s="155">
        <f t="shared" si="428"/>
        <v>10283416.802083334</v>
      </c>
      <c r="BT360" s="155">
        <f t="shared" si="428"/>
        <v>10283416.802083334</v>
      </c>
      <c r="BU360" s="155">
        <f t="shared" si="428"/>
        <v>10283416.802083334</v>
      </c>
      <c r="BV360" s="155">
        <f t="shared" ref="BV360:BV391" si="432">+SUM(BJ360:BU360)</f>
        <v>123401001.62499999</v>
      </c>
      <c r="BW360" s="156">
        <f t="shared" si="417"/>
        <v>822673344.16666663</v>
      </c>
      <c r="BX360" s="155">
        <f t="shared" si="429"/>
        <v>10283416.802083334</v>
      </c>
      <c r="BY360" s="155">
        <f t="shared" si="429"/>
        <v>10283416.802083334</v>
      </c>
      <c r="BZ360" s="155">
        <f t="shared" si="429"/>
        <v>10283416.802083334</v>
      </c>
      <c r="CA360" s="155">
        <f t="shared" si="429"/>
        <v>10283416.802083334</v>
      </c>
      <c r="CB360" s="155">
        <f t="shared" si="429"/>
        <v>10283416.802083334</v>
      </c>
      <c r="CC360" s="155">
        <f t="shared" si="429"/>
        <v>10283416.802083334</v>
      </c>
      <c r="CD360" s="155">
        <f t="shared" si="429"/>
        <v>10283416.802083334</v>
      </c>
      <c r="CE360" s="155">
        <f t="shared" si="429"/>
        <v>10283416.802083334</v>
      </c>
      <c r="CF360" s="155">
        <f t="shared" si="429"/>
        <v>10283416.802083334</v>
      </c>
      <c r="CG360" s="155">
        <f t="shared" si="429"/>
        <v>10283416.802083334</v>
      </c>
      <c r="CH360" s="155">
        <f t="shared" si="429"/>
        <v>10283416.802083334</v>
      </c>
      <c r="CI360" s="155">
        <f t="shared" si="429"/>
        <v>10283416.802083334</v>
      </c>
      <c r="CJ360" s="155">
        <f t="shared" si="396"/>
        <v>123401001.62499999</v>
      </c>
      <c r="CK360" s="156">
        <f t="shared" si="419"/>
        <v>699272342.54166663</v>
      </c>
      <c r="CL360" s="155">
        <f t="shared" si="430"/>
        <v>10283416.802083334</v>
      </c>
      <c r="CM360" s="155">
        <f t="shared" si="430"/>
        <v>10283416.802083334</v>
      </c>
      <c r="CN360" s="155">
        <f t="shared" si="430"/>
        <v>10283416.802083334</v>
      </c>
      <c r="CO360" s="155">
        <f t="shared" si="430"/>
        <v>10283416.802083334</v>
      </c>
      <c r="CP360" s="155">
        <f t="shared" si="430"/>
        <v>10283416.802083334</v>
      </c>
      <c r="CQ360" s="155">
        <f t="shared" si="430"/>
        <v>10283416.802083334</v>
      </c>
      <c r="CR360" s="155">
        <f t="shared" si="430"/>
        <v>10283416.802083334</v>
      </c>
      <c r="CS360" s="155">
        <f t="shared" si="431"/>
        <v>10283416.802083334</v>
      </c>
      <c r="CT360" s="155">
        <f t="shared" si="431"/>
        <v>10283416.802083334</v>
      </c>
      <c r="CU360" s="155">
        <f t="shared" si="431"/>
        <v>10283416.802083334</v>
      </c>
      <c r="CV360" s="155">
        <f t="shared" si="431"/>
        <v>10283416.802083334</v>
      </c>
      <c r="CW360" s="155">
        <f t="shared" si="431"/>
        <v>10283416.802083334</v>
      </c>
      <c r="CX360" s="155">
        <f t="shared" si="412"/>
        <v>123401001.62499999</v>
      </c>
      <c r="CY360" s="155">
        <f t="shared" si="413"/>
        <v>575871340.91666663</v>
      </c>
    </row>
    <row r="361" spans="1:103" ht="13" outlineLevel="1" x14ac:dyDescent="0.25">
      <c r="A361" s="80" t="s">
        <v>712</v>
      </c>
      <c r="B361" s="80" t="s">
        <v>39</v>
      </c>
      <c r="C361" s="72"/>
      <c r="D361" s="161" t="s">
        <v>719</v>
      </c>
      <c r="E361" s="142" t="s">
        <v>700</v>
      </c>
      <c r="F361" s="71" t="s">
        <v>701</v>
      </c>
      <c r="G361" s="57">
        <v>44835</v>
      </c>
      <c r="H361" s="57">
        <v>44819</v>
      </c>
      <c r="I361" s="90" t="s">
        <v>720</v>
      </c>
      <c r="J361" s="90" t="s">
        <v>721</v>
      </c>
      <c r="K361" s="96" t="s">
        <v>50</v>
      </c>
      <c r="L361" s="38"/>
      <c r="M361" s="38" t="str">
        <f t="shared" si="402"/>
        <v>6423</v>
      </c>
      <c r="N361" s="166" t="s">
        <v>722</v>
      </c>
      <c r="O361" s="38">
        <v>6274001901</v>
      </c>
      <c r="P361" s="92"/>
      <c r="Q361" s="58"/>
      <c r="R361" s="158">
        <v>30440000</v>
      </c>
      <c r="S361" s="170">
        <f t="shared" si="403"/>
        <v>2536666.6666666665</v>
      </c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>
        <f t="shared" si="380"/>
        <v>0</v>
      </c>
      <c r="AG361" s="156">
        <v>0</v>
      </c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>
        <f t="shared" si="382"/>
        <v>0</v>
      </c>
      <c r="AU361" s="156">
        <v>0</v>
      </c>
      <c r="AV361" s="155">
        <f t="shared" ref="AV361:AV407" si="433">+IF(YEAR($H361)&lt;$AV$5,$S361,IF(AND(YEAR($H361)=$AV$5,MONTH($H361)&lt;=AV$6),$S361,0))</f>
        <v>0</v>
      </c>
      <c r="AW361" s="155"/>
      <c r="AX361" s="155">
        <f t="shared" si="423"/>
        <v>0</v>
      </c>
      <c r="AY361" s="155">
        <f t="shared" si="423"/>
        <v>0</v>
      </c>
      <c r="AZ361" s="155">
        <f t="shared" si="423"/>
        <v>0</v>
      </c>
      <c r="BA361" s="155">
        <f t="shared" si="423"/>
        <v>0</v>
      </c>
      <c r="BB361" s="155">
        <f t="shared" si="423"/>
        <v>0</v>
      </c>
      <c r="BC361" s="155">
        <f t="shared" si="423"/>
        <v>0</v>
      </c>
      <c r="BD361" s="155">
        <f t="shared" si="423"/>
        <v>2536666.6666666665</v>
      </c>
      <c r="BE361" s="155">
        <f t="shared" si="423"/>
        <v>2536666.6666666665</v>
      </c>
      <c r="BF361" s="155">
        <f t="shared" si="423"/>
        <v>2536666.6666666665</v>
      </c>
      <c r="BG361" s="155">
        <f t="shared" si="423"/>
        <v>2536666.6666666665</v>
      </c>
      <c r="BH361" s="155">
        <f t="shared" si="426"/>
        <v>10146666.666666666</v>
      </c>
      <c r="BI361" s="155">
        <f t="shared" si="427"/>
        <v>20293333.333333336</v>
      </c>
      <c r="BJ361" s="155">
        <f t="shared" si="422"/>
        <v>2536666.6666666665</v>
      </c>
      <c r="BK361" s="155">
        <f t="shared" ref="BK361:BQ370" si="434">+IF(YEAR($H361)&lt;$BJ$5,$S361,IF(AND(YEAR($H361)=$BJ$5,MONTH($H361)&lt;=BK$6),$S361,0))</f>
        <v>2536666.6666666665</v>
      </c>
      <c r="BL361" s="155">
        <f t="shared" si="434"/>
        <v>2536666.6666666665</v>
      </c>
      <c r="BM361" s="155">
        <f t="shared" si="434"/>
        <v>2536666.6666666665</v>
      </c>
      <c r="BN361" s="155">
        <f t="shared" si="434"/>
        <v>2536666.6666666665</v>
      </c>
      <c r="BO361" s="155">
        <f t="shared" si="434"/>
        <v>2536666.6666666665</v>
      </c>
      <c r="BP361" s="155">
        <f t="shared" si="434"/>
        <v>2536666.6666666665</v>
      </c>
      <c r="BQ361" s="155">
        <f t="shared" si="434"/>
        <v>2536666.6666666665</v>
      </c>
      <c r="BR361" s="155">
        <v>0</v>
      </c>
      <c r="BS361" s="155">
        <v>0</v>
      </c>
      <c r="BT361" s="155">
        <v>0</v>
      </c>
      <c r="BU361" s="155">
        <v>0</v>
      </c>
      <c r="BV361" s="155">
        <f t="shared" si="432"/>
        <v>20293333.333333332</v>
      </c>
      <c r="BW361" s="156">
        <f t="shared" si="417"/>
        <v>0</v>
      </c>
      <c r="BX361" s="155">
        <v>0</v>
      </c>
      <c r="BY361" s="155">
        <v>0</v>
      </c>
      <c r="BZ361" s="155">
        <v>0</v>
      </c>
      <c r="CA361" s="155">
        <v>0</v>
      </c>
      <c r="CB361" s="155">
        <v>0</v>
      </c>
      <c r="CC361" s="155">
        <v>0</v>
      </c>
      <c r="CD361" s="155">
        <v>0</v>
      </c>
      <c r="CE361" s="155">
        <v>0</v>
      </c>
      <c r="CF361" s="155">
        <v>0</v>
      </c>
      <c r="CG361" s="155">
        <v>0</v>
      </c>
      <c r="CH361" s="155">
        <v>0</v>
      </c>
      <c r="CI361" s="155">
        <v>0</v>
      </c>
      <c r="CJ361" s="155">
        <f t="shared" si="396"/>
        <v>0</v>
      </c>
      <c r="CK361" s="156">
        <f t="shared" si="419"/>
        <v>0</v>
      </c>
      <c r="CL361" s="155">
        <v>0</v>
      </c>
      <c r="CM361" s="155">
        <v>0</v>
      </c>
      <c r="CN361" s="155">
        <v>0</v>
      </c>
      <c r="CO361" s="155">
        <v>0</v>
      </c>
      <c r="CP361" s="155">
        <v>0</v>
      </c>
      <c r="CQ361" s="155">
        <v>0</v>
      </c>
      <c r="CR361" s="155">
        <v>0</v>
      </c>
      <c r="CS361" s="155">
        <v>0</v>
      </c>
      <c r="CT361" s="155">
        <v>0</v>
      </c>
      <c r="CU361" s="155">
        <v>0</v>
      </c>
      <c r="CV361" s="155">
        <v>0</v>
      </c>
      <c r="CW361" s="155">
        <v>0</v>
      </c>
      <c r="CX361" s="155">
        <f t="shared" si="412"/>
        <v>0</v>
      </c>
      <c r="CY361" s="155">
        <f t="shared" si="413"/>
        <v>0</v>
      </c>
    </row>
    <row r="362" spans="1:103" ht="13" outlineLevel="1" x14ac:dyDescent="0.25">
      <c r="A362" s="80" t="s">
        <v>460</v>
      </c>
      <c r="B362" s="80" t="s">
        <v>39</v>
      </c>
      <c r="C362" s="72"/>
      <c r="D362" s="161" t="s">
        <v>82</v>
      </c>
      <c r="E362" s="142" t="s">
        <v>907</v>
      </c>
      <c r="F362" s="71" t="s">
        <v>469</v>
      </c>
      <c r="G362" s="57">
        <v>44866</v>
      </c>
      <c r="H362" s="57">
        <v>44835</v>
      </c>
      <c r="I362" s="90">
        <v>60</v>
      </c>
      <c r="J362" s="90">
        <v>1001601400</v>
      </c>
      <c r="K362" s="96" t="s">
        <v>46</v>
      </c>
      <c r="L362" s="38"/>
      <c r="M362" s="38" t="str">
        <f t="shared" si="402"/>
        <v>6274</v>
      </c>
      <c r="N362" s="166">
        <v>6274001903</v>
      </c>
      <c r="O362" s="38" t="s">
        <v>346</v>
      </c>
      <c r="P362" s="92"/>
      <c r="Q362" s="58"/>
      <c r="R362" s="158">
        <v>34920000</v>
      </c>
      <c r="S362" s="170">
        <f t="shared" si="403"/>
        <v>582000</v>
      </c>
      <c r="T362" s="155">
        <f t="shared" ref="T362:AE369" si="435">+IF(YEAR($H362)&lt;$T$5,$S362,IF(AND(YEAR($H362)=$T$5,MONTH($H362)&lt;=T$6),$S362,0))</f>
        <v>0</v>
      </c>
      <c r="U362" s="155">
        <f t="shared" si="435"/>
        <v>0</v>
      </c>
      <c r="V362" s="155">
        <f t="shared" si="435"/>
        <v>0</v>
      </c>
      <c r="W362" s="155">
        <f t="shared" si="435"/>
        <v>0</v>
      </c>
      <c r="X362" s="155">
        <f t="shared" si="435"/>
        <v>0</v>
      </c>
      <c r="Y362" s="155">
        <f t="shared" si="435"/>
        <v>0</v>
      </c>
      <c r="Z362" s="155">
        <f t="shared" si="435"/>
        <v>0</v>
      </c>
      <c r="AA362" s="155">
        <f t="shared" si="435"/>
        <v>0</v>
      </c>
      <c r="AB362" s="155">
        <f t="shared" si="435"/>
        <v>0</v>
      </c>
      <c r="AC362" s="155">
        <f t="shared" si="435"/>
        <v>0</v>
      </c>
      <c r="AD362" s="155">
        <f t="shared" si="435"/>
        <v>0</v>
      </c>
      <c r="AE362" s="155">
        <f t="shared" si="435"/>
        <v>0</v>
      </c>
      <c r="AF362" s="155">
        <f t="shared" si="380"/>
        <v>0</v>
      </c>
      <c r="AG362" s="156">
        <v>0</v>
      </c>
      <c r="AH362" s="155">
        <f t="shared" ref="AH362:AS369" si="436">+IF(YEAR($H362)&lt;$AH$5,$S362,IF(AND(YEAR($H362)=$AH$5,MONTH($H362)&lt;=AH$6),$S362,0))</f>
        <v>0</v>
      </c>
      <c r="AI362" s="155">
        <f t="shared" si="436"/>
        <v>0</v>
      </c>
      <c r="AJ362" s="155">
        <f t="shared" si="436"/>
        <v>0</v>
      </c>
      <c r="AK362" s="155">
        <f t="shared" si="436"/>
        <v>0</v>
      </c>
      <c r="AL362" s="155">
        <f t="shared" si="436"/>
        <v>0</v>
      </c>
      <c r="AM362" s="155">
        <f t="shared" si="436"/>
        <v>0</v>
      </c>
      <c r="AN362" s="155">
        <f t="shared" si="436"/>
        <v>0</v>
      </c>
      <c r="AO362" s="155">
        <f t="shared" si="436"/>
        <v>0</v>
      </c>
      <c r="AP362" s="155">
        <f t="shared" si="436"/>
        <v>0</v>
      </c>
      <c r="AQ362" s="155">
        <f t="shared" si="436"/>
        <v>0</v>
      </c>
      <c r="AR362" s="155">
        <f t="shared" si="436"/>
        <v>0</v>
      </c>
      <c r="AS362" s="155">
        <f t="shared" si="436"/>
        <v>0</v>
      </c>
      <c r="AT362" s="155">
        <f t="shared" si="382"/>
        <v>0</v>
      </c>
      <c r="AU362" s="156">
        <v>0</v>
      </c>
      <c r="AV362" s="155">
        <f t="shared" si="433"/>
        <v>0</v>
      </c>
      <c r="AW362" s="155">
        <f t="shared" ref="AW362:AW407" si="437">+IF(YEAR($H362)&lt;$AV$5,$S362,IF(AND(YEAR($H362)=$AV$5,MONTH($H362)&lt;=AW$6),$S362,0))</f>
        <v>0</v>
      </c>
      <c r="AX362" s="155">
        <f t="shared" si="423"/>
        <v>0</v>
      </c>
      <c r="AY362" s="155">
        <f t="shared" si="423"/>
        <v>0</v>
      </c>
      <c r="AZ362" s="155">
        <f t="shared" si="423"/>
        <v>0</v>
      </c>
      <c r="BA362" s="155">
        <f t="shared" si="423"/>
        <v>0</v>
      </c>
      <c r="BB362" s="155">
        <f t="shared" si="423"/>
        <v>0</v>
      </c>
      <c r="BC362" s="155">
        <f t="shared" si="423"/>
        <v>0</v>
      </c>
      <c r="BD362" s="155">
        <f t="shared" si="423"/>
        <v>0</v>
      </c>
      <c r="BE362" s="155">
        <f t="shared" si="423"/>
        <v>582000</v>
      </c>
      <c r="BF362" s="155">
        <f t="shared" si="423"/>
        <v>582000</v>
      </c>
      <c r="BG362" s="155">
        <f t="shared" si="423"/>
        <v>582000</v>
      </c>
      <c r="BH362" s="155">
        <f t="shared" si="426"/>
        <v>1746000</v>
      </c>
      <c r="BI362" s="155">
        <f t="shared" si="427"/>
        <v>33174000</v>
      </c>
      <c r="BJ362" s="155">
        <f t="shared" si="422"/>
        <v>582000</v>
      </c>
      <c r="BK362" s="155">
        <f t="shared" si="434"/>
        <v>582000</v>
      </c>
      <c r="BL362" s="155">
        <f t="shared" si="434"/>
        <v>582000</v>
      </c>
      <c r="BM362" s="155">
        <f t="shared" si="434"/>
        <v>582000</v>
      </c>
      <c r="BN362" s="155">
        <f t="shared" si="434"/>
        <v>582000</v>
      </c>
      <c r="BO362" s="155">
        <f t="shared" si="434"/>
        <v>582000</v>
      </c>
      <c r="BP362" s="155">
        <f t="shared" si="434"/>
        <v>582000</v>
      </c>
      <c r="BQ362" s="155">
        <f t="shared" si="434"/>
        <v>582000</v>
      </c>
      <c r="BR362" s="155">
        <f t="shared" ref="BR362:BU369" si="438">+IF(YEAR($H362)&lt;$BJ$5,$S362,IF(AND(YEAR($H362)=$BJ$5,MONTH($H362)&lt;=BR$6),$S362,0))</f>
        <v>582000</v>
      </c>
      <c r="BS362" s="155">
        <f t="shared" si="438"/>
        <v>582000</v>
      </c>
      <c r="BT362" s="155">
        <f t="shared" si="438"/>
        <v>582000</v>
      </c>
      <c r="BU362" s="155">
        <f t="shared" si="438"/>
        <v>582000</v>
      </c>
      <c r="BV362" s="155">
        <f t="shared" si="432"/>
        <v>6984000</v>
      </c>
      <c r="BW362" s="156">
        <f t="shared" si="417"/>
        <v>26190000</v>
      </c>
      <c r="BX362" s="155">
        <f t="shared" ref="BX362:CI369" si="439">+$S362</f>
        <v>582000</v>
      </c>
      <c r="BY362" s="155">
        <f t="shared" si="439"/>
        <v>582000</v>
      </c>
      <c r="BZ362" s="155">
        <f t="shared" si="439"/>
        <v>582000</v>
      </c>
      <c r="CA362" s="155">
        <f t="shared" si="439"/>
        <v>582000</v>
      </c>
      <c r="CB362" s="155">
        <f t="shared" si="439"/>
        <v>582000</v>
      </c>
      <c r="CC362" s="155">
        <f t="shared" si="439"/>
        <v>582000</v>
      </c>
      <c r="CD362" s="155">
        <f t="shared" si="439"/>
        <v>582000</v>
      </c>
      <c r="CE362" s="155">
        <f t="shared" si="439"/>
        <v>582000</v>
      </c>
      <c r="CF362" s="155">
        <f t="shared" si="439"/>
        <v>582000</v>
      </c>
      <c r="CG362" s="155">
        <f t="shared" si="439"/>
        <v>582000</v>
      </c>
      <c r="CH362" s="155">
        <f t="shared" si="439"/>
        <v>582000</v>
      </c>
      <c r="CI362" s="155">
        <f t="shared" si="439"/>
        <v>582000</v>
      </c>
      <c r="CJ362" s="155">
        <f t="shared" si="396"/>
        <v>6984000</v>
      </c>
      <c r="CK362" s="156">
        <f t="shared" si="419"/>
        <v>19206000</v>
      </c>
      <c r="CL362" s="155">
        <f t="shared" ref="CL362:CW364" si="440">+IF(YEAR($H362)&lt;$CL$4,$S362,IF(AND(YEAR($H362)=$CL$4,MONTH($H362)&lt;=CL$6),$S362,0))</f>
        <v>582000</v>
      </c>
      <c r="CM362" s="155">
        <f t="shared" si="440"/>
        <v>582000</v>
      </c>
      <c r="CN362" s="155">
        <f t="shared" si="440"/>
        <v>582000</v>
      </c>
      <c r="CO362" s="155">
        <f t="shared" si="440"/>
        <v>582000</v>
      </c>
      <c r="CP362" s="155">
        <f t="shared" si="440"/>
        <v>582000</v>
      </c>
      <c r="CQ362" s="155">
        <f t="shared" si="440"/>
        <v>582000</v>
      </c>
      <c r="CR362" s="155">
        <f t="shared" si="440"/>
        <v>582000</v>
      </c>
      <c r="CS362" s="155">
        <f t="shared" si="440"/>
        <v>582000</v>
      </c>
      <c r="CT362" s="155">
        <f t="shared" si="440"/>
        <v>582000</v>
      </c>
      <c r="CU362" s="155">
        <f t="shared" si="440"/>
        <v>582000</v>
      </c>
      <c r="CV362" s="155">
        <f t="shared" si="440"/>
        <v>582000</v>
      </c>
      <c r="CW362" s="155">
        <f t="shared" si="440"/>
        <v>582000</v>
      </c>
      <c r="CX362" s="155">
        <f t="shared" si="412"/>
        <v>6984000</v>
      </c>
      <c r="CY362" s="155">
        <f t="shared" si="413"/>
        <v>12222000</v>
      </c>
    </row>
    <row r="363" spans="1:103" ht="13" outlineLevel="1" x14ac:dyDescent="0.25">
      <c r="A363" s="80" t="s">
        <v>460</v>
      </c>
      <c r="B363" s="80" t="s">
        <v>39</v>
      </c>
      <c r="C363" s="72"/>
      <c r="D363" s="161" t="s">
        <v>82</v>
      </c>
      <c r="E363" s="142" t="s">
        <v>908</v>
      </c>
      <c r="F363" s="71" t="s">
        <v>470</v>
      </c>
      <c r="G363" s="57">
        <v>44978</v>
      </c>
      <c r="H363" s="57">
        <v>44835</v>
      </c>
      <c r="I363" s="90">
        <v>60</v>
      </c>
      <c r="J363" s="90">
        <v>1001601400</v>
      </c>
      <c r="K363" s="96" t="s">
        <v>46</v>
      </c>
      <c r="L363" s="38"/>
      <c r="M363" s="38" t="str">
        <f t="shared" si="402"/>
        <v>6274</v>
      </c>
      <c r="N363" s="166">
        <v>6274001903</v>
      </c>
      <c r="O363" s="38" t="s">
        <v>346</v>
      </c>
      <c r="P363" s="92"/>
      <c r="Q363" s="58"/>
      <c r="R363" s="158">
        <v>255000000</v>
      </c>
      <c r="S363" s="170">
        <f t="shared" si="403"/>
        <v>4250000</v>
      </c>
      <c r="T363" s="155">
        <f t="shared" si="435"/>
        <v>0</v>
      </c>
      <c r="U363" s="155">
        <f t="shared" si="435"/>
        <v>0</v>
      </c>
      <c r="V363" s="155">
        <f t="shared" si="435"/>
        <v>0</v>
      </c>
      <c r="W363" s="155">
        <f t="shared" si="435"/>
        <v>0</v>
      </c>
      <c r="X363" s="155">
        <f t="shared" si="435"/>
        <v>0</v>
      </c>
      <c r="Y363" s="155">
        <f t="shared" si="435"/>
        <v>0</v>
      </c>
      <c r="Z363" s="155">
        <f t="shared" si="435"/>
        <v>0</v>
      </c>
      <c r="AA363" s="155">
        <f t="shared" si="435"/>
        <v>0</v>
      </c>
      <c r="AB363" s="155">
        <f t="shared" si="435"/>
        <v>0</v>
      </c>
      <c r="AC363" s="155">
        <f t="shared" si="435"/>
        <v>0</v>
      </c>
      <c r="AD363" s="155">
        <f t="shared" si="435"/>
        <v>0</v>
      </c>
      <c r="AE363" s="155">
        <f t="shared" si="435"/>
        <v>0</v>
      </c>
      <c r="AF363" s="155">
        <f t="shared" si="380"/>
        <v>0</v>
      </c>
      <c r="AG363" s="156">
        <v>0</v>
      </c>
      <c r="AH363" s="155">
        <f t="shared" si="436"/>
        <v>0</v>
      </c>
      <c r="AI363" s="155">
        <f t="shared" si="436"/>
        <v>0</v>
      </c>
      <c r="AJ363" s="155">
        <f t="shared" si="436"/>
        <v>0</v>
      </c>
      <c r="AK363" s="155">
        <f t="shared" si="436"/>
        <v>0</v>
      </c>
      <c r="AL363" s="155">
        <f t="shared" si="436"/>
        <v>0</v>
      </c>
      <c r="AM363" s="155">
        <f t="shared" si="436"/>
        <v>0</v>
      </c>
      <c r="AN363" s="155">
        <f t="shared" si="436"/>
        <v>0</v>
      </c>
      <c r="AO363" s="155">
        <f t="shared" si="436"/>
        <v>0</v>
      </c>
      <c r="AP363" s="155">
        <f t="shared" si="436"/>
        <v>0</v>
      </c>
      <c r="AQ363" s="155">
        <f t="shared" si="436"/>
        <v>0</v>
      </c>
      <c r="AR363" s="155">
        <f t="shared" si="436"/>
        <v>0</v>
      </c>
      <c r="AS363" s="155">
        <f t="shared" si="436"/>
        <v>0</v>
      </c>
      <c r="AT363" s="155">
        <f t="shared" si="382"/>
        <v>0</v>
      </c>
      <c r="AU363" s="156">
        <v>0</v>
      </c>
      <c r="AV363" s="155">
        <f t="shared" si="433"/>
        <v>0</v>
      </c>
      <c r="AW363" s="155">
        <f t="shared" si="437"/>
        <v>0</v>
      </c>
      <c r="AX363" s="155">
        <f t="shared" si="423"/>
        <v>0</v>
      </c>
      <c r="AY363" s="155">
        <f t="shared" si="423"/>
        <v>0</v>
      </c>
      <c r="AZ363" s="155">
        <f t="shared" si="423"/>
        <v>0</v>
      </c>
      <c r="BA363" s="155">
        <f t="shared" si="423"/>
        <v>0</v>
      </c>
      <c r="BB363" s="155">
        <f t="shared" si="423"/>
        <v>0</v>
      </c>
      <c r="BC363" s="155">
        <f t="shared" si="423"/>
        <v>0</v>
      </c>
      <c r="BD363" s="155">
        <f t="shared" si="423"/>
        <v>0</v>
      </c>
      <c r="BE363" s="155">
        <f t="shared" si="423"/>
        <v>4250000</v>
      </c>
      <c r="BF363" s="155">
        <f t="shared" si="423"/>
        <v>4250000</v>
      </c>
      <c r="BG363" s="155">
        <f t="shared" si="423"/>
        <v>4250000</v>
      </c>
      <c r="BH363" s="155">
        <f t="shared" si="426"/>
        <v>12750000</v>
      </c>
      <c r="BI363" s="155">
        <f t="shared" si="427"/>
        <v>242250000</v>
      </c>
      <c r="BJ363" s="155">
        <f t="shared" si="422"/>
        <v>4250000</v>
      </c>
      <c r="BK363" s="155">
        <f t="shared" si="434"/>
        <v>4250000</v>
      </c>
      <c r="BL363" s="155">
        <f t="shared" si="434"/>
        <v>4250000</v>
      </c>
      <c r="BM363" s="155">
        <f t="shared" si="434"/>
        <v>4250000</v>
      </c>
      <c r="BN363" s="155">
        <f t="shared" si="434"/>
        <v>4250000</v>
      </c>
      <c r="BO363" s="155">
        <f t="shared" si="434"/>
        <v>4250000</v>
      </c>
      <c r="BP363" s="155">
        <f t="shared" si="434"/>
        <v>4250000</v>
      </c>
      <c r="BQ363" s="155">
        <f t="shared" si="434"/>
        <v>4250000</v>
      </c>
      <c r="BR363" s="155">
        <f t="shared" si="438"/>
        <v>4250000</v>
      </c>
      <c r="BS363" s="155">
        <f t="shared" si="438"/>
        <v>4250000</v>
      </c>
      <c r="BT363" s="155">
        <f t="shared" si="438"/>
        <v>4250000</v>
      </c>
      <c r="BU363" s="155">
        <f t="shared" si="438"/>
        <v>4250000</v>
      </c>
      <c r="BV363" s="155">
        <f t="shared" si="432"/>
        <v>51000000</v>
      </c>
      <c r="BW363" s="156">
        <f t="shared" si="417"/>
        <v>191250000</v>
      </c>
      <c r="BX363" s="155">
        <f t="shared" si="439"/>
        <v>4250000</v>
      </c>
      <c r="BY363" s="155">
        <f t="shared" si="439"/>
        <v>4250000</v>
      </c>
      <c r="BZ363" s="155">
        <f t="shared" si="439"/>
        <v>4250000</v>
      </c>
      <c r="CA363" s="155">
        <f t="shared" si="439"/>
        <v>4250000</v>
      </c>
      <c r="CB363" s="155">
        <f t="shared" si="439"/>
        <v>4250000</v>
      </c>
      <c r="CC363" s="155">
        <f t="shared" si="439"/>
        <v>4250000</v>
      </c>
      <c r="CD363" s="155">
        <f t="shared" si="439"/>
        <v>4250000</v>
      </c>
      <c r="CE363" s="155">
        <f t="shared" si="439"/>
        <v>4250000</v>
      </c>
      <c r="CF363" s="155">
        <f t="shared" si="439"/>
        <v>4250000</v>
      </c>
      <c r="CG363" s="155">
        <f t="shared" si="439"/>
        <v>4250000</v>
      </c>
      <c r="CH363" s="155">
        <f t="shared" si="439"/>
        <v>4250000</v>
      </c>
      <c r="CI363" s="155">
        <f t="shared" si="439"/>
        <v>4250000</v>
      </c>
      <c r="CJ363" s="155">
        <f t="shared" si="396"/>
        <v>51000000</v>
      </c>
      <c r="CK363" s="156">
        <f t="shared" si="419"/>
        <v>140250000</v>
      </c>
      <c r="CL363" s="155">
        <f t="shared" si="440"/>
        <v>4250000</v>
      </c>
      <c r="CM363" s="155">
        <f t="shared" si="440"/>
        <v>4250000</v>
      </c>
      <c r="CN363" s="155">
        <f t="shared" si="440"/>
        <v>4250000</v>
      </c>
      <c r="CO363" s="155">
        <f t="shared" si="440"/>
        <v>4250000</v>
      </c>
      <c r="CP363" s="155">
        <f t="shared" si="440"/>
        <v>4250000</v>
      </c>
      <c r="CQ363" s="155">
        <f t="shared" si="440"/>
        <v>4250000</v>
      </c>
      <c r="CR363" s="155">
        <f t="shared" si="440"/>
        <v>4250000</v>
      </c>
      <c r="CS363" s="155">
        <f t="shared" si="440"/>
        <v>4250000</v>
      </c>
      <c r="CT363" s="155">
        <f t="shared" si="440"/>
        <v>4250000</v>
      </c>
      <c r="CU363" s="155">
        <f t="shared" si="440"/>
        <v>4250000</v>
      </c>
      <c r="CV363" s="155">
        <f t="shared" si="440"/>
        <v>4250000</v>
      </c>
      <c r="CW363" s="155">
        <f t="shared" si="440"/>
        <v>4250000</v>
      </c>
      <c r="CX363" s="155">
        <f t="shared" si="412"/>
        <v>51000000</v>
      </c>
      <c r="CY363" s="155">
        <f t="shared" si="413"/>
        <v>89250000</v>
      </c>
    </row>
    <row r="364" spans="1:103" ht="13" outlineLevel="1" x14ac:dyDescent="0.25">
      <c r="A364" s="80" t="s">
        <v>460</v>
      </c>
      <c r="B364" s="80" t="s">
        <v>39</v>
      </c>
      <c r="C364" s="72"/>
      <c r="D364" s="161" t="s">
        <v>82</v>
      </c>
      <c r="E364" s="142" t="s">
        <v>909</v>
      </c>
      <c r="F364" s="71" t="s">
        <v>471</v>
      </c>
      <c r="G364" s="57">
        <v>45139</v>
      </c>
      <c r="H364" s="57">
        <v>44835</v>
      </c>
      <c r="I364" s="90">
        <v>60</v>
      </c>
      <c r="J364" s="90">
        <v>1001601400</v>
      </c>
      <c r="K364" s="96" t="s">
        <v>46</v>
      </c>
      <c r="L364" s="38"/>
      <c r="M364" s="38" t="str">
        <f t="shared" si="402"/>
        <v>6274</v>
      </c>
      <c r="N364" s="166">
        <v>6274001903</v>
      </c>
      <c r="O364" s="38" t="s">
        <v>346</v>
      </c>
      <c r="P364" s="92"/>
      <c r="Q364" s="58"/>
      <c r="R364" s="158">
        <v>34600000</v>
      </c>
      <c r="S364" s="170">
        <f t="shared" si="403"/>
        <v>576666.66666666663</v>
      </c>
      <c r="T364" s="155">
        <f t="shared" si="435"/>
        <v>0</v>
      </c>
      <c r="U364" s="155">
        <f t="shared" si="435"/>
        <v>0</v>
      </c>
      <c r="V364" s="155">
        <f t="shared" si="435"/>
        <v>0</v>
      </c>
      <c r="W364" s="155">
        <f t="shared" si="435"/>
        <v>0</v>
      </c>
      <c r="X364" s="155">
        <f t="shared" si="435"/>
        <v>0</v>
      </c>
      <c r="Y364" s="155">
        <f t="shared" si="435"/>
        <v>0</v>
      </c>
      <c r="Z364" s="155">
        <f t="shared" si="435"/>
        <v>0</v>
      </c>
      <c r="AA364" s="155">
        <f t="shared" si="435"/>
        <v>0</v>
      </c>
      <c r="AB364" s="155">
        <f t="shared" si="435"/>
        <v>0</v>
      </c>
      <c r="AC364" s="155">
        <f t="shared" si="435"/>
        <v>0</v>
      </c>
      <c r="AD364" s="155">
        <f t="shared" si="435"/>
        <v>0</v>
      </c>
      <c r="AE364" s="155">
        <f t="shared" si="435"/>
        <v>0</v>
      </c>
      <c r="AF364" s="155">
        <f t="shared" ref="AF364:AF395" si="441">+SUM(T364:AE364)</f>
        <v>0</v>
      </c>
      <c r="AG364" s="156">
        <v>0</v>
      </c>
      <c r="AH364" s="155">
        <f t="shared" si="436"/>
        <v>0</v>
      </c>
      <c r="AI364" s="155">
        <f t="shared" si="436"/>
        <v>0</v>
      </c>
      <c r="AJ364" s="155">
        <f t="shared" si="436"/>
        <v>0</v>
      </c>
      <c r="AK364" s="155">
        <f t="shared" si="436"/>
        <v>0</v>
      </c>
      <c r="AL364" s="155">
        <f t="shared" si="436"/>
        <v>0</v>
      </c>
      <c r="AM364" s="155">
        <f t="shared" si="436"/>
        <v>0</v>
      </c>
      <c r="AN364" s="155">
        <f t="shared" si="436"/>
        <v>0</v>
      </c>
      <c r="AO364" s="155">
        <f t="shared" si="436"/>
        <v>0</v>
      </c>
      <c r="AP364" s="155">
        <f t="shared" si="436"/>
        <v>0</v>
      </c>
      <c r="AQ364" s="155">
        <f t="shared" si="436"/>
        <v>0</v>
      </c>
      <c r="AR364" s="155">
        <f t="shared" si="436"/>
        <v>0</v>
      </c>
      <c r="AS364" s="155">
        <f t="shared" si="436"/>
        <v>0</v>
      </c>
      <c r="AT364" s="155">
        <f t="shared" ref="AT364:AT395" si="442">+SUM(AH364:AS364)</f>
        <v>0</v>
      </c>
      <c r="AU364" s="156">
        <v>0</v>
      </c>
      <c r="AV364" s="155">
        <f t="shared" si="433"/>
        <v>0</v>
      </c>
      <c r="AW364" s="155">
        <f t="shared" si="437"/>
        <v>0</v>
      </c>
      <c r="AX364" s="155">
        <f t="shared" si="423"/>
        <v>0</v>
      </c>
      <c r="AY364" s="155">
        <f t="shared" si="423"/>
        <v>0</v>
      </c>
      <c r="AZ364" s="155">
        <f t="shared" si="423"/>
        <v>0</v>
      </c>
      <c r="BA364" s="155">
        <f t="shared" si="423"/>
        <v>0</v>
      </c>
      <c r="BB364" s="155">
        <f t="shared" si="423"/>
        <v>0</v>
      </c>
      <c r="BC364" s="155">
        <f t="shared" si="423"/>
        <v>0</v>
      </c>
      <c r="BD364" s="155">
        <f t="shared" si="423"/>
        <v>0</v>
      </c>
      <c r="BE364" s="155">
        <f t="shared" si="423"/>
        <v>576666.66666666663</v>
      </c>
      <c r="BF364" s="155">
        <f t="shared" si="423"/>
        <v>576666.66666666663</v>
      </c>
      <c r="BG364" s="155">
        <f t="shared" si="423"/>
        <v>576666.66666666663</v>
      </c>
      <c r="BH364" s="155">
        <f t="shared" si="426"/>
        <v>1730000</v>
      </c>
      <c r="BI364" s="155">
        <f t="shared" si="427"/>
        <v>32870000</v>
      </c>
      <c r="BJ364" s="155">
        <f t="shared" si="422"/>
        <v>576666.66666666663</v>
      </c>
      <c r="BK364" s="155">
        <f t="shared" si="434"/>
        <v>576666.66666666663</v>
      </c>
      <c r="BL364" s="155">
        <f t="shared" si="434"/>
        <v>576666.66666666663</v>
      </c>
      <c r="BM364" s="155">
        <f t="shared" si="434"/>
        <v>576666.66666666663</v>
      </c>
      <c r="BN364" s="155">
        <f t="shared" si="434"/>
        <v>576666.66666666663</v>
      </c>
      <c r="BO364" s="155">
        <f t="shared" si="434"/>
        <v>576666.66666666663</v>
      </c>
      <c r="BP364" s="155">
        <f t="shared" si="434"/>
        <v>576666.66666666663</v>
      </c>
      <c r="BQ364" s="155">
        <f t="shared" si="434"/>
        <v>576666.66666666663</v>
      </c>
      <c r="BR364" s="155">
        <f t="shared" si="438"/>
        <v>576666.66666666663</v>
      </c>
      <c r="BS364" s="155">
        <f t="shared" si="438"/>
        <v>576666.66666666663</v>
      </c>
      <c r="BT364" s="155">
        <f t="shared" si="438"/>
        <v>576666.66666666663</v>
      </c>
      <c r="BU364" s="155">
        <f t="shared" si="438"/>
        <v>576666.66666666663</v>
      </c>
      <c r="BV364" s="155">
        <f t="shared" si="432"/>
        <v>6920000.0000000009</v>
      </c>
      <c r="BW364" s="156">
        <f t="shared" si="417"/>
        <v>25950000</v>
      </c>
      <c r="BX364" s="155">
        <f t="shared" si="439"/>
        <v>576666.66666666663</v>
      </c>
      <c r="BY364" s="155">
        <f t="shared" si="439"/>
        <v>576666.66666666663</v>
      </c>
      <c r="BZ364" s="155">
        <f t="shared" si="439"/>
        <v>576666.66666666663</v>
      </c>
      <c r="CA364" s="155">
        <f t="shared" si="439"/>
        <v>576666.66666666663</v>
      </c>
      <c r="CB364" s="155">
        <f t="shared" si="439"/>
        <v>576666.66666666663</v>
      </c>
      <c r="CC364" s="155">
        <f t="shared" si="439"/>
        <v>576666.66666666663</v>
      </c>
      <c r="CD364" s="155">
        <f t="shared" si="439"/>
        <v>576666.66666666663</v>
      </c>
      <c r="CE364" s="155">
        <f t="shared" si="439"/>
        <v>576666.66666666663</v>
      </c>
      <c r="CF364" s="155">
        <f t="shared" si="439"/>
        <v>576666.66666666663</v>
      </c>
      <c r="CG364" s="155">
        <f t="shared" si="439"/>
        <v>576666.66666666663</v>
      </c>
      <c r="CH364" s="155">
        <f t="shared" si="439"/>
        <v>576666.66666666663</v>
      </c>
      <c r="CI364" s="155">
        <f t="shared" si="439"/>
        <v>576666.66666666663</v>
      </c>
      <c r="CJ364" s="155">
        <f t="shared" si="396"/>
        <v>6920000.0000000009</v>
      </c>
      <c r="CK364" s="156">
        <f t="shared" si="419"/>
        <v>19030000</v>
      </c>
      <c r="CL364" s="155">
        <f t="shared" si="440"/>
        <v>576666.66666666663</v>
      </c>
      <c r="CM364" s="155">
        <f t="shared" si="440"/>
        <v>576666.66666666663</v>
      </c>
      <c r="CN364" s="155">
        <f t="shared" si="440"/>
        <v>576666.66666666663</v>
      </c>
      <c r="CO364" s="155">
        <f t="shared" si="440"/>
        <v>576666.66666666663</v>
      </c>
      <c r="CP364" s="155">
        <f t="shared" si="440"/>
        <v>576666.66666666663</v>
      </c>
      <c r="CQ364" s="155">
        <f t="shared" si="440"/>
        <v>576666.66666666663</v>
      </c>
      <c r="CR364" s="155">
        <f t="shared" si="440"/>
        <v>576666.66666666663</v>
      </c>
      <c r="CS364" s="155">
        <f t="shared" si="440"/>
        <v>576666.66666666663</v>
      </c>
      <c r="CT364" s="155">
        <f t="shared" si="440"/>
        <v>576666.66666666663</v>
      </c>
      <c r="CU364" s="155">
        <f t="shared" si="440"/>
        <v>576666.66666666663</v>
      </c>
      <c r="CV364" s="155">
        <f t="shared" si="440"/>
        <v>576666.66666666663</v>
      </c>
      <c r="CW364" s="155">
        <f t="shared" si="440"/>
        <v>576666.66666666663</v>
      </c>
      <c r="CX364" s="155">
        <f t="shared" si="412"/>
        <v>6920000.0000000009</v>
      </c>
      <c r="CY364" s="155">
        <f t="shared" si="413"/>
        <v>12110000</v>
      </c>
    </row>
    <row r="365" spans="1:103" ht="13" outlineLevel="1" x14ac:dyDescent="0.25">
      <c r="A365" s="80" t="s">
        <v>460</v>
      </c>
      <c r="B365" s="80" t="s">
        <v>39</v>
      </c>
      <c r="C365" s="72"/>
      <c r="D365" s="161" t="s">
        <v>147</v>
      </c>
      <c r="E365" s="142" t="s">
        <v>910</v>
      </c>
      <c r="F365" s="71" t="s">
        <v>505</v>
      </c>
      <c r="G365" s="57">
        <v>44986</v>
      </c>
      <c r="H365" s="57">
        <v>44835</v>
      </c>
      <c r="I365" s="90">
        <v>36</v>
      </c>
      <c r="J365" s="90">
        <v>1001601400</v>
      </c>
      <c r="K365" s="96" t="s">
        <v>46</v>
      </c>
      <c r="L365" s="38"/>
      <c r="M365" s="38" t="str">
        <f t="shared" si="402"/>
        <v>6274</v>
      </c>
      <c r="N365" s="166">
        <v>6274001906</v>
      </c>
      <c r="O365" s="38" t="s">
        <v>346</v>
      </c>
      <c r="P365" s="92"/>
      <c r="Q365" s="58"/>
      <c r="R365" s="158">
        <v>49000000</v>
      </c>
      <c r="S365" s="170">
        <f t="shared" si="403"/>
        <v>1361111.111111111</v>
      </c>
      <c r="T365" s="155">
        <f t="shared" si="435"/>
        <v>0</v>
      </c>
      <c r="U365" s="155">
        <f t="shared" si="435"/>
        <v>0</v>
      </c>
      <c r="V365" s="155">
        <f t="shared" si="435"/>
        <v>0</v>
      </c>
      <c r="W365" s="155">
        <f t="shared" si="435"/>
        <v>0</v>
      </c>
      <c r="X365" s="155">
        <f t="shared" si="435"/>
        <v>0</v>
      </c>
      <c r="Y365" s="155">
        <f t="shared" si="435"/>
        <v>0</v>
      </c>
      <c r="Z365" s="155">
        <f t="shared" si="435"/>
        <v>0</v>
      </c>
      <c r="AA365" s="155">
        <f t="shared" si="435"/>
        <v>0</v>
      </c>
      <c r="AB365" s="155">
        <f t="shared" si="435"/>
        <v>0</v>
      </c>
      <c r="AC365" s="155">
        <f t="shared" si="435"/>
        <v>0</v>
      </c>
      <c r="AD365" s="155">
        <f t="shared" si="435"/>
        <v>0</v>
      </c>
      <c r="AE365" s="155">
        <f t="shared" si="435"/>
        <v>0</v>
      </c>
      <c r="AF365" s="155">
        <f t="shared" si="441"/>
        <v>0</v>
      </c>
      <c r="AG365" s="156">
        <v>0</v>
      </c>
      <c r="AH365" s="155">
        <f t="shared" si="436"/>
        <v>0</v>
      </c>
      <c r="AI365" s="155">
        <f t="shared" si="436"/>
        <v>0</v>
      </c>
      <c r="AJ365" s="155">
        <f t="shared" si="436"/>
        <v>0</v>
      </c>
      <c r="AK365" s="155">
        <f t="shared" si="436"/>
        <v>0</v>
      </c>
      <c r="AL365" s="155">
        <f t="shared" si="436"/>
        <v>0</v>
      </c>
      <c r="AM365" s="155">
        <f t="shared" si="436"/>
        <v>0</v>
      </c>
      <c r="AN365" s="155">
        <f t="shared" si="436"/>
        <v>0</v>
      </c>
      <c r="AO365" s="155">
        <f t="shared" si="436"/>
        <v>0</v>
      </c>
      <c r="AP365" s="155">
        <f t="shared" si="436"/>
        <v>0</v>
      </c>
      <c r="AQ365" s="155">
        <f t="shared" si="436"/>
        <v>0</v>
      </c>
      <c r="AR365" s="155">
        <f t="shared" si="436"/>
        <v>0</v>
      </c>
      <c r="AS365" s="155">
        <f t="shared" si="436"/>
        <v>0</v>
      </c>
      <c r="AT365" s="155">
        <f t="shared" si="442"/>
        <v>0</v>
      </c>
      <c r="AU365" s="156">
        <v>0</v>
      </c>
      <c r="AV365" s="155">
        <f t="shared" si="433"/>
        <v>0</v>
      </c>
      <c r="AW365" s="155">
        <f t="shared" si="437"/>
        <v>0</v>
      </c>
      <c r="AX365" s="155">
        <f t="shared" si="423"/>
        <v>0</v>
      </c>
      <c r="AY365" s="155">
        <f t="shared" si="423"/>
        <v>0</v>
      </c>
      <c r="AZ365" s="155">
        <f t="shared" si="423"/>
        <v>0</v>
      </c>
      <c r="BA365" s="155">
        <f t="shared" si="423"/>
        <v>0</v>
      </c>
      <c r="BB365" s="155">
        <f t="shared" si="423"/>
        <v>0</v>
      </c>
      <c r="BC365" s="155">
        <f t="shared" si="423"/>
        <v>0</v>
      </c>
      <c r="BD365" s="155">
        <f t="shared" si="423"/>
        <v>0</v>
      </c>
      <c r="BE365" s="155">
        <f t="shared" si="423"/>
        <v>1361111.111111111</v>
      </c>
      <c r="BF365" s="155">
        <f t="shared" si="423"/>
        <v>1361111.111111111</v>
      </c>
      <c r="BG365" s="155">
        <f t="shared" si="423"/>
        <v>1361111.111111111</v>
      </c>
      <c r="BH365" s="155">
        <f t="shared" si="426"/>
        <v>4083333.333333333</v>
      </c>
      <c r="BI365" s="155">
        <f t="shared" si="427"/>
        <v>44916666.666666664</v>
      </c>
      <c r="BJ365" s="155">
        <f t="shared" si="422"/>
        <v>1361111.111111111</v>
      </c>
      <c r="BK365" s="155">
        <f t="shared" si="434"/>
        <v>1361111.111111111</v>
      </c>
      <c r="BL365" s="155">
        <f t="shared" si="434"/>
        <v>1361111.111111111</v>
      </c>
      <c r="BM365" s="155">
        <f t="shared" si="434"/>
        <v>1361111.111111111</v>
      </c>
      <c r="BN365" s="155">
        <f t="shared" si="434"/>
        <v>1361111.111111111</v>
      </c>
      <c r="BO365" s="155">
        <f t="shared" si="434"/>
        <v>1361111.111111111</v>
      </c>
      <c r="BP365" s="155">
        <f t="shared" si="434"/>
        <v>1361111.111111111</v>
      </c>
      <c r="BQ365" s="155">
        <f t="shared" si="434"/>
        <v>1361111.111111111</v>
      </c>
      <c r="BR365" s="155">
        <f t="shared" si="438"/>
        <v>1361111.111111111</v>
      </c>
      <c r="BS365" s="155">
        <f t="shared" si="438"/>
        <v>1361111.111111111</v>
      </c>
      <c r="BT365" s="155">
        <f t="shared" si="438"/>
        <v>1361111.111111111</v>
      </c>
      <c r="BU365" s="155">
        <f t="shared" si="438"/>
        <v>1361111.111111111</v>
      </c>
      <c r="BV365" s="155">
        <f t="shared" si="432"/>
        <v>16333333.333333336</v>
      </c>
      <c r="BW365" s="156">
        <f t="shared" si="417"/>
        <v>28583333.333333328</v>
      </c>
      <c r="BX365" s="155">
        <f t="shared" si="439"/>
        <v>1361111.111111111</v>
      </c>
      <c r="BY365" s="155">
        <f t="shared" si="439"/>
        <v>1361111.111111111</v>
      </c>
      <c r="BZ365" s="155">
        <f t="shared" si="439"/>
        <v>1361111.111111111</v>
      </c>
      <c r="CA365" s="155">
        <f t="shared" si="439"/>
        <v>1361111.111111111</v>
      </c>
      <c r="CB365" s="155">
        <f t="shared" si="439"/>
        <v>1361111.111111111</v>
      </c>
      <c r="CC365" s="155">
        <f t="shared" si="439"/>
        <v>1361111.111111111</v>
      </c>
      <c r="CD365" s="155">
        <f t="shared" si="439"/>
        <v>1361111.111111111</v>
      </c>
      <c r="CE365" s="155">
        <f t="shared" si="439"/>
        <v>1361111.111111111</v>
      </c>
      <c r="CF365" s="155">
        <f t="shared" si="439"/>
        <v>1361111.111111111</v>
      </c>
      <c r="CG365" s="155">
        <f t="shared" si="439"/>
        <v>1361111.111111111</v>
      </c>
      <c r="CH365" s="155">
        <f t="shared" si="439"/>
        <v>1361111.111111111</v>
      </c>
      <c r="CI365" s="155">
        <f t="shared" si="439"/>
        <v>1361111.111111111</v>
      </c>
      <c r="CJ365" s="155">
        <f t="shared" si="396"/>
        <v>16333333.333333336</v>
      </c>
      <c r="CK365" s="156">
        <f t="shared" si="419"/>
        <v>12249999.999999993</v>
      </c>
      <c r="CL365" s="155">
        <f t="shared" ref="CL365:CM369" si="443">+IF(YEAR($H365)&lt;$CL$4,$S365,IF(AND(YEAR($H365)=$CL$4,MONTH($H365)&lt;=CL$6),$S365,0))</f>
        <v>1361111.111111111</v>
      </c>
      <c r="CM365" s="155">
        <f t="shared" si="443"/>
        <v>1361111.111111111</v>
      </c>
      <c r="CN365" s="155">
        <f>+IF(YEAR($H365)&lt;$CL$4,$S365,IF(AND(YEAR($H365)=$CL$4,MONTH($H365)&lt;=CN$6),$S365,0))-20</f>
        <v>1361091.111111111</v>
      </c>
      <c r="CO365" s="155"/>
      <c r="CP365" s="155"/>
      <c r="CQ365" s="155"/>
      <c r="CR365" s="155"/>
      <c r="CS365" s="155"/>
      <c r="CT365" s="155"/>
      <c r="CU365" s="155"/>
      <c r="CV365" s="155"/>
      <c r="CW365" s="155"/>
      <c r="CX365" s="155">
        <f t="shared" si="412"/>
        <v>4083313.333333333</v>
      </c>
      <c r="CY365" s="155">
        <f t="shared" si="413"/>
        <v>8166686.6666666595</v>
      </c>
    </row>
    <row r="366" spans="1:103" ht="13" outlineLevel="1" x14ac:dyDescent="0.25">
      <c r="A366" s="80" t="s">
        <v>460</v>
      </c>
      <c r="B366" s="80" t="s">
        <v>39</v>
      </c>
      <c r="C366" s="72"/>
      <c r="D366" s="161" t="s">
        <v>147</v>
      </c>
      <c r="E366" s="142" t="s">
        <v>911</v>
      </c>
      <c r="F366" s="71" t="s">
        <v>508</v>
      </c>
      <c r="G366" s="57">
        <v>44866</v>
      </c>
      <c r="H366" s="57">
        <v>44835</v>
      </c>
      <c r="I366" s="90">
        <v>60</v>
      </c>
      <c r="J366" s="90">
        <v>1001601400</v>
      </c>
      <c r="K366" s="96" t="s">
        <v>46</v>
      </c>
      <c r="L366" s="38"/>
      <c r="M366" s="38" t="str">
        <f t="shared" si="402"/>
        <v>6274</v>
      </c>
      <c r="N366" s="166">
        <v>6274001906</v>
      </c>
      <c r="O366" s="38" t="s">
        <v>346</v>
      </c>
      <c r="P366" s="92"/>
      <c r="Q366" s="58"/>
      <c r="R366" s="158">
        <v>34500000</v>
      </c>
      <c r="S366" s="170">
        <f t="shared" si="403"/>
        <v>575000</v>
      </c>
      <c r="T366" s="155">
        <f t="shared" si="435"/>
        <v>0</v>
      </c>
      <c r="U366" s="155">
        <f t="shared" si="435"/>
        <v>0</v>
      </c>
      <c r="V366" s="155">
        <f t="shared" si="435"/>
        <v>0</v>
      </c>
      <c r="W366" s="155">
        <f t="shared" si="435"/>
        <v>0</v>
      </c>
      <c r="X366" s="155">
        <f t="shared" si="435"/>
        <v>0</v>
      </c>
      <c r="Y366" s="155">
        <f t="shared" si="435"/>
        <v>0</v>
      </c>
      <c r="Z366" s="155">
        <f t="shared" si="435"/>
        <v>0</v>
      </c>
      <c r="AA366" s="155">
        <f t="shared" si="435"/>
        <v>0</v>
      </c>
      <c r="AB366" s="155">
        <f t="shared" si="435"/>
        <v>0</v>
      </c>
      <c r="AC366" s="155">
        <f t="shared" si="435"/>
        <v>0</v>
      </c>
      <c r="AD366" s="155">
        <f t="shared" si="435"/>
        <v>0</v>
      </c>
      <c r="AE366" s="155">
        <f t="shared" si="435"/>
        <v>0</v>
      </c>
      <c r="AF366" s="155">
        <f t="shared" si="441"/>
        <v>0</v>
      </c>
      <c r="AG366" s="156">
        <v>0</v>
      </c>
      <c r="AH366" s="155">
        <f t="shared" si="436"/>
        <v>0</v>
      </c>
      <c r="AI366" s="155">
        <f t="shared" si="436"/>
        <v>0</v>
      </c>
      <c r="AJ366" s="155">
        <f t="shared" si="436"/>
        <v>0</v>
      </c>
      <c r="AK366" s="155">
        <f t="shared" si="436"/>
        <v>0</v>
      </c>
      <c r="AL366" s="155">
        <f t="shared" si="436"/>
        <v>0</v>
      </c>
      <c r="AM366" s="155">
        <f t="shared" si="436"/>
        <v>0</v>
      </c>
      <c r="AN366" s="155">
        <f t="shared" si="436"/>
        <v>0</v>
      </c>
      <c r="AO366" s="155">
        <f t="shared" si="436"/>
        <v>0</v>
      </c>
      <c r="AP366" s="155">
        <f t="shared" si="436"/>
        <v>0</v>
      </c>
      <c r="AQ366" s="155">
        <f t="shared" si="436"/>
        <v>0</v>
      </c>
      <c r="AR366" s="155">
        <f t="shared" si="436"/>
        <v>0</v>
      </c>
      <c r="AS366" s="155">
        <f t="shared" si="436"/>
        <v>0</v>
      </c>
      <c r="AT366" s="155">
        <f t="shared" si="442"/>
        <v>0</v>
      </c>
      <c r="AU366" s="156">
        <v>0</v>
      </c>
      <c r="AV366" s="155">
        <f t="shared" si="433"/>
        <v>0</v>
      </c>
      <c r="AW366" s="155">
        <f t="shared" si="437"/>
        <v>0</v>
      </c>
      <c r="AX366" s="155">
        <f t="shared" ref="AX366:BG375" si="444">+IF(YEAR($H366)&lt;$AV$5,$S366,IF(AND(YEAR($H366)=$AV$5,MONTH($H366)&lt;=AX$6),$S366,0))</f>
        <v>0</v>
      </c>
      <c r="AY366" s="155">
        <f t="shared" si="444"/>
        <v>0</v>
      </c>
      <c r="AZ366" s="155">
        <f t="shared" si="444"/>
        <v>0</v>
      </c>
      <c r="BA366" s="155">
        <f t="shared" si="444"/>
        <v>0</v>
      </c>
      <c r="BB366" s="155">
        <f t="shared" si="444"/>
        <v>0</v>
      </c>
      <c r="BC366" s="155">
        <f t="shared" si="444"/>
        <v>0</v>
      </c>
      <c r="BD366" s="155">
        <f t="shared" si="444"/>
        <v>0</v>
      </c>
      <c r="BE366" s="155">
        <f t="shared" si="444"/>
        <v>575000</v>
      </c>
      <c r="BF366" s="155">
        <f t="shared" si="444"/>
        <v>575000</v>
      </c>
      <c r="BG366" s="155">
        <f t="shared" si="444"/>
        <v>575000</v>
      </c>
      <c r="BH366" s="155">
        <f t="shared" si="426"/>
        <v>1725000</v>
      </c>
      <c r="BI366" s="155">
        <f t="shared" si="427"/>
        <v>32775000</v>
      </c>
      <c r="BJ366" s="155">
        <f t="shared" si="422"/>
        <v>575000</v>
      </c>
      <c r="BK366" s="155">
        <f t="shared" si="434"/>
        <v>575000</v>
      </c>
      <c r="BL366" s="155">
        <f t="shared" si="434"/>
        <v>575000</v>
      </c>
      <c r="BM366" s="155">
        <f t="shared" si="434"/>
        <v>575000</v>
      </c>
      <c r="BN366" s="155">
        <f t="shared" si="434"/>
        <v>575000</v>
      </c>
      <c r="BO366" s="155">
        <f t="shared" si="434"/>
        <v>575000</v>
      </c>
      <c r="BP366" s="155">
        <f t="shared" si="434"/>
        <v>575000</v>
      </c>
      <c r="BQ366" s="155">
        <f t="shared" si="434"/>
        <v>575000</v>
      </c>
      <c r="BR366" s="155">
        <f t="shared" si="438"/>
        <v>575000</v>
      </c>
      <c r="BS366" s="155">
        <f t="shared" si="438"/>
        <v>575000</v>
      </c>
      <c r="BT366" s="155">
        <f t="shared" si="438"/>
        <v>575000</v>
      </c>
      <c r="BU366" s="155">
        <f t="shared" si="438"/>
        <v>575000</v>
      </c>
      <c r="BV366" s="155">
        <f t="shared" si="432"/>
        <v>6900000</v>
      </c>
      <c r="BW366" s="156">
        <f t="shared" si="417"/>
        <v>25875000</v>
      </c>
      <c r="BX366" s="155">
        <f t="shared" si="439"/>
        <v>575000</v>
      </c>
      <c r="BY366" s="155">
        <f t="shared" si="439"/>
        <v>575000</v>
      </c>
      <c r="BZ366" s="155">
        <f t="shared" si="439"/>
        <v>575000</v>
      </c>
      <c r="CA366" s="155">
        <f t="shared" si="439"/>
        <v>575000</v>
      </c>
      <c r="CB366" s="155">
        <f t="shared" si="439"/>
        <v>575000</v>
      </c>
      <c r="CC366" s="155">
        <f t="shared" si="439"/>
        <v>575000</v>
      </c>
      <c r="CD366" s="155">
        <f t="shared" si="439"/>
        <v>575000</v>
      </c>
      <c r="CE366" s="155">
        <f t="shared" si="439"/>
        <v>575000</v>
      </c>
      <c r="CF366" s="155">
        <f t="shared" si="439"/>
        <v>575000</v>
      </c>
      <c r="CG366" s="155">
        <f t="shared" si="439"/>
        <v>575000</v>
      </c>
      <c r="CH366" s="155">
        <f t="shared" si="439"/>
        <v>575000</v>
      </c>
      <c r="CI366" s="155">
        <f t="shared" si="439"/>
        <v>575000</v>
      </c>
      <c r="CJ366" s="155">
        <f t="shared" si="396"/>
        <v>6900000</v>
      </c>
      <c r="CK366" s="156">
        <f t="shared" si="419"/>
        <v>18975000</v>
      </c>
      <c r="CL366" s="155">
        <f t="shared" si="443"/>
        <v>575000</v>
      </c>
      <c r="CM366" s="155">
        <f t="shared" si="443"/>
        <v>575000</v>
      </c>
      <c r="CN366" s="155">
        <f t="shared" ref="CN366:CW369" si="445">+IF(YEAR($H366)&lt;$CL$4,$S366,IF(AND(YEAR($H366)=$CL$4,MONTH($H366)&lt;=CN$6),$S366,0))</f>
        <v>575000</v>
      </c>
      <c r="CO366" s="155">
        <f t="shared" si="445"/>
        <v>575000</v>
      </c>
      <c r="CP366" s="155">
        <f t="shared" si="445"/>
        <v>575000</v>
      </c>
      <c r="CQ366" s="155">
        <f t="shared" si="445"/>
        <v>575000</v>
      </c>
      <c r="CR366" s="155">
        <f t="shared" si="445"/>
        <v>575000</v>
      </c>
      <c r="CS366" s="155">
        <f t="shared" si="445"/>
        <v>575000</v>
      </c>
      <c r="CT366" s="155">
        <f t="shared" si="445"/>
        <v>575000</v>
      </c>
      <c r="CU366" s="155">
        <f t="shared" si="445"/>
        <v>575000</v>
      </c>
      <c r="CV366" s="155">
        <f t="shared" si="445"/>
        <v>575000</v>
      </c>
      <c r="CW366" s="155">
        <f t="shared" si="445"/>
        <v>575000</v>
      </c>
      <c r="CX366" s="155">
        <f t="shared" si="412"/>
        <v>6900000</v>
      </c>
      <c r="CY366" s="155">
        <f t="shared" si="413"/>
        <v>12075000</v>
      </c>
    </row>
    <row r="367" spans="1:103" ht="13" outlineLevel="1" x14ac:dyDescent="0.25">
      <c r="A367" s="80" t="s">
        <v>460</v>
      </c>
      <c r="B367" s="80" t="s">
        <v>39</v>
      </c>
      <c r="C367" s="72"/>
      <c r="D367" s="161" t="s">
        <v>168</v>
      </c>
      <c r="E367" s="142" t="s">
        <v>912</v>
      </c>
      <c r="F367" s="71" t="s">
        <v>531</v>
      </c>
      <c r="G367" s="57">
        <v>44815</v>
      </c>
      <c r="H367" s="57">
        <v>44835</v>
      </c>
      <c r="I367" s="90">
        <v>60</v>
      </c>
      <c r="J367" s="90">
        <v>1001602000</v>
      </c>
      <c r="K367" s="96" t="s">
        <v>66</v>
      </c>
      <c r="L367" s="38"/>
      <c r="M367" s="38" t="str">
        <f t="shared" si="402"/>
        <v>6274</v>
      </c>
      <c r="N367" s="166">
        <v>6274001906</v>
      </c>
      <c r="O367" s="38" t="s">
        <v>346</v>
      </c>
      <c r="P367" s="92"/>
      <c r="Q367" s="58"/>
      <c r="R367" s="158">
        <v>205226319</v>
      </c>
      <c r="S367" s="170">
        <f t="shared" si="403"/>
        <v>3420438.65</v>
      </c>
      <c r="T367" s="155">
        <f t="shared" si="435"/>
        <v>0</v>
      </c>
      <c r="U367" s="155">
        <f t="shared" si="435"/>
        <v>0</v>
      </c>
      <c r="V367" s="155">
        <f t="shared" si="435"/>
        <v>0</v>
      </c>
      <c r="W367" s="155">
        <f t="shared" si="435"/>
        <v>0</v>
      </c>
      <c r="X367" s="155">
        <f t="shared" si="435"/>
        <v>0</v>
      </c>
      <c r="Y367" s="155">
        <f t="shared" si="435"/>
        <v>0</v>
      </c>
      <c r="Z367" s="155">
        <f t="shared" si="435"/>
        <v>0</v>
      </c>
      <c r="AA367" s="155">
        <f t="shared" si="435"/>
        <v>0</v>
      </c>
      <c r="AB367" s="155">
        <f t="shared" si="435"/>
        <v>0</v>
      </c>
      <c r="AC367" s="155">
        <f t="shared" si="435"/>
        <v>0</v>
      </c>
      <c r="AD367" s="155">
        <f t="shared" si="435"/>
        <v>0</v>
      </c>
      <c r="AE367" s="155">
        <f t="shared" si="435"/>
        <v>0</v>
      </c>
      <c r="AF367" s="155">
        <f t="shared" si="441"/>
        <v>0</v>
      </c>
      <c r="AG367" s="156">
        <v>0</v>
      </c>
      <c r="AH367" s="155">
        <f t="shared" si="436"/>
        <v>0</v>
      </c>
      <c r="AI367" s="155">
        <f t="shared" si="436"/>
        <v>0</v>
      </c>
      <c r="AJ367" s="155">
        <f t="shared" si="436"/>
        <v>0</v>
      </c>
      <c r="AK367" s="155">
        <f t="shared" si="436"/>
        <v>0</v>
      </c>
      <c r="AL367" s="155">
        <f t="shared" si="436"/>
        <v>0</v>
      </c>
      <c r="AM367" s="155">
        <f t="shared" si="436"/>
        <v>0</v>
      </c>
      <c r="AN367" s="155">
        <f t="shared" si="436"/>
        <v>0</v>
      </c>
      <c r="AO367" s="155">
        <f t="shared" si="436"/>
        <v>0</v>
      </c>
      <c r="AP367" s="155">
        <f t="shared" si="436"/>
        <v>0</v>
      </c>
      <c r="AQ367" s="155">
        <f t="shared" si="436"/>
        <v>0</v>
      </c>
      <c r="AR367" s="155">
        <f t="shared" si="436"/>
        <v>0</v>
      </c>
      <c r="AS367" s="155">
        <f t="shared" si="436"/>
        <v>0</v>
      </c>
      <c r="AT367" s="155">
        <f t="shared" si="442"/>
        <v>0</v>
      </c>
      <c r="AU367" s="156">
        <v>0</v>
      </c>
      <c r="AV367" s="155">
        <f t="shared" si="433"/>
        <v>0</v>
      </c>
      <c r="AW367" s="155">
        <f t="shared" si="437"/>
        <v>0</v>
      </c>
      <c r="AX367" s="155">
        <f t="shared" si="444"/>
        <v>0</v>
      </c>
      <c r="AY367" s="155">
        <f t="shared" si="444"/>
        <v>0</v>
      </c>
      <c r="AZ367" s="155">
        <f t="shared" si="444"/>
        <v>0</v>
      </c>
      <c r="BA367" s="155">
        <f t="shared" si="444"/>
        <v>0</v>
      </c>
      <c r="BB367" s="155">
        <f t="shared" si="444"/>
        <v>0</v>
      </c>
      <c r="BC367" s="155">
        <f t="shared" si="444"/>
        <v>0</v>
      </c>
      <c r="BD367" s="155">
        <f t="shared" si="444"/>
        <v>0</v>
      </c>
      <c r="BE367" s="155">
        <f t="shared" si="444"/>
        <v>3420438.65</v>
      </c>
      <c r="BF367" s="155">
        <f t="shared" si="444"/>
        <v>3420438.65</v>
      </c>
      <c r="BG367" s="155">
        <f t="shared" si="444"/>
        <v>3420438.65</v>
      </c>
      <c r="BH367" s="155">
        <f t="shared" si="426"/>
        <v>10261315.949999999</v>
      </c>
      <c r="BI367" s="155">
        <f t="shared" si="427"/>
        <v>194965003.05000001</v>
      </c>
      <c r="BJ367" s="155">
        <f t="shared" si="422"/>
        <v>3420438.65</v>
      </c>
      <c r="BK367" s="155">
        <f t="shared" si="434"/>
        <v>3420438.65</v>
      </c>
      <c r="BL367" s="155">
        <f t="shared" si="434"/>
        <v>3420438.65</v>
      </c>
      <c r="BM367" s="155">
        <f t="shared" si="434"/>
        <v>3420438.65</v>
      </c>
      <c r="BN367" s="155">
        <f t="shared" si="434"/>
        <v>3420438.65</v>
      </c>
      <c r="BO367" s="155">
        <f t="shared" si="434"/>
        <v>3420438.65</v>
      </c>
      <c r="BP367" s="155">
        <f t="shared" si="434"/>
        <v>3420438.65</v>
      </c>
      <c r="BQ367" s="155">
        <f t="shared" si="434"/>
        <v>3420438.65</v>
      </c>
      <c r="BR367" s="155">
        <f t="shared" si="438"/>
        <v>3420438.65</v>
      </c>
      <c r="BS367" s="155">
        <f t="shared" si="438"/>
        <v>3420438.65</v>
      </c>
      <c r="BT367" s="155">
        <f t="shared" si="438"/>
        <v>3420438.65</v>
      </c>
      <c r="BU367" s="155">
        <f t="shared" si="438"/>
        <v>3420438.65</v>
      </c>
      <c r="BV367" s="155">
        <f t="shared" si="432"/>
        <v>41045263.79999999</v>
      </c>
      <c r="BW367" s="156">
        <f t="shared" si="417"/>
        <v>153919739.25000003</v>
      </c>
      <c r="BX367" s="155">
        <f t="shared" si="439"/>
        <v>3420438.65</v>
      </c>
      <c r="BY367" s="155">
        <f t="shared" si="439"/>
        <v>3420438.65</v>
      </c>
      <c r="BZ367" s="155">
        <f t="shared" si="439"/>
        <v>3420438.65</v>
      </c>
      <c r="CA367" s="155">
        <f t="shared" si="439"/>
        <v>3420438.65</v>
      </c>
      <c r="CB367" s="155">
        <f t="shared" si="439"/>
        <v>3420438.65</v>
      </c>
      <c r="CC367" s="155">
        <f t="shared" si="439"/>
        <v>3420438.65</v>
      </c>
      <c r="CD367" s="155">
        <f t="shared" si="439"/>
        <v>3420438.65</v>
      </c>
      <c r="CE367" s="155">
        <f t="shared" si="439"/>
        <v>3420438.65</v>
      </c>
      <c r="CF367" s="155">
        <f t="shared" si="439"/>
        <v>3420438.65</v>
      </c>
      <c r="CG367" s="155">
        <f t="shared" si="439"/>
        <v>3420438.65</v>
      </c>
      <c r="CH367" s="155">
        <f t="shared" si="439"/>
        <v>3420438.65</v>
      </c>
      <c r="CI367" s="155">
        <f t="shared" si="439"/>
        <v>3420438.65</v>
      </c>
      <c r="CJ367" s="155">
        <f t="shared" si="396"/>
        <v>41045263.79999999</v>
      </c>
      <c r="CK367" s="156">
        <f t="shared" si="419"/>
        <v>112874475.45000005</v>
      </c>
      <c r="CL367" s="155">
        <f t="shared" si="443"/>
        <v>3420438.65</v>
      </c>
      <c r="CM367" s="155">
        <f t="shared" si="443"/>
        <v>3420438.65</v>
      </c>
      <c r="CN367" s="155">
        <f t="shared" si="445"/>
        <v>3420438.65</v>
      </c>
      <c r="CO367" s="155">
        <f t="shared" si="445"/>
        <v>3420438.65</v>
      </c>
      <c r="CP367" s="155">
        <f t="shared" si="445"/>
        <v>3420438.65</v>
      </c>
      <c r="CQ367" s="155">
        <f t="shared" si="445"/>
        <v>3420438.65</v>
      </c>
      <c r="CR367" s="155">
        <f t="shared" si="445"/>
        <v>3420438.65</v>
      </c>
      <c r="CS367" s="155">
        <f t="shared" si="445"/>
        <v>3420438.65</v>
      </c>
      <c r="CT367" s="155">
        <f t="shared" si="445"/>
        <v>3420438.65</v>
      </c>
      <c r="CU367" s="155">
        <f t="shared" si="445"/>
        <v>3420438.65</v>
      </c>
      <c r="CV367" s="155">
        <f t="shared" si="445"/>
        <v>3420438.65</v>
      </c>
      <c r="CW367" s="155">
        <f t="shared" si="445"/>
        <v>3420438.65</v>
      </c>
      <c r="CX367" s="155">
        <f t="shared" si="412"/>
        <v>41045263.79999999</v>
      </c>
      <c r="CY367" s="155">
        <f t="shared" si="413"/>
        <v>71829211.650000066</v>
      </c>
    </row>
    <row r="368" spans="1:103" ht="13" outlineLevel="1" x14ac:dyDescent="0.25">
      <c r="A368" s="80" t="s">
        <v>460</v>
      </c>
      <c r="B368" s="80" t="s">
        <v>39</v>
      </c>
      <c r="C368" s="72"/>
      <c r="D368" s="161" t="s">
        <v>88</v>
      </c>
      <c r="E368" s="142" t="s">
        <v>913</v>
      </c>
      <c r="F368" s="71" t="s">
        <v>549</v>
      </c>
      <c r="G368" s="57">
        <v>44837</v>
      </c>
      <c r="H368" s="57">
        <v>44835</v>
      </c>
      <c r="I368" s="90">
        <v>60</v>
      </c>
      <c r="J368" s="90">
        <v>1001603000</v>
      </c>
      <c r="K368" s="96" t="s">
        <v>125</v>
      </c>
      <c r="L368" s="38"/>
      <c r="M368" s="38" t="str">
        <f t="shared" si="402"/>
        <v>6274</v>
      </c>
      <c r="N368" s="166">
        <v>6274001905</v>
      </c>
      <c r="O368" s="38">
        <v>6274001905</v>
      </c>
      <c r="P368" s="92"/>
      <c r="Q368" s="58"/>
      <c r="R368" s="158">
        <v>480000000</v>
      </c>
      <c r="S368" s="170">
        <f t="shared" si="403"/>
        <v>8000000</v>
      </c>
      <c r="T368" s="155">
        <f t="shared" si="435"/>
        <v>0</v>
      </c>
      <c r="U368" s="155">
        <f t="shared" si="435"/>
        <v>0</v>
      </c>
      <c r="V368" s="155">
        <f t="shared" si="435"/>
        <v>0</v>
      </c>
      <c r="W368" s="155">
        <f t="shared" si="435"/>
        <v>0</v>
      </c>
      <c r="X368" s="155">
        <f t="shared" si="435"/>
        <v>0</v>
      </c>
      <c r="Y368" s="155">
        <f t="shared" si="435"/>
        <v>0</v>
      </c>
      <c r="Z368" s="155">
        <f t="shared" si="435"/>
        <v>0</v>
      </c>
      <c r="AA368" s="155">
        <f t="shared" si="435"/>
        <v>0</v>
      </c>
      <c r="AB368" s="155">
        <f t="shared" si="435"/>
        <v>0</v>
      </c>
      <c r="AC368" s="155">
        <f t="shared" si="435"/>
        <v>0</v>
      </c>
      <c r="AD368" s="155">
        <f t="shared" si="435"/>
        <v>0</v>
      </c>
      <c r="AE368" s="155">
        <f t="shared" si="435"/>
        <v>0</v>
      </c>
      <c r="AF368" s="155">
        <f t="shared" si="441"/>
        <v>0</v>
      </c>
      <c r="AG368" s="156">
        <v>0</v>
      </c>
      <c r="AH368" s="155">
        <f t="shared" si="436"/>
        <v>0</v>
      </c>
      <c r="AI368" s="155">
        <f t="shared" si="436"/>
        <v>0</v>
      </c>
      <c r="AJ368" s="155">
        <f t="shared" si="436"/>
        <v>0</v>
      </c>
      <c r="AK368" s="155">
        <f t="shared" si="436"/>
        <v>0</v>
      </c>
      <c r="AL368" s="155">
        <f t="shared" si="436"/>
        <v>0</v>
      </c>
      <c r="AM368" s="155">
        <f t="shared" si="436"/>
        <v>0</v>
      </c>
      <c r="AN368" s="155">
        <f t="shared" si="436"/>
        <v>0</v>
      </c>
      <c r="AO368" s="155">
        <f t="shared" si="436"/>
        <v>0</v>
      </c>
      <c r="AP368" s="155">
        <f t="shared" si="436"/>
        <v>0</v>
      </c>
      <c r="AQ368" s="155">
        <f t="shared" si="436"/>
        <v>0</v>
      </c>
      <c r="AR368" s="155">
        <f t="shared" si="436"/>
        <v>0</v>
      </c>
      <c r="AS368" s="155">
        <f t="shared" si="436"/>
        <v>0</v>
      </c>
      <c r="AT368" s="155">
        <f t="shared" si="442"/>
        <v>0</v>
      </c>
      <c r="AU368" s="156">
        <v>0</v>
      </c>
      <c r="AV368" s="155">
        <f t="shared" si="433"/>
        <v>0</v>
      </c>
      <c r="AW368" s="155">
        <f t="shared" si="437"/>
        <v>0</v>
      </c>
      <c r="AX368" s="155">
        <f t="shared" si="444"/>
        <v>0</v>
      </c>
      <c r="AY368" s="155">
        <f t="shared" si="444"/>
        <v>0</v>
      </c>
      <c r="AZ368" s="155">
        <f t="shared" si="444"/>
        <v>0</v>
      </c>
      <c r="BA368" s="155">
        <f t="shared" si="444"/>
        <v>0</v>
      </c>
      <c r="BB368" s="155">
        <f t="shared" si="444"/>
        <v>0</v>
      </c>
      <c r="BC368" s="155">
        <f t="shared" si="444"/>
        <v>0</v>
      </c>
      <c r="BD368" s="155">
        <f t="shared" si="444"/>
        <v>0</v>
      </c>
      <c r="BE368" s="155">
        <f t="shared" si="444"/>
        <v>8000000</v>
      </c>
      <c r="BF368" s="155">
        <f t="shared" si="444"/>
        <v>8000000</v>
      </c>
      <c r="BG368" s="155">
        <f t="shared" si="444"/>
        <v>8000000</v>
      </c>
      <c r="BH368" s="155">
        <f t="shared" si="426"/>
        <v>24000000</v>
      </c>
      <c r="BI368" s="155">
        <f t="shared" si="427"/>
        <v>456000000</v>
      </c>
      <c r="BJ368" s="155">
        <f t="shared" si="422"/>
        <v>8000000</v>
      </c>
      <c r="BK368" s="155">
        <f t="shared" si="434"/>
        <v>8000000</v>
      </c>
      <c r="BL368" s="155">
        <f t="shared" si="434"/>
        <v>8000000</v>
      </c>
      <c r="BM368" s="155">
        <f t="shared" si="434"/>
        <v>8000000</v>
      </c>
      <c r="BN368" s="155">
        <f t="shared" si="434"/>
        <v>8000000</v>
      </c>
      <c r="BO368" s="155">
        <f t="shared" si="434"/>
        <v>8000000</v>
      </c>
      <c r="BP368" s="155">
        <f t="shared" si="434"/>
        <v>8000000</v>
      </c>
      <c r="BQ368" s="155">
        <f t="shared" si="434"/>
        <v>8000000</v>
      </c>
      <c r="BR368" s="155">
        <f t="shared" si="438"/>
        <v>8000000</v>
      </c>
      <c r="BS368" s="155">
        <f t="shared" si="438"/>
        <v>8000000</v>
      </c>
      <c r="BT368" s="155">
        <f t="shared" si="438"/>
        <v>8000000</v>
      </c>
      <c r="BU368" s="155">
        <f t="shared" si="438"/>
        <v>8000000</v>
      </c>
      <c r="BV368" s="155">
        <f t="shared" si="432"/>
        <v>96000000</v>
      </c>
      <c r="BW368" s="156">
        <f t="shared" si="417"/>
        <v>360000000</v>
      </c>
      <c r="BX368" s="155">
        <f t="shared" si="439"/>
        <v>8000000</v>
      </c>
      <c r="BY368" s="155">
        <f t="shared" si="439"/>
        <v>8000000</v>
      </c>
      <c r="BZ368" s="155">
        <f t="shared" si="439"/>
        <v>8000000</v>
      </c>
      <c r="CA368" s="155">
        <f t="shared" si="439"/>
        <v>8000000</v>
      </c>
      <c r="CB368" s="155">
        <f t="shared" si="439"/>
        <v>8000000</v>
      </c>
      <c r="CC368" s="155">
        <f t="shared" si="439"/>
        <v>8000000</v>
      </c>
      <c r="CD368" s="155">
        <f t="shared" si="439"/>
        <v>8000000</v>
      </c>
      <c r="CE368" s="155">
        <f t="shared" si="439"/>
        <v>8000000</v>
      </c>
      <c r="CF368" s="155">
        <f t="shared" si="439"/>
        <v>8000000</v>
      </c>
      <c r="CG368" s="155">
        <f t="shared" si="439"/>
        <v>8000000</v>
      </c>
      <c r="CH368" s="155">
        <f t="shared" si="439"/>
        <v>8000000</v>
      </c>
      <c r="CI368" s="155">
        <f t="shared" si="439"/>
        <v>8000000</v>
      </c>
      <c r="CJ368" s="155">
        <f t="shared" si="396"/>
        <v>96000000</v>
      </c>
      <c r="CK368" s="156">
        <f t="shared" si="419"/>
        <v>264000000</v>
      </c>
      <c r="CL368" s="155">
        <f t="shared" si="443"/>
        <v>8000000</v>
      </c>
      <c r="CM368" s="155">
        <f t="shared" si="443"/>
        <v>8000000</v>
      </c>
      <c r="CN368" s="155">
        <f t="shared" si="445"/>
        <v>8000000</v>
      </c>
      <c r="CO368" s="155">
        <f t="shared" si="445"/>
        <v>8000000</v>
      </c>
      <c r="CP368" s="155">
        <f t="shared" si="445"/>
        <v>8000000</v>
      </c>
      <c r="CQ368" s="155">
        <f t="shared" si="445"/>
        <v>8000000</v>
      </c>
      <c r="CR368" s="155">
        <f t="shared" si="445"/>
        <v>8000000</v>
      </c>
      <c r="CS368" s="155">
        <f t="shared" si="445"/>
        <v>8000000</v>
      </c>
      <c r="CT368" s="155">
        <f t="shared" si="445"/>
        <v>8000000</v>
      </c>
      <c r="CU368" s="155">
        <f t="shared" si="445"/>
        <v>8000000</v>
      </c>
      <c r="CV368" s="155">
        <f t="shared" si="445"/>
        <v>8000000</v>
      </c>
      <c r="CW368" s="155">
        <f t="shared" si="445"/>
        <v>8000000</v>
      </c>
      <c r="CX368" s="155">
        <f t="shared" si="412"/>
        <v>96000000</v>
      </c>
      <c r="CY368" s="155">
        <f t="shared" si="413"/>
        <v>168000000</v>
      </c>
    </row>
    <row r="369" spans="1:103" ht="13" outlineLevel="1" x14ac:dyDescent="0.25">
      <c r="A369" s="80" t="s">
        <v>460</v>
      </c>
      <c r="B369" s="80" t="s">
        <v>39</v>
      </c>
      <c r="C369" s="72"/>
      <c r="D369" s="161" t="s">
        <v>88</v>
      </c>
      <c r="E369" s="142" t="s">
        <v>914</v>
      </c>
      <c r="F369" s="71" t="s">
        <v>550</v>
      </c>
      <c r="G369" s="57">
        <v>44866</v>
      </c>
      <c r="H369" s="57">
        <v>44835</v>
      </c>
      <c r="I369" s="90">
        <v>60</v>
      </c>
      <c r="J369" s="90">
        <v>1001603000</v>
      </c>
      <c r="K369" s="96" t="s">
        <v>125</v>
      </c>
      <c r="L369" s="38"/>
      <c r="M369" s="38" t="str">
        <f t="shared" si="402"/>
        <v>6274</v>
      </c>
      <c r="N369" s="166">
        <v>6274001905</v>
      </c>
      <c r="O369" s="38">
        <v>6274001905</v>
      </c>
      <c r="P369" s="92"/>
      <c r="Q369" s="58"/>
      <c r="R369" s="158">
        <v>475000000</v>
      </c>
      <c r="S369" s="170">
        <f t="shared" si="403"/>
        <v>7916666.666666667</v>
      </c>
      <c r="T369" s="155">
        <f t="shared" si="435"/>
        <v>0</v>
      </c>
      <c r="U369" s="155">
        <f t="shared" si="435"/>
        <v>0</v>
      </c>
      <c r="V369" s="155">
        <f t="shared" si="435"/>
        <v>0</v>
      </c>
      <c r="W369" s="155">
        <f t="shared" si="435"/>
        <v>0</v>
      </c>
      <c r="X369" s="155">
        <f t="shared" si="435"/>
        <v>0</v>
      </c>
      <c r="Y369" s="155">
        <f t="shared" si="435"/>
        <v>0</v>
      </c>
      <c r="Z369" s="155">
        <f t="shared" si="435"/>
        <v>0</v>
      </c>
      <c r="AA369" s="155">
        <f t="shared" si="435"/>
        <v>0</v>
      </c>
      <c r="AB369" s="155">
        <f t="shared" si="435"/>
        <v>0</v>
      </c>
      <c r="AC369" s="155">
        <f t="shared" si="435"/>
        <v>0</v>
      </c>
      <c r="AD369" s="155">
        <f t="shared" si="435"/>
        <v>0</v>
      </c>
      <c r="AE369" s="155">
        <f t="shared" si="435"/>
        <v>0</v>
      </c>
      <c r="AF369" s="155">
        <f t="shared" si="441"/>
        <v>0</v>
      </c>
      <c r="AG369" s="156">
        <v>0</v>
      </c>
      <c r="AH369" s="155">
        <f t="shared" si="436"/>
        <v>0</v>
      </c>
      <c r="AI369" s="155">
        <f t="shared" si="436"/>
        <v>0</v>
      </c>
      <c r="AJ369" s="155">
        <f t="shared" si="436"/>
        <v>0</v>
      </c>
      <c r="AK369" s="155">
        <f t="shared" si="436"/>
        <v>0</v>
      </c>
      <c r="AL369" s="155">
        <f t="shared" si="436"/>
        <v>0</v>
      </c>
      <c r="AM369" s="155">
        <f t="shared" si="436"/>
        <v>0</v>
      </c>
      <c r="AN369" s="155">
        <f t="shared" si="436"/>
        <v>0</v>
      </c>
      <c r="AO369" s="155">
        <f t="shared" si="436"/>
        <v>0</v>
      </c>
      <c r="AP369" s="155">
        <f t="shared" si="436"/>
        <v>0</v>
      </c>
      <c r="AQ369" s="155">
        <f t="shared" si="436"/>
        <v>0</v>
      </c>
      <c r="AR369" s="155">
        <f t="shared" si="436"/>
        <v>0</v>
      </c>
      <c r="AS369" s="155">
        <f t="shared" si="436"/>
        <v>0</v>
      </c>
      <c r="AT369" s="155">
        <f t="shared" si="442"/>
        <v>0</v>
      </c>
      <c r="AU369" s="156">
        <v>0</v>
      </c>
      <c r="AV369" s="155">
        <f t="shared" si="433"/>
        <v>0</v>
      </c>
      <c r="AW369" s="155">
        <f t="shared" si="437"/>
        <v>0</v>
      </c>
      <c r="AX369" s="155">
        <f t="shared" si="444"/>
        <v>0</v>
      </c>
      <c r="AY369" s="155">
        <f t="shared" si="444"/>
        <v>0</v>
      </c>
      <c r="AZ369" s="155">
        <f t="shared" si="444"/>
        <v>0</v>
      </c>
      <c r="BA369" s="155">
        <f t="shared" si="444"/>
        <v>0</v>
      </c>
      <c r="BB369" s="155">
        <f t="shared" si="444"/>
        <v>0</v>
      </c>
      <c r="BC369" s="155">
        <f t="shared" si="444"/>
        <v>0</v>
      </c>
      <c r="BD369" s="155">
        <f t="shared" si="444"/>
        <v>0</v>
      </c>
      <c r="BE369" s="155">
        <f t="shared" si="444"/>
        <v>7916666.666666667</v>
      </c>
      <c r="BF369" s="155">
        <f t="shared" si="444"/>
        <v>7916666.666666667</v>
      </c>
      <c r="BG369" s="155">
        <f t="shared" si="444"/>
        <v>7916666.666666667</v>
      </c>
      <c r="BH369" s="155">
        <f t="shared" si="426"/>
        <v>23750000</v>
      </c>
      <c r="BI369" s="158">
        <f t="shared" si="427"/>
        <v>451250000</v>
      </c>
      <c r="BJ369" s="155">
        <f t="shared" si="422"/>
        <v>7916666.666666667</v>
      </c>
      <c r="BK369" s="155">
        <f t="shared" si="434"/>
        <v>7916666.666666667</v>
      </c>
      <c r="BL369" s="155">
        <f t="shared" si="434"/>
        <v>7916666.666666667</v>
      </c>
      <c r="BM369" s="155">
        <f t="shared" si="434"/>
        <v>7916666.666666667</v>
      </c>
      <c r="BN369" s="155">
        <f t="shared" si="434"/>
        <v>7916666.666666667</v>
      </c>
      <c r="BO369" s="155">
        <f t="shared" si="434"/>
        <v>7916666.666666667</v>
      </c>
      <c r="BP369" s="155">
        <f t="shared" si="434"/>
        <v>7916666.666666667</v>
      </c>
      <c r="BQ369" s="155">
        <f t="shared" si="434"/>
        <v>7916666.666666667</v>
      </c>
      <c r="BR369" s="155">
        <f t="shared" si="438"/>
        <v>7916666.666666667</v>
      </c>
      <c r="BS369" s="155">
        <f t="shared" si="438"/>
        <v>7916666.666666667</v>
      </c>
      <c r="BT369" s="155">
        <f t="shared" si="438"/>
        <v>7916666.666666667</v>
      </c>
      <c r="BU369" s="155">
        <f t="shared" si="438"/>
        <v>7916666.666666667</v>
      </c>
      <c r="BV369" s="155">
        <f t="shared" si="432"/>
        <v>95000000.000000015</v>
      </c>
      <c r="BW369" s="156">
        <f t="shared" si="417"/>
        <v>356250000</v>
      </c>
      <c r="BX369" s="155">
        <f t="shared" si="439"/>
        <v>7916666.666666667</v>
      </c>
      <c r="BY369" s="155">
        <f t="shared" si="439"/>
        <v>7916666.666666667</v>
      </c>
      <c r="BZ369" s="155">
        <f t="shared" si="439"/>
        <v>7916666.666666667</v>
      </c>
      <c r="CA369" s="155">
        <f t="shared" si="439"/>
        <v>7916666.666666667</v>
      </c>
      <c r="CB369" s="155">
        <f t="shared" si="439"/>
        <v>7916666.666666667</v>
      </c>
      <c r="CC369" s="155">
        <f t="shared" si="439"/>
        <v>7916666.666666667</v>
      </c>
      <c r="CD369" s="155">
        <f t="shared" si="439"/>
        <v>7916666.666666667</v>
      </c>
      <c r="CE369" s="155">
        <f t="shared" si="439"/>
        <v>7916666.666666667</v>
      </c>
      <c r="CF369" s="155">
        <f t="shared" si="439"/>
        <v>7916666.666666667</v>
      </c>
      <c r="CG369" s="155">
        <f t="shared" si="439"/>
        <v>7916666.666666667</v>
      </c>
      <c r="CH369" s="155">
        <f t="shared" si="439"/>
        <v>7916666.666666667</v>
      </c>
      <c r="CI369" s="155">
        <f t="shared" si="439"/>
        <v>7916666.666666667</v>
      </c>
      <c r="CJ369" s="155">
        <f t="shared" si="396"/>
        <v>95000000.000000015</v>
      </c>
      <c r="CK369" s="156">
        <f t="shared" si="419"/>
        <v>261250000</v>
      </c>
      <c r="CL369" s="155">
        <f t="shared" si="443"/>
        <v>7916666.666666667</v>
      </c>
      <c r="CM369" s="155">
        <f t="shared" si="443"/>
        <v>7916666.666666667</v>
      </c>
      <c r="CN369" s="155">
        <f t="shared" si="445"/>
        <v>7916666.666666667</v>
      </c>
      <c r="CO369" s="155">
        <f t="shared" si="445"/>
        <v>7916666.666666667</v>
      </c>
      <c r="CP369" s="155">
        <f t="shared" si="445"/>
        <v>7916666.666666667</v>
      </c>
      <c r="CQ369" s="155">
        <f t="shared" si="445"/>
        <v>7916666.666666667</v>
      </c>
      <c r="CR369" s="155">
        <f t="shared" si="445"/>
        <v>7916666.666666667</v>
      </c>
      <c r="CS369" s="155">
        <f t="shared" si="445"/>
        <v>7916666.666666667</v>
      </c>
      <c r="CT369" s="155">
        <f t="shared" si="445"/>
        <v>7916666.666666667</v>
      </c>
      <c r="CU369" s="155">
        <f t="shared" si="445"/>
        <v>7916666.666666667</v>
      </c>
      <c r="CV369" s="155">
        <f t="shared" si="445"/>
        <v>7916666.666666667</v>
      </c>
      <c r="CW369" s="155">
        <f t="shared" si="445"/>
        <v>7916666.666666667</v>
      </c>
      <c r="CX369" s="155">
        <f t="shared" si="412"/>
        <v>95000000.000000015</v>
      </c>
      <c r="CY369" s="155">
        <f t="shared" si="413"/>
        <v>166250000</v>
      </c>
    </row>
    <row r="370" spans="1:103" ht="13" outlineLevel="1" x14ac:dyDescent="0.25">
      <c r="A370" s="80" t="s">
        <v>714</v>
      </c>
      <c r="B370" s="80" t="s">
        <v>39</v>
      </c>
      <c r="C370" s="72"/>
      <c r="D370" s="161" t="s">
        <v>610</v>
      </c>
      <c r="E370" s="142" t="s">
        <v>673</v>
      </c>
      <c r="F370" s="71" t="s">
        <v>674</v>
      </c>
      <c r="G370" s="57">
        <v>44866</v>
      </c>
      <c r="H370" s="57">
        <v>44835</v>
      </c>
      <c r="I370" s="141" t="s">
        <v>720</v>
      </c>
      <c r="J370" s="90" t="s">
        <v>613</v>
      </c>
      <c r="K370" s="96" t="s">
        <v>46</v>
      </c>
      <c r="L370" s="38"/>
      <c r="M370" s="38" t="str">
        <f t="shared" si="402"/>
        <v>6273</v>
      </c>
      <c r="N370" s="166" t="s">
        <v>718</v>
      </c>
      <c r="O370" s="38">
        <v>6274001901</v>
      </c>
      <c r="P370" s="92"/>
      <c r="Q370" s="58"/>
      <c r="R370" s="158">
        <v>30000000</v>
      </c>
      <c r="S370" s="170">
        <f t="shared" si="403"/>
        <v>2500000</v>
      </c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>
        <f t="shared" si="441"/>
        <v>0</v>
      </c>
      <c r="AG370" s="156">
        <v>0</v>
      </c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>
        <f t="shared" si="442"/>
        <v>0</v>
      </c>
      <c r="AU370" s="156">
        <v>0</v>
      </c>
      <c r="AV370" s="155">
        <f t="shared" si="433"/>
        <v>0</v>
      </c>
      <c r="AW370" s="155">
        <f t="shared" si="437"/>
        <v>0</v>
      </c>
      <c r="AX370" s="155">
        <f t="shared" si="444"/>
        <v>0</v>
      </c>
      <c r="AY370" s="155">
        <f t="shared" si="444"/>
        <v>0</v>
      </c>
      <c r="AZ370" s="155">
        <f t="shared" si="444"/>
        <v>0</v>
      </c>
      <c r="BA370" s="155">
        <f t="shared" si="444"/>
        <v>0</v>
      </c>
      <c r="BB370" s="155">
        <f t="shared" si="444"/>
        <v>0</v>
      </c>
      <c r="BC370" s="155">
        <f t="shared" si="444"/>
        <v>0</v>
      </c>
      <c r="BD370" s="155">
        <f t="shared" si="444"/>
        <v>0</v>
      </c>
      <c r="BE370" s="155">
        <f t="shared" si="444"/>
        <v>2500000</v>
      </c>
      <c r="BF370" s="155">
        <f t="shared" si="444"/>
        <v>2500000</v>
      </c>
      <c r="BG370" s="155">
        <f t="shared" si="444"/>
        <v>2500000</v>
      </c>
      <c r="BH370" s="155">
        <f t="shared" si="426"/>
        <v>7500000</v>
      </c>
      <c r="BI370" s="158">
        <f t="shared" si="427"/>
        <v>22500000</v>
      </c>
      <c r="BJ370" s="155">
        <f t="shared" si="422"/>
        <v>2500000</v>
      </c>
      <c r="BK370" s="155">
        <f t="shared" si="434"/>
        <v>2500000</v>
      </c>
      <c r="BL370" s="155">
        <f t="shared" si="434"/>
        <v>2500000</v>
      </c>
      <c r="BM370" s="155">
        <f t="shared" si="434"/>
        <v>2500000</v>
      </c>
      <c r="BN370" s="155">
        <f t="shared" si="434"/>
        <v>2500000</v>
      </c>
      <c r="BO370" s="155">
        <f t="shared" si="434"/>
        <v>2500000</v>
      </c>
      <c r="BP370" s="155">
        <f t="shared" si="434"/>
        <v>2500000</v>
      </c>
      <c r="BQ370" s="155">
        <f t="shared" si="434"/>
        <v>2500000</v>
      </c>
      <c r="BR370" s="155">
        <f t="shared" ref="BR370:BR401" si="446">+IF(YEAR($H370)&lt;$BJ$5,$S370,IF(AND(YEAR($H370)=$BJ$5,MONTH($H370)&lt;=BR$6),$S370,0))</f>
        <v>2500000</v>
      </c>
      <c r="BS370" s="155">
        <v>0</v>
      </c>
      <c r="BT370" s="155">
        <v>0</v>
      </c>
      <c r="BU370" s="155">
        <v>0</v>
      </c>
      <c r="BV370" s="155">
        <f t="shared" si="432"/>
        <v>22500000</v>
      </c>
      <c r="BW370" s="156">
        <f t="shared" si="417"/>
        <v>0</v>
      </c>
      <c r="BX370" s="155"/>
      <c r="BY370" s="155"/>
      <c r="BZ370" s="155"/>
      <c r="CA370" s="155"/>
      <c r="CB370" s="155"/>
      <c r="CC370" s="155"/>
      <c r="CD370" s="155"/>
      <c r="CE370" s="155"/>
      <c r="CF370" s="155"/>
      <c r="CG370" s="155"/>
      <c r="CH370" s="155"/>
      <c r="CI370" s="155"/>
      <c r="CJ370" s="155"/>
      <c r="CK370" s="156"/>
      <c r="CL370" s="155">
        <v>0</v>
      </c>
      <c r="CM370" s="155">
        <v>0</v>
      </c>
      <c r="CN370" s="155">
        <v>0</v>
      </c>
      <c r="CO370" s="155">
        <v>0</v>
      </c>
      <c r="CP370" s="155">
        <v>0</v>
      </c>
      <c r="CQ370" s="155">
        <v>0</v>
      </c>
      <c r="CR370" s="155">
        <v>0</v>
      </c>
      <c r="CS370" s="155">
        <v>0</v>
      </c>
      <c r="CT370" s="155">
        <v>0</v>
      </c>
      <c r="CU370" s="155">
        <v>0</v>
      </c>
      <c r="CV370" s="155">
        <v>0</v>
      </c>
      <c r="CW370" s="155">
        <v>0</v>
      </c>
      <c r="CX370" s="155">
        <f t="shared" si="412"/>
        <v>0</v>
      </c>
      <c r="CY370" s="155">
        <f t="shared" si="413"/>
        <v>0</v>
      </c>
    </row>
    <row r="371" spans="1:103" ht="13" outlineLevel="1" x14ac:dyDescent="0.25">
      <c r="A371" s="80" t="s">
        <v>460</v>
      </c>
      <c r="B371" s="80" t="s">
        <v>39</v>
      </c>
      <c r="C371" s="72"/>
      <c r="D371" s="71" t="s">
        <v>147</v>
      </c>
      <c r="E371" s="142" t="s">
        <v>915</v>
      </c>
      <c r="F371" s="71" t="s">
        <v>506</v>
      </c>
      <c r="G371" s="73">
        <v>44866</v>
      </c>
      <c r="H371" s="73">
        <v>44849</v>
      </c>
      <c r="I371" s="74">
        <v>60</v>
      </c>
      <c r="J371" s="74">
        <v>1001601400</v>
      </c>
      <c r="K371" s="75" t="s">
        <v>46</v>
      </c>
      <c r="L371" s="71"/>
      <c r="M371" s="38" t="str">
        <f t="shared" si="402"/>
        <v>6274</v>
      </c>
      <c r="N371" s="71">
        <v>6274001906</v>
      </c>
      <c r="O371" s="71" t="s">
        <v>346</v>
      </c>
      <c r="P371" s="76"/>
      <c r="Q371" s="77"/>
      <c r="R371" s="76">
        <v>208589000</v>
      </c>
      <c r="S371" s="170">
        <f t="shared" si="403"/>
        <v>3476483.3333333335</v>
      </c>
      <c r="T371" s="155">
        <f t="shared" ref="T371:AE384" si="447">+IF(YEAR($H371)&lt;$T$5,$S371,IF(AND(YEAR($H371)=$T$5,MONTH($H371)&lt;=T$6),$S371,0))</f>
        <v>0</v>
      </c>
      <c r="U371" s="155">
        <f t="shared" si="447"/>
        <v>0</v>
      </c>
      <c r="V371" s="155">
        <f t="shared" si="447"/>
        <v>0</v>
      </c>
      <c r="W371" s="155">
        <f t="shared" si="447"/>
        <v>0</v>
      </c>
      <c r="X371" s="155">
        <f t="shared" si="447"/>
        <v>0</v>
      </c>
      <c r="Y371" s="155">
        <f t="shared" si="447"/>
        <v>0</v>
      </c>
      <c r="Z371" s="155">
        <f t="shared" si="447"/>
        <v>0</v>
      </c>
      <c r="AA371" s="155">
        <f t="shared" si="447"/>
        <v>0</v>
      </c>
      <c r="AB371" s="155">
        <f t="shared" si="447"/>
        <v>0</v>
      </c>
      <c r="AC371" s="155">
        <f t="shared" si="447"/>
        <v>0</v>
      </c>
      <c r="AD371" s="155">
        <f t="shared" si="447"/>
        <v>0</v>
      </c>
      <c r="AE371" s="155">
        <f t="shared" si="447"/>
        <v>0</v>
      </c>
      <c r="AF371" s="155">
        <f t="shared" si="441"/>
        <v>0</v>
      </c>
      <c r="AG371" s="156">
        <v>0</v>
      </c>
      <c r="AH371" s="155">
        <f t="shared" ref="AH371:AS384" si="448">+IF(YEAR($H371)&lt;$AH$5,$S371,IF(AND(YEAR($H371)=$AH$5,MONTH($H371)&lt;=AH$6),$S371,0))</f>
        <v>0</v>
      </c>
      <c r="AI371" s="155">
        <f t="shared" si="448"/>
        <v>0</v>
      </c>
      <c r="AJ371" s="155">
        <f t="shared" si="448"/>
        <v>0</v>
      </c>
      <c r="AK371" s="155">
        <f t="shared" si="448"/>
        <v>0</v>
      </c>
      <c r="AL371" s="155">
        <f t="shared" si="448"/>
        <v>0</v>
      </c>
      <c r="AM371" s="155">
        <f t="shared" si="448"/>
        <v>0</v>
      </c>
      <c r="AN371" s="155">
        <f t="shared" si="448"/>
        <v>0</v>
      </c>
      <c r="AO371" s="155">
        <f t="shared" si="448"/>
        <v>0</v>
      </c>
      <c r="AP371" s="155">
        <f t="shared" si="448"/>
        <v>0</v>
      </c>
      <c r="AQ371" s="155">
        <f t="shared" si="448"/>
        <v>0</v>
      </c>
      <c r="AR371" s="155">
        <f t="shared" si="448"/>
        <v>0</v>
      </c>
      <c r="AS371" s="155">
        <f t="shared" si="448"/>
        <v>0</v>
      </c>
      <c r="AT371" s="155">
        <f t="shared" si="442"/>
        <v>0</v>
      </c>
      <c r="AU371" s="156">
        <v>0</v>
      </c>
      <c r="AV371" s="155">
        <f t="shared" si="433"/>
        <v>0</v>
      </c>
      <c r="AW371" s="155">
        <f t="shared" si="437"/>
        <v>0</v>
      </c>
      <c r="AX371" s="155">
        <f t="shared" si="444"/>
        <v>0</v>
      </c>
      <c r="AY371" s="155">
        <f t="shared" si="444"/>
        <v>0</v>
      </c>
      <c r="AZ371" s="155">
        <f t="shared" si="444"/>
        <v>0</v>
      </c>
      <c r="BA371" s="155">
        <f t="shared" si="444"/>
        <v>0</v>
      </c>
      <c r="BB371" s="155">
        <f t="shared" si="444"/>
        <v>0</v>
      </c>
      <c r="BC371" s="155">
        <f t="shared" si="444"/>
        <v>0</v>
      </c>
      <c r="BD371" s="155">
        <f t="shared" si="444"/>
        <v>0</v>
      </c>
      <c r="BE371" s="155">
        <f t="shared" si="444"/>
        <v>3476483.3333333335</v>
      </c>
      <c r="BF371" s="155">
        <f t="shared" si="444"/>
        <v>3476483.3333333335</v>
      </c>
      <c r="BG371" s="155">
        <f t="shared" si="444"/>
        <v>3476483.3333333335</v>
      </c>
      <c r="BH371" s="155">
        <f t="shared" si="426"/>
        <v>10429450</v>
      </c>
      <c r="BI371" s="156">
        <f t="shared" si="427"/>
        <v>198159550</v>
      </c>
      <c r="BJ371" s="155">
        <f t="shared" si="422"/>
        <v>3476483.3333333335</v>
      </c>
      <c r="BK371" s="155">
        <f t="shared" ref="BK371:BQ380" si="449">+IF(YEAR($H371)&lt;$BJ$5,$S371,IF(AND(YEAR($H371)=$BJ$5,MONTH($H371)&lt;=BK$6),$S371,0))</f>
        <v>3476483.3333333335</v>
      </c>
      <c r="BL371" s="155">
        <f t="shared" si="449"/>
        <v>3476483.3333333335</v>
      </c>
      <c r="BM371" s="155">
        <f t="shared" si="449"/>
        <v>3476483.3333333335</v>
      </c>
      <c r="BN371" s="155">
        <f t="shared" si="449"/>
        <v>3476483.3333333335</v>
      </c>
      <c r="BO371" s="155">
        <f t="shared" si="449"/>
        <v>3476483.3333333335</v>
      </c>
      <c r="BP371" s="155">
        <f t="shared" si="449"/>
        <v>3476483.3333333335</v>
      </c>
      <c r="BQ371" s="155">
        <f t="shared" si="449"/>
        <v>3476483.3333333335</v>
      </c>
      <c r="BR371" s="155">
        <f t="shared" si="446"/>
        <v>3476483.3333333335</v>
      </c>
      <c r="BS371" s="155">
        <f t="shared" ref="BS371:BU384" si="450">+IF(YEAR($H371)&lt;$BJ$5,$S371,IF(AND(YEAR($H371)=$BJ$5,MONTH($H371)&lt;=BS$6),$S371,0))</f>
        <v>3476483.3333333335</v>
      </c>
      <c r="BT371" s="155">
        <f t="shared" si="450"/>
        <v>3476483.3333333335</v>
      </c>
      <c r="BU371" s="155">
        <f t="shared" si="450"/>
        <v>3476483.3333333335</v>
      </c>
      <c r="BV371" s="155">
        <f t="shared" si="432"/>
        <v>41717800</v>
      </c>
      <c r="BW371" s="156">
        <f t="shared" si="417"/>
        <v>156441750</v>
      </c>
      <c r="BX371" s="157">
        <f t="shared" ref="BX371:CI384" si="451">+$S371</f>
        <v>3476483.3333333335</v>
      </c>
      <c r="BY371" s="157">
        <f t="shared" si="451"/>
        <v>3476483.3333333335</v>
      </c>
      <c r="BZ371" s="157">
        <f t="shared" si="451"/>
        <v>3476483.3333333335</v>
      </c>
      <c r="CA371" s="157">
        <f t="shared" si="451"/>
        <v>3476483.3333333335</v>
      </c>
      <c r="CB371" s="157">
        <f t="shared" si="451"/>
        <v>3476483.3333333335</v>
      </c>
      <c r="CC371" s="157">
        <f t="shared" si="451"/>
        <v>3476483.3333333335</v>
      </c>
      <c r="CD371" s="157">
        <f t="shared" si="451"/>
        <v>3476483.3333333335</v>
      </c>
      <c r="CE371" s="157">
        <f t="shared" si="451"/>
        <v>3476483.3333333335</v>
      </c>
      <c r="CF371" s="157">
        <f t="shared" si="451"/>
        <v>3476483.3333333335</v>
      </c>
      <c r="CG371" s="157">
        <f t="shared" si="451"/>
        <v>3476483.3333333335</v>
      </c>
      <c r="CH371" s="157">
        <f t="shared" si="451"/>
        <v>3476483.3333333335</v>
      </c>
      <c r="CI371" s="157">
        <f t="shared" si="451"/>
        <v>3476483.3333333335</v>
      </c>
      <c r="CJ371" s="155">
        <f t="shared" ref="CJ371:CJ384" si="452">+SUM(BX371:CI371)</f>
        <v>41717800</v>
      </c>
      <c r="CK371" s="156">
        <f t="shared" ref="CK371:CK384" si="453">+BW371-CJ371</f>
        <v>114723950</v>
      </c>
      <c r="CL371" s="155">
        <f t="shared" ref="CL371:CW379" si="454">+IF(YEAR($H371)&lt;$CL$4,$S371,IF(AND(YEAR($H371)=$CL$4,MONTH($H371)&lt;=CL$6),$S371,0))</f>
        <v>3476483.3333333335</v>
      </c>
      <c r="CM371" s="155">
        <f t="shared" si="454"/>
        <v>3476483.3333333335</v>
      </c>
      <c r="CN371" s="155">
        <f t="shared" si="454"/>
        <v>3476483.3333333335</v>
      </c>
      <c r="CO371" s="155">
        <f t="shared" si="454"/>
        <v>3476483.3333333335</v>
      </c>
      <c r="CP371" s="155">
        <f t="shared" si="454"/>
        <v>3476483.3333333335</v>
      </c>
      <c r="CQ371" s="155">
        <f t="shared" si="454"/>
        <v>3476483.3333333335</v>
      </c>
      <c r="CR371" s="155">
        <f t="shared" si="454"/>
        <v>3476483.3333333335</v>
      </c>
      <c r="CS371" s="155">
        <f t="shared" si="454"/>
        <v>3476483.3333333335</v>
      </c>
      <c r="CT371" s="155">
        <f t="shared" si="454"/>
        <v>3476483.3333333335</v>
      </c>
      <c r="CU371" s="155">
        <f t="shared" si="454"/>
        <v>3476483.3333333335</v>
      </c>
      <c r="CV371" s="155">
        <f t="shared" si="454"/>
        <v>3476483.3333333335</v>
      </c>
      <c r="CW371" s="155">
        <f t="shared" si="454"/>
        <v>3476483.3333333335</v>
      </c>
      <c r="CX371" s="155">
        <f t="shared" si="412"/>
        <v>41717800</v>
      </c>
      <c r="CY371" s="155">
        <f t="shared" si="413"/>
        <v>73006150</v>
      </c>
    </row>
    <row r="372" spans="1:103" ht="13" outlineLevel="1" x14ac:dyDescent="0.25">
      <c r="A372" s="80" t="s">
        <v>460</v>
      </c>
      <c r="B372" s="80" t="s">
        <v>39</v>
      </c>
      <c r="C372" s="72"/>
      <c r="D372" s="71" t="s">
        <v>147</v>
      </c>
      <c r="E372" s="142" t="s">
        <v>916</v>
      </c>
      <c r="F372" s="71" t="s">
        <v>507</v>
      </c>
      <c r="G372" s="73">
        <v>44909</v>
      </c>
      <c r="H372" s="73">
        <v>44849</v>
      </c>
      <c r="I372" s="74">
        <v>60</v>
      </c>
      <c r="J372" s="74">
        <v>1001601400</v>
      </c>
      <c r="K372" s="75" t="s">
        <v>46</v>
      </c>
      <c r="L372" s="71"/>
      <c r="M372" s="38" t="str">
        <f t="shared" si="402"/>
        <v>6274</v>
      </c>
      <c r="N372" s="71">
        <v>6274001906</v>
      </c>
      <c r="O372" s="71" t="s">
        <v>346</v>
      </c>
      <c r="P372" s="76"/>
      <c r="Q372" s="77"/>
      <c r="R372" s="76">
        <v>307501942</v>
      </c>
      <c r="S372" s="170">
        <f t="shared" si="403"/>
        <v>5125032.3666666662</v>
      </c>
      <c r="T372" s="155">
        <f t="shared" si="447"/>
        <v>0</v>
      </c>
      <c r="U372" s="155">
        <f t="shared" si="447"/>
        <v>0</v>
      </c>
      <c r="V372" s="155">
        <f t="shared" si="447"/>
        <v>0</v>
      </c>
      <c r="W372" s="155">
        <f t="shared" si="447"/>
        <v>0</v>
      </c>
      <c r="X372" s="155">
        <f t="shared" si="447"/>
        <v>0</v>
      </c>
      <c r="Y372" s="155">
        <f t="shared" si="447"/>
        <v>0</v>
      </c>
      <c r="Z372" s="155">
        <f t="shared" si="447"/>
        <v>0</v>
      </c>
      <c r="AA372" s="155">
        <f t="shared" si="447"/>
        <v>0</v>
      </c>
      <c r="AB372" s="155">
        <f t="shared" si="447"/>
        <v>0</v>
      </c>
      <c r="AC372" s="155">
        <f t="shared" si="447"/>
        <v>0</v>
      </c>
      <c r="AD372" s="155">
        <f t="shared" si="447"/>
        <v>0</v>
      </c>
      <c r="AE372" s="155">
        <f t="shared" si="447"/>
        <v>0</v>
      </c>
      <c r="AF372" s="155">
        <f t="shared" si="441"/>
        <v>0</v>
      </c>
      <c r="AG372" s="156">
        <v>0</v>
      </c>
      <c r="AH372" s="155">
        <f t="shared" si="448"/>
        <v>0</v>
      </c>
      <c r="AI372" s="155">
        <f t="shared" si="448"/>
        <v>0</v>
      </c>
      <c r="AJ372" s="155">
        <f t="shared" si="448"/>
        <v>0</v>
      </c>
      <c r="AK372" s="155">
        <f t="shared" si="448"/>
        <v>0</v>
      </c>
      <c r="AL372" s="155">
        <f t="shared" si="448"/>
        <v>0</v>
      </c>
      <c r="AM372" s="155">
        <f t="shared" si="448"/>
        <v>0</v>
      </c>
      <c r="AN372" s="155">
        <f t="shared" si="448"/>
        <v>0</v>
      </c>
      <c r="AO372" s="155">
        <f t="shared" si="448"/>
        <v>0</v>
      </c>
      <c r="AP372" s="155">
        <f t="shared" si="448"/>
        <v>0</v>
      </c>
      <c r="AQ372" s="155">
        <f t="shared" si="448"/>
        <v>0</v>
      </c>
      <c r="AR372" s="155">
        <f t="shared" si="448"/>
        <v>0</v>
      </c>
      <c r="AS372" s="155">
        <f t="shared" si="448"/>
        <v>0</v>
      </c>
      <c r="AT372" s="155">
        <f t="shared" si="442"/>
        <v>0</v>
      </c>
      <c r="AU372" s="156">
        <v>0</v>
      </c>
      <c r="AV372" s="155">
        <f t="shared" si="433"/>
        <v>0</v>
      </c>
      <c r="AW372" s="155">
        <f t="shared" si="437"/>
        <v>0</v>
      </c>
      <c r="AX372" s="155">
        <f t="shared" si="444"/>
        <v>0</v>
      </c>
      <c r="AY372" s="155">
        <f t="shared" si="444"/>
        <v>0</v>
      </c>
      <c r="AZ372" s="155">
        <f t="shared" si="444"/>
        <v>0</v>
      </c>
      <c r="BA372" s="155">
        <f t="shared" si="444"/>
        <v>0</v>
      </c>
      <c r="BB372" s="155">
        <f t="shared" si="444"/>
        <v>0</v>
      </c>
      <c r="BC372" s="155">
        <f t="shared" si="444"/>
        <v>0</v>
      </c>
      <c r="BD372" s="155">
        <f t="shared" si="444"/>
        <v>0</v>
      </c>
      <c r="BE372" s="155">
        <f t="shared" si="444"/>
        <v>5125032.3666666662</v>
      </c>
      <c r="BF372" s="155">
        <f t="shared" si="444"/>
        <v>5125032.3666666662</v>
      </c>
      <c r="BG372" s="155">
        <f t="shared" si="444"/>
        <v>5125032.3666666662</v>
      </c>
      <c r="BH372" s="155">
        <f t="shared" si="426"/>
        <v>15375097.099999998</v>
      </c>
      <c r="BI372" s="156">
        <f t="shared" si="427"/>
        <v>292126844.89999998</v>
      </c>
      <c r="BJ372" s="155">
        <f t="shared" si="422"/>
        <v>5125032.3666666662</v>
      </c>
      <c r="BK372" s="155">
        <f t="shared" si="449"/>
        <v>5125032.3666666662</v>
      </c>
      <c r="BL372" s="155">
        <f t="shared" si="449"/>
        <v>5125032.3666666662</v>
      </c>
      <c r="BM372" s="155">
        <f t="shared" si="449"/>
        <v>5125032.3666666662</v>
      </c>
      <c r="BN372" s="155">
        <f t="shared" si="449"/>
        <v>5125032.3666666662</v>
      </c>
      <c r="BO372" s="155">
        <f t="shared" si="449"/>
        <v>5125032.3666666662</v>
      </c>
      <c r="BP372" s="155">
        <f t="shared" si="449"/>
        <v>5125032.3666666662</v>
      </c>
      <c r="BQ372" s="155">
        <f t="shared" si="449"/>
        <v>5125032.3666666662</v>
      </c>
      <c r="BR372" s="155">
        <f t="shared" si="446"/>
        <v>5125032.3666666662</v>
      </c>
      <c r="BS372" s="155">
        <f t="shared" si="450"/>
        <v>5125032.3666666662</v>
      </c>
      <c r="BT372" s="155">
        <f t="shared" si="450"/>
        <v>5125032.3666666662</v>
      </c>
      <c r="BU372" s="155">
        <f t="shared" si="450"/>
        <v>5125032.3666666662</v>
      </c>
      <c r="BV372" s="155">
        <f t="shared" si="432"/>
        <v>61500388.399999999</v>
      </c>
      <c r="BW372" s="156">
        <f t="shared" si="417"/>
        <v>230626456.49999997</v>
      </c>
      <c r="BX372" s="157">
        <f t="shared" si="451"/>
        <v>5125032.3666666662</v>
      </c>
      <c r="BY372" s="157">
        <f t="shared" si="451"/>
        <v>5125032.3666666662</v>
      </c>
      <c r="BZ372" s="157">
        <f t="shared" si="451"/>
        <v>5125032.3666666662</v>
      </c>
      <c r="CA372" s="157">
        <f t="shared" si="451"/>
        <v>5125032.3666666662</v>
      </c>
      <c r="CB372" s="157">
        <f t="shared" si="451"/>
        <v>5125032.3666666662</v>
      </c>
      <c r="CC372" s="157">
        <f t="shared" si="451"/>
        <v>5125032.3666666662</v>
      </c>
      <c r="CD372" s="157">
        <f t="shared" si="451"/>
        <v>5125032.3666666662</v>
      </c>
      <c r="CE372" s="157">
        <f t="shared" si="451"/>
        <v>5125032.3666666662</v>
      </c>
      <c r="CF372" s="157">
        <f t="shared" si="451"/>
        <v>5125032.3666666662</v>
      </c>
      <c r="CG372" s="157">
        <f t="shared" si="451"/>
        <v>5125032.3666666662</v>
      </c>
      <c r="CH372" s="157">
        <f t="shared" si="451"/>
        <v>5125032.3666666662</v>
      </c>
      <c r="CI372" s="157">
        <f t="shared" si="451"/>
        <v>5125032.3666666662</v>
      </c>
      <c r="CJ372" s="155">
        <f t="shared" si="452"/>
        <v>61500388.399999999</v>
      </c>
      <c r="CK372" s="156">
        <f t="shared" si="453"/>
        <v>169126068.09999996</v>
      </c>
      <c r="CL372" s="155">
        <f t="shared" si="454"/>
        <v>5125032.3666666662</v>
      </c>
      <c r="CM372" s="155">
        <f t="shared" si="454"/>
        <v>5125032.3666666662</v>
      </c>
      <c r="CN372" s="155">
        <f t="shared" si="454"/>
        <v>5125032.3666666662</v>
      </c>
      <c r="CO372" s="155">
        <f t="shared" si="454"/>
        <v>5125032.3666666662</v>
      </c>
      <c r="CP372" s="155">
        <f t="shared" si="454"/>
        <v>5125032.3666666662</v>
      </c>
      <c r="CQ372" s="155">
        <f t="shared" si="454"/>
        <v>5125032.3666666662</v>
      </c>
      <c r="CR372" s="155">
        <f t="shared" si="454"/>
        <v>5125032.3666666662</v>
      </c>
      <c r="CS372" s="155">
        <f t="shared" si="454"/>
        <v>5125032.3666666662</v>
      </c>
      <c r="CT372" s="155">
        <f t="shared" si="454"/>
        <v>5125032.3666666662</v>
      </c>
      <c r="CU372" s="155">
        <f t="shared" si="454"/>
        <v>5125032.3666666662</v>
      </c>
      <c r="CV372" s="155">
        <f t="shared" si="454"/>
        <v>5125032.3666666662</v>
      </c>
      <c r="CW372" s="155">
        <f t="shared" si="454"/>
        <v>5125032.3666666662</v>
      </c>
      <c r="CX372" s="155">
        <f t="shared" si="412"/>
        <v>61500388.399999999</v>
      </c>
      <c r="CY372" s="155">
        <f t="shared" si="413"/>
        <v>107625679.69999996</v>
      </c>
    </row>
    <row r="373" spans="1:103" ht="13" outlineLevel="1" x14ac:dyDescent="0.25">
      <c r="A373" s="80" t="s">
        <v>460</v>
      </c>
      <c r="B373" s="80" t="s">
        <v>39</v>
      </c>
      <c r="C373" s="72"/>
      <c r="D373" s="71" t="s">
        <v>147</v>
      </c>
      <c r="E373" s="142" t="s">
        <v>917</v>
      </c>
      <c r="F373" s="71" t="s">
        <v>509</v>
      </c>
      <c r="G373" s="73">
        <v>44866</v>
      </c>
      <c r="H373" s="73">
        <v>44866</v>
      </c>
      <c r="I373" s="74">
        <v>60</v>
      </c>
      <c r="J373" s="74">
        <v>1001602000</v>
      </c>
      <c r="K373" s="75" t="s">
        <v>66</v>
      </c>
      <c r="L373" s="71"/>
      <c r="M373" s="38" t="str">
        <f t="shared" si="402"/>
        <v>6274</v>
      </c>
      <c r="N373" s="71">
        <v>6274001906</v>
      </c>
      <c r="O373" s="71" t="s">
        <v>346</v>
      </c>
      <c r="P373" s="76"/>
      <c r="Q373" s="77"/>
      <c r="R373" s="76">
        <v>314145000</v>
      </c>
      <c r="S373" s="170">
        <f t="shared" si="403"/>
        <v>5235750</v>
      </c>
      <c r="T373" s="155">
        <f t="shared" si="447"/>
        <v>0</v>
      </c>
      <c r="U373" s="155">
        <f t="shared" si="447"/>
        <v>0</v>
      </c>
      <c r="V373" s="155">
        <f t="shared" si="447"/>
        <v>0</v>
      </c>
      <c r="W373" s="155">
        <f t="shared" si="447"/>
        <v>0</v>
      </c>
      <c r="X373" s="155">
        <f t="shared" si="447"/>
        <v>0</v>
      </c>
      <c r="Y373" s="155">
        <f t="shared" si="447"/>
        <v>0</v>
      </c>
      <c r="Z373" s="155">
        <f t="shared" si="447"/>
        <v>0</v>
      </c>
      <c r="AA373" s="155">
        <f t="shared" si="447"/>
        <v>0</v>
      </c>
      <c r="AB373" s="155">
        <f t="shared" si="447"/>
        <v>0</v>
      </c>
      <c r="AC373" s="155">
        <f t="shared" si="447"/>
        <v>0</v>
      </c>
      <c r="AD373" s="155">
        <f t="shared" si="447"/>
        <v>0</v>
      </c>
      <c r="AE373" s="155">
        <f t="shared" si="447"/>
        <v>0</v>
      </c>
      <c r="AF373" s="155">
        <f t="shared" si="441"/>
        <v>0</v>
      </c>
      <c r="AG373" s="156">
        <v>0</v>
      </c>
      <c r="AH373" s="155">
        <f t="shared" si="448"/>
        <v>0</v>
      </c>
      <c r="AI373" s="155">
        <f t="shared" si="448"/>
        <v>0</v>
      </c>
      <c r="AJ373" s="155">
        <f t="shared" si="448"/>
        <v>0</v>
      </c>
      <c r="AK373" s="155">
        <f t="shared" si="448"/>
        <v>0</v>
      </c>
      <c r="AL373" s="155">
        <f t="shared" si="448"/>
        <v>0</v>
      </c>
      <c r="AM373" s="155">
        <f t="shared" si="448"/>
        <v>0</v>
      </c>
      <c r="AN373" s="155">
        <f t="shared" si="448"/>
        <v>0</v>
      </c>
      <c r="AO373" s="155">
        <f t="shared" si="448"/>
        <v>0</v>
      </c>
      <c r="AP373" s="155">
        <f t="shared" si="448"/>
        <v>0</v>
      </c>
      <c r="AQ373" s="155">
        <f t="shared" si="448"/>
        <v>0</v>
      </c>
      <c r="AR373" s="155">
        <f t="shared" si="448"/>
        <v>0</v>
      </c>
      <c r="AS373" s="155">
        <f t="shared" si="448"/>
        <v>0</v>
      </c>
      <c r="AT373" s="155">
        <f t="shared" si="442"/>
        <v>0</v>
      </c>
      <c r="AU373" s="156">
        <v>0</v>
      </c>
      <c r="AV373" s="155">
        <f t="shared" si="433"/>
        <v>0</v>
      </c>
      <c r="AW373" s="155">
        <f t="shared" si="437"/>
        <v>0</v>
      </c>
      <c r="AX373" s="155">
        <f t="shared" si="444"/>
        <v>0</v>
      </c>
      <c r="AY373" s="155">
        <f t="shared" si="444"/>
        <v>0</v>
      </c>
      <c r="AZ373" s="155">
        <f t="shared" si="444"/>
        <v>0</v>
      </c>
      <c r="BA373" s="155">
        <f t="shared" si="444"/>
        <v>0</v>
      </c>
      <c r="BB373" s="155">
        <f t="shared" si="444"/>
        <v>0</v>
      </c>
      <c r="BC373" s="155">
        <f t="shared" si="444"/>
        <v>0</v>
      </c>
      <c r="BD373" s="155">
        <f t="shared" si="444"/>
        <v>0</v>
      </c>
      <c r="BE373" s="155">
        <f t="shared" si="444"/>
        <v>0</v>
      </c>
      <c r="BF373" s="155">
        <f t="shared" si="444"/>
        <v>5235750</v>
      </c>
      <c r="BG373" s="155">
        <f t="shared" si="444"/>
        <v>5235750</v>
      </c>
      <c r="BH373" s="155">
        <f t="shared" si="426"/>
        <v>10471500</v>
      </c>
      <c r="BI373" s="156">
        <f t="shared" si="427"/>
        <v>303673500</v>
      </c>
      <c r="BJ373" s="155">
        <f t="shared" si="422"/>
        <v>5235750</v>
      </c>
      <c r="BK373" s="155">
        <f t="shared" si="449"/>
        <v>5235750</v>
      </c>
      <c r="BL373" s="155">
        <f t="shared" si="449"/>
        <v>5235750</v>
      </c>
      <c r="BM373" s="155">
        <f t="shared" si="449"/>
        <v>5235750</v>
      </c>
      <c r="BN373" s="155">
        <f t="shared" si="449"/>
        <v>5235750</v>
      </c>
      <c r="BO373" s="155">
        <f t="shared" si="449"/>
        <v>5235750</v>
      </c>
      <c r="BP373" s="155">
        <f t="shared" si="449"/>
        <v>5235750</v>
      </c>
      <c r="BQ373" s="155">
        <f t="shared" si="449"/>
        <v>5235750</v>
      </c>
      <c r="BR373" s="155">
        <f t="shared" si="446"/>
        <v>5235750</v>
      </c>
      <c r="BS373" s="155">
        <f t="shared" si="450"/>
        <v>5235750</v>
      </c>
      <c r="BT373" s="155">
        <f t="shared" si="450"/>
        <v>5235750</v>
      </c>
      <c r="BU373" s="155">
        <f t="shared" si="450"/>
        <v>5235750</v>
      </c>
      <c r="BV373" s="155">
        <f t="shared" si="432"/>
        <v>62829000</v>
      </c>
      <c r="BW373" s="156">
        <f t="shared" si="417"/>
        <v>240844500</v>
      </c>
      <c r="BX373" s="157">
        <f t="shared" si="451"/>
        <v>5235750</v>
      </c>
      <c r="BY373" s="157">
        <f t="shared" si="451"/>
        <v>5235750</v>
      </c>
      <c r="BZ373" s="157">
        <f t="shared" si="451"/>
        <v>5235750</v>
      </c>
      <c r="CA373" s="157">
        <f t="shared" si="451"/>
        <v>5235750</v>
      </c>
      <c r="CB373" s="157">
        <f t="shared" si="451"/>
        <v>5235750</v>
      </c>
      <c r="CC373" s="157">
        <f t="shared" si="451"/>
        <v>5235750</v>
      </c>
      <c r="CD373" s="157">
        <f t="shared" si="451"/>
        <v>5235750</v>
      </c>
      <c r="CE373" s="157">
        <f t="shared" si="451"/>
        <v>5235750</v>
      </c>
      <c r="CF373" s="157">
        <f t="shared" si="451"/>
        <v>5235750</v>
      </c>
      <c r="CG373" s="157">
        <f t="shared" si="451"/>
        <v>5235750</v>
      </c>
      <c r="CH373" s="157">
        <f t="shared" si="451"/>
        <v>5235750</v>
      </c>
      <c r="CI373" s="157">
        <f t="shared" si="451"/>
        <v>5235750</v>
      </c>
      <c r="CJ373" s="155">
        <f t="shared" si="452"/>
        <v>62829000</v>
      </c>
      <c r="CK373" s="156">
        <f t="shared" si="453"/>
        <v>178015500</v>
      </c>
      <c r="CL373" s="155">
        <f t="shared" si="454"/>
        <v>5235750</v>
      </c>
      <c r="CM373" s="155">
        <f t="shared" si="454"/>
        <v>5235750</v>
      </c>
      <c r="CN373" s="155">
        <f t="shared" si="454"/>
        <v>5235750</v>
      </c>
      <c r="CO373" s="155">
        <f t="shared" si="454"/>
        <v>5235750</v>
      </c>
      <c r="CP373" s="155">
        <f t="shared" si="454"/>
        <v>5235750</v>
      </c>
      <c r="CQ373" s="155">
        <f t="shared" si="454"/>
        <v>5235750</v>
      </c>
      <c r="CR373" s="155">
        <f t="shared" si="454"/>
        <v>5235750</v>
      </c>
      <c r="CS373" s="155">
        <f t="shared" si="454"/>
        <v>5235750</v>
      </c>
      <c r="CT373" s="155">
        <f t="shared" si="454"/>
        <v>5235750</v>
      </c>
      <c r="CU373" s="155">
        <f t="shared" si="454"/>
        <v>5235750</v>
      </c>
      <c r="CV373" s="155">
        <f t="shared" si="454"/>
        <v>5235750</v>
      </c>
      <c r="CW373" s="155">
        <f t="shared" si="454"/>
        <v>5235750</v>
      </c>
      <c r="CX373" s="155">
        <f t="shared" si="412"/>
        <v>62829000</v>
      </c>
      <c r="CY373" s="155">
        <f t="shared" si="413"/>
        <v>115186500</v>
      </c>
    </row>
    <row r="374" spans="1:103" ht="13" outlineLevel="1" x14ac:dyDescent="0.25">
      <c r="A374" s="80" t="s">
        <v>460</v>
      </c>
      <c r="B374" s="80" t="s">
        <v>39</v>
      </c>
      <c r="C374" s="72"/>
      <c r="D374" s="71" t="s">
        <v>88</v>
      </c>
      <c r="E374" s="142" t="s">
        <v>918</v>
      </c>
      <c r="F374" s="71" t="s">
        <v>551</v>
      </c>
      <c r="G374" s="73">
        <v>44879</v>
      </c>
      <c r="H374" s="73">
        <v>44866</v>
      </c>
      <c r="I374" s="74">
        <v>60</v>
      </c>
      <c r="J374" s="74">
        <v>1001602000</v>
      </c>
      <c r="K374" s="75" t="s">
        <v>66</v>
      </c>
      <c r="L374" s="71"/>
      <c r="M374" s="38" t="str">
        <f t="shared" si="402"/>
        <v>6274</v>
      </c>
      <c r="N374" s="71">
        <v>6274001905</v>
      </c>
      <c r="O374" s="71">
        <v>6274001905</v>
      </c>
      <c r="P374" s="76"/>
      <c r="Q374" s="77"/>
      <c r="R374" s="76">
        <v>450000000</v>
      </c>
      <c r="S374" s="170">
        <f t="shared" si="403"/>
        <v>7500000</v>
      </c>
      <c r="T374" s="155">
        <f t="shared" si="447"/>
        <v>0</v>
      </c>
      <c r="U374" s="155">
        <f t="shared" si="447"/>
        <v>0</v>
      </c>
      <c r="V374" s="155">
        <f t="shared" si="447"/>
        <v>0</v>
      </c>
      <c r="W374" s="155">
        <f t="shared" si="447"/>
        <v>0</v>
      </c>
      <c r="X374" s="155">
        <f t="shared" si="447"/>
        <v>0</v>
      </c>
      <c r="Y374" s="155">
        <f t="shared" si="447"/>
        <v>0</v>
      </c>
      <c r="Z374" s="155">
        <f t="shared" si="447"/>
        <v>0</v>
      </c>
      <c r="AA374" s="155">
        <f t="shared" si="447"/>
        <v>0</v>
      </c>
      <c r="AB374" s="155">
        <f t="shared" si="447"/>
        <v>0</v>
      </c>
      <c r="AC374" s="155">
        <f t="shared" si="447"/>
        <v>0</v>
      </c>
      <c r="AD374" s="155">
        <f t="shared" si="447"/>
        <v>0</v>
      </c>
      <c r="AE374" s="155">
        <f t="shared" si="447"/>
        <v>0</v>
      </c>
      <c r="AF374" s="155">
        <f t="shared" si="441"/>
        <v>0</v>
      </c>
      <c r="AG374" s="156">
        <v>0</v>
      </c>
      <c r="AH374" s="155">
        <f t="shared" si="448"/>
        <v>0</v>
      </c>
      <c r="AI374" s="155">
        <f t="shared" si="448"/>
        <v>0</v>
      </c>
      <c r="AJ374" s="155">
        <f t="shared" si="448"/>
        <v>0</v>
      </c>
      <c r="AK374" s="155">
        <f t="shared" si="448"/>
        <v>0</v>
      </c>
      <c r="AL374" s="155">
        <f t="shared" si="448"/>
        <v>0</v>
      </c>
      <c r="AM374" s="155">
        <f t="shared" si="448"/>
        <v>0</v>
      </c>
      <c r="AN374" s="155">
        <f t="shared" si="448"/>
        <v>0</v>
      </c>
      <c r="AO374" s="155">
        <f t="shared" si="448"/>
        <v>0</v>
      </c>
      <c r="AP374" s="155">
        <f t="shared" si="448"/>
        <v>0</v>
      </c>
      <c r="AQ374" s="155">
        <f t="shared" si="448"/>
        <v>0</v>
      </c>
      <c r="AR374" s="155">
        <f t="shared" si="448"/>
        <v>0</v>
      </c>
      <c r="AS374" s="155">
        <f t="shared" si="448"/>
        <v>0</v>
      </c>
      <c r="AT374" s="155">
        <f t="shared" si="442"/>
        <v>0</v>
      </c>
      <c r="AU374" s="156">
        <v>0</v>
      </c>
      <c r="AV374" s="155">
        <f t="shared" si="433"/>
        <v>0</v>
      </c>
      <c r="AW374" s="155">
        <f t="shared" si="437"/>
        <v>0</v>
      </c>
      <c r="AX374" s="155">
        <f t="shared" si="444"/>
        <v>0</v>
      </c>
      <c r="AY374" s="155">
        <f t="shared" si="444"/>
        <v>0</v>
      </c>
      <c r="AZ374" s="155">
        <f t="shared" si="444"/>
        <v>0</v>
      </c>
      <c r="BA374" s="155">
        <f t="shared" si="444"/>
        <v>0</v>
      </c>
      <c r="BB374" s="155">
        <f t="shared" si="444"/>
        <v>0</v>
      </c>
      <c r="BC374" s="155">
        <f t="shared" si="444"/>
        <v>0</v>
      </c>
      <c r="BD374" s="155">
        <f t="shared" si="444"/>
        <v>0</v>
      </c>
      <c r="BE374" s="155">
        <f t="shared" si="444"/>
        <v>0</v>
      </c>
      <c r="BF374" s="155">
        <f t="shared" si="444"/>
        <v>7500000</v>
      </c>
      <c r="BG374" s="155">
        <f t="shared" si="444"/>
        <v>7500000</v>
      </c>
      <c r="BH374" s="155">
        <f t="shared" si="426"/>
        <v>15000000</v>
      </c>
      <c r="BI374" s="156">
        <f t="shared" si="427"/>
        <v>435000000</v>
      </c>
      <c r="BJ374" s="155">
        <f t="shared" si="422"/>
        <v>7500000</v>
      </c>
      <c r="BK374" s="155">
        <f t="shared" si="449"/>
        <v>7500000</v>
      </c>
      <c r="BL374" s="155">
        <f t="shared" si="449"/>
        <v>7500000</v>
      </c>
      <c r="BM374" s="155">
        <f t="shared" si="449"/>
        <v>7500000</v>
      </c>
      <c r="BN374" s="155">
        <f t="shared" si="449"/>
        <v>7500000</v>
      </c>
      <c r="BO374" s="155">
        <f t="shared" si="449"/>
        <v>7500000</v>
      </c>
      <c r="BP374" s="155">
        <f t="shared" si="449"/>
        <v>7500000</v>
      </c>
      <c r="BQ374" s="155">
        <f t="shared" si="449"/>
        <v>7500000</v>
      </c>
      <c r="BR374" s="155">
        <f t="shared" si="446"/>
        <v>7500000</v>
      </c>
      <c r="BS374" s="155">
        <f t="shared" si="450"/>
        <v>7500000</v>
      </c>
      <c r="BT374" s="155">
        <f t="shared" si="450"/>
        <v>7500000</v>
      </c>
      <c r="BU374" s="155">
        <f t="shared" si="450"/>
        <v>7500000</v>
      </c>
      <c r="BV374" s="155">
        <f t="shared" si="432"/>
        <v>90000000</v>
      </c>
      <c r="BW374" s="156">
        <f t="shared" si="417"/>
        <v>345000000</v>
      </c>
      <c r="BX374" s="157">
        <f t="shared" si="451"/>
        <v>7500000</v>
      </c>
      <c r="BY374" s="157">
        <f t="shared" si="451"/>
        <v>7500000</v>
      </c>
      <c r="BZ374" s="157">
        <f t="shared" si="451"/>
        <v>7500000</v>
      </c>
      <c r="CA374" s="157">
        <f t="shared" si="451"/>
        <v>7500000</v>
      </c>
      <c r="CB374" s="157">
        <f t="shared" si="451"/>
        <v>7500000</v>
      </c>
      <c r="CC374" s="157">
        <f t="shared" si="451"/>
        <v>7500000</v>
      </c>
      <c r="CD374" s="157">
        <f t="shared" si="451"/>
        <v>7500000</v>
      </c>
      <c r="CE374" s="157">
        <f t="shared" si="451"/>
        <v>7500000</v>
      </c>
      <c r="CF374" s="157">
        <f t="shared" si="451"/>
        <v>7500000</v>
      </c>
      <c r="CG374" s="157">
        <f t="shared" si="451"/>
        <v>7500000</v>
      </c>
      <c r="CH374" s="157">
        <f t="shared" si="451"/>
        <v>7500000</v>
      </c>
      <c r="CI374" s="157">
        <f t="shared" si="451"/>
        <v>7500000</v>
      </c>
      <c r="CJ374" s="155">
        <f t="shared" si="452"/>
        <v>90000000</v>
      </c>
      <c r="CK374" s="156">
        <f t="shared" si="453"/>
        <v>255000000</v>
      </c>
      <c r="CL374" s="155">
        <f t="shared" si="454"/>
        <v>7500000</v>
      </c>
      <c r="CM374" s="155">
        <f t="shared" si="454"/>
        <v>7500000</v>
      </c>
      <c r="CN374" s="155">
        <f t="shared" si="454"/>
        <v>7500000</v>
      </c>
      <c r="CO374" s="155">
        <f t="shared" si="454"/>
        <v>7500000</v>
      </c>
      <c r="CP374" s="155">
        <f t="shared" si="454"/>
        <v>7500000</v>
      </c>
      <c r="CQ374" s="155">
        <f t="shared" si="454"/>
        <v>7500000</v>
      </c>
      <c r="CR374" s="155">
        <f t="shared" si="454"/>
        <v>7500000</v>
      </c>
      <c r="CS374" s="155">
        <f t="shared" si="454"/>
        <v>7500000</v>
      </c>
      <c r="CT374" s="155">
        <f t="shared" si="454"/>
        <v>7500000</v>
      </c>
      <c r="CU374" s="155">
        <f t="shared" si="454"/>
        <v>7500000</v>
      </c>
      <c r="CV374" s="155">
        <f t="shared" si="454"/>
        <v>7500000</v>
      </c>
      <c r="CW374" s="155">
        <f t="shared" si="454"/>
        <v>7500000</v>
      </c>
      <c r="CX374" s="155">
        <f t="shared" si="412"/>
        <v>90000000</v>
      </c>
      <c r="CY374" s="155">
        <f t="shared" si="413"/>
        <v>165000000</v>
      </c>
    </row>
    <row r="375" spans="1:103" ht="13" outlineLevel="1" x14ac:dyDescent="0.25">
      <c r="A375" s="80" t="s">
        <v>460</v>
      </c>
      <c r="B375" s="80" t="s">
        <v>39</v>
      </c>
      <c r="C375" s="72"/>
      <c r="D375" s="71" t="s">
        <v>88</v>
      </c>
      <c r="E375" s="142" t="s">
        <v>919</v>
      </c>
      <c r="F375" s="71" t="s">
        <v>552</v>
      </c>
      <c r="G375" s="73">
        <v>44927</v>
      </c>
      <c r="H375" s="73">
        <v>44866</v>
      </c>
      <c r="I375" s="74">
        <v>60</v>
      </c>
      <c r="J375" s="74">
        <v>1001602000</v>
      </c>
      <c r="K375" s="75" t="s">
        <v>66</v>
      </c>
      <c r="L375" s="71"/>
      <c r="M375" s="38" t="str">
        <f t="shared" si="402"/>
        <v>6274</v>
      </c>
      <c r="N375" s="71">
        <v>6274001905</v>
      </c>
      <c r="O375" s="71">
        <v>6274001905</v>
      </c>
      <c r="P375" s="76"/>
      <c r="Q375" s="77"/>
      <c r="R375" s="76">
        <v>450000000</v>
      </c>
      <c r="S375" s="170">
        <f t="shared" si="403"/>
        <v>7500000</v>
      </c>
      <c r="T375" s="155">
        <f t="shared" si="447"/>
        <v>0</v>
      </c>
      <c r="U375" s="155">
        <f t="shared" si="447"/>
        <v>0</v>
      </c>
      <c r="V375" s="155">
        <f t="shared" si="447"/>
        <v>0</v>
      </c>
      <c r="W375" s="155">
        <f t="shared" si="447"/>
        <v>0</v>
      </c>
      <c r="X375" s="155">
        <f t="shared" si="447"/>
        <v>0</v>
      </c>
      <c r="Y375" s="155">
        <f t="shared" si="447"/>
        <v>0</v>
      </c>
      <c r="Z375" s="155">
        <f t="shared" si="447"/>
        <v>0</v>
      </c>
      <c r="AA375" s="155">
        <f t="shared" si="447"/>
        <v>0</v>
      </c>
      <c r="AB375" s="155">
        <f t="shared" si="447"/>
        <v>0</v>
      </c>
      <c r="AC375" s="155">
        <f t="shared" si="447"/>
        <v>0</v>
      </c>
      <c r="AD375" s="155">
        <f t="shared" si="447"/>
        <v>0</v>
      </c>
      <c r="AE375" s="155">
        <f t="shared" si="447"/>
        <v>0</v>
      </c>
      <c r="AF375" s="155">
        <f t="shared" si="441"/>
        <v>0</v>
      </c>
      <c r="AG375" s="156">
        <v>0</v>
      </c>
      <c r="AH375" s="155">
        <f t="shared" si="448"/>
        <v>0</v>
      </c>
      <c r="AI375" s="155">
        <f t="shared" si="448"/>
        <v>0</v>
      </c>
      <c r="AJ375" s="155">
        <f t="shared" si="448"/>
        <v>0</v>
      </c>
      <c r="AK375" s="155">
        <f t="shared" si="448"/>
        <v>0</v>
      </c>
      <c r="AL375" s="155">
        <f t="shared" si="448"/>
        <v>0</v>
      </c>
      <c r="AM375" s="155">
        <f t="shared" si="448"/>
        <v>0</v>
      </c>
      <c r="AN375" s="155">
        <f t="shared" si="448"/>
        <v>0</v>
      </c>
      <c r="AO375" s="155">
        <f t="shared" si="448"/>
        <v>0</v>
      </c>
      <c r="AP375" s="155">
        <f t="shared" si="448"/>
        <v>0</v>
      </c>
      <c r="AQ375" s="155">
        <f t="shared" si="448"/>
        <v>0</v>
      </c>
      <c r="AR375" s="155">
        <f t="shared" si="448"/>
        <v>0</v>
      </c>
      <c r="AS375" s="155">
        <f t="shared" si="448"/>
        <v>0</v>
      </c>
      <c r="AT375" s="155">
        <f t="shared" si="442"/>
        <v>0</v>
      </c>
      <c r="AU375" s="156">
        <v>0</v>
      </c>
      <c r="AV375" s="155">
        <f t="shared" si="433"/>
        <v>0</v>
      </c>
      <c r="AW375" s="155">
        <f t="shared" si="437"/>
        <v>0</v>
      </c>
      <c r="AX375" s="155">
        <f t="shared" si="444"/>
        <v>0</v>
      </c>
      <c r="AY375" s="155">
        <f t="shared" si="444"/>
        <v>0</v>
      </c>
      <c r="AZ375" s="155">
        <f t="shared" si="444"/>
        <v>0</v>
      </c>
      <c r="BA375" s="155">
        <f t="shared" si="444"/>
        <v>0</v>
      </c>
      <c r="BB375" s="155">
        <f t="shared" si="444"/>
        <v>0</v>
      </c>
      <c r="BC375" s="155">
        <f t="shared" si="444"/>
        <v>0</v>
      </c>
      <c r="BD375" s="155">
        <f t="shared" si="444"/>
        <v>0</v>
      </c>
      <c r="BE375" s="155">
        <f t="shared" si="444"/>
        <v>0</v>
      </c>
      <c r="BF375" s="155">
        <f t="shared" si="444"/>
        <v>7500000</v>
      </c>
      <c r="BG375" s="155">
        <f t="shared" si="444"/>
        <v>7500000</v>
      </c>
      <c r="BH375" s="155">
        <f t="shared" si="426"/>
        <v>15000000</v>
      </c>
      <c r="BI375" s="156">
        <f t="shared" si="427"/>
        <v>435000000</v>
      </c>
      <c r="BJ375" s="155">
        <f t="shared" si="422"/>
        <v>7500000</v>
      </c>
      <c r="BK375" s="155">
        <f t="shared" si="449"/>
        <v>7500000</v>
      </c>
      <c r="BL375" s="155">
        <f t="shared" si="449"/>
        <v>7500000</v>
      </c>
      <c r="BM375" s="155">
        <f t="shared" si="449"/>
        <v>7500000</v>
      </c>
      <c r="BN375" s="155">
        <f t="shared" si="449"/>
        <v>7500000</v>
      </c>
      <c r="BO375" s="155">
        <f t="shared" si="449"/>
        <v>7500000</v>
      </c>
      <c r="BP375" s="155">
        <f t="shared" si="449"/>
        <v>7500000</v>
      </c>
      <c r="BQ375" s="155">
        <f t="shared" si="449"/>
        <v>7500000</v>
      </c>
      <c r="BR375" s="155">
        <f t="shared" si="446"/>
        <v>7500000</v>
      </c>
      <c r="BS375" s="155">
        <f t="shared" si="450"/>
        <v>7500000</v>
      </c>
      <c r="BT375" s="155">
        <f t="shared" si="450"/>
        <v>7500000</v>
      </c>
      <c r="BU375" s="155">
        <f t="shared" si="450"/>
        <v>7500000</v>
      </c>
      <c r="BV375" s="155">
        <f t="shared" si="432"/>
        <v>90000000</v>
      </c>
      <c r="BW375" s="156">
        <f t="shared" si="417"/>
        <v>345000000</v>
      </c>
      <c r="BX375" s="157">
        <f t="shared" si="451"/>
        <v>7500000</v>
      </c>
      <c r="BY375" s="157">
        <f t="shared" si="451"/>
        <v>7500000</v>
      </c>
      <c r="BZ375" s="157">
        <f t="shared" si="451"/>
        <v>7500000</v>
      </c>
      <c r="CA375" s="157">
        <f t="shared" si="451"/>
        <v>7500000</v>
      </c>
      <c r="CB375" s="157">
        <f t="shared" si="451"/>
        <v>7500000</v>
      </c>
      <c r="CC375" s="157">
        <f t="shared" si="451"/>
        <v>7500000</v>
      </c>
      <c r="CD375" s="157">
        <f t="shared" si="451"/>
        <v>7500000</v>
      </c>
      <c r="CE375" s="157">
        <f t="shared" si="451"/>
        <v>7500000</v>
      </c>
      <c r="CF375" s="157">
        <f t="shared" si="451"/>
        <v>7500000</v>
      </c>
      <c r="CG375" s="157">
        <f t="shared" si="451"/>
        <v>7500000</v>
      </c>
      <c r="CH375" s="157">
        <f t="shared" si="451"/>
        <v>7500000</v>
      </c>
      <c r="CI375" s="157">
        <f t="shared" si="451"/>
        <v>7500000</v>
      </c>
      <c r="CJ375" s="155">
        <f t="shared" si="452"/>
        <v>90000000</v>
      </c>
      <c r="CK375" s="156">
        <f t="shared" si="453"/>
        <v>255000000</v>
      </c>
      <c r="CL375" s="155">
        <f t="shared" si="454"/>
        <v>7500000</v>
      </c>
      <c r="CM375" s="155">
        <f t="shared" si="454"/>
        <v>7500000</v>
      </c>
      <c r="CN375" s="155">
        <f t="shared" si="454"/>
        <v>7500000</v>
      </c>
      <c r="CO375" s="155">
        <f t="shared" si="454"/>
        <v>7500000</v>
      </c>
      <c r="CP375" s="155">
        <f t="shared" si="454"/>
        <v>7500000</v>
      </c>
      <c r="CQ375" s="155">
        <f t="shared" si="454"/>
        <v>7500000</v>
      </c>
      <c r="CR375" s="155">
        <f t="shared" si="454"/>
        <v>7500000</v>
      </c>
      <c r="CS375" s="155">
        <f t="shared" si="454"/>
        <v>7500000</v>
      </c>
      <c r="CT375" s="155">
        <f t="shared" si="454"/>
        <v>7500000</v>
      </c>
      <c r="CU375" s="155">
        <f t="shared" si="454"/>
        <v>7500000</v>
      </c>
      <c r="CV375" s="155">
        <f t="shared" si="454"/>
        <v>7500000</v>
      </c>
      <c r="CW375" s="155">
        <f t="shared" si="454"/>
        <v>7500000</v>
      </c>
      <c r="CX375" s="155">
        <f t="shared" si="412"/>
        <v>90000000</v>
      </c>
      <c r="CY375" s="155">
        <f t="shared" si="413"/>
        <v>165000000</v>
      </c>
    </row>
    <row r="376" spans="1:103" ht="13" outlineLevel="1" x14ac:dyDescent="0.25">
      <c r="A376" s="80" t="s">
        <v>460</v>
      </c>
      <c r="B376" s="80" t="s">
        <v>39</v>
      </c>
      <c r="C376" s="72"/>
      <c r="D376" s="71" t="s">
        <v>88</v>
      </c>
      <c r="E376" s="142" t="s">
        <v>920</v>
      </c>
      <c r="F376" s="71" t="s">
        <v>553</v>
      </c>
      <c r="G376" s="73">
        <v>44873</v>
      </c>
      <c r="H376" s="73">
        <v>44873</v>
      </c>
      <c r="I376" s="74">
        <v>96</v>
      </c>
      <c r="J376" s="74">
        <v>1001602000</v>
      </c>
      <c r="K376" s="75" t="s">
        <v>66</v>
      </c>
      <c r="L376" s="71"/>
      <c r="M376" s="38" t="str">
        <f t="shared" si="402"/>
        <v>6274</v>
      </c>
      <c r="N376" s="71">
        <v>6274001905</v>
      </c>
      <c r="O376" s="71">
        <v>6274001905</v>
      </c>
      <c r="P376" s="76"/>
      <c r="Q376" s="77"/>
      <c r="R376" s="76">
        <v>1309027251</v>
      </c>
      <c r="S376" s="170">
        <f t="shared" si="403"/>
        <v>13635700.53125</v>
      </c>
      <c r="T376" s="155">
        <f t="shared" si="447"/>
        <v>0</v>
      </c>
      <c r="U376" s="155">
        <f t="shared" si="447"/>
        <v>0</v>
      </c>
      <c r="V376" s="155">
        <f t="shared" si="447"/>
        <v>0</v>
      </c>
      <c r="W376" s="155">
        <f t="shared" si="447"/>
        <v>0</v>
      </c>
      <c r="X376" s="155">
        <f t="shared" si="447"/>
        <v>0</v>
      </c>
      <c r="Y376" s="155">
        <f t="shared" si="447"/>
        <v>0</v>
      </c>
      <c r="Z376" s="155">
        <f t="shared" si="447"/>
        <v>0</v>
      </c>
      <c r="AA376" s="155">
        <f t="shared" si="447"/>
        <v>0</v>
      </c>
      <c r="AB376" s="155">
        <f t="shared" si="447"/>
        <v>0</v>
      </c>
      <c r="AC376" s="155">
        <f t="shared" si="447"/>
        <v>0</v>
      </c>
      <c r="AD376" s="155">
        <f t="shared" si="447"/>
        <v>0</v>
      </c>
      <c r="AE376" s="155">
        <f t="shared" si="447"/>
        <v>0</v>
      </c>
      <c r="AF376" s="155">
        <f t="shared" si="441"/>
        <v>0</v>
      </c>
      <c r="AG376" s="156">
        <v>0</v>
      </c>
      <c r="AH376" s="155">
        <f t="shared" si="448"/>
        <v>0</v>
      </c>
      <c r="AI376" s="155">
        <f t="shared" si="448"/>
        <v>0</v>
      </c>
      <c r="AJ376" s="155">
        <f t="shared" si="448"/>
        <v>0</v>
      </c>
      <c r="AK376" s="155">
        <f t="shared" si="448"/>
        <v>0</v>
      </c>
      <c r="AL376" s="155">
        <f t="shared" si="448"/>
        <v>0</v>
      </c>
      <c r="AM376" s="155">
        <f t="shared" si="448"/>
        <v>0</v>
      </c>
      <c r="AN376" s="155">
        <f t="shared" si="448"/>
        <v>0</v>
      </c>
      <c r="AO376" s="155">
        <f t="shared" si="448"/>
        <v>0</v>
      </c>
      <c r="AP376" s="155">
        <f t="shared" si="448"/>
        <v>0</v>
      </c>
      <c r="AQ376" s="155">
        <f t="shared" si="448"/>
        <v>0</v>
      </c>
      <c r="AR376" s="155">
        <f t="shared" si="448"/>
        <v>0</v>
      </c>
      <c r="AS376" s="155">
        <f t="shared" si="448"/>
        <v>0</v>
      </c>
      <c r="AT376" s="155">
        <f t="shared" si="442"/>
        <v>0</v>
      </c>
      <c r="AU376" s="156">
        <v>0</v>
      </c>
      <c r="AV376" s="155">
        <f t="shared" si="433"/>
        <v>0</v>
      </c>
      <c r="AW376" s="155">
        <f t="shared" si="437"/>
        <v>0</v>
      </c>
      <c r="AX376" s="155">
        <f t="shared" ref="AX376:BG385" si="455">+IF(YEAR($H376)&lt;$AV$5,$S376,IF(AND(YEAR($H376)=$AV$5,MONTH($H376)&lt;=AX$6),$S376,0))</f>
        <v>0</v>
      </c>
      <c r="AY376" s="155">
        <f t="shared" si="455"/>
        <v>0</v>
      </c>
      <c r="AZ376" s="155">
        <f t="shared" si="455"/>
        <v>0</v>
      </c>
      <c r="BA376" s="155">
        <f t="shared" si="455"/>
        <v>0</v>
      </c>
      <c r="BB376" s="155">
        <f t="shared" si="455"/>
        <v>0</v>
      </c>
      <c r="BC376" s="155">
        <f t="shared" si="455"/>
        <v>0</v>
      </c>
      <c r="BD376" s="155">
        <f t="shared" si="455"/>
        <v>0</v>
      </c>
      <c r="BE376" s="155">
        <f t="shared" si="455"/>
        <v>0</v>
      </c>
      <c r="BF376" s="155">
        <f t="shared" si="455"/>
        <v>13635700.53125</v>
      </c>
      <c r="BG376" s="155">
        <f t="shared" si="455"/>
        <v>13635700.53125</v>
      </c>
      <c r="BH376" s="155">
        <f t="shared" si="426"/>
        <v>27271401.0625</v>
      </c>
      <c r="BI376" s="156">
        <f t="shared" si="427"/>
        <v>1281755849.9375</v>
      </c>
      <c r="BJ376" s="155">
        <f t="shared" si="422"/>
        <v>13635700.53125</v>
      </c>
      <c r="BK376" s="155">
        <f t="shared" si="449"/>
        <v>13635700.53125</v>
      </c>
      <c r="BL376" s="155">
        <f t="shared" si="449"/>
        <v>13635700.53125</v>
      </c>
      <c r="BM376" s="155">
        <f t="shared" si="449"/>
        <v>13635700.53125</v>
      </c>
      <c r="BN376" s="155">
        <f t="shared" si="449"/>
        <v>13635700.53125</v>
      </c>
      <c r="BO376" s="155">
        <f t="shared" si="449"/>
        <v>13635700.53125</v>
      </c>
      <c r="BP376" s="155">
        <f t="shared" si="449"/>
        <v>13635700.53125</v>
      </c>
      <c r="BQ376" s="155">
        <f t="shared" si="449"/>
        <v>13635700.53125</v>
      </c>
      <c r="BR376" s="155">
        <f t="shared" si="446"/>
        <v>13635700.53125</v>
      </c>
      <c r="BS376" s="155">
        <f t="shared" si="450"/>
        <v>13635700.53125</v>
      </c>
      <c r="BT376" s="155">
        <f t="shared" si="450"/>
        <v>13635700.53125</v>
      </c>
      <c r="BU376" s="155">
        <f t="shared" si="450"/>
        <v>13635700.53125</v>
      </c>
      <c r="BV376" s="155">
        <f t="shared" si="432"/>
        <v>163628406.375</v>
      </c>
      <c r="BW376" s="156">
        <f t="shared" si="417"/>
        <v>1118127443.5625</v>
      </c>
      <c r="BX376" s="157">
        <f t="shared" si="451"/>
        <v>13635700.53125</v>
      </c>
      <c r="BY376" s="157">
        <f t="shared" si="451"/>
        <v>13635700.53125</v>
      </c>
      <c r="BZ376" s="157">
        <f t="shared" si="451"/>
        <v>13635700.53125</v>
      </c>
      <c r="CA376" s="157">
        <f t="shared" si="451"/>
        <v>13635700.53125</v>
      </c>
      <c r="CB376" s="157">
        <f t="shared" si="451"/>
        <v>13635700.53125</v>
      </c>
      <c r="CC376" s="157">
        <f t="shared" si="451"/>
        <v>13635700.53125</v>
      </c>
      <c r="CD376" s="157">
        <f t="shared" si="451"/>
        <v>13635700.53125</v>
      </c>
      <c r="CE376" s="157">
        <f t="shared" si="451"/>
        <v>13635700.53125</v>
      </c>
      <c r="CF376" s="157">
        <f t="shared" si="451"/>
        <v>13635700.53125</v>
      </c>
      <c r="CG376" s="157">
        <f t="shared" si="451"/>
        <v>13635700.53125</v>
      </c>
      <c r="CH376" s="157">
        <f t="shared" si="451"/>
        <v>13635700.53125</v>
      </c>
      <c r="CI376" s="157">
        <f t="shared" si="451"/>
        <v>13635700.53125</v>
      </c>
      <c r="CJ376" s="155">
        <f t="shared" si="452"/>
        <v>163628406.375</v>
      </c>
      <c r="CK376" s="156">
        <f t="shared" si="453"/>
        <v>954499037.1875</v>
      </c>
      <c r="CL376" s="155">
        <f t="shared" si="454"/>
        <v>13635700.53125</v>
      </c>
      <c r="CM376" s="155">
        <f t="shared" si="454"/>
        <v>13635700.53125</v>
      </c>
      <c r="CN376" s="155">
        <f t="shared" si="454"/>
        <v>13635700.53125</v>
      </c>
      <c r="CO376" s="155">
        <f t="shared" si="454"/>
        <v>13635700.53125</v>
      </c>
      <c r="CP376" s="155">
        <f t="shared" si="454"/>
        <v>13635700.53125</v>
      </c>
      <c r="CQ376" s="155">
        <f t="shared" si="454"/>
        <v>13635700.53125</v>
      </c>
      <c r="CR376" s="155">
        <f t="shared" si="454"/>
        <v>13635700.53125</v>
      </c>
      <c r="CS376" s="155">
        <f t="shared" si="454"/>
        <v>13635700.53125</v>
      </c>
      <c r="CT376" s="155">
        <f t="shared" si="454"/>
        <v>13635700.53125</v>
      </c>
      <c r="CU376" s="155">
        <f t="shared" si="454"/>
        <v>13635700.53125</v>
      </c>
      <c r="CV376" s="155">
        <f t="shared" si="454"/>
        <v>13635700.53125</v>
      </c>
      <c r="CW376" s="155">
        <f t="shared" si="454"/>
        <v>13635700.53125</v>
      </c>
      <c r="CX376" s="155">
        <f t="shared" si="412"/>
        <v>163628406.375</v>
      </c>
      <c r="CY376" s="155">
        <f t="shared" si="413"/>
        <v>790870630.8125</v>
      </c>
    </row>
    <row r="377" spans="1:103" ht="13" outlineLevel="1" x14ac:dyDescent="0.25">
      <c r="A377" s="80" t="s">
        <v>460</v>
      </c>
      <c r="B377" s="80" t="s">
        <v>39</v>
      </c>
      <c r="C377" s="72"/>
      <c r="D377" s="71" t="s">
        <v>88</v>
      </c>
      <c r="E377" s="142" t="s">
        <v>921</v>
      </c>
      <c r="F377" s="71" t="s">
        <v>554</v>
      </c>
      <c r="G377" s="73">
        <v>44873</v>
      </c>
      <c r="H377" s="73">
        <v>44873</v>
      </c>
      <c r="I377" s="74">
        <v>96</v>
      </c>
      <c r="J377" s="74">
        <v>1001602000</v>
      </c>
      <c r="K377" s="75" t="s">
        <v>66</v>
      </c>
      <c r="L377" s="71"/>
      <c r="M377" s="38" t="str">
        <f t="shared" si="402"/>
        <v>6274</v>
      </c>
      <c r="N377" s="71">
        <v>6274001905</v>
      </c>
      <c r="O377" s="71">
        <v>6274001905</v>
      </c>
      <c r="P377" s="76"/>
      <c r="Q377" s="77"/>
      <c r="R377" s="76">
        <v>1309027247</v>
      </c>
      <c r="S377" s="170">
        <f t="shared" si="403"/>
        <v>13635700.489583334</v>
      </c>
      <c r="T377" s="155">
        <f t="shared" si="447"/>
        <v>0</v>
      </c>
      <c r="U377" s="155">
        <f t="shared" si="447"/>
        <v>0</v>
      </c>
      <c r="V377" s="155">
        <f t="shared" si="447"/>
        <v>0</v>
      </c>
      <c r="W377" s="155">
        <f t="shared" si="447"/>
        <v>0</v>
      </c>
      <c r="X377" s="155">
        <f t="shared" si="447"/>
        <v>0</v>
      </c>
      <c r="Y377" s="155">
        <f t="shared" si="447"/>
        <v>0</v>
      </c>
      <c r="Z377" s="155">
        <f t="shared" si="447"/>
        <v>0</v>
      </c>
      <c r="AA377" s="155">
        <f t="shared" si="447"/>
        <v>0</v>
      </c>
      <c r="AB377" s="155">
        <f t="shared" si="447"/>
        <v>0</v>
      </c>
      <c r="AC377" s="155">
        <f t="shared" si="447"/>
        <v>0</v>
      </c>
      <c r="AD377" s="155">
        <f t="shared" si="447"/>
        <v>0</v>
      </c>
      <c r="AE377" s="155">
        <f t="shared" si="447"/>
        <v>0</v>
      </c>
      <c r="AF377" s="155">
        <f t="shared" si="441"/>
        <v>0</v>
      </c>
      <c r="AG377" s="156">
        <v>0</v>
      </c>
      <c r="AH377" s="155">
        <f t="shared" si="448"/>
        <v>0</v>
      </c>
      <c r="AI377" s="155">
        <f t="shared" si="448"/>
        <v>0</v>
      </c>
      <c r="AJ377" s="155">
        <f t="shared" si="448"/>
        <v>0</v>
      </c>
      <c r="AK377" s="155">
        <f t="shared" si="448"/>
        <v>0</v>
      </c>
      <c r="AL377" s="155">
        <f t="shared" si="448"/>
        <v>0</v>
      </c>
      <c r="AM377" s="155">
        <f t="shared" si="448"/>
        <v>0</v>
      </c>
      <c r="AN377" s="155">
        <f t="shared" si="448"/>
        <v>0</v>
      </c>
      <c r="AO377" s="155">
        <f t="shared" si="448"/>
        <v>0</v>
      </c>
      <c r="AP377" s="155">
        <f t="shared" si="448"/>
        <v>0</v>
      </c>
      <c r="AQ377" s="155">
        <f t="shared" si="448"/>
        <v>0</v>
      </c>
      <c r="AR377" s="155">
        <f t="shared" si="448"/>
        <v>0</v>
      </c>
      <c r="AS377" s="155">
        <f t="shared" si="448"/>
        <v>0</v>
      </c>
      <c r="AT377" s="155">
        <f t="shared" si="442"/>
        <v>0</v>
      </c>
      <c r="AU377" s="156">
        <v>0</v>
      </c>
      <c r="AV377" s="155">
        <f t="shared" si="433"/>
        <v>0</v>
      </c>
      <c r="AW377" s="155">
        <f t="shared" si="437"/>
        <v>0</v>
      </c>
      <c r="AX377" s="155">
        <f t="shared" si="455"/>
        <v>0</v>
      </c>
      <c r="AY377" s="155">
        <f t="shared" si="455"/>
        <v>0</v>
      </c>
      <c r="AZ377" s="155">
        <f t="shared" si="455"/>
        <v>0</v>
      </c>
      <c r="BA377" s="155">
        <f t="shared" si="455"/>
        <v>0</v>
      </c>
      <c r="BB377" s="155">
        <f t="shared" si="455"/>
        <v>0</v>
      </c>
      <c r="BC377" s="155">
        <f t="shared" si="455"/>
        <v>0</v>
      </c>
      <c r="BD377" s="155">
        <f t="shared" si="455"/>
        <v>0</v>
      </c>
      <c r="BE377" s="155">
        <f t="shared" si="455"/>
        <v>0</v>
      </c>
      <c r="BF377" s="155">
        <f t="shared" si="455"/>
        <v>13635700.489583334</v>
      </c>
      <c r="BG377" s="155">
        <f t="shared" si="455"/>
        <v>13635700.489583334</v>
      </c>
      <c r="BH377" s="155">
        <f t="shared" si="426"/>
        <v>27271400.979166668</v>
      </c>
      <c r="BI377" s="156">
        <f t="shared" si="427"/>
        <v>1281755846.0208333</v>
      </c>
      <c r="BJ377" s="155">
        <f t="shared" si="422"/>
        <v>13635700.489583334</v>
      </c>
      <c r="BK377" s="155">
        <f t="shared" si="449"/>
        <v>13635700.489583334</v>
      </c>
      <c r="BL377" s="155">
        <f t="shared" si="449"/>
        <v>13635700.489583334</v>
      </c>
      <c r="BM377" s="155">
        <f t="shared" si="449"/>
        <v>13635700.489583334</v>
      </c>
      <c r="BN377" s="155">
        <f t="shared" si="449"/>
        <v>13635700.489583334</v>
      </c>
      <c r="BO377" s="155">
        <f t="shared" si="449"/>
        <v>13635700.489583334</v>
      </c>
      <c r="BP377" s="155">
        <f t="shared" si="449"/>
        <v>13635700.489583334</v>
      </c>
      <c r="BQ377" s="155">
        <f t="shared" si="449"/>
        <v>13635700.489583334</v>
      </c>
      <c r="BR377" s="155">
        <f t="shared" si="446"/>
        <v>13635700.489583334</v>
      </c>
      <c r="BS377" s="155">
        <f t="shared" si="450"/>
        <v>13635700.489583334</v>
      </c>
      <c r="BT377" s="155">
        <f t="shared" si="450"/>
        <v>13635700.489583334</v>
      </c>
      <c r="BU377" s="155">
        <f t="shared" si="450"/>
        <v>13635700.489583334</v>
      </c>
      <c r="BV377" s="155">
        <f t="shared" si="432"/>
        <v>163628405.875</v>
      </c>
      <c r="BW377" s="156">
        <f t="shared" si="417"/>
        <v>1118127440.1458333</v>
      </c>
      <c r="BX377" s="157">
        <f t="shared" si="451"/>
        <v>13635700.489583334</v>
      </c>
      <c r="BY377" s="157">
        <f t="shared" si="451"/>
        <v>13635700.489583334</v>
      </c>
      <c r="BZ377" s="157">
        <f t="shared" si="451"/>
        <v>13635700.489583334</v>
      </c>
      <c r="CA377" s="157">
        <f t="shared" si="451"/>
        <v>13635700.489583334</v>
      </c>
      <c r="CB377" s="157">
        <f t="shared" si="451"/>
        <v>13635700.489583334</v>
      </c>
      <c r="CC377" s="157">
        <f t="shared" si="451"/>
        <v>13635700.489583334</v>
      </c>
      <c r="CD377" s="157">
        <f t="shared" si="451"/>
        <v>13635700.489583334</v>
      </c>
      <c r="CE377" s="157">
        <f t="shared" si="451"/>
        <v>13635700.489583334</v>
      </c>
      <c r="CF377" s="157">
        <f t="shared" si="451"/>
        <v>13635700.489583334</v>
      </c>
      <c r="CG377" s="157">
        <f t="shared" si="451"/>
        <v>13635700.489583334</v>
      </c>
      <c r="CH377" s="157">
        <f t="shared" si="451"/>
        <v>13635700.489583334</v>
      </c>
      <c r="CI377" s="157">
        <f t="shared" si="451"/>
        <v>13635700.489583334</v>
      </c>
      <c r="CJ377" s="155">
        <f t="shared" si="452"/>
        <v>163628405.875</v>
      </c>
      <c r="CK377" s="156">
        <f t="shared" si="453"/>
        <v>954499034.27083325</v>
      </c>
      <c r="CL377" s="155">
        <f t="shared" si="454"/>
        <v>13635700.489583334</v>
      </c>
      <c r="CM377" s="155">
        <f t="shared" si="454"/>
        <v>13635700.489583334</v>
      </c>
      <c r="CN377" s="155">
        <f t="shared" si="454"/>
        <v>13635700.489583334</v>
      </c>
      <c r="CO377" s="155">
        <f t="shared" si="454"/>
        <v>13635700.489583334</v>
      </c>
      <c r="CP377" s="155">
        <f t="shared" si="454"/>
        <v>13635700.489583334</v>
      </c>
      <c r="CQ377" s="155">
        <f t="shared" si="454"/>
        <v>13635700.489583334</v>
      </c>
      <c r="CR377" s="155">
        <f t="shared" si="454"/>
        <v>13635700.489583334</v>
      </c>
      <c r="CS377" s="155">
        <f t="shared" si="454"/>
        <v>13635700.489583334</v>
      </c>
      <c r="CT377" s="155">
        <f t="shared" si="454"/>
        <v>13635700.489583334</v>
      </c>
      <c r="CU377" s="155">
        <f t="shared" si="454"/>
        <v>13635700.489583334</v>
      </c>
      <c r="CV377" s="155">
        <f t="shared" si="454"/>
        <v>13635700.489583334</v>
      </c>
      <c r="CW377" s="155">
        <f t="shared" si="454"/>
        <v>13635700.489583334</v>
      </c>
      <c r="CX377" s="155">
        <f t="shared" si="412"/>
        <v>163628405.875</v>
      </c>
      <c r="CY377" s="155">
        <f t="shared" si="413"/>
        <v>790870628.39583325</v>
      </c>
    </row>
    <row r="378" spans="1:103" ht="13" outlineLevel="1" x14ac:dyDescent="0.25">
      <c r="A378" s="80" t="s">
        <v>460</v>
      </c>
      <c r="B378" s="80" t="s">
        <v>39</v>
      </c>
      <c r="C378" s="72"/>
      <c r="D378" s="71" t="s">
        <v>147</v>
      </c>
      <c r="E378" s="142" t="s">
        <v>922</v>
      </c>
      <c r="F378" s="71" t="s">
        <v>510</v>
      </c>
      <c r="G378" s="73">
        <v>44894</v>
      </c>
      <c r="H378" s="73">
        <v>44896</v>
      </c>
      <c r="I378" s="74">
        <v>60</v>
      </c>
      <c r="J378" s="74">
        <v>1001602000</v>
      </c>
      <c r="K378" s="75" t="s">
        <v>66</v>
      </c>
      <c r="L378" s="71"/>
      <c r="M378" s="38" t="str">
        <f t="shared" si="402"/>
        <v>6274</v>
      </c>
      <c r="N378" s="71">
        <v>6274001906</v>
      </c>
      <c r="O378" s="71" t="s">
        <v>346</v>
      </c>
      <c r="P378" s="76"/>
      <c r="Q378" s="77"/>
      <c r="R378" s="76">
        <v>1667705806</v>
      </c>
      <c r="S378" s="170">
        <f t="shared" si="403"/>
        <v>27795096.766666666</v>
      </c>
      <c r="T378" s="155">
        <f t="shared" si="447"/>
        <v>0</v>
      </c>
      <c r="U378" s="155">
        <f t="shared" si="447"/>
        <v>0</v>
      </c>
      <c r="V378" s="155">
        <f t="shared" si="447"/>
        <v>0</v>
      </c>
      <c r="W378" s="155">
        <f t="shared" si="447"/>
        <v>0</v>
      </c>
      <c r="X378" s="155">
        <f t="shared" si="447"/>
        <v>0</v>
      </c>
      <c r="Y378" s="155">
        <f t="shared" si="447"/>
        <v>0</v>
      </c>
      <c r="Z378" s="155">
        <f t="shared" si="447"/>
        <v>0</v>
      </c>
      <c r="AA378" s="155">
        <f t="shared" si="447"/>
        <v>0</v>
      </c>
      <c r="AB378" s="155">
        <f t="shared" si="447"/>
        <v>0</v>
      </c>
      <c r="AC378" s="155">
        <f t="shared" si="447"/>
        <v>0</v>
      </c>
      <c r="AD378" s="155">
        <f t="shared" si="447"/>
        <v>0</v>
      </c>
      <c r="AE378" s="155">
        <f t="shared" si="447"/>
        <v>0</v>
      </c>
      <c r="AF378" s="155">
        <f t="shared" si="441"/>
        <v>0</v>
      </c>
      <c r="AG378" s="156">
        <v>0</v>
      </c>
      <c r="AH378" s="155">
        <f t="shared" si="448"/>
        <v>0</v>
      </c>
      <c r="AI378" s="155">
        <f t="shared" si="448"/>
        <v>0</v>
      </c>
      <c r="AJ378" s="155">
        <f t="shared" si="448"/>
        <v>0</v>
      </c>
      <c r="AK378" s="155">
        <f t="shared" si="448"/>
        <v>0</v>
      </c>
      <c r="AL378" s="155">
        <f t="shared" si="448"/>
        <v>0</v>
      </c>
      <c r="AM378" s="155">
        <f t="shared" si="448"/>
        <v>0</v>
      </c>
      <c r="AN378" s="155">
        <f t="shared" si="448"/>
        <v>0</v>
      </c>
      <c r="AO378" s="155">
        <f t="shared" si="448"/>
        <v>0</v>
      </c>
      <c r="AP378" s="155">
        <f t="shared" si="448"/>
        <v>0</v>
      </c>
      <c r="AQ378" s="155">
        <f t="shared" si="448"/>
        <v>0</v>
      </c>
      <c r="AR378" s="155">
        <f t="shared" si="448"/>
        <v>0</v>
      </c>
      <c r="AS378" s="155">
        <f t="shared" si="448"/>
        <v>0</v>
      </c>
      <c r="AT378" s="155">
        <f t="shared" si="442"/>
        <v>0</v>
      </c>
      <c r="AU378" s="156">
        <v>0</v>
      </c>
      <c r="AV378" s="155">
        <f t="shared" si="433"/>
        <v>0</v>
      </c>
      <c r="AW378" s="155">
        <f t="shared" si="437"/>
        <v>0</v>
      </c>
      <c r="AX378" s="155">
        <f t="shared" si="455"/>
        <v>0</v>
      </c>
      <c r="AY378" s="155">
        <f t="shared" si="455"/>
        <v>0</v>
      </c>
      <c r="AZ378" s="155">
        <f t="shared" si="455"/>
        <v>0</v>
      </c>
      <c r="BA378" s="155">
        <f t="shared" si="455"/>
        <v>0</v>
      </c>
      <c r="BB378" s="155">
        <f t="shared" si="455"/>
        <v>0</v>
      </c>
      <c r="BC378" s="155">
        <f t="shared" si="455"/>
        <v>0</v>
      </c>
      <c r="BD378" s="155">
        <f t="shared" si="455"/>
        <v>0</v>
      </c>
      <c r="BE378" s="155">
        <f t="shared" si="455"/>
        <v>0</v>
      </c>
      <c r="BF378" s="155">
        <f t="shared" si="455"/>
        <v>0</v>
      </c>
      <c r="BG378" s="155">
        <f t="shared" si="455"/>
        <v>27795096.766666666</v>
      </c>
      <c r="BH378" s="155">
        <f t="shared" si="426"/>
        <v>27795096.766666666</v>
      </c>
      <c r="BI378" s="156">
        <f t="shared" si="427"/>
        <v>1639910709.2333333</v>
      </c>
      <c r="BJ378" s="155">
        <f t="shared" si="422"/>
        <v>27795096.766666666</v>
      </c>
      <c r="BK378" s="155">
        <f t="shared" si="449"/>
        <v>27795096.766666666</v>
      </c>
      <c r="BL378" s="155">
        <f t="shared" si="449"/>
        <v>27795096.766666666</v>
      </c>
      <c r="BM378" s="155">
        <f t="shared" si="449"/>
        <v>27795096.766666666</v>
      </c>
      <c r="BN378" s="155">
        <f t="shared" si="449"/>
        <v>27795096.766666666</v>
      </c>
      <c r="BO378" s="155">
        <f t="shared" si="449"/>
        <v>27795096.766666666</v>
      </c>
      <c r="BP378" s="155">
        <f t="shared" si="449"/>
        <v>27795096.766666666</v>
      </c>
      <c r="BQ378" s="155">
        <f t="shared" si="449"/>
        <v>27795096.766666666</v>
      </c>
      <c r="BR378" s="155">
        <f t="shared" si="446"/>
        <v>27795096.766666666</v>
      </c>
      <c r="BS378" s="155">
        <f t="shared" si="450"/>
        <v>27795096.766666666</v>
      </c>
      <c r="BT378" s="155">
        <f t="shared" si="450"/>
        <v>27795096.766666666</v>
      </c>
      <c r="BU378" s="155">
        <f t="shared" si="450"/>
        <v>27795096.766666666</v>
      </c>
      <c r="BV378" s="155">
        <f t="shared" si="432"/>
        <v>333541161.19999987</v>
      </c>
      <c r="BW378" s="156">
        <f t="shared" si="417"/>
        <v>1306369548.0333335</v>
      </c>
      <c r="BX378" s="157">
        <f t="shared" si="451"/>
        <v>27795096.766666666</v>
      </c>
      <c r="BY378" s="157">
        <f t="shared" si="451"/>
        <v>27795096.766666666</v>
      </c>
      <c r="BZ378" s="157">
        <f t="shared" si="451"/>
        <v>27795096.766666666</v>
      </c>
      <c r="CA378" s="157">
        <f t="shared" si="451"/>
        <v>27795096.766666666</v>
      </c>
      <c r="CB378" s="157">
        <f t="shared" si="451"/>
        <v>27795096.766666666</v>
      </c>
      <c r="CC378" s="157">
        <f t="shared" si="451"/>
        <v>27795096.766666666</v>
      </c>
      <c r="CD378" s="157">
        <f t="shared" si="451"/>
        <v>27795096.766666666</v>
      </c>
      <c r="CE378" s="157">
        <f t="shared" si="451"/>
        <v>27795096.766666666</v>
      </c>
      <c r="CF378" s="157">
        <f t="shared" si="451"/>
        <v>27795096.766666666</v>
      </c>
      <c r="CG378" s="157">
        <f t="shared" si="451"/>
        <v>27795096.766666666</v>
      </c>
      <c r="CH378" s="157">
        <f t="shared" si="451"/>
        <v>27795096.766666666</v>
      </c>
      <c r="CI378" s="157">
        <f t="shared" si="451"/>
        <v>27795096.766666666</v>
      </c>
      <c r="CJ378" s="155">
        <f t="shared" si="452"/>
        <v>333541161.19999987</v>
      </c>
      <c r="CK378" s="156">
        <f t="shared" si="453"/>
        <v>972828386.83333373</v>
      </c>
      <c r="CL378" s="155">
        <f t="shared" si="454"/>
        <v>27795096.766666666</v>
      </c>
      <c r="CM378" s="155">
        <f t="shared" si="454"/>
        <v>27795096.766666666</v>
      </c>
      <c r="CN378" s="155">
        <f t="shared" si="454"/>
        <v>27795096.766666666</v>
      </c>
      <c r="CO378" s="155">
        <f t="shared" si="454"/>
        <v>27795096.766666666</v>
      </c>
      <c r="CP378" s="155">
        <f t="shared" si="454"/>
        <v>27795096.766666666</v>
      </c>
      <c r="CQ378" s="155">
        <f t="shared" si="454"/>
        <v>27795096.766666666</v>
      </c>
      <c r="CR378" s="155">
        <f t="shared" si="454"/>
        <v>27795096.766666666</v>
      </c>
      <c r="CS378" s="155">
        <f t="shared" si="454"/>
        <v>27795096.766666666</v>
      </c>
      <c r="CT378" s="155">
        <f t="shared" si="454"/>
        <v>27795096.766666666</v>
      </c>
      <c r="CU378" s="155">
        <f t="shared" si="454"/>
        <v>27795096.766666666</v>
      </c>
      <c r="CV378" s="155">
        <f t="shared" si="454"/>
        <v>27795096.766666666</v>
      </c>
      <c r="CW378" s="155">
        <f t="shared" si="454"/>
        <v>27795096.766666666</v>
      </c>
      <c r="CX378" s="155">
        <f t="shared" si="412"/>
        <v>333541161.19999987</v>
      </c>
      <c r="CY378" s="155">
        <f t="shared" si="413"/>
        <v>639287225.63333392</v>
      </c>
    </row>
    <row r="379" spans="1:103" ht="13" outlineLevel="1" x14ac:dyDescent="0.25">
      <c r="A379" s="80" t="s">
        <v>460</v>
      </c>
      <c r="B379" s="80" t="s">
        <v>39</v>
      </c>
      <c r="C379" s="72"/>
      <c r="D379" s="71" t="s">
        <v>147</v>
      </c>
      <c r="E379" s="142" t="s">
        <v>923</v>
      </c>
      <c r="F379" s="71" t="s">
        <v>511</v>
      </c>
      <c r="G379" s="73">
        <v>44904</v>
      </c>
      <c r="H379" s="73">
        <v>44896</v>
      </c>
      <c r="I379" s="74">
        <v>60</v>
      </c>
      <c r="J379" s="74">
        <v>1001602000</v>
      </c>
      <c r="K379" s="75" t="s">
        <v>66</v>
      </c>
      <c r="L379" s="71"/>
      <c r="M379" s="38" t="str">
        <f t="shared" si="402"/>
        <v>6274</v>
      </c>
      <c r="N379" s="71">
        <v>6274001906</v>
      </c>
      <c r="O379" s="71" t="s">
        <v>346</v>
      </c>
      <c r="P379" s="76"/>
      <c r="Q379" s="77"/>
      <c r="R379" s="76">
        <v>1067096720</v>
      </c>
      <c r="S379" s="170">
        <f t="shared" si="403"/>
        <v>17784945.333333332</v>
      </c>
      <c r="T379" s="155">
        <f t="shared" si="447"/>
        <v>0</v>
      </c>
      <c r="U379" s="155">
        <f t="shared" si="447"/>
        <v>0</v>
      </c>
      <c r="V379" s="155">
        <f t="shared" si="447"/>
        <v>0</v>
      </c>
      <c r="W379" s="155">
        <f t="shared" si="447"/>
        <v>0</v>
      </c>
      <c r="X379" s="155">
        <f t="shared" si="447"/>
        <v>0</v>
      </c>
      <c r="Y379" s="155">
        <f t="shared" si="447"/>
        <v>0</v>
      </c>
      <c r="Z379" s="155">
        <f t="shared" si="447"/>
        <v>0</v>
      </c>
      <c r="AA379" s="155">
        <f t="shared" si="447"/>
        <v>0</v>
      </c>
      <c r="AB379" s="155">
        <f t="shared" si="447"/>
        <v>0</v>
      </c>
      <c r="AC379" s="155">
        <f t="shared" si="447"/>
        <v>0</v>
      </c>
      <c r="AD379" s="155">
        <f t="shared" si="447"/>
        <v>0</v>
      </c>
      <c r="AE379" s="155">
        <f t="shared" si="447"/>
        <v>0</v>
      </c>
      <c r="AF379" s="155">
        <f t="shared" si="441"/>
        <v>0</v>
      </c>
      <c r="AG379" s="156">
        <v>0</v>
      </c>
      <c r="AH379" s="155">
        <f t="shared" si="448"/>
        <v>0</v>
      </c>
      <c r="AI379" s="155">
        <f t="shared" si="448"/>
        <v>0</v>
      </c>
      <c r="AJ379" s="155">
        <f t="shared" si="448"/>
        <v>0</v>
      </c>
      <c r="AK379" s="155">
        <f t="shared" si="448"/>
        <v>0</v>
      </c>
      <c r="AL379" s="155">
        <f t="shared" si="448"/>
        <v>0</v>
      </c>
      <c r="AM379" s="155">
        <f t="shared" si="448"/>
        <v>0</v>
      </c>
      <c r="AN379" s="155">
        <f t="shared" si="448"/>
        <v>0</v>
      </c>
      <c r="AO379" s="155">
        <f t="shared" si="448"/>
        <v>0</v>
      </c>
      <c r="AP379" s="155">
        <f t="shared" si="448"/>
        <v>0</v>
      </c>
      <c r="AQ379" s="155">
        <f t="shared" si="448"/>
        <v>0</v>
      </c>
      <c r="AR379" s="155">
        <f t="shared" si="448"/>
        <v>0</v>
      </c>
      <c r="AS379" s="155">
        <f t="shared" si="448"/>
        <v>0</v>
      </c>
      <c r="AT379" s="155">
        <f t="shared" si="442"/>
        <v>0</v>
      </c>
      <c r="AU379" s="156">
        <v>0</v>
      </c>
      <c r="AV379" s="155">
        <f t="shared" si="433"/>
        <v>0</v>
      </c>
      <c r="AW379" s="155">
        <f t="shared" si="437"/>
        <v>0</v>
      </c>
      <c r="AX379" s="155">
        <f t="shared" si="455"/>
        <v>0</v>
      </c>
      <c r="AY379" s="155">
        <f t="shared" si="455"/>
        <v>0</v>
      </c>
      <c r="AZ379" s="155">
        <f t="shared" si="455"/>
        <v>0</v>
      </c>
      <c r="BA379" s="155">
        <f t="shared" si="455"/>
        <v>0</v>
      </c>
      <c r="BB379" s="155">
        <f t="shared" si="455"/>
        <v>0</v>
      </c>
      <c r="BC379" s="155">
        <f t="shared" si="455"/>
        <v>0</v>
      </c>
      <c r="BD379" s="155">
        <f t="shared" si="455"/>
        <v>0</v>
      </c>
      <c r="BE379" s="155">
        <f t="shared" si="455"/>
        <v>0</v>
      </c>
      <c r="BF379" s="155">
        <f t="shared" si="455"/>
        <v>0</v>
      </c>
      <c r="BG379" s="155">
        <f t="shared" si="455"/>
        <v>17784945.333333332</v>
      </c>
      <c r="BH379" s="155">
        <f t="shared" si="426"/>
        <v>17784945.333333332</v>
      </c>
      <c r="BI379" s="156">
        <f t="shared" si="427"/>
        <v>1049311774.6666666</v>
      </c>
      <c r="BJ379" s="155">
        <f t="shared" si="422"/>
        <v>17784945.333333332</v>
      </c>
      <c r="BK379" s="155">
        <f t="shared" si="449"/>
        <v>17784945.333333332</v>
      </c>
      <c r="BL379" s="155">
        <f t="shared" si="449"/>
        <v>17784945.333333332</v>
      </c>
      <c r="BM379" s="155">
        <f t="shared" si="449"/>
        <v>17784945.333333332</v>
      </c>
      <c r="BN379" s="155">
        <f t="shared" si="449"/>
        <v>17784945.333333332</v>
      </c>
      <c r="BO379" s="155">
        <f t="shared" si="449"/>
        <v>17784945.333333332</v>
      </c>
      <c r="BP379" s="155">
        <f t="shared" si="449"/>
        <v>17784945.333333332</v>
      </c>
      <c r="BQ379" s="155">
        <f t="shared" si="449"/>
        <v>17784945.333333332</v>
      </c>
      <c r="BR379" s="155">
        <f t="shared" si="446"/>
        <v>17784945.333333332</v>
      </c>
      <c r="BS379" s="155">
        <f t="shared" si="450"/>
        <v>17784945.333333332</v>
      </c>
      <c r="BT379" s="155">
        <f t="shared" si="450"/>
        <v>17784945.333333332</v>
      </c>
      <c r="BU379" s="155">
        <f t="shared" si="450"/>
        <v>17784945.333333332</v>
      </c>
      <c r="BV379" s="155">
        <f t="shared" si="432"/>
        <v>213419344.00000003</v>
      </c>
      <c r="BW379" s="156">
        <f t="shared" si="417"/>
        <v>835892430.66666663</v>
      </c>
      <c r="BX379" s="157">
        <f t="shared" si="451"/>
        <v>17784945.333333332</v>
      </c>
      <c r="BY379" s="157">
        <f t="shared" si="451"/>
        <v>17784945.333333332</v>
      </c>
      <c r="BZ379" s="157">
        <f t="shared" si="451"/>
        <v>17784945.333333332</v>
      </c>
      <c r="CA379" s="157">
        <f t="shared" si="451"/>
        <v>17784945.333333332</v>
      </c>
      <c r="CB379" s="157">
        <f t="shared" si="451"/>
        <v>17784945.333333332</v>
      </c>
      <c r="CC379" s="157">
        <f t="shared" si="451"/>
        <v>17784945.333333332</v>
      </c>
      <c r="CD379" s="157">
        <f t="shared" si="451"/>
        <v>17784945.333333332</v>
      </c>
      <c r="CE379" s="157">
        <f t="shared" si="451"/>
        <v>17784945.333333332</v>
      </c>
      <c r="CF379" s="157">
        <f t="shared" si="451"/>
        <v>17784945.333333332</v>
      </c>
      <c r="CG379" s="157">
        <f t="shared" si="451"/>
        <v>17784945.333333332</v>
      </c>
      <c r="CH379" s="157">
        <f t="shared" si="451"/>
        <v>17784945.333333332</v>
      </c>
      <c r="CI379" s="157">
        <f t="shared" si="451"/>
        <v>17784945.333333332</v>
      </c>
      <c r="CJ379" s="155">
        <f t="shared" si="452"/>
        <v>213419344.00000003</v>
      </c>
      <c r="CK379" s="156">
        <f t="shared" si="453"/>
        <v>622473086.66666663</v>
      </c>
      <c r="CL379" s="155">
        <f t="shared" si="454"/>
        <v>17784945.333333332</v>
      </c>
      <c r="CM379" s="155">
        <f t="shared" si="454"/>
        <v>17784945.333333332</v>
      </c>
      <c r="CN379" s="155">
        <f t="shared" si="454"/>
        <v>17784945.333333332</v>
      </c>
      <c r="CO379" s="155">
        <f t="shared" si="454"/>
        <v>17784945.333333332</v>
      </c>
      <c r="CP379" s="155">
        <f t="shared" si="454"/>
        <v>17784945.333333332</v>
      </c>
      <c r="CQ379" s="155">
        <f t="shared" si="454"/>
        <v>17784945.333333332</v>
      </c>
      <c r="CR379" s="155">
        <f t="shared" si="454"/>
        <v>17784945.333333332</v>
      </c>
      <c r="CS379" s="155">
        <f t="shared" si="454"/>
        <v>17784945.333333332</v>
      </c>
      <c r="CT379" s="155">
        <f t="shared" si="454"/>
        <v>17784945.333333332</v>
      </c>
      <c r="CU379" s="155">
        <f t="shared" si="454"/>
        <v>17784945.333333332</v>
      </c>
      <c r="CV379" s="155">
        <f t="shared" si="454"/>
        <v>17784945.333333332</v>
      </c>
      <c r="CW379" s="155">
        <f t="shared" si="454"/>
        <v>17784945.333333332</v>
      </c>
      <c r="CX379" s="155">
        <f t="shared" si="412"/>
        <v>213419344.00000003</v>
      </c>
      <c r="CY379" s="155">
        <f t="shared" si="413"/>
        <v>409053742.66666663</v>
      </c>
    </row>
    <row r="380" spans="1:103" ht="13" outlineLevel="1" x14ac:dyDescent="0.25">
      <c r="A380" s="80" t="s">
        <v>460</v>
      </c>
      <c r="B380" s="80" t="s">
        <v>39</v>
      </c>
      <c r="C380" s="72"/>
      <c r="D380" s="71" t="s">
        <v>147</v>
      </c>
      <c r="E380" s="142" t="s">
        <v>924</v>
      </c>
      <c r="F380" s="71" t="s">
        <v>512</v>
      </c>
      <c r="G380" s="73">
        <v>44896</v>
      </c>
      <c r="H380" s="73">
        <v>44896</v>
      </c>
      <c r="I380" s="74">
        <v>36</v>
      </c>
      <c r="J380" s="74">
        <v>1001601400</v>
      </c>
      <c r="K380" s="75" t="s">
        <v>46</v>
      </c>
      <c r="L380" s="71"/>
      <c r="M380" s="38" t="str">
        <f t="shared" si="402"/>
        <v>6274</v>
      </c>
      <c r="N380" s="71">
        <v>6274001906</v>
      </c>
      <c r="O380" s="71" t="s">
        <v>346</v>
      </c>
      <c r="P380" s="76"/>
      <c r="Q380" s="77"/>
      <c r="R380" s="76">
        <v>79000000</v>
      </c>
      <c r="S380" s="170">
        <f t="shared" si="403"/>
        <v>2194444.4444444445</v>
      </c>
      <c r="T380" s="155">
        <f t="shared" si="447"/>
        <v>0</v>
      </c>
      <c r="U380" s="155">
        <f t="shared" si="447"/>
        <v>0</v>
      </c>
      <c r="V380" s="155">
        <f t="shared" si="447"/>
        <v>0</v>
      </c>
      <c r="W380" s="155">
        <f t="shared" si="447"/>
        <v>0</v>
      </c>
      <c r="X380" s="155">
        <f t="shared" si="447"/>
        <v>0</v>
      </c>
      <c r="Y380" s="155">
        <f t="shared" si="447"/>
        <v>0</v>
      </c>
      <c r="Z380" s="155">
        <f t="shared" si="447"/>
        <v>0</v>
      </c>
      <c r="AA380" s="155">
        <f t="shared" si="447"/>
        <v>0</v>
      </c>
      <c r="AB380" s="155">
        <f t="shared" si="447"/>
        <v>0</v>
      </c>
      <c r="AC380" s="155">
        <f t="shared" si="447"/>
        <v>0</v>
      </c>
      <c r="AD380" s="155">
        <f t="shared" si="447"/>
        <v>0</v>
      </c>
      <c r="AE380" s="155">
        <f t="shared" si="447"/>
        <v>0</v>
      </c>
      <c r="AF380" s="155">
        <f t="shared" si="441"/>
        <v>0</v>
      </c>
      <c r="AG380" s="156">
        <v>0</v>
      </c>
      <c r="AH380" s="155">
        <f t="shared" si="448"/>
        <v>0</v>
      </c>
      <c r="AI380" s="155">
        <f t="shared" si="448"/>
        <v>0</v>
      </c>
      <c r="AJ380" s="155">
        <f t="shared" si="448"/>
        <v>0</v>
      </c>
      <c r="AK380" s="155">
        <f t="shared" si="448"/>
        <v>0</v>
      </c>
      <c r="AL380" s="155">
        <f t="shared" si="448"/>
        <v>0</v>
      </c>
      <c r="AM380" s="155">
        <f t="shared" si="448"/>
        <v>0</v>
      </c>
      <c r="AN380" s="155">
        <f t="shared" si="448"/>
        <v>0</v>
      </c>
      <c r="AO380" s="155">
        <f t="shared" si="448"/>
        <v>0</v>
      </c>
      <c r="AP380" s="155">
        <f t="shared" si="448"/>
        <v>0</v>
      </c>
      <c r="AQ380" s="155">
        <f t="shared" si="448"/>
        <v>0</v>
      </c>
      <c r="AR380" s="155">
        <f t="shared" si="448"/>
        <v>0</v>
      </c>
      <c r="AS380" s="155">
        <f t="shared" si="448"/>
        <v>0</v>
      </c>
      <c r="AT380" s="155">
        <f t="shared" si="442"/>
        <v>0</v>
      </c>
      <c r="AU380" s="156">
        <v>0</v>
      </c>
      <c r="AV380" s="155">
        <f t="shared" si="433"/>
        <v>0</v>
      </c>
      <c r="AW380" s="155">
        <f t="shared" si="437"/>
        <v>0</v>
      </c>
      <c r="AX380" s="155">
        <f t="shared" si="455"/>
        <v>0</v>
      </c>
      <c r="AY380" s="155">
        <f t="shared" si="455"/>
        <v>0</v>
      </c>
      <c r="AZ380" s="155">
        <f t="shared" si="455"/>
        <v>0</v>
      </c>
      <c r="BA380" s="155">
        <f t="shared" si="455"/>
        <v>0</v>
      </c>
      <c r="BB380" s="155">
        <f t="shared" si="455"/>
        <v>0</v>
      </c>
      <c r="BC380" s="155">
        <f t="shared" si="455"/>
        <v>0</v>
      </c>
      <c r="BD380" s="155">
        <f t="shared" si="455"/>
        <v>0</v>
      </c>
      <c r="BE380" s="155">
        <f t="shared" si="455"/>
        <v>0</v>
      </c>
      <c r="BF380" s="155">
        <f t="shared" si="455"/>
        <v>0</v>
      </c>
      <c r="BG380" s="155">
        <f t="shared" si="455"/>
        <v>2194444.4444444445</v>
      </c>
      <c r="BH380" s="155">
        <f t="shared" si="426"/>
        <v>2194444.4444444445</v>
      </c>
      <c r="BI380" s="156">
        <f t="shared" si="427"/>
        <v>76805555.555555552</v>
      </c>
      <c r="BJ380" s="155">
        <f t="shared" si="422"/>
        <v>2194444.4444444445</v>
      </c>
      <c r="BK380" s="155">
        <f t="shared" si="449"/>
        <v>2194444.4444444445</v>
      </c>
      <c r="BL380" s="155">
        <f t="shared" si="449"/>
        <v>2194444.4444444445</v>
      </c>
      <c r="BM380" s="155">
        <f t="shared" si="449"/>
        <v>2194444.4444444445</v>
      </c>
      <c r="BN380" s="155">
        <f t="shared" si="449"/>
        <v>2194444.4444444445</v>
      </c>
      <c r="BO380" s="155">
        <f t="shared" si="449"/>
        <v>2194444.4444444445</v>
      </c>
      <c r="BP380" s="155">
        <f t="shared" si="449"/>
        <v>2194444.4444444445</v>
      </c>
      <c r="BQ380" s="155">
        <f t="shared" si="449"/>
        <v>2194444.4444444445</v>
      </c>
      <c r="BR380" s="155">
        <f t="shared" si="446"/>
        <v>2194444.4444444445</v>
      </c>
      <c r="BS380" s="155">
        <f t="shared" si="450"/>
        <v>2194444.4444444445</v>
      </c>
      <c r="BT380" s="155">
        <f t="shared" si="450"/>
        <v>2194444.4444444445</v>
      </c>
      <c r="BU380" s="155">
        <f t="shared" si="450"/>
        <v>2194444.4444444445</v>
      </c>
      <c r="BV380" s="155">
        <f t="shared" si="432"/>
        <v>26333333.333333332</v>
      </c>
      <c r="BW380" s="156">
        <f t="shared" si="417"/>
        <v>50472222.222222224</v>
      </c>
      <c r="BX380" s="157">
        <f t="shared" si="451"/>
        <v>2194444.4444444445</v>
      </c>
      <c r="BY380" s="157">
        <f t="shared" si="451"/>
        <v>2194444.4444444445</v>
      </c>
      <c r="BZ380" s="157">
        <f t="shared" si="451"/>
        <v>2194444.4444444445</v>
      </c>
      <c r="CA380" s="157">
        <f t="shared" si="451"/>
        <v>2194444.4444444445</v>
      </c>
      <c r="CB380" s="157">
        <f t="shared" si="451"/>
        <v>2194444.4444444445</v>
      </c>
      <c r="CC380" s="157">
        <f t="shared" si="451"/>
        <v>2194444.4444444445</v>
      </c>
      <c r="CD380" s="157">
        <f t="shared" si="451"/>
        <v>2194444.4444444445</v>
      </c>
      <c r="CE380" s="157">
        <f t="shared" si="451"/>
        <v>2194444.4444444445</v>
      </c>
      <c r="CF380" s="157">
        <f t="shared" si="451"/>
        <v>2194444.4444444445</v>
      </c>
      <c r="CG380" s="157">
        <f t="shared" si="451"/>
        <v>2194444.4444444445</v>
      </c>
      <c r="CH380" s="157">
        <f t="shared" si="451"/>
        <v>2194444.4444444445</v>
      </c>
      <c r="CI380" s="157">
        <f t="shared" si="451"/>
        <v>2194444.4444444445</v>
      </c>
      <c r="CJ380" s="155">
        <f t="shared" si="452"/>
        <v>26333333.333333332</v>
      </c>
      <c r="CK380" s="156">
        <f t="shared" si="453"/>
        <v>24138888.888888892</v>
      </c>
      <c r="CL380" s="155">
        <f t="shared" ref="CL380:CU395" si="456">+IF(YEAR($H380)&lt;$CL$4,$S380,IF(AND(YEAR($H380)=$CL$4,MONTH($H380)&lt;=CL$6),$S380,0))</f>
        <v>2194444.4444444445</v>
      </c>
      <c r="CM380" s="155">
        <f t="shared" si="456"/>
        <v>2194444.4444444445</v>
      </c>
      <c r="CN380" s="155">
        <f t="shared" si="456"/>
        <v>2194444.4444444445</v>
      </c>
      <c r="CO380" s="155">
        <f t="shared" si="456"/>
        <v>2194444.4444444445</v>
      </c>
      <c r="CP380" s="155">
        <f t="shared" si="456"/>
        <v>2194444.4444444445</v>
      </c>
      <c r="CQ380" s="155">
        <f t="shared" si="456"/>
        <v>2194444.4444444445</v>
      </c>
      <c r="CR380" s="155">
        <f t="shared" si="456"/>
        <v>2194444.4444444445</v>
      </c>
      <c r="CS380" s="155">
        <f t="shared" si="456"/>
        <v>2194444.4444444445</v>
      </c>
      <c r="CT380" s="155">
        <f t="shared" si="456"/>
        <v>2194444.4444444445</v>
      </c>
      <c r="CU380" s="155">
        <f t="shared" si="456"/>
        <v>2194444.4444444445</v>
      </c>
      <c r="CV380" s="155">
        <f>+IF(YEAR($H380)&lt;$CL$4,$S380,IF(AND(YEAR($H380)=$CL$4,MONTH($H380)&lt;=CV$6),$S380,0))-20</f>
        <v>2194424.4444444445</v>
      </c>
      <c r="CW380" s="155"/>
      <c r="CX380" s="155">
        <f t="shared" si="412"/>
        <v>24138868.888888888</v>
      </c>
      <c r="CY380" s="155">
        <f t="shared" si="413"/>
        <v>20.00000000372529</v>
      </c>
    </row>
    <row r="381" spans="1:103" ht="13" outlineLevel="1" x14ac:dyDescent="0.25">
      <c r="A381" s="80" t="s">
        <v>460</v>
      </c>
      <c r="B381" s="80" t="s">
        <v>39</v>
      </c>
      <c r="C381" s="72"/>
      <c r="D381" s="71" t="s">
        <v>147</v>
      </c>
      <c r="E381" s="142" t="s">
        <v>925</v>
      </c>
      <c r="F381" s="71" t="s">
        <v>513</v>
      </c>
      <c r="G381" s="73">
        <v>44896</v>
      </c>
      <c r="H381" s="73">
        <v>44896</v>
      </c>
      <c r="I381" s="74">
        <v>36</v>
      </c>
      <c r="J381" s="74">
        <v>1001601400</v>
      </c>
      <c r="K381" s="75" t="s">
        <v>46</v>
      </c>
      <c r="L381" s="71"/>
      <c r="M381" s="38" t="str">
        <f t="shared" si="402"/>
        <v>6274</v>
      </c>
      <c r="N381" s="71">
        <v>6274001906</v>
      </c>
      <c r="O381" s="71" t="s">
        <v>346</v>
      </c>
      <c r="P381" s="76"/>
      <c r="Q381" s="77"/>
      <c r="R381" s="76">
        <v>107800000</v>
      </c>
      <c r="S381" s="170">
        <f t="shared" si="403"/>
        <v>2994444.4444444445</v>
      </c>
      <c r="T381" s="155">
        <f t="shared" si="447"/>
        <v>0</v>
      </c>
      <c r="U381" s="155">
        <f t="shared" si="447"/>
        <v>0</v>
      </c>
      <c r="V381" s="155">
        <f t="shared" si="447"/>
        <v>0</v>
      </c>
      <c r="W381" s="155">
        <f t="shared" si="447"/>
        <v>0</v>
      </c>
      <c r="X381" s="155">
        <f t="shared" si="447"/>
        <v>0</v>
      </c>
      <c r="Y381" s="155">
        <f t="shared" si="447"/>
        <v>0</v>
      </c>
      <c r="Z381" s="155">
        <f t="shared" si="447"/>
        <v>0</v>
      </c>
      <c r="AA381" s="155">
        <f t="shared" si="447"/>
        <v>0</v>
      </c>
      <c r="AB381" s="155">
        <f t="shared" si="447"/>
        <v>0</v>
      </c>
      <c r="AC381" s="155">
        <f t="shared" si="447"/>
        <v>0</v>
      </c>
      <c r="AD381" s="155">
        <f t="shared" si="447"/>
        <v>0</v>
      </c>
      <c r="AE381" s="155">
        <f t="shared" si="447"/>
        <v>0</v>
      </c>
      <c r="AF381" s="155">
        <f t="shared" si="441"/>
        <v>0</v>
      </c>
      <c r="AG381" s="156">
        <v>0</v>
      </c>
      <c r="AH381" s="155">
        <f t="shared" si="448"/>
        <v>0</v>
      </c>
      <c r="AI381" s="155">
        <f t="shared" si="448"/>
        <v>0</v>
      </c>
      <c r="AJ381" s="155">
        <f t="shared" si="448"/>
        <v>0</v>
      </c>
      <c r="AK381" s="155">
        <f t="shared" si="448"/>
        <v>0</v>
      </c>
      <c r="AL381" s="155">
        <f t="shared" si="448"/>
        <v>0</v>
      </c>
      <c r="AM381" s="155">
        <f t="shared" si="448"/>
        <v>0</v>
      </c>
      <c r="AN381" s="155">
        <f t="shared" si="448"/>
        <v>0</v>
      </c>
      <c r="AO381" s="155">
        <f t="shared" si="448"/>
        <v>0</v>
      </c>
      <c r="AP381" s="155">
        <f t="shared" si="448"/>
        <v>0</v>
      </c>
      <c r="AQ381" s="155">
        <f t="shared" si="448"/>
        <v>0</v>
      </c>
      <c r="AR381" s="155">
        <f t="shared" si="448"/>
        <v>0</v>
      </c>
      <c r="AS381" s="155">
        <f t="shared" si="448"/>
        <v>0</v>
      </c>
      <c r="AT381" s="155">
        <f t="shared" si="442"/>
        <v>0</v>
      </c>
      <c r="AU381" s="156">
        <v>0</v>
      </c>
      <c r="AV381" s="155">
        <f t="shared" si="433"/>
        <v>0</v>
      </c>
      <c r="AW381" s="155">
        <f t="shared" si="437"/>
        <v>0</v>
      </c>
      <c r="AX381" s="155">
        <f t="shared" si="455"/>
        <v>0</v>
      </c>
      <c r="AY381" s="155">
        <f t="shared" si="455"/>
        <v>0</v>
      </c>
      <c r="AZ381" s="155">
        <f t="shared" si="455"/>
        <v>0</v>
      </c>
      <c r="BA381" s="155">
        <f t="shared" si="455"/>
        <v>0</v>
      </c>
      <c r="BB381" s="155">
        <f t="shared" si="455"/>
        <v>0</v>
      </c>
      <c r="BC381" s="155">
        <f t="shared" si="455"/>
        <v>0</v>
      </c>
      <c r="BD381" s="155">
        <f t="shared" si="455"/>
        <v>0</v>
      </c>
      <c r="BE381" s="155">
        <f t="shared" si="455"/>
        <v>0</v>
      </c>
      <c r="BF381" s="155">
        <f t="shared" si="455"/>
        <v>0</v>
      </c>
      <c r="BG381" s="155">
        <f t="shared" si="455"/>
        <v>2994444.4444444445</v>
      </c>
      <c r="BH381" s="155">
        <f t="shared" si="426"/>
        <v>2994444.4444444445</v>
      </c>
      <c r="BI381" s="156">
        <f t="shared" si="427"/>
        <v>104805555.55555555</v>
      </c>
      <c r="BJ381" s="155">
        <f t="shared" si="422"/>
        <v>2994444.4444444445</v>
      </c>
      <c r="BK381" s="155">
        <f t="shared" ref="BK381:BQ390" si="457">+IF(YEAR($H381)&lt;$BJ$5,$S381,IF(AND(YEAR($H381)=$BJ$5,MONTH($H381)&lt;=BK$6),$S381,0))</f>
        <v>2994444.4444444445</v>
      </c>
      <c r="BL381" s="155">
        <f t="shared" si="457"/>
        <v>2994444.4444444445</v>
      </c>
      <c r="BM381" s="155">
        <f t="shared" si="457"/>
        <v>2994444.4444444445</v>
      </c>
      <c r="BN381" s="155">
        <f t="shared" si="457"/>
        <v>2994444.4444444445</v>
      </c>
      <c r="BO381" s="155">
        <f t="shared" si="457"/>
        <v>2994444.4444444445</v>
      </c>
      <c r="BP381" s="155">
        <f t="shared" si="457"/>
        <v>2994444.4444444445</v>
      </c>
      <c r="BQ381" s="155">
        <f t="shared" si="457"/>
        <v>2994444.4444444445</v>
      </c>
      <c r="BR381" s="155">
        <f t="shared" si="446"/>
        <v>2994444.4444444445</v>
      </c>
      <c r="BS381" s="155">
        <f t="shared" si="450"/>
        <v>2994444.4444444445</v>
      </c>
      <c r="BT381" s="155">
        <f t="shared" si="450"/>
        <v>2994444.4444444445</v>
      </c>
      <c r="BU381" s="155">
        <f t="shared" si="450"/>
        <v>2994444.4444444445</v>
      </c>
      <c r="BV381" s="155">
        <f t="shared" si="432"/>
        <v>35933333.333333336</v>
      </c>
      <c r="BW381" s="156">
        <f t="shared" si="417"/>
        <v>68872222.222222209</v>
      </c>
      <c r="BX381" s="157">
        <f t="shared" si="451"/>
        <v>2994444.4444444445</v>
      </c>
      <c r="BY381" s="157">
        <f t="shared" si="451"/>
        <v>2994444.4444444445</v>
      </c>
      <c r="BZ381" s="157">
        <f t="shared" si="451"/>
        <v>2994444.4444444445</v>
      </c>
      <c r="CA381" s="157">
        <f t="shared" si="451"/>
        <v>2994444.4444444445</v>
      </c>
      <c r="CB381" s="157">
        <f t="shared" si="451"/>
        <v>2994444.4444444445</v>
      </c>
      <c r="CC381" s="157">
        <f t="shared" si="451"/>
        <v>2994444.4444444445</v>
      </c>
      <c r="CD381" s="157">
        <f t="shared" si="451"/>
        <v>2994444.4444444445</v>
      </c>
      <c r="CE381" s="157">
        <f t="shared" si="451"/>
        <v>2994444.4444444445</v>
      </c>
      <c r="CF381" s="157">
        <f t="shared" si="451"/>
        <v>2994444.4444444445</v>
      </c>
      <c r="CG381" s="157">
        <f t="shared" si="451"/>
        <v>2994444.4444444445</v>
      </c>
      <c r="CH381" s="157">
        <f t="shared" si="451"/>
        <v>2994444.4444444445</v>
      </c>
      <c r="CI381" s="157">
        <f t="shared" si="451"/>
        <v>2994444.4444444445</v>
      </c>
      <c r="CJ381" s="155">
        <f t="shared" si="452"/>
        <v>35933333.333333336</v>
      </c>
      <c r="CK381" s="156">
        <f t="shared" si="453"/>
        <v>32938888.888888873</v>
      </c>
      <c r="CL381" s="155">
        <f t="shared" si="456"/>
        <v>2994444.4444444445</v>
      </c>
      <c r="CM381" s="155">
        <f t="shared" si="456"/>
        <v>2994444.4444444445</v>
      </c>
      <c r="CN381" s="155">
        <f t="shared" si="456"/>
        <v>2994444.4444444445</v>
      </c>
      <c r="CO381" s="155">
        <f t="shared" si="456"/>
        <v>2994444.4444444445</v>
      </c>
      <c r="CP381" s="155">
        <f t="shared" si="456"/>
        <v>2994444.4444444445</v>
      </c>
      <c r="CQ381" s="155">
        <f t="shared" si="456"/>
        <v>2994444.4444444445</v>
      </c>
      <c r="CR381" s="155">
        <f t="shared" si="456"/>
        <v>2994444.4444444445</v>
      </c>
      <c r="CS381" s="155">
        <f t="shared" si="456"/>
        <v>2994444.4444444445</v>
      </c>
      <c r="CT381" s="155">
        <f t="shared" si="456"/>
        <v>2994444.4444444445</v>
      </c>
      <c r="CU381" s="155">
        <f t="shared" si="456"/>
        <v>2994444.4444444445</v>
      </c>
      <c r="CV381" s="155">
        <f>+IF(YEAR($H381)&lt;$CL$4,$S381,IF(AND(YEAR($H381)=$CL$4,MONTH($H381)&lt;=CV$6),$S381,0))-20</f>
        <v>2994424.4444444445</v>
      </c>
      <c r="CW381" s="155"/>
      <c r="CX381" s="155">
        <f t="shared" si="412"/>
        <v>32938868.888888888</v>
      </c>
      <c r="CY381" s="155">
        <f t="shared" si="413"/>
        <v>19.999999985098839</v>
      </c>
    </row>
    <row r="382" spans="1:103" ht="13" outlineLevel="1" x14ac:dyDescent="0.25">
      <c r="A382" s="80" t="s">
        <v>460</v>
      </c>
      <c r="B382" s="80" t="s">
        <v>39</v>
      </c>
      <c r="C382" s="72"/>
      <c r="D382" s="71" t="s">
        <v>88</v>
      </c>
      <c r="E382" s="142" t="s">
        <v>926</v>
      </c>
      <c r="F382" s="71" t="s">
        <v>555</v>
      </c>
      <c r="G382" s="73">
        <v>44986</v>
      </c>
      <c r="H382" s="73">
        <v>44896</v>
      </c>
      <c r="I382" s="74">
        <v>60</v>
      </c>
      <c r="J382" s="74">
        <v>1001602000</v>
      </c>
      <c r="K382" s="75" t="s">
        <v>66</v>
      </c>
      <c r="L382" s="71"/>
      <c r="M382" s="38" t="str">
        <f t="shared" si="402"/>
        <v>6274</v>
      </c>
      <c r="N382" s="71">
        <v>6274001905</v>
      </c>
      <c r="O382" s="71">
        <v>6274001905</v>
      </c>
      <c r="P382" s="76"/>
      <c r="Q382" s="77"/>
      <c r="R382" s="76">
        <v>490110000</v>
      </c>
      <c r="S382" s="170">
        <f t="shared" si="403"/>
        <v>8168500</v>
      </c>
      <c r="T382" s="155">
        <f t="shared" si="447"/>
        <v>0</v>
      </c>
      <c r="U382" s="155">
        <f t="shared" si="447"/>
        <v>0</v>
      </c>
      <c r="V382" s="155">
        <f t="shared" si="447"/>
        <v>0</v>
      </c>
      <c r="W382" s="155">
        <f t="shared" si="447"/>
        <v>0</v>
      </c>
      <c r="X382" s="155">
        <f t="shared" si="447"/>
        <v>0</v>
      </c>
      <c r="Y382" s="155">
        <f t="shared" si="447"/>
        <v>0</v>
      </c>
      <c r="Z382" s="155">
        <f t="shared" si="447"/>
        <v>0</v>
      </c>
      <c r="AA382" s="155">
        <f t="shared" si="447"/>
        <v>0</v>
      </c>
      <c r="AB382" s="155">
        <f t="shared" si="447"/>
        <v>0</v>
      </c>
      <c r="AC382" s="155">
        <f t="shared" si="447"/>
        <v>0</v>
      </c>
      <c r="AD382" s="155">
        <f t="shared" si="447"/>
        <v>0</v>
      </c>
      <c r="AE382" s="155">
        <f t="shared" si="447"/>
        <v>0</v>
      </c>
      <c r="AF382" s="155">
        <f t="shared" si="441"/>
        <v>0</v>
      </c>
      <c r="AG382" s="156">
        <v>0</v>
      </c>
      <c r="AH382" s="155">
        <f t="shared" si="448"/>
        <v>0</v>
      </c>
      <c r="AI382" s="155">
        <f t="shared" si="448"/>
        <v>0</v>
      </c>
      <c r="AJ382" s="155">
        <f t="shared" si="448"/>
        <v>0</v>
      </c>
      <c r="AK382" s="155">
        <f t="shared" si="448"/>
        <v>0</v>
      </c>
      <c r="AL382" s="155">
        <f t="shared" si="448"/>
        <v>0</v>
      </c>
      <c r="AM382" s="155">
        <f t="shared" si="448"/>
        <v>0</v>
      </c>
      <c r="AN382" s="155">
        <f t="shared" si="448"/>
        <v>0</v>
      </c>
      <c r="AO382" s="155">
        <f t="shared" si="448"/>
        <v>0</v>
      </c>
      <c r="AP382" s="155">
        <f t="shared" si="448"/>
        <v>0</v>
      </c>
      <c r="AQ382" s="155">
        <f t="shared" si="448"/>
        <v>0</v>
      </c>
      <c r="AR382" s="155">
        <f t="shared" si="448"/>
        <v>0</v>
      </c>
      <c r="AS382" s="155">
        <f t="shared" si="448"/>
        <v>0</v>
      </c>
      <c r="AT382" s="155">
        <f t="shared" si="442"/>
        <v>0</v>
      </c>
      <c r="AU382" s="156">
        <v>0</v>
      </c>
      <c r="AV382" s="155">
        <f t="shared" si="433"/>
        <v>0</v>
      </c>
      <c r="AW382" s="155">
        <f t="shared" si="437"/>
        <v>0</v>
      </c>
      <c r="AX382" s="155">
        <f t="shared" si="455"/>
        <v>0</v>
      </c>
      <c r="AY382" s="155">
        <f t="shared" si="455"/>
        <v>0</v>
      </c>
      <c r="AZ382" s="155">
        <f t="shared" si="455"/>
        <v>0</v>
      </c>
      <c r="BA382" s="155">
        <f t="shared" si="455"/>
        <v>0</v>
      </c>
      <c r="BB382" s="155">
        <f t="shared" si="455"/>
        <v>0</v>
      </c>
      <c r="BC382" s="155">
        <f t="shared" si="455"/>
        <v>0</v>
      </c>
      <c r="BD382" s="155">
        <f t="shared" si="455"/>
        <v>0</v>
      </c>
      <c r="BE382" s="155">
        <f t="shared" si="455"/>
        <v>0</v>
      </c>
      <c r="BF382" s="155">
        <f t="shared" si="455"/>
        <v>0</v>
      </c>
      <c r="BG382" s="155">
        <f t="shared" si="455"/>
        <v>8168500</v>
      </c>
      <c r="BH382" s="155">
        <f t="shared" si="426"/>
        <v>8168500</v>
      </c>
      <c r="BI382" s="156">
        <f t="shared" si="427"/>
        <v>481941500</v>
      </c>
      <c r="BJ382" s="155">
        <f t="shared" si="422"/>
        <v>8168500</v>
      </c>
      <c r="BK382" s="155">
        <f t="shared" si="457"/>
        <v>8168500</v>
      </c>
      <c r="BL382" s="155">
        <f t="shared" si="457"/>
        <v>8168500</v>
      </c>
      <c r="BM382" s="155">
        <f t="shared" si="457"/>
        <v>8168500</v>
      </c>
      <c r="BN382" s="155">
        <f t="shared" si="457"/>
        <v>8168500</v>
      </c>
      <c r="BO382" s="155">
        <f t="shared" si="457"/>
        <v>8168500</v>
      </c>
      <c r="BP382" s="155">
        <f t="shared" si="457"/>
        <v>8168500</v>
      </c>
      <c r="BQ382" s="155">
        <f t="shared" si="457"/>
        <v>8168500</v>
      </c>
      <c r="BR382" s="155">
        <f t="shared" si="446"/>
        <v>8168500</v>
      </c>
      <c r="BS382" s="155">
        <f t="shared" si="450"/>
        <v>8168500</v>
      </c>
      <c r="BT382" s="155">
        <f t="shared" si="450"/>
        <v>8168500</v>
      </c>
      <c r="BU382" s="155">
        <f t="shared" si="450"/>
        <v>8168500</v>
      </c>
      <c r="BV382" s="155">
        <f t="shared" si="432"/>
        <v>98022000</v>
      </c>
      <c r="BW382" s="156">
        <f t="shared" si="417"/>
        <v>383919500</v>
      </c>
      <c r="BX382" s="157">
        <f t="shared" si="451"/>
        <v>8168500</v>
      </c>
      <c r="BY382" s="157">
        <f t="shared" si="451"/>
        <v>8168500</v>
      </c>
      <c r="BZ382" s="157">
        <f t="shared" si="451"/>
        <v>8168500</v>
      </c>
      <c r="CA382" s="157">
        <f t="shared" si="451"/>
        <v>8168500</v>
      </c>
      <c r="CB382" s="157">
        <f t="shared" si="451"/>
        <v>8168500</v>
      </c>
      <c r="CC382" s="157">
        <f t="shared" si="451"/>
        <v>8168500</v>
      </c>
      <c r="CD382" s="157">
        <f t="shared" si="451"/>
        <v>8168500</v>
      </c>
      <c r="CE382" s="157">
        <f t="shared" si="451"/>
        <v>8168500</v>
      </c>
      <c r="CF382" s="157">
        <f t="shared" si="451"/>
        <v>8168500</v>
      </c>
      <c r="CG382" s="157">
        <f t="shared" si="451"/>
        <v>8168500</v>
      </c>
      <c r="CH382" s="157">
        <f t="shared" si="451"/>
        <v>8168500</v>
      </c>
      <c r="CI382" s="157">
        <f t="shared" si="451"/>
        <v>8168500</v>
      </c>
      <c r="CJ382" s="155">
        <f t="shared" si="452"/>
        <v>98022000</v>
      </c>
      <c r="CK382" s="156">
        <f t="shared" si="453"/>
        <v>285897500</v>
      </c>
      <c r="CL382" s="155">
        <f t="shared" si="456"/>
        <v>8168500</v>
      </c>
      <c r="CM382" s="155">
        <f t="shared" si="456"/>
        <v>8168500</v>
      </c>
      <c r="CN382" s="155">
        <f t="shared" si="456"/>
        <v>8168500</v>
      </c>
      <c r="CO382" s="155">
        <f t="shared" si="456"/>
        <v>8168500</v>
      </c>
      <c r="CP382" s="155">
        <f t="shared" si="456"/>
        <v>8168500</v>
      </c>
      <c r="CQ382" s="155">
        <f t="shared" si="456"/>
        <v>8168500</v>
      </c>
      <c r="CR382" s="155">
        <f t="shared" si="456"/>
        <v>8168500</v>
      </c>
      <c r="CS382" s="155">
        <f t="shared" si="456"/>
        <v>8168500</v>
      </c>
      <c r="CT382" s="155">
        <f t="shared" si="456"/>
        <v>8168500</v>
      </c>
      <c r="CU382" s="155">
        <f t="shared" si="456"/>
        <v>8168500</v>
      </c>
      <c r="CV382" s="155">
        <f t="shared" ref="CV382:CW386" si="458">+IF(YEAR($H382)&lt;$CL$4,$S382,IF(AND(YEAR($H382)=$CL$4,MONTH($H382)&lt;=CV$6),$S382,0))</f>
        <v>8168500</v>
      </c>
      <c r="CW382" s="155">
        <f t="shared" si="458"/>
        <v>8168500</v>
      </c>
      <c r="CX382" s="155">
        <f t="shared" ref="CX382:CX404" si="459">+SUM(CL382:CW382)</f>
        <v>98022000</v>
      </c>
      <c r="CY382" s="155">
        <f t="shared" si="413"/>
        <v>187875500</v>
      </c>
    </row>
    <row r="383" spans="1:103" ht="13" outlineLevel="1" x14ac:dyDescent="0.25">
      <c r="A383" s="80" t="s">
        <v>460</v>
      </c>
      <c r="B383" s="80" t="s">
        <v>39</v>
      </c>
      <c r="C383" s="72"/>
      <c r="D383" s="71" t="s">
        <v>88</v>
      </c>
      <c r="E383" s="142" t="s">
        <v>927</v>
      </c>
      <c r="F383" s="71" t="s">
        <v>556</v>
      </c>
      <c r="G383" s="73">
        <v>44927</v>
      </c>
      <c r="H383" s="73">
        <v>44896</v>
      </c>
      <c r="I383" s="74">
        <v>60</v>
      </c>
      <c r="J383" s="74">
        <v>1001602000</v>
      </c>
      <c r="K383" s="75" t="s">
        <v>66</v>
      </c>
      <c r="L383" s="71"/>
      <c r="M383" s="38" t="str">
        <f t="shared" si="402"/>
        <v>6274</v>
      </c>
      <c r="N383" s="71">
        <v>6274001905</v>
      </c>
      <c r="O383" s="71">
        <v>6274001905</v>
      </c>
      <c r="P383" s="76"/>
      <c r="Q383" s="77"/>
      <c r="R383" s="76">
        <v>450000000</v>
      </c>
      <c r="S383" s="170">
        <f t="shared" si="403"/>
        <v>7500000</v>
      </c>
      <c r="T383" s="155">
        <f t="shared" si="447"/>
        <v>0</v>
      </c>
      <c r="U383" s="155">
        <f t="shared" si="447"/>
        <v>0</v>
      </c>
      <c r="V383" s="155">
        <f t="shared" si="447"/>
        <v>0</v>
      </c>
      <c r="W383" s="155">
        <f t="shared" si="447"/>
        <v>0</v>
      </c>
      <c r="X383" s="155">
        <f t="shared" si="447"/>
        <v>0</v>
      </c>
      <c r="Y383" s="155">
        <f t="shared" si="447"/>
        <v>0</v>
      </c>
      <c r="Z383" s="155">
        <f t="shared" si="447"/>
        <v>0</v>
      </c>
      <c r="AA383" s="155">
        <f t="shared" si="447"/>
        <v>0</v>
      </c>
      <c r="AB383" s="155">
        <f t="shared" si="447"/>
        <v>0</v>
      </c>
      <c r="AC383" s="155">
        <f t="shared" si="447"/>
        <v>0</v>
      </c>
      <c r="AD383" s="155">
        <f t="shared" si="447"/>
        <v>0</v>
      </c>
      <c r="AE383" s="155">
        <f t="shared" si="447"/>
        <v>0</v>
      </c>
      <c r="AF383" s="155">
        <f t="shared" si="441"/>
        <v>0</v>
      </c>
      <c r="AG383" s="156">
        <v>0</v>
      </c>
      <c r="AH383" s="155">
        <f t="shared" si="448"/>
        <v>0</v>
      </c>
      <c r="AI383" s="155">
        <f t="shared" si="448"/>
        <v>0</v>
      </c>
      <c r="AJ383" s="155">
        <f t="shared" si="448"/>
        <v>0</v>
      </c>
      <c r="AK383" s="155">
        <f t="shared" si="448"/>
        <v>0</v>
      </c>
      <c r="AL383" s="155">
        <f t="shared" si="448"/>
        <v>0</v>
      </c>
      <c r="AM383" s="155">
        <f t="shared" si="448"/>
        <v>0</v>
      </c>
      <c r="AN383" s="155">
        <f t="shared" si="448"/>
        <v>0</v>
      </c>
      <c r="AO383" s="155">
        <f t="shared" si="448"/>
        <v>0</v>
      </c>
      <c r="AP383" s="155">
        <f t="shared" si="448"/>
        <v>0</v>
      </c>
      <c r="AQ383" s="155">
        <f t="shared" si="448"/>
        <v>0</v>
      </c>
      <c r="AR383" s="155">
        <f t="shared" si="448"/>
        <v>0</v>
      </c>
      <c r="AS383" s="155">
        <f t="shared" si="448"/>
        <v>0</v>
      </c>
      <c r="AT383" s="155">
        <f t="shared" si="442"/>
        <v>0</v>
      </c>
      <c r="AU383" s="156">
        <v>0</v>
      </c>
      <c r="AV383" s="155">
        <f t="shared" si="433"/>
        <v>0</v>
      </c>
      <c r="AW383" s="155">
        <f t="shared" si="437"/>
        <v>0</v>
      </c>
      <c r="AX383" s="155">
        <f t="shared" si="455"/>
        <v>0</v>
      </c>
      <c r="AY383" s="155">
        <f t="shared" si="455"/>
        <v>0</v>
      </c>
      <c r="AZ383" s="155">
        <f t="shared" si="455"/>
        <v>0</v>
      </c>
      <c r="BA383" s="155">
        <f t="shared" si="455"/>
        <v>0</v>
      </c>
      <c r="BB383" s="155">
        <f t="shared" si="455"/>
        <v>0</v>
      </c>
      <c r="BC383" s="155">
        <f t="shared" si="455"/>
        <v>0</v>
      </c>
      <c r="BD383" s="155">
        <f t="shared" si="455"/>
        <v>0</v>
      </c>
      <c r="BE383" s="155">
        <f t="shared" si="455"/>
        <v>0</v>
      </c>
      <c r="BF383" s="155">
        <f t="shared" si="455"/>
        <v>0</v>
      </c>
      <c r="BG383" s="155">
        <f t="shared" si="455"/>
        <v>7500000</v>
      </c>
      <c r="BH383" s="155">
        <f t="shared" si="426"/>
        <v>7500000</v>
      </c>
      <c r="BI383" s="156">
        <f t="shared" si="427"/>
        <v>442500000</v>
      </c>
      <c r="BJ383" s="155">
        <f t="shared" si="422"/>
        <v>7500000</v>
      </c>
      <c r="BK383" s="155">
        <f t="shared" si="457"/>
        <v>7500000</v>
      </c>
      <c r="BL383" s="155">
        <f t="shared" si="457"/>
        <v>7500000</v>
      </c>
      <c r="BM383" s="155">
        <f t="shared" si="457"/>
        <v>7500000</v>
      </c>
      <c r="BN383" s="155">
        <f t="shared" si="457"/>
        <v>7500000</v>
      </c>
      <c r="BO383" s="155">
        <f t="shared" si="457"/>
        <v>7500000</v>
      </c>
      <c r="BP383" s="155">
        <f t="shared" si="457"/>
        <v>7500000</v>
      </c>
      <c r="BQ383" s="155">
        <f t="shared" si="457"/>
        <v>7500000</v>
      </c>
      <c r="BR383" s="155">
        <f t="shared" si="446"/>
        <v>7500000</v>
      </c>
      <c r="BS383" s="155">
        <f t="shared" si="450"/>
        <v>7500000</v>
      </c>
      <c r="BT383" s="155">
        <f t="shared" si="450"/>
        <v>7500000</v>
      </c>
      <c r="BU383" s="155">
        <f t="shared" si="450"/>
        <v>7500000</v>
      </c>
      <c r="BV383" s="155">
        <f t="shared" si="432"/>
        <v>90000000</v>
      </c>
      <c r="BW383" s="156">
        <f t="shared" si="417"/>
        <v>352500000</v>
      </c>
      <c r="BX383" s="157">
        <f t="shared" si="451"/>
        <v>7500000</v>
      </c>
      <c r="BY383" s="157">
        <f t="shared" si="451"/>
        <v>7500000</v>
      </c>
      <c r="BZ383" s="157">
        <f t="shared" si="451"/>
        <v>7500000</v>
      </c>
      <c r="CA383" s="157">
        <f t="shared" si="451"/>
        <v>7500000</v>
      </c>
      <c r="CB383" s="157">
        <f t="shared" si="451"/>
        <v>7500000</v>
      </c>
      <c r="CC383" s="157">
        <f t="shared" si="451"/>
        <v>7500000</v>
      </c>
      <c r="CD383" s="157">
        <f t="shared" si="451"/>
        <v>7500000</v>
      </c>
      <c r="CE383" s="157">
        <f t="shared" si="451"/>
        <v>7500000</v>
      </c>
      <c r="CF383" s="157">
        <f t="shared" si="451"/>
        <v>7500000</v>
      </c>
      <c r="CG383" s="157">
        <f t="shared" si="451"/>
        <v>7500000</v>
      </c>
      <c r="CH383" s="157">
        <f t="shared" si="451"/>
        <v>7500000</v>
      </c>
      <c r="CI383" s="157">
        <f t="shared" si="451"/>
        <v>7500000</v>
      </c>
      <c r="CJ383" s="155">
        <f t="shared" si="452"/>
        <v>90000000</v>
      </c>
      <c r="CK383" s="156">
        <f t="shared" si="453"/>
        <v>262500000</v>
      </c>
      <c r="CL383" s="155">
        <f t="shared" si="456"/>
        <v>7500000</v>
      </c>
      <c r="CM383" s="155">
        <f t="shared" si="456"/>
        <v>7500000</v>
      </c>
      <c r="CN383" s="155">
        <f t="shared" si="456"/>
        <v>7500000</v>
      </c>
      <c r="CO383" s="155">
        <f t="shared" si="456"/>
        <v>7500000</v>
      </c>
      <c r="CP383" s="155">
        <f t="shared" si="456"/>
        <v>7500000</v>
      </c>
      <c r="CQ383" s="155">
        <f t="shared" si="456"/>
        <v>7500000</v>
      </c>
      <c r="CR383" s="155">
        <f t="shared" si="456"/>
        <v>7500000</v>
      </c>
      <c r="CS383" s="155">
        <f t="shared" si="456"/>
        <v>7500000</v>
      </c>
      <c r="CT383" s="155">
        <f t="shared" si="456"/>
        <v>7500000</v>
      </c>
      <c r="CU383" s="155">
        <f t="shared" si="456"/>
        <v>7500000</v>
      </c>
      <c r="CV383" s="155">
        <f t="shared" si="458"/>
        <v>7500000</v>
      </c>
      <c r="CW383" s="155">
        <f t="shared" si="458"/>
        <v>7500000</v>
      </c>
      <c r="CX383" s="155">
        <f t="shared" si="459"/>
        <v>90000000</v>
      </c>
      <c r="CY383" s="155">
        <f t="shared" si="413"/>
        <v>172500000</v>
      </c>
    </row>
    <row r="384" spans="1:103" ht="13" outlineLevel="1" x14ac:dyDescent="0.25">
      <c r="A384" s="80" t="s">
        <v>460</v>
      </c>
      <c r="B384" s="80" t="s">
        <v>39</v>
      </c>
      <c r="C384" s="72"/>
      <c r="D384" s="71" t="s">
        <v>88</v>
      </c>
      <c r="E384" s="142" t="s">
        <v>928</v>
      </c>
      <c r="F384" s="71" t="s">
        <v>557</v>
      </c>
      <c r="G384" s="73">
        <v>44986</v>
      </c>
      <c r="H384" s="73">
        <v>44896</v>
      </c>
      <c r="I384" s="74">
        <v>60</v>
      </c>
      <c r="J384" s="74">
        <v>1001602000</v>
      </c>
      <c r="K384" s="75" t="s">
        <v>66</v>
      </c>
      <c r="L384" s="71"/>
      <c r="M384" s="38" t="str">
        <f t="shared" si="402"/>
        <v>6274</v>
      </c>
      <c r="N384" s="71">
        <v>6274001905</v>
      </c>
      <c r="O384" s="71">
        <v>6274001905</v>
      </c>
      <c r="P384" s="76"/>
      <c r="Q384" s="77"/>
      <c r="R384" s="76">
        <v>480000000</v>
      </c>
      <c r="S384" s="170">
        <f t="shared" si="403"/>
        <v>8000000</v>
      </c>
      <c r="T384" s="155">
        <f t="shared" si="447"/>
        <v>0</v>
      </c>
      <c r="U384" s="155">
        <f t="shared" si="447"/>
        <v>0</v>
      </c>
      <c r="V384" s="155">
        <f t="shared" si="447"/>
        <v>0</v>
      </c>
      <c r="W384" s="155">
        <f t="shared" si="447"/>
        <v>0</v>
      </c>
      <c r="X384" s="155">
        <f t="shared" si="447"/>
        <v>0</v>
      </c>
      <c r="Y384" s="155">
        <f t="shared" si="447"/>
        <v>0</v>
      </c>
      <c r="Z384" s="155">
        <f t="shared" si="447"/>
        <v>0</v>
      </c>
      <c r="AA384" s="155">
        <f t="shared" si="447"/>
        <v>0</v>
      </c>
      <c r="AB384" s="155">
        <f t="shared" si="447"/>
        <v>0</v>
      </c>
      <c r="AC384" s="155">
        <f t="shared" si="447"/>
        <v>0</v>
      </c>
      <c r="AD384" s="155">
        <f t="shared" si="447"/>
        <v>0</v>
      </c>
      <c r="AE384" s="155">
        <f t="shared" si="447"/>
        <v>0</v>
      </c>
      <c r="AF384" s="155">
        <f t="shared" si="441"/>
        <v>0</v>
      </c>
      <c r="AG384" s="156">
        <v>0</v>
      </c>
      <c r="AH384" s="155">
        <f t="shared" si="448"/>
        <v>0</v>
      </c>
      <c r="AI384" s="155">
        <f t="shared" si="448"/>
        <v>0</v>
      </c>
      <c r="AJ384" s="155">
        <f t="shared" si="448"/>
        <v>0</v>
      </c>
      <c r="AK384" s="155">
        <f t="shared" si="448"/>
        <v>0</v>
      </c>
      <c r="AL384" s="155">
        <f t="shared" si="448"/>
        <v>0</v>
      </c>
      <c r="AM384" s="155">
        <f t="shared" si="448"/>
        <v>0</v>
      </c>
      <c r="AN384" s="155">
        <f t="shared" si="448"/>
        <v>0</v>
      </c>
      <c r="AO384" s="155">
        <f t="shared" si="448"/>
        <v>0</v>
      </c>
      <c r="AP384" s="155">
        <f t="shared" si="448"/>
        <v>0</v>
      </c>
      <c r="AQ384" s="155">
        <f t="shared" si="448"/>
        <v>0</v>
      </c>
      <c r="AR384" s="155">
        <f t="shared" si="448"/>
        <v>0</v>
      </c>
      <c r="AS384" s="155">
        <f t="shared" si="448"/>
        <v>0</v>
      </c>
      <c r="AT384" s="155">
        <f t="shared" si="442"/>
        <v>0</v>
      </c>
      <c r="AU384" s="156">
        <v>0</v>
      </c>
      <c r="AV384" s="155">
        <f t="shared" si="433"/>
        <v>0</v>
      </c>
      <c r="AW384" s="155">
        <f t="shared" si="437"/>
        <v>0</v>
      </c>
      <c r="AX384" s="155">
        <f t="shared" si="455"/>
        <v>0</v>
      </c>
      <c r="AY384" s="155">
        <f t="shared" si="455"/>
        <v>0</v>
      </c>
      <c r="AZ384" s="155">
        <f t="shared" si="455"/>
        <v>0</v>
      </c>
      <c r="BA384" s="155">
        <f t="shared" si="455"/>
        <v>0</v>
      </c>
      <c r="BB384" s="155">
        <f t="shared" si="455"/>
        <v>0</v>
      </c>
      <c r="BC384" s="155">
        <f t="shared" si="455"/>
        <v>0</v>
      </c>
      <c r="BD384" s="155">
        <f t="shared" si="455"/>
        <v>0</v>
      </c>
      <c r="BE384" s="155">
        <f t="shared" si="455"/>
        <v>0</v>
      </c>
      <c r="BF384" s="155">
        <f t="shared" si="455"/>
        <v>0</v>
      </c>
      <c r="BG384" s="155">
        <f t="shared" si="455"/>
        <v>8000000</v>
      </c>
      <c r="BH384" s="155">
        <f t="shared" si="426"/>
        <v>8000000</v>
      </c>
      <c r="BI384" s="156">
        <f t="shared" si="427"/>
        <v>472000000</v>
      </c>
      <c r="BJ384" s="155">
        <f t="shared" si="422"/>
        <v>8000000</v>
      </c>
      <c r="BK384" s="155">
        <f t="shared" si="457"/>
        <v>8000000</v>
      </c>
      <c r="BL384" s="155">
        <f t="shared" si="457"/>
        <v>8000000</v>
      </c>
      <c r="BM384" s="155">
        <f t="shared" si="457"/>
        <v>8000000</v>
      </c>
      <c r="BN384" s="155">
        <f t="shared" si="457"/>
        <v>8000000</v>
      </c>
      <c r="BO384" s="155">
        <f t="shared" si="457"/>
        <v>8000000</v>
      </c>
      <c r="BP384" s="155">
        <f t="shared" si="457"/>
        <v>8000000</v>
      </c>
      <c r="BQ384" s="155">
        <f t="shared" si="457"/>
        <v>8000000</v>
      </c>
      <c r="BR384" s="155">
        <f t="shared" si="446"/>
        <v>8000000</v>
      </c>
      <c r="BS384" s="155">
        <f t="shared" si="450"/>
        <v>8000000</v>
      </c>
      <c r="BT384" s="155">
        <f t="shared" si="450"/>
        <v>8000000</v>
      </c>
      <c r="BU384" s="155">
        <f t="shared" si="450"/>
        <v>8000000</v>
      </c>
      <c r="BV384" s="155">
        <f t="shared" si="432"/>
        <v>96000000</v>
      </c>
      <c r="BW384" s="156">
        <f t="shared" si="417"/>
        <v>376000000</v>
      </c>
      <c r="BX384" s="157">
        <f t="shared" si="451"/>
        <v>8000000</v>
      </c>
      <c r="BY384" s="157">
        <f t="shared" si="451"/>
        <v>8000000</v>
      </c>
      <c r="BZ384" s="157">
        <f t="shared" si="451"/>
        <v>8000000</v>
      </c>
      <c r="CA384" s="157">
        <f t="shared" si="451"/>
        <v>8000000</v>
      </c>
      <c r="CB384" s="157">
        <f t="shared" si="451"/>
        <v>8000000</v>
      </c>
      <c r="CC384" s="157">
        <f t="shared" si="451"/>
        <v>8000000</v>
      </c>
      <c r="CD384" s="157">
        <f t="shared" si="451"/>
        <v>8000000</v>
      </c>
      <c r="CE384" s="157">
        <f t="shared" si="451"/>
        <v>8000000</v>
      </c>
      <c r="CF384" s="157">
        <f t="shared" si="451"/>
        <v>8000000</v>
      </c>
      <c r="CG384" s="157">
        <f t="shared" si="451"/>
        <v>8000000</v>
      </c>
      <c r="CH384" s="157">
        <f t="shared" si="451"/>
        <v>8000000</v>
      </c>
      <c r="CI384" s="157">
        <f t="shared" si="451"/>
        <v>8000000</v>
      </c>
      <c r="CJ384" s="155">
        <f t="shared" si="452"/>
        <v>96000000</v>
      </c>
      <c r="CK384" s="156">
        <f t="shared" si="453"/>
        <v>280000000</v>
      </c>
      <c r="CL384" s="155">
        <f t="shared" si="456"/>
        <v>8000000</v>
      </c>
      <c r="CM384" s="155">
        <f t="shared" si="456"/>
        <v>8000000</v>
      </c>
      <c r="CN384" s="155">
        <f t="shared" si="456"/>
        <v>8000000</v>
      </c>
      <c r="CO384" s="155">
        <f t="shared" si="456"/>
        <v>8000000</v>
      </c>
      <c r="CP384" s="155">
        <f t="shared" si="456"/>
        <v>8000000</v>
      </c>
      <c r="CQ384" s="155">
        <f t="shared" si="456"/>
        <v>8000000</v>
      </c>
      <c r="CR384" s="155">
        <f t="shared" si="456"/>
        <v>8000000</v>
      </c>
      <c r="CS384" s="155">
        <f t="shared" si="456"/>
        <v>8000000</v>
      </c>
      <c r="CT384" s="155">
        <f t="shared" si="456"/>
        <v>8000000</v>
      </c>
      <c r="CU384" s="155">
        <f t="shared" si="456"/>
        <v>8000000</v>
      </c>
      <c r="CV384" s="155">
        <f t="shared" si="458"/>
        <v>8000000</v>
      </c>
      <c r="CW384" s="155">
        <f t="shared" si="458"/>
        <v>8000000</v>
      </c>
      <c r="CX384" s="155">
        <f t="shared" si="459"/>
        <v>96000000</v>
      </c>
      <c r="CY384" s="155">
        <f t="shared" si="413"/>
        <v>184000000</v>
      </c>
    </row>
    <row r="385" spans="1:103" ht="13" outlineLevel="1" x14ac:dyDescent="0.25">
      <c r="A385" s="80" t="s">
        <v>712</v>
      </c>
      <c r="B385" s="80" t="s">
        <v>39</v>
      </c>
      <c r="C385" s="72"/>
      <c r="D385" s="161" t="s">
        <v>719</v>
      </c>
      <c r="E385" s="142" t="s">
        <v>702</v>
      </c>
      <c r="F385" s="71" t="s">
        <v>703</v>
      </c>
      <c r="G385" s="57">
        <v>44900</v>
      </c>
      <c r="H385" s="57">
        <v>44896</v>
      </c>
      <c r="I385" s="141" t="s">
        <v>720</v>
      </c>
      <c r="J385" s="141" t="s">
        <v>721</v>
      </c>
      <c r="K385" s="96" t="s">
        <v>50</v>
      </c>
      <c r="L385" s="38"/>
      <c r="M385" s="38" t="str">
        <f t="shared" si="402"/>
        <v>6423</v>
      </c>
      <c r="N385" s="57" t="s">
        <v>722</v>
      </c>
      <c r="O385" s="38">
        <v>6274001901</v>
      </c>
      <c r="P385" s="92"/>
      <c r="Q385" s="58"/>
      <c r="R385" s="158">
        <v>32200000</v>
      </c>
      <c r="S385" s="170">
        <f t="shared" si="403"/>
        <v>2683333.3333333335</v>
      </c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>
        <f t="shared" si="441"/>
        <v>0</v>
      </c>
      <c r="AG385" s="156">
        <v>0</v>
      </c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>
        <f t="shared" si="442"/>
        <v>0</v>
      </c>
      <c r="AU385" s="156">
        <v>0</v>
      </c>
      <c r="AV385" s="155">
        <f t="shared" si="433"/>
        <v>0</v>
      </c>
      <c r="AW385" s="155">
        <f t="shared" si="437"/>
        <v>0</v>
      </c>
      <c r="AX385" s="155">
        <f t="shared" si="455"/>
        <v>0</v>
      </c>
      <c r="AY385" s="155">
        <f t="shared" si="455"/>
        <v>0</v>
      </c>
      <c r="AZ385" s="155">
        <f t="shared" si="455"/>
        <v>0</v>
      </c>
      <c r="BA385" s="155">
        <f t="shared" si="455"/>
        <v>0</v>
      </c>
      <c r="BB385" s="155">
        <f t="shared" si="455"/>
        <v>0</v>
      </c>
      <c r="BC385" s="155">
        <f t="shared" si="455"/>
        <v>0</v>
      </c>
      <c r="BD385" s="155">
        <f t="shared" si="455"/>
        <v>0</v>
      </c>
      <c r="BE385" s="155">
        <f t="shared" si="455"/>
        <v>0</v>
      </c>
      <c r="BF385" s="155">
        <f t="shared" si="455"/>
        <v>0</v>
      </c>
      <c r="BG385" s="155">
        <f t="shared" si="455"/>
        <v>2683333.3333333335</v>
      </c>
      <c r="BH385" s="155">
        <f t="shared" si="426"/>
        <v>2683333.3333333335</v>
      </c>
      <c r="BI385" s="156">
        <f t="shared" si="427"/>
        <v>29516666.666666668</v>
      </c>
      <c r="BJ385" s="155">
        <f t="shared" si="422"/>
        <v>2683333.3333333335</v>
      </c>
      <c r="BK385" s="155">
        <f t="shared" si="457"/>
        <v>2683333.3333333335</v>
      </c>
      <c r="BL385" s="155">
        <f t="shared" si="457"/>
        <v>2683333.3333333335</v>
      </c>
      <c r="BM385" s="155">
        <f t="shared" si="457"/>
        <v>2683333.3333333335</v>
      </c>
      <c r="BN385" s="155">
        <f t="shared" si="457"/>
        <v>2683333.3333333335</v>
      </c>
      <c r="BO385" s="155">
        <f t="shared" si="457"/>
        <v>2683333.3333333335</v>
      </c>
      <c r="BP385" s="155">
        <f t="shared" si="457"/>
        <v>2683333.3333333335</v>
      </c>
      <c r="BQ385" s="155">
        <f t="shared" si="457"/>
        <v>2683333.3333333335</v>
      </c>
      <c r="BR385" s="155">
        <f t="shared" si="446"/>
        <v>2683333.3333333335</v>
      </c>
      <c r="BS385" s="155">
        <f t="shared" ref="BS385:BT404" si="460">+IF(YEAR($H385)&lt;$BJ$5,$S385,IF(AND(YEAR($H385)=$BJ$5,MONTH($H385)&lt;=BS$6),$S385,0))</f>
        <v>2683333.3333333335</v>
      </c>
      <c r="BT385" s="155">
        <f t="shared" si="460"/>
        <v>2683333.3333333335</v>
      </c>
      <c r="BU385" s="155"/>
      <c r="BV385" s="155">
        <f t="shared" si="432"/>
        <v>29516666.666666664</v>
      </c>
      <c r="BW385" s="156">
        <f t="shared" si="417"/>
        <v>0</v>
      </c>
      <c r="BX385" s="155"/>
      <c r="BY385" s="155"/>
      <c r="BZ385" s="155"/>
      <c r="CA385" s="155"/>
      <c r="CB385" s="155"/>
      <c r="CC385" s="155"/>
      <c r="CD385" s="155"/>
      <c r="CE385" s="155"/>
      <c r="CF385" s="155"/>
      <c r="CG385" s="155"/>
      <c r="CH385" s="155"/>
      <c r="CI385" s="155"/>
      <c r="CJ385" s="155"/>
      <c r="CK385" s="156"/>
      <c r="CL385" s="155">
        <f t="shared" si="456"/>
        <v>2683333.3333333335</v>
      </c>
      <c r="CM385" s="155">
        <f t="shared" si="456"/>
        <v>2683333.3333333335</v>
      </c>
      <c r="CN385" s="155">
        <f t="shared" si="456"/>
        <v>2683333.3333333335</v>
      </c>
      <c r="CO385" s="155">
        <f t="shared" si="456"/>
        <v>2683333.3333333335</v>
      </c>
      <c r="CP385" s="155">
        <f t="shared" si="456"/>
        <v>2683333.3333333335</v>
      </c>
      <c r="CQ385" s="155">
        <f t="shared" si="456"/>
        <v>2683333.3333333335</v>
      </c>
      <c r="CR385" s="155">
        <f t="shared" si="456"/>
        <v>2683333.3333333335</v>
      </c>
      <c r="CS385" s="155">
        <f t="shared" si="456"/>
        <v>2683333.3333333335</v>
      </c>
      <c r="CT385" s="155">
        <f t="shared" si="456"/>
        <v>2683333.3333333335</v>
      </c>
      <c r="CU385" s="155">
        <f t="shared" si="456"/>
        <v>2683333.3333333335</v>
      </c>
      <c r="CV385" s="155">
        <f t="shared" si="458"/>
        <v>2683333.3333333335</v>
      </c>
      <c r="CW385" s="155">
        <f t="shared" si="458"/>
        <v>2683333.3333333335</v>
      </c>
      <c r="CX385" s="155">
        <f t="shared" si="459"/>
        <v>32199999.999999996</v>
      </c>
      <c r="CY385" s="155">
        <f>+R385-CX385</f>
        <v>0</v>
      </c>
    </row>
    <row r="386" spans="1:103" ht="13" outlineLevel="1" x14ac:dyDescent="0.25">
      <c r="A386" s="80" t="s">
        <v>460</v>
      </c>
      <c r="B386" s="80" t="s">
        <v>39</v>
      </c>
      <c r="C386" s="72"/>
      <c r="D386" s="71" t="s">
        <v>147</v>
      </c>
      <c r="E386" s="142" t="s">
        <v>929</v>
      </c>
      <c r="F386" s="71" t="s">
        <v>514</v>
      </c>
      <c r="G386" s="73">
        <v>44958</v>
      </c>
      <c r="H386" s="73">
        <v>44927</v>
      </c>
      <c r="I386" s="74">
        <v>60</v>
      </c>
      <c r="J386" s="74">
        <v>1001601400</v>
      </c>
      <c r="K386" s="75" t="s">
        <v>46</v>
      </c>
      <c r="L386" s="71"/>
      <c r="M386" s="38" t="str">
        <f t="shared" si="402"/>
        <v>6274</v>
      </c>
      <c r="N386" s="71">
        <v>6274001906</v>
      </c>
      <c r="O386" s="71" t="s">
        <v>346</v>
      </c>
      <c r="P386" s="76"/>
      <c r="Q386" s="77"/>
      <c r="R386" s="76">
        <v>201371940</v>
      </c>
      <c r="S386" s="170">
        <f t="shared" si="403"/>
        <v>3356199</v>
      </c>
      <c r="T386" s="155">
        <f t="shared" ref="T386:AE395" si="461">+IF(YEAR($H386)&lt;$T$5,$S386,IF(AND(YEAR($H386)=$T$5,MONTH($H386)&lt;=T$6),$S386,0))</f>
        <v>0</v>
      </c>
      <c r="U386" s="155">
        <f t="shared" si="461"/>
        <v>0</v>
      </c>
      <c r="V386" s="155">
        <f t="shared" si="461"/>
        <v>0</v>
      </c>
      <c r="W386" s="155">
        <f t="shared" si="461"/>
        <v>0</v>
      </c>
      <c r="X386" s="155">
        <f t="shared" si="461"/>
        <v>0</v>
      </c>
      <c r="Y386" s="155">
        <f t="shared" si="461"/>
        <v>0</v>
      </c>
      <c r="Z386" s="155">
        <f t="shared" si="461"/>
        <v>0</v>
      </c>
      <c r="AA386" s="155">
        <f t="shared" si="461"/>
        <v>0</v>
      </c>
      <c r="AB386" s="155">
        <f t="shared" si="461"/>
        <v>0</v>
      </c>
      <c r="AC386" s="155">
        <f t="shared" si="461"/>
        <v>0</v>
      </c>
      <c r="AD386" s="155">
        <f t="shared" si="461"/>
        <v>0</v>
      </c>
      <c r="AE386" s="155">
        <f t="shared" si="461"/>
        <v>0</v>
      </c>
      <c r="AF386" s="155">
        <f t="shared" si="441"/>
        <v>0</v>
      </c>
      <c r="AG386" s="156">
        <v>0</v>
      </c>
      <c r="AH386" s="155">
        <f t="shared" ref="AH386:AS395" si="462">+IF(YEAR($H386)&lt;$AH$5,$S386,IF(AND(YEAR($H386)=$AH$5,MONTH($H386)&lt;=AH$6),$S386,0))</f>
        <v>0</v>
      </c>
      <c r="AI386" s="155">
        <f t="shared" si="462"/>
        <v>0</v>
      </c>
      <c r="AJ386" s="155">
        <f t="shared" si="462"/>
        <v>0</v>
      </c>
      <c r="AK386" s="155">
        <f t="shared" si="462"/>
        <v>0</v>
      </c>
      <c r="AL386" s="155">
        <f t="shared" si="462"/>
        <v>0</v>
      </c>
      <c r="AM386" s="155">
        <f t="shared" si="462"/>
        <v>0</v>
      </c>
      <c r="AN386" s="155">
        <f t="shared" si="462"/>
        <v>0</v>
      </c>
      <c r="AO386" s="155">
        <f t="shared" si="462"/>
        <v>0</v>
      </c>
      <c r="AP386" s="155">
        <f t="shared" si="462"/>
        <v>0</v>
      </c>
      <c r="AQ386" s="155">
        <f t="shared" si="462"/>
        <v>0</v>
      </c>
      <c r="AR386" s="155">
        <f t="shared" si="462"/>
        <v>0</v>
      </c>
      <c r="AS386" s="155">
        <f t="shared" si="462"/>
        <v>0</v>
      </c>
      <c r="AT386" s="155">
        <f t="shared" si="442"/>
        <v>0</v>
      </c>
      <c r="AU386" s="156">
        <v>0</v>
      </c>
      <c r="AV386" s="155">
        <f t="shared" si="433"/>
        <v>0</v>
      </c>
      <c r="AW386" s="155">
        <f t="shared" si="437"/>
        <v>0</v>
      </c>
      <c r="AX386" s="155">
        <f t="shared" ref="AX386:BG395" si="463">+IF(YEAR($H386)&lt;$AV$5,$S386,IF(AND(YEAR($H386)=$AV$5,MONTH($H386)&lt;=AX$6),$S386,0))</f>
        <v>0</v>
      </c>
      <c r="AY386" s="155">
        <f t="shared" si="463"/>
        <v>0</v>
      </c>
      <c r="AZ386" s="155">
        <f t="shared" si="463"/>
        <v>0</v>
      </c>
      <c r="BA386" s="155">
        <f t="shared" si="463"/>
        <v>0</v>
      </c>
      <c r="BB386" s="155">
        <f t="shared" si="463"/>
        <v>0</v>
      </c>
      <c r="BC386" s="155">
        <f t="shared" si="463"/>
        <v>0</v>
      </c>
      <c r="BD386" s="155">
        <f t="shared" si="463"/>
        <v>0</v>
      </c>
      <c r="BE386" s="155">
        <f t="shared" si="463"/>
        <v>0</v>
      </c>
      <c r="BF386" s="155">
        <f t="shared" si="463"/>
        <v>0</v>
      </c>
      <c r="BG386" s="155">
        <f t="shared" si="463"/>
        <v>0</v>
      </c>
      <c r="BH386" s="155">
        <f t="shared" si="426"/>
        <v>0</v>
      </c>
      <c r="BI386" s="156">
        <v>0</v>
      </c>
      <c r="BJ386" s="155">
        <f t="shared" si="422"/>
        <v>3356199</v>
      </c>
      <c r="BK386" s="155">
        <f t="shared" si="457"/>
        <v>3356199</v>
      </c>
      <c r="BL386" s="155">
        <f t="shared" si="457"/>
        <v>3356199</v>
      </c>
      <c r="BM386" s="155">
        <f t="shared" si="457"/>
        <v>3356199</v>
      </c>
      <c r="BN386" s="155">
        <f t="shared" si="457"/>
        <v>3356199</v>
      </c>
      <c r="BO386" s="155">
        <f t="shared" si="457"/>
        <v>3356199</v>
      </c>
      <c r="BP386" s="155">
        <f t="shared" si="457"/>
        <v>3356199</v>
      </c>
      <c r="BQ386" s="155">
        <f t="shared" si="457"/>
        <v>3356199</v>
      </c>
      <c r="BR386" s="155">
        <f t="shared" si="446"/>
        <v>3356199</v>
      </c>
      <c r="BS386" s="155">
        <f t="shared" si="460"/>
        <v>3356199</v>
      </c>
      <c r="BT386" s="155">
        <f t="shared" si="460"/>
        <v>3356199</v>
      </c>
      <c r="BU386" s="155">
        <f t="shared" ref="BU386:BU417" si="464">+IF(YEAR($H386)&lt;$BJ$5,$S386,IF(AND(YEAR($H386)=$BJ$5,MONTH($H386)&lt;=BU$6),$S386,0))</f>
        <v>3356199</v>
      </c>
      <c r="BV386" s="155">
        <f t="shared" si="432"/>
        <v>40274388</v>
      </c>
      <c r="BW386" s="156">
        <f t="shared" ref="BW386:BW417" si="465">+R386-BV386</f>
        <v>161097552</v>
      </c>
      <c r="BX386" s="157">
        <f t="shared" ref="BX386:CI395" si="466">+$S386</f>
        <v>3356199</v>
      </c>
      <c r="BY386" s="157">
        <f t="shared" si="466"/>
        <v>3356199</v>
      </c>
      <c r="BZ386" s="157">
        <f t="shared" si="466"/>
        <v>3356199</v>
      </c>
      <c r="CA386" s="157">
        <f t="shared" si="466"/>
        <v>3356199</v>
      </c>
      <c r="CB386" s="157">
        <f t="shared" si="466"/>
        <v>3356199</v>
      </c>
      <c r="CC386" s="157">
        <f t="shared" si="466"/>
        <v>3356199</v>
      </c>
      <c r="CD386" s="157">
        <f t="shared" si="466"/>
        <v>3356199</v>
      </c>
      <c r="CE386" s="157">
        <f t="shared" si="466"/>
        <v>3356199</v>
      </c>
      <c r="CF386" s="157">
        <f t="shared" si="466"/>
        <v>3356199</v>
      </c>
      <c r="CG386" s="157">
        <f t="shared" si="466"/>
        <v>3356199</v>
      </c>
      <c r="CH386" s="157">
        <f t="shared" si="466"/>
        <v>3356199</v>
      </c>
      <c r="CI386" s="157">
        <f t="shared" si="466"/>
        <v>3356199</v>
      </c>
      <c r="CJ386" s="155">
        <f t="shared" ref="CJ386:CJ417" si="467">+SUM(BX386:CI386)</f>
        <v>40274388</v>
      </c>
      <c r="CK386" s="156">
        <f t="shared" ref="CK386:CK407" si="468">+BW386-CJ386</f>
        <v>120823164</v>
      </c>
      <c r="CL386" s="155">
        <f t="shared" si="456"/>
        <v>3356199</v>
      </c>
      <c r="CM386" s="155">
        <f t="shared" si="456"/>
        <v>3356199</v>
      </c>
      <c r="CN386" s="155">
        <f t="shared" si="456"/>
        <v>3356199</v>
      </c>
      <c r="CO386" s="155">
        <f t="shared" si="456"/>
        <v>3356199</v>
      </c>
      <c r="CP386" s="155">
        <f t="shared" si="456"/>
        <v>3356199</v>
      </c>
      <c r="CQ386" s="155">
        <f t="shared" si="456"/>
        <v>3356199</v>
      </c>
      <c r="CR386" s="155">
        <f t="shared" si="456"/>
        <v>3356199</v>
      </c>
      <c r="CS386" s="155">
        <f t="shared" si="456"/>
        <v>3356199</v>
      </c>
      <c r="CT386" s="155">
        <f t="shared" si="456"/>
        <v>3356199</v>
      </c>
      <c r="CU386" s="155">
        <f t="shared" si="456"/>
        <v>3356199</v>
      </c>
      <c r="CV386" s="155">
        <f t="shared" si="458"/>
        <v>3356199</v>
      </c>
      <c r="CW386" s="155">
        <f t="shared" si="458"/>
        <v>3356199</v>
      </c>
      <c r="CX386" s="155">
        <f t="shared" si="459"/>
        <v>40274388</v>
      </c>
      <c r="CY386" s="155">
        <f t="shared" ref="CY386:CY417" si="469">+CK386-CX386</f>
        <v>80548776</v>
      </c>
    </row>
    <row r="387" spans="1:103" ht="13" outlineLevel="1" x14ac:dyDescent="0.25">
      <c r="A387" s="80" t="s">
        <v>460</v>
      </c>
      <c r="B387" s="80" t="s">
        <v>39</v>
      </c>
      <c r="C387" s="72"/>
      <c r="D387" s="71" t="s">
        <v>147</v>
      </c>
      <c r="E387" s="142" t="s">
        <v>930</v>
      </c>
      <c r="F387" s="71" t="s">
        <v>515</v>
      </c>
      <c r="G387" s="73">
        <v>44921</v>
      </c>
      <c r="H387" s="73">
        <v>44927</v>
      </c>
      <c r="I387" s="74">
        <v>36</v>
      </c>
      <c r="J387" s="74">
        <v>1001601400</v>
      </c>
      <c r="K387" s="75" t="s">
        <v>46</v>
      </c>
      <c r="L387" s="71"/>
      <c r="M387" s="38" t="str">
        <f t="shared" si="402"/>
        <v>6274</v>
      </c>
      <c r="N387" s="71">
        <v>6274001906</v>
      </c>
      <c r="O387" s="71" t="s">
        <v>346</v>
      </c>
      <c r="P387" s="76"/>
      <c r="Q387" s="77"/>
      <c r="R387" s="76">
        <v>421764609</v>
      </c>
      <c r="S387" s="170">
        <f t="shared" si="403"/>
        <v>11715683.583333334</v>
      </c>
      <c r="T387" s="155">
        <f t="shared" si="461"/>
        <v>0</v>
      </c>
      <c r="U387" s="155">
        <f t="shared" si="461"/>
        <v>0</v>
      </c>
      <c r="V387" s="155">
        <f t="shared" si="461"/>
        <v>0</v>
      </c>
      <c r="W387" s="155">
        <f t="shared" si="461"/>
        <v>0</v>
      </c>
      <c r="X387" s="155">
        <f t="shared" si="461"/>
        <v>0</v>
      </c>
      <c r="Y387" s="155">
        <f t="shared" si="461"/>
        <v>0</v>
      </c>
      <c r="Z387" s="155">
        <f t="shared" si="461"/>
        <v>0</v>
      </c>
      <c r="AA387" s="155">
        <f t="shared" si="461"/>
        <v>0</v>
      </c>
      <c r="AB387" s="155">
        <f t="shared" si="461"/>
        <v>0</v>
      </c>
      <c r="AC387" s="155">
        <f t="shared" si="461"/>
        <v>0</v>
      </c>
      <c r="AD387" s="155">
        <f t="shared" si="461"/>
        <v>0</v>
      </c>
      <c r="AE387" s="155">
        <f t="shared" si="461"/>
        <v>0</v>
      </c>
      <c r="AF387" s="155">
        <f t="shared" si="441"/>
        <v>0</v>
      </c>
      <c r="AG387" s="156">
        <v>0</v>
      </c>
      <c r="AH387" s="155">
        <f t="shared" si="462"/>
        <v>0</v>
      </c>
      <c r="AI387" s="155">
        <f t="shared" si="462"/>
        <v>0</v>
      </c>
      <c r="AJ387" s="155">
        <f t="shared" si="462"/>
        <v>0</v>
      </c>
      <c r="AK387" s="155">
        <f t="shared" si="462"/>
        <v>0</v>
      </c>
      <c r="AL387" s="155">
        <f t="shared" si="462"/>
        <v>0</v>
      </c>
      <c r="AM387" s="155">
        <f t="shared" si="462"/>
        <v>0</v>
      </c>
      <c r="AN387" s="155">
        <f t="shared" si="462"/>
        <v>0</v>
      </c>
      <c r="AO387" s="155">
        <f t="shared" si="462"/>
        <v>0</v>
      </c>
      <c r="AP387" s="155">
        <f t="shared" si="462"/>
        <v>0</v>
      </c>
      <c r="AQ387" s="155">
        <f t="shared" si="462"/>
        <v>0</v>
      </c>
      <c r="AR387" s="155">
        <f t="shared" si="462"/>
        <v>0</v>
      </c>
      <c r="AS387" s="155">
        <f t="shared" si="462"/>
        <v>0</v>
      </c>
      <c r="AT387" s="155">
        <f t="shared" si="442"/>
        <v>0</v>
      </c>
      <c r="AU387" s="156">
        <v>0</v>
      </c>
      <c r="AV387" s="155">
        <f t="shared" si="433"/>
        <v>0</v>
      </c>
      <c r="AW387" s="155">
        <f t="shared" si="437"/>
        <v>0</v>
      </c>
      <c r="AX387" s="155">
        <f t="shared" si="463"/>
        <v>0</v>
      </c>
      <c r="AY387" s="155">
        <f t="shared" si="463"/>
        <v>0</v>
      </c>
      <c r="AZ387" s="155">
        <f t="shared" si="463"/>
        <v>0</v>
      </c>
      <c r="BA387" s="155">
        <f t="shared" si="463"/>
        <v>0</v>
      </c>
      <c r="BB387" s="155">
        <f t="shared" si="463"/>
        <v>0</v>
      </c>
      <c r="BC387" s="155">
        <f t="shared" si="463"/>
        <v>0</v>
      </c>
      <c r="BD387" s="155">
        <f t="shared" si="463"/>
        <v>0</v>
      </c>
      <c r="BE387" s="155">
        <f t="shared" si="463"/>
        <v>0</v>
      </c>
      <c r="BF387" s="155">
        <f t="shared" si="463"/>
        <v>0</v>
      </c>
      <c r="BG387" s="155">
        <f t="shared" si="463"/>
        <v>0</v>
      </c>
      <c r="BH387" s="155">
        <f t="shared" si="426"/>
        <v>0</v>
      </c>
      <c r="BI387" s="156">
        <v>0</v>
      </c>
      <c r="BJ387" s="155">
        <f t="shared" ref="BJ387:BJ418" si="470">+IF(YEAR($H387)&lt;$BJ$5,$S387,IF(AND(YEAR($H387)=$BJ$5,MONTH($H387)&lt;=BJ$6),$S387,0))</f>
        <v>11715683.583333334</v>
      </c>
      <c r="BK387" s="155">
        <f t="shared" si="457"/>
        <v>11715683.583333334</v>
      </c>
      <c r="BL387" s="155">
        <f t="shared" si="457"/>
        <v>11715683.583333334</v>
      </c>
      <c r="BM387" s="155">
        <f t="shared" si="457"/>
        <v>11715683.583333334</v>
      </c>
      <c r="BN387" s="155">
        <f t="shared" si="457"/>
        <v>11715683.583333334</v>
      </c>
      <c r="BO387" s="155">
        <f t="shared" si="457"/>
        <v>11715683.583333334</v>
      </c>
      <c r="BP387" s="155">
        <f t="shared" si="457"/>
        <v>11715683.583333334</v>
      </c>
      <c r="BQ387" s="155">
        <f t="shared" si="457"/>
        <v>11715683.583333334</v>
      </c>
      <c r="BR387" s="155">
        <f t="shared" si="446"/>
        <v>11715683.583333334</v>
      </c>
      <c r="BS387" s="155">
        <f t="shared" si="460"/>
        <v>11715683.583333334</v>
      </c>
      <c r="BT387" s="155">
        <f t="shared" si="460"/>
        <v>11715683.583333334</v>
      </c>
      <c r="BU387" s="155">
        <f t="shared" si="464"/>
        <v>11715683.583333334</v>
      </c>
      <c r="BV387" s="155">
        <f t="shared" si="432"/>
        <v>140588202.99999997</v>
      </c>
      <c r="BW387" s="156">
        <f t="shared" si="465"/>
        <v>281176406</v>
      </c>
      <c r="BX387" s="157">
        <f t="shared" si="466"/>
        <v>11715683.583333334</v>
      </c>
      <c r="BY387" s="157">
        <f t="shared" si="466"/>
        <v>11715683.583333334</v>
      </c>
      <c r="BZ387" s="157">
        <f t="shared" si="466"/>
        <v>11715683.583333334</v>
      </c>
      <c r="CA387" s="157">
        <f t="shared" si="466"/>
        <v>11715683.583333334</v>
      </c>
      <c r="CB387" s="157">
        <f t="shared" si="466"/>
        <v>11715683.583333334</v>
      </c>
      <c r="CC387" s="157">
        <f t="shared" si="466"/>
        <v>11715683.583333334</v>
      </c>
      <c r="CD387" s="157">
        <f t="shared" si="466"/>
        <v>11715683.583333334</v>
      </c>
      <c r="CE387" s="157">
        <f t="shared" si="466"/>
        <v>11715683.583333334</v>
      </c>
      <c r="CF387" s="157">
        <f t="shared" si="466"/>
        <v>11715683.583333334</v>
      </c>
      <c r="CG387" s="157">
        <f t="shared" si="466"/>
        <v>11715683.583333334</v>
      </c>
      <c r="CH387" s="157">
        <f t="shared" si="466"/>
        <v>11715683.583333334</v>
      </c>
      <c r="CI387" s="157">
        <f t="shared" si="466"/>
        <v>11715683.583333334</v>
      </c>
      <c r="CJ387" s="155">
        <f t="shared" si="467"/>
        <v>140588202.99999997</v>
      </c>
      <c r="CK387" s="156">
        <f t="shared" si="468"/>
        <v>140588203.00000003</v>
      </c>
      <c r="CL387" s="155">
        <f t="shared" si="456"/>
        <v>11715683.583333334</v>
      </c>
      <c r="CM387" s="155">
        <f t="shared" si="456"/>
        <v>11715683.583333334</v>
      </c>
      <c r="CN387" s="155">
        <f t="shared" si="456"/>
        <v>11715683.583333334</v>
      </c>
      <c r="CO387" s="155">
        <f t="shared" si="456"/>
        <v>11715683.583333334</v>
      </c>
      <c r="CP387" s="155">
        <f t="shared" si="456"/>
        <v>11715683.583333334</v>
      </c>
      <c r="CQ387" s="155">
        <f t="shared" si="456"/>
        <v>11715683.583333334</v>
      </c>
      <c r="CR387" s="155">
        <f t="shared" si="456"/>
        <v>11715683.583333334</v>
      </c>
      <c r="CS387" s="155">
        <f t="shared" si="456"/>
        <v>11715683.583333334</v>
      </c>
      <c r="CT387" s="155">
        <f t="shared" si="456"/>
        <v>11715683.583333334</v>
      </c>
      <c r="CU387" s="155">
        <f t="shared" si="456"/>
        <v>11715683.583333334</v>
      </c>
      <c r="CV387" s="155">
        <f t="shared" ref="CV387:CV394" si="471">+IF(YEAR($H387)&lt;$CL$4,$S387,IF(AND(YEAR($H387)=$CL$4,MONTH($H387)&lt;=CV$6),$S387,0))</f>
        <v>11715683.583333334</v>
      </c>
      <c r="CW387" s="155">
        <f t="shared" ref="CW387:CW394" si="472">+IF(YEAR($H387)&lt;$CL$4,$S387,IF(AND(YEAR($H387)=$CL$4,MONTH($H387)&lt;=CW$6),$S387,0))</f>
        <v>11715683.583333334</v>
      </c>
      <c r="CX387" s="155">
        <f t="shared" si="459"/>
        <v>140588202.99999997</v>
      </c>
      <c r="CY387" s="155">
        <f t="shared" si="469"/>
        <v>0</v>
      </c>
    </row>
    <row r="388" spans="1:103" ht="13" outlineLevel="1" x14ac:dyDescent="0.25">
      <c r="A388" s="80" t="s">
        <v>460</v>
      </c>
      <c r="B388" s="80" t="s">
        <v>39</v>
      </c>
      <c r="C388" s="72"/>
      <c r="D388" s="71" t="s">
        <v>147</v>
      </c>
      <c r="E388" s="142" t="s">
        <v>931</v>
      </c>
      <c r="F388" s="71" t="s">
        <v>516</v>
      </c>
      <c r="G388" s="73">
        <v>44921</v>
      </c>
      <c r="H388" s="73">
        <v>44927</v>
      </c>
      <c r="I388" s="74">
        <v>36</v>
      </c>
      <c r="J388" s="74">
        <v>1001601400</v>
      </c>
      <c r="K388" s="75" t="s">
        <v>46</v>
      </c>
      <c r="L388" s="71"/>
      <c r="M388" s="38" t="str">
        <f t="shared" si="402"/>
        <v>6274</v>
      </c>
      <c r="N388" s="71">
        <v>6274001906</v>
      </c>
      <c r="O388" s="71" t="s">
        <v>346</v>
      </c>
      <c r="P388" s="76"/>
      <c r="Q388" s="77"/>
      <c r="R388" s="76">
        <v>332886400</v>
      </c>
      <c r="S388" s="170">
        <f t="shared" si="403"/>
        <v>9246844.444444444</v>
      </c>
      <c r="T388" s="155">
        <f t="shared" si="461"/>
        <v>0</v>
      </c>
      <c r="U388" s="155">
        <f t="shared" si="461"/>
        <v>0</v>
      </c>
      <c r="V388" s="155">
        <f t="shared" si="461"/>
        <v>0</v>
      </c>
      <c r="W388" s="155">
        <f t="shared" si="461"/>
        <v>0</v>
      </c>
      <c r="X388" s="155">
        <f t="shared" si="461"/>
        <v>0</v>
      </c>
      <c r="Y388" s="155">
        <f t="shared" si="461"/>
        <v>0</v>
      </c>
      <c r="Z388" s="155">
        <f t="shared" si="461"/>
        <v>0</v>
      </c>
      <c r="AA388" s="155">
        <f t="shared" si="461"/>
        <v>0</v>
      </c>
      <c r="AB388" s="155">
        <f t="shared" si="461"/>
        <v>0</v>
      </c>
      <c r="AC388" s="155">
        <f t="shared" si="461"/>
        <v>0</v>
      </c>
      <c r="AD388" s="155">
        <f t="shared" si="461"/>
        <v>0</v>
      </c>
      <c r="AE388" s="155">
        <f t="shared" si="461"/>
        <v>0</v>
      </c>
      <c r="AF388" s="155">
        <f t="shared" si="441"/>
        <v>0</v>
      </c>
      <c r="AG388" s="156">
        <v>0</v>
      </c>
      <c r="AH388" s="155">
        <f t="shared" si="462"/>
        <v>0</v>
      </c>
      <c r="AI388" s="155">
        <f t="shared" si="462"/>
        <v>0</v>
      </c>
      <c r="AJ388" s="155">
        <f t="shared" si="462"/>
        <v>0</v>
      </c>
      <c r="AK388" s="155">
        <f t="shared" si="462"/>
        <v>0</v>
      </c>
      <c r="AL388" s="155">
        <f t="shared" si="462"/>
        <v>0</v>
      </c>
      <c r="AM388" s="155">
        <f t="shared" si="462"/>
        <v>0</v>
      </c>
      <c r="AN388" s="155">
        <f t="shared" si="462"/>
        <v>0</v>
      </c>
      <c r="AO388" s="155">
        <f t="shared" si="462"/>
        <v>0</v>
      </c>
      <c r="AP388" s="155">
        <f t="shared" si="462"/>
        <v>0</v>
      </c>
      <c r="AQ388" s="155">
        <f t="shared" si="462"/>
        <v>0</v>
      </c>
      <c r="AR388" s="155">
        <f t="shared" si="462"/>
        <v>0</v>
      </c>
      <c r="AS388" s="155">
        <f t="shared" si="462"/>
        <v>0</v>
      </c>
      <c r="AT388" s="155">
        <f t="shared" si="442"/>
        <v>0</v>
      </c>
      <c r="AU388" s="156">
        <v>0</v>
      </c>
      <c r="AV388" s="155">
        <f t="shared" si="433"/>
        <v>0</v>
      </c>
      <c r="AW388" s="155">
        <f t="shared" si="437"/>
        <v>0</v>
      </c>
      <c r="AX388" s="155">
        <f t="shared" si="463"/>
        <v>0</v>
      </c>
      <c r="AY388" s="155">
        <f t="shared" si="463"/>
        <v>0</v>
      </c>
      <c r="AZ388" s="155">
        <f t="shared" si="463"/>
        <v>0</v>
      </c>
      <c r="BA388" s="155">
        <f t="shared" si="463"/>
        <v>0</v>
      </c>
      <c r="BB388" s="155">
        <f t="shared" si="463"/>
        <v>0</v>
      </c>
      <c r="BC388" s="155">
        <f t="shared" si="463"/>
        <v>0</v>
      </c>
      <c r="BD388" s="155">
        <f t="shared" si="463"/>
        <v>0</v>
      </c>
      <c r="BE388" s="155">
        <f t="shared" si="463"/>
        <v>0</v>
      </c>
      <c r="BF388" s="155">
        <f t="shared" si="463"/>
        <v>0</v>
      </c>
      <c r="BG388" s="155">
        <f t="shared" si="463"/>
        <v>0</v>
      </c>
      <c r="BH388" s="155">
        <f t="shared" si="426"/>
        <v>0</v>
      </c>
      <c r="BI388" s="156">
        <v>0</v>
      </c>
      <c r="BJ388" s="155">
        <f t="shared" si="470"/>
        <v>9246844.444444444</v>
      </c>
      <c r="BK388" s="155">
        <f t="shared" si="457"/>
        <v>9246844.444444444</v>
      </c>
      <c r="BL388" s="155">
        <f t="shared" si="457"/>
        <v>9246844.444444444</v>
      </c>
      <c r="BM388" s="155">
        <f t="shared" si="457"/>
        <v>9246844.444444444</v>
      </c>
      <c r="BN388" s="155">
        <f t="shared" si="457"/>
        <v>9246844.444444444</v>
      </c>
      <c r="BO388" s="155">
        <f t="shared" si="457"/>
        <v>9246844.444444444</v>
      </c>
      <c r="BP388" s="155">
        <f t="shared" si="457"/>
        <v>9246844.444444444</v>
      </c>
      <c r="BQ388" s="155">
        <f t="shared" si="457"/>
        <v>9246844.444444444</v>
      </c>
      <c r="BR388" s="155">
        <f t="shared" si="446"/>
        <v>9246844.444444444</v>
      </c>
      <c r="BS388" s="155">
        <f t="shared" si="460"/>
        <v>9246844.444444444</v>
      </c>
      <c r="BT388" s="155">
        <f t="shared" si="460"/>
        <v>9246844.444444444</v>
      </c>
      <c r="BU388" s="155">
        <f t="shared" si="464"/>
        <v>9246844.444444444</v>
      </c>
      <c r="BV388" s="155">
        <f t="shared" si="432"/>
        <v>110962133.33333336</v>
      </c>
      <c r="BW388" s="156">
        <f t="shared" si="465"/>
        <v>221924266.66666663</v>
      </c>
      <c r="BX388" s="157">
        <f t="shared" si="466"/>
        <v>9246844.444444444</v>
      </c>
      <c r="BY388" s="157">
        <f t="shared" si="466"/>
        <v>9246844.444444444</v>
      </c>
      <c r="BZ388" s="157">
        <f t="shared" si="466"/>
        <v>9246844.444444444</v>
      </c>
      <c r="CA388" s="157">
        <f t="shared" si="466"/>
        <v>9246844.444444444</v>
      </c>
      <c r="CB388" s="157">
        <f t="shared" si="466"/>
        <v>9246844.444444444</v>
      </c>
      <c r="CC388" s="157">
        <f t="shared" si="466"/>
        <v>9246844.444444444</v>
      </c>
      <c r="CD388" s="157">
        <f t="shared" si="466"/>
        <v>9246844.444444444</v>
      </c>
      <c r="CE388" s="157">
        <f t="shared" si="466"/>
        <v>9246844.444444444</v>
      </c>
      <c r="CF388" s="157">
        <f t="shared" si="466"/>
        <v>9246844.444444444</v>
      </c>
      <c r="CG388" s="157">
        <f t="shared" si="466"/>
        <v>9246844.444444444</v>
      </c>
      <c r="CH388" s="157">
        <f t="shared" si="466"/>
        <v>9246844.444444444</v>
      </c>
      <c r="CI388" s="157">
        <f t="shared" si="466"/>
        <v>9246844.444444444</v>
      </c>
      <c r="CJ388" s="155">
        <f t="shared" si="467"/>
        <v>110962133.33333336</v>
      </c>
      <c r="CK388" s="156">
        <f t="shared" si="468"/>
        <v>110962133.33333327</v>
      </c>
      <c r="CL388" s="155">
        <f t="shared" si="456"/>
        <v>9246844.444444444</v>
      </c>
      <c r="CM388" s="155">
        <f t="shared" si="456"/>
        <v>9246844.444444444</v>
      </c>
      <c r="CN388" s="155">
        <f t="shared" si="456"/>
        <v>9246844.444444444</v>
      </c>
      <c r="CO388" s="155">
        <f t="shared" si="456"/>
        <v>9246844.444444444</v>
      </c>
      <c r="CP388" s="155">
        <f t="shared" si="456"/>
        <v>9246844.444444444</v>
      </c>
      <c r="CQ388" s="155">
        <f t="shared" si="456"/>
        <v>9246844.444444444</v>
      </c>
      <c r="CR388" s="155">
        <f t="shared" si="456"/>
        <v>9246844.444444444</v>
      </c>
      <c r="CS388" s="155">
        <f t="shared" si="456"/>
        <v>9246844.444444444</v>
      </c>
      <c r="CT388" s="155">
        <f t="shared" si="456"/>
        <v>9246844.444444444</v>
      </c>
      <c r="CU388" s="155">
        <f t="shared" si="456"/>
        <v>9246844.444444444</v>
      </c>
      <c r="CV388" s="155">
        <f t="shared" si="471"/>
        <v>9246844.444444444</v>
      </c>
      <c r="CW388" s="155">
        <f t="shared" si="472"/>
        <v>9246844.444444444</v>
      </c>
      <c r="CX388" s="155">
        <f t="shared" si="459"/>
        <v>110962133.33333336</v>
      </c>
      <c r="CY388" s="155">
        <f t="shared" si="469"/>
        <v>0</v>
      </c>
    </row>
    <row r="389" spans="1:103" ht="13" outlineLevel="1" x14ac:dyDescent="0.25">
      <c r="A389" s="80" t="s">
        <v>460</v>
      </c>
      <c r="B389" s="80" t="s">
        <v>39</v>
      </c>
      <c r="C389" s="72"/>
      <c r="D389" s="71" t="s">
        <v>147</v>
      </c>
      <c r="E389" s="142" t="s">
        <v>932</v>
      </c>
      <c r="F389" s="71" t="s">
        <v>517</v>
      </c>
      <c r="G389" s="73">
        <v>44921</v>
      </c>
      <c r="H389" s="73">
        <v>44927</v>
      </c>
      <c r="I389" s="74">
        <v>36</v>
      </c>
      <c r="J389" s="74">
        <v>1001601400</v>
      </c>
      <c r="K389" s="75" t="s">
        <v>46</v>
      </c>
      <c r="L389" s="71"/>
      <c r="M389" s="38" t="str">
        <f t="shared" si="402"/>
        <v>6274</v>
      </c>
      <c r="N389" s="71">
        <v>6274001906</v>
      </c>
      <c r="O389" s="71" t="s">
        <v>346</v>
      </c>
      <c r="P389" s="76"/>
      <c r="Q389" s="77"/>
      <c r="R389" s="76">
        <v>256760000</v>
      </c>
      <c r="S389" s="170">
        <f t="shared" si="403"/>
        <v>7132222.222222222</v>
      </c>
      <c r="T389" s="155">
        <f t="shared" si="461"/>
        <v>0</v>
      </c>
      <c r="U389" s="155">
        <f t="shared" si="461"/>
        <v>0</v>
      </c>
      <c r="V389" s="155">
        <f t="shared" si="461"/>
        <v>0</v>
      </c>
      <c r="W389" s="155">
        <f t="shared" si="461"/>
        <v>0</v>
      </c>
      <c r="X389" s="155">
        <f t="shared" si="461"/>
        <v>0</v>
      </c>
      <c r="Y389" s="155">
        <f t="shared" si="461"/>
        <v>0</v>
      </c>
      <c r="Z389" s="155">
        <f t="shared" si="461"/>
        <v>0</v>
      </c>
      <c r="AA389" s="155">
        <f t="shared" si="461"/>
        <v>0</v>
      </c>
      <c r="AB389" s="155">
        <f t="shared" si="461"/>
        <v>0</v>
      </c>
      <c r="AC389" s="155">
        <f t="shared" si="461"/>
        <v>0</v>
      </c>
      <c r="AD389" s="155">
        <f t="shared" si="461"/>
        <v>0</v>
      </c>
      <c r="AE389" s="155">
        <f t="shared" si="461"/>
        <v>0</v>
      </c>
      <c r="AF389" s="155">
        <f t="shared" si="441"/>
        <v>0</v>
      </c>
      <c r="AG389" s="156">
        <v>0</v>
      </c>
      <c r="AH389" s="155">
        <f t="shared" si="462"/>
        <v>0</v>
      </c>
      <c r="AI389" s="155">
        <f t="shared" si="462"/>
        <v>0</v>
      </c>
      <c r="AJ389" s="155">
        <f t="shared" si="462"/>
        <v>0</v>
      </c>
      <c r="AK389" s="155">
        <f t="shared" si="462"/>
        <v>0</v>
      </c>
      <c r="AL389" s="155">
        <f t="shared" si="462"/>
        <v>0</v>
      </c>
      <c r="AM389" s="155">
        <f t="shared" si="462"/>
        <v>0</v>
      </c>
      <c r="AN389" s="155">
        <f t="shared" si="462"/>
        <v>0</v>
      </c>
      <c r="AO389" s="155">
        <f t="shared" si="462"/>
        <v>0</v>
      </c>
      <c r="AP389" s="155">
        <f t="shared" si="462"/>
        <v>0</v>
      </c>
      <c r="AQ389" s="155">
        <f t="shared" si="462"/>
        <v>0</v>
      </c>
      <c r="AR389" s="155">
        <f t="shared" si="462"/>
        <v>0</v>
      </c>
      <c r="AS389" s="155">
        <f t="shared" si="462"/>
        <v>0</v>
      </c>
      <c r="AT389" s="155">
        <f t="shared" si="442"/>
        <v>0</v>
      </c>
      <c r="AU389" s="156">
        <v>0</v>
      </c>
      <c r="AV389" s="155">
        <f t="shared" si="433"/>
        <v>0</v>
      </c>
      <c r="AW389" s="155">
        <f t="shared" si="437"/>
        <v>0</v>
      </c>
      <c r="AX389" s="155">
        <f t="shared" si="463"/>
        <v>0</v>
      </c>
      <c r="AY389" s="155">
        <f t="shared" si="463"/>
        <v>0</v>
      </c>
      <c r="AZ389" s="155">
        <f t="shared" si="463"/>
        <v>0</v>
      </c>
      <c r="BA389" s="155">
        <f t="shared" si="463"/>
        <v>0</v>
      </c>
      <c r="BB389" s="155">
        <f t="shared" si="463"/>
        <v>0</v>
      </c>
      <c r="BC389" s="155">
        <f t="shared" si="463"/>
        <v>0</v>
      </c>
      <c r="BD389" s="155">
        <f t="shared" si="463"/>
        <v>0</v>
      </c>
      <c r="BE389" s="155">
        <f t="shared" si="463"/>
        <v>0</v>
      </c>
      <c r="BF389" s="155">
        <f t="shared" si="463"/>
        <v>0</v>
      </c>
      <c r="BG389" s="155">
        <f t="shared" si="463"/>
        <v>0</v>
      </c>
      <c r="BH389" s="155">
        <f t="shared" ref="BH389:BH407" si="473">+SUM(AV389:BG389)</f>
        <v>0</v>
      </c>
      <c r="BI389" s="156">
        <v>0</v>
      </c>
      <c r="BJ389" s="155">
        <f t="shared" si="470"/>
        <v>7132222.222222222</v>
      </c>
      <c r="BK389" s="155">
        <f t="shared" si="457"/>
        <v>7132222.222222222</v>
      </c>
      <c r="BL389" s="155">
        <f t="shared" si="457"/>
        <v>7132222.222222222</v>
      </c>
      <c r="BM389" s="155">
        <f t="shared" si="457"/>
        <v>7132222.222222222</v>
      </c>
      <c r="BN389" s="155">
        <f t="shared" si="457"/>
        <v>7132222.222222222</v>
      </c>
      <c r="BO389" s="155">
        <f t="shared" si="457"/>
        <v>7132222.222222222</v>
      </c>
      <c r="BP389" s="155">
        <f t="shared" si="457"/>
        <v>7132222.222222222</v>
      </c>
      <c r="BQ389" s="155">
        <f t="shared" si="457"/>
        <v>7132222.222222222</v>
      </c>
      <c r="BR389" s="155">
        <f t="shared" si="446"/>
        <v>7132222.222222222</v>
      </c>
      <c r="BS389" s="155">
        <f t="shared" si="460"/>
        <v>7132222.222222222</v>
      </c>
      <c r="BT389" s="155">
        <f t="shared" si="460"/>
        <v>7132222.222222222</v>
      </c>
      <c r="BU389" s="155">
        <f t="shared" si="464"/>
        <v>7132222.222222222</v>
      </c>
      <c r="BV389" s="155">
        <f t="shared" si="432"/>
        <v>85586666.666666672</v>
      </c>
      <c r="BW389" s="156">
        <f t="shared" si="465"/>
        <v>171173333.33333331</v>
      </c>
      <c r="BX389" s="157">
        <f t="shared" si="466"/>
        <v>7132222.222222222</v>
      </c>
      <c r="BY389" s="157">
        <f t="shared" si="466"/>
        <v>7132222.222222222</v>
      </c>
      <c r="BZ389" s="157">
        <f t="shared" si="466"/>
        <v>7132222.222222222</v>
      </c>
      <c r="CA389" s="157">
        <f t="shared" si="466"/>
        <v>7132222.222222222</v>
      </c>
      <c r="CB389" s="157">
        <f t="shared" si="466"/>
        <v>7132222.222222222</v>
      </c>
      <c r="CC389" s="157">
        <f t="shared" si="466"/>
        <v>7132222.222222222</v>
      </c>
      <c r="CD389" s="157">
        <f t="shared" si="466"/>
        <v>7132222.222222222</v>
      </c>
      <c r="CE389" s="157">
        <f t="shared" si="466"/>
        <v>7132222.222222222</v>
      </c>
      <c r="CF389" s="157">
        <f t="shared" si="466"/>
        <v>7132222.222222222</v>
      </c>
      <c r="CG389" s="157">
        <f t="shared" si="466"/>
        <v>7132222.222222222</v>
      </c>
      <c r="CH389" s="157">
        <f t="shared" si="466"/>
        <v>7132222.222222222</v>
      </c>
      <c r="CI389" s="157">
        <f t="shared" si="466"/>
        <v>7132222.222222222</v>
      </c>
      <c r="CJ389" s="155">
        <f t="shared" si="467"/>
        <v>85586666.666666672</v>
      </c>
      <c r="CK389" s="156">
        <f t="shared" si="468"/>
        <v>85586666.666666642</v>
      </c>
      <c r="CL389" s="155">
        <f t="shared" si="456"/>
        <v>7132222.222222222</v>
      </c>
      <c r="CM389" s="155">
        <f t="shared" si="456"/>
        <v>7132222.222222222</v>
      </c>
      <c r="CN389" s="155">
        <f t="shared" si="456"/>
        <v>7132222.222222222</v>
      </c>
      <c r="CO389" s="155">
        <f t="shared" si="456"/>
        <v>7132222.222222222</v>
      </c>
      <c r="CP389" s="155">
        <f t="shared" si="456"/>
        <v>7132222.222222222</v>
      </c>
      <c r="CQ389" s="155">
        <f t="shared" si="456"/>
        <v>7132222.222222222</v>
      </c>
      <c r="CR389" s="155">
        <f t="shared" si="456"/>
        <v>7132222.222222222</v>
      </c>
      <c r="CS389" s="155">
        <f t="shared" si="456"/>
        <v>7132222.222222222</v>
      </c>
      <c r="CT389" s="155">
        <f t="shared" si="456"/>
        <v>7132222.222222222</v>
      </c>
      <c r="CU389" s="155">
        <f t="shared" si="456"/>
        <v>7132222.222222222</v>
      </c>
      <c r="CV389" s="155">
        <f t="shared" si="471"/>
        <v>7132222.222222222</v>
      </c>
      <c r="CW389" s="155">
        <f t="shared" si="472"/>
        <v>7132222.222222222</v>
      </c>
      <c r="CX389" s="155">
        <f t="shared" si="459"/>
        <v>85586666.666666672</v>
      </c>
      <c r="CY389" s="155">
        <f t="shared" si="469"/>
        <v>0</v>
      </c>
    </row>
    <row r="390" spans="1:103" ht="13" outlineLevel="1" x14ac:dyDescent="0.25">
      <c r="A390" s="80" t="s">
        <v>460</v>
      </c>
      <c r="B390" s="80" t="s">
        <v>39</v>
      </c>
      <c r="C390" s="72"/>
      <c r="D390" s="71" t="s">
        <v>147</v>
      </c>
      <c r="E390" s="142" t="s">
        <v>933</v>
      </c>
      <c r="F390" s="71" t="s">
        <v>518</v>
      </c>
      <c r="G390" s="73">
        <v>44921</v>
      </c>
      <c r="H390" s="73">
        <v>44927</v>
      </c>
      <c r="I390" s="74">
        <v>36</v>
      </c>
      <c r="J390" s="74">
        <v>1001601400</v>
      </c>
      <c r="K390" s="75" t="s">
        <v>46</v>
      </c>
      <c r="L390" s="71"/>
      <c r="M390" s="38" t="str">
        <f t="shared" si="402"/>
        <v>6274</v>
      </c>
      <c r="N390" s="71">
        <v>6274001906</v>
      </c>
      <c r="O390" s="71" t="s">
        <v>346</v>
      </c>
      <c r="P390" s="76"/>
      <c r="Q390" s="77"/>
      <c r="R390" s="76">
        <v>270107000</v>
      </c>
      <c r="S390" s="170">
        <f t="shared" si="403"/>
        <v>7502972.222222222</v>
      </c>
      <c r="T390" s="155">
        <f t="shared" si="461"/>
        <v>0</v>
      </c>
      <c r="U390" s="155">
        <f t="shared" si="461"/>
        <v>0</v>
      </c>
      <c r="V390" s="155">
        <f t="shared" si="461"/>
        <v>0</v>
      </c>
      <c r="W390" s="155">
        <f t="shared" si="461"/>
        <v>0</v>
      </c>
      <c r="X390" s="155">
        <f t="shared" si="461"/>
        <v>0</v>
      </c>
      <c r="Y390" s="155">
        <f t="shared" si="461"/>
        <v>0</v>
      </c>
      <c r="Z390" s="155">
        <f t="shared" si="461"/>
        <v>0</v>
      </c>
      <c r="AA390" s="155">
        <f t="shared" si="461"/>
        <v>0</v>
      </c>
      <c r="AB390" s="155">
        <f t="shared" si="461"/>
        <v>0</v>
      </c>
      <c r="AC390" s="155">
        <f t="shared" si="461"/>
        <v>0</v>
      </c>
      <c r="AD390" s="155">
        <f t="shared" si="461"/>
        <v>0</v>
      </c>
      <c r="AE390" s="155">
        <f t="shared" si="461"/>
        <v>0</v>
      </c>
      <c r="AF390" s="155">
        <f t="shared" si="441"/>
        <v>0</v>
      </c>
      <c r="AG390" s="156">
        <v>0</v>
      </c>
      <c r="AH390" s="155">
        <f t="shared" si="462"/>
        <v>0</v>
      </c>
      <c r="AI390" s="155">
        <f t="shared" si="462"/>
        <v>0</v>
      </c>
      <c r="AJ390" s="155">
        <f t="shared" si="462"/>
        <v>0</v>
      </c>
      <c r="AK390" s="155">
        <f t="shared" si="462"/>
        <v>0</v>
      </c>
      <c r="AL390" s="155">
        <f t="shared" si="462"/>
        <v>0</v>
      </c>
      <c r="AM390" s="155">
        <f t="shared" si="462"/>
        <v>0</v>
      </c>
      <c r="AN390" s="155">
        <f t="shared" si="462"/>
        <v>0</v>
      </c>
      <c r="AO390" s="155">
        <f t="shared" si="462"/>
        <v>0</v>
      </c>
      <c r="AP390" s="155">
        <f t="shared" si="462"/>
        <v>0</v>
      </c>
      <c r="AQ390" s="155">
        <f t="shared" si="462"/>
        <v>0</v>
      </c>
      <c r="AR390" s="155">
        <f t="shared" si="462"/>
        <v>0</v>
      </c>
      <c r="AS390" s="155">
        <f t="shared" si="462"/>
        <v>0</v>
      </c>
      <c r="AT390" s="155">
        <f t="shared" si="442"/>
        <v>0</v>
      </c>
      <c r="AU390" s="156">
        <v>0</v>
      </c>
      <c r="AV390" s="155">
        <f t="shared" si="433"/>
        <v>0</v>
      </c>
      <c r="AW390" s="155">
        <f t="shared" si="437"/>
        <v>0</v>
      </c>
      <c r="AX390" s="155">
        <f t="shared" si="463"/>
        <v>0</v>
      </c>
      <c r="AY390" s="155">
        <f t="shared" si="463"/>
        <v>0</v>
      </c>
      <c r="AZ390" s="155">
        <f t="shared" si="463"/>
        <v>0</v>
      </c>
      <c r="BA390" s="155">
        <f t="shared" si="463"/>
        <v>0</v>
      </c>
      <c r="BB390" s="155">
        <f t="shared" si="463"/>
        <v>0</v>
      </c>
      <c r="BC390" s="155">
        <f t="shared" si="463"/>
        <v>0</v>
      </c>
      <c r="BD390" s="155">
        <f t="shared" si="463"/>
        <v>0</v>
      </c>
      <c r="BE390" s="155">
        <f t="shared" si="463"/>
        <v>0</v>
      </c>
      <c r="BF390" s="155">
        <f t="shared" si="463"/>
        <v>0</v>
      </c>
      <c r="BG390" s="155">
        <f t="shared" si="463"/>
        <v>0</v>
      </c>
      <c r="BH390" s="155">
        <f t="shared" si="473"/>
        <v>0</v>
      </c>
      <c r="BI390" s="156">
        <v>0</v>
      </c>
      <c r="BJ390" s="155">
        <f t="shared" si="470"/>
        <v>7502972.222222222</v>
      </c>
      <c r="BK390" s="155">
        <f t="shared" si="457"/>
        <v>7502972.222222222</v>
      </c>
      <c r="BL390" s="155">
        <f t="shared" si="457"/>
        <v>7502972.222222222</v>
      </c>
      <c r="BM390" s="155">
        <f t="shared" si="457"/>
        <v>7502972.222222222</v>
      </c>
      <c r="BN390" s="155">
        <f t="shared" si="457"/>
        <v>7502972.222222222</v>
      </c>
      <c r="BO390" s="155">
        <f t="shared" si="457"/>
        <v>7502972.222222222</v>
      </c>
      <c r="BP390" s="155">
        <f t="shared" si="457"/>
        <v>7502972.222222222</v>
      </c>
      <c r="BQ390" s="155">
        <f t="shared" si="457"/>
        <v>7502972.222222222</v>
      </c>
      <c r="BR390" s="155">
        <f t="shared" si="446"/>
        <v>7502972.222222222</v>
      </c>
      <c r="BS390" s="155">
        <f t="shared" si="460"/>
        <v>7502972.222222222</v>
      </c>
      <c r="BT390" s="155">
        <f t="shared" si="460"/>
        <v>7502972.222222222</v>
      </c>
      <c r="BU390" s="155">
        <f t="shared" si="464"/>
        <v>7502972.222222222</v>
      </c>
      <c r="BV390" s="155">
        <f t="shared" si="432"/>
        <v>90035666.666666672</v>
      </c>
      <c r="BW390" s="156">
        <f t="shared" si="465"/>
        <v>180071333.33333331</v>
      </c>
      <c r="BX390" s="157">
        <f t="shared" si="466"/>
        <v>7502972.222222222</v>
      </c>
      <c r="BY390" s="157">
        <f t="shared" si="466"/>
        <v>7502972.222222222</v>
      </c>
      <c r="BZ390" s="157">
        <f t="shared" si="466"/>
        <v>7502972.222222222</v>
      </c>
      <c r="CA390" s="157">
        <f t="shared" si="466"/>
        <v>7502972.222222222</v>
      </c>
      <c r="CB390" s="157">
        <f t="shared" si="466"/>
        <v>7502972.222222222</v>
      </c>
      <c r="CC390" s="157">
        <f t="shared" si="466"/>
        <v>7502972.222222222</v>
      </c>
      <c r="CD390" s="157">
        <f t="shared" si="466"/>
        <v>7502972.222222222</v>
      </c>
      <c r="CE390" s="157">
        <f t="shared" si="466"/>
        <v>7502972.222222222</v>
      </c>
      <c r="CF390" s="157">
        <f t="shared" si="466"/>
        <v>7502972.222222222</v>
      </c>
      <c r="CG390" s="157">
        <f t="shared" si="466"/>
        <v>7502972.222222222</v>
      </c>
      <c r="CH390" s="157">
        <f t="shared" si="466"/>
        <v>7502972.222222222</v>
      </c>
      <c r="CI390" s="157">
        <f t="shared" si="466"/>
        <v>7502972.222222222</v>
      </c>
      <c r="CJ390" s="155">
        <f t="shared" si="467"/>
        <v>90035666.666666672</v>
      </c>
      <c r="CK390" s="156">
        <f t="shared" si="468"/>
        <v>90035666.666666642</v>
      </c>
      <c r="CL390" s="158">
        <f t="shared" si="456"/>
        <v>7502972.222222222</v>
      </c>
      <c r="CM390" s="158">
        <f t="shared" si="456"/>
        <v>7502972.222222222</v>
      </c>
      <c r="CN390" s="158">
        <f t="shared" si="456"/>
        <v>7502972.222222222</v>
      </c>
      <c r="CO390" s="158">
        <f t="shared" si="456"/>
        <v>7502972.222222222</v>
      </c>
      <c r="CP390" s="158">
        <f t="shared" si="456"/>
        <v>7502972.222222222</v>
      </c>
      <c r="CQ390" s="158">
        <f t="shared" si="456"/>
        <v>7502972.222222222</v>
      </c>
      <c r="CR390" s="158">
        <f t="shared" si="456"/>
        <v>7502972.222222222</v>
      </c>
      <c r="CS390" s="158">
        <f t="shared" si="456"/>
        <v>7502972.222222222</v>
      </c>
      <c r="CT390" s="158">
        <f t="shared" si="456"/>
        <v>7502972.222222222</v>
      </c>
      <c r="CU390" s="158">
        <f t="shared" si="456"/>
        <v>7502972.222222222</v>
      </c>
      <c r="CV390" s="158">
        <f t="shared" si="471"/>
        <v>7502972.222222222</v>
      </c>
      <c r="CW390" s="155">
        <f t="shared" si="472"/>
        <v>7502972.222222222</v>
      </c>
      <c r="CX390" s="158">
        <f t="shared" si="459"/>
        <v>90035666.666666672</v>
      </c>
      <c r="CY390" s="158">
        <f t="shared" si="469"/>
        <v>0</v>
      </c>
    </row>
    <row r="391" spans="1:103" ht="13" outlineLevel="1" x14ac:dyDescent="0.25">
      <c r="A391" s="80" t="s">
        <v>460</v>
      </c>
      <c r="B391" s="80" t="s">
        <v>39</v>
      </c>
      <c r="C391" s="72"/>
      <c r="D391" s="71" t="s">
        <v>147</v>
      </c>
      <c r="E391" s="142" t="s">
        <v>934</v>
      </c>
      <c r="F391" s="71" t="s">
        <v>519</v>
      </c>
      <c r="G391" s="73">
        <v>44896</v>
      </c>
      <c r="H391" s="73">
        <v>44927</v>
      </c>
      <c r="I391" s="74">
        <v>36</v>
      </c>
      <c r="J391" s="74">
        <v>1001601400</v>
      </c>
      <c r="K391" s="75" t="s">
        <v>46</v>
      </c>
      <c r="L391" s="71"/>
      <c r="M391" s="38" t="str">
        <f t="shared" si="402"/>
        <v>6274</v>
      </c>
      <c r="N391" s="71">
        <v>6274001906</v>
      </c>
      <c r="O391" s="71" t="s">
        <v>346</v>
      </c>
      <c r="P391" s="76"/>
      <c r="Q391" s="77"/>
      <c r="R391" s="76">
        <v>559630200</v>
      </c>
      <c r="S391" s="170">
        <f t="shared" si="403"/>
        <v>15545283.333333334</v>
      </c>
      <c r="T391" s="155">
        <f t="shared" si="461"/>
        <v>0</v>
      </c>
      <c r="U391" s="155">
        <f t="shared" si="461"/>
        <v>0</v>
      </c>
      <c r="V391" s="155">
        <f t="shared" si="461"/>
        <v>0</v>
      </c>
      <c r="W391" s="155">
        <f t="shared" si="461"/>
        <v>0</v>
      </c>
      <c r="X391" s="155">
        <f t="shared" si="461"/>
        <v>0</v>
      </c>
      <c r="Y391" s="155">
        <f t="shared" si="461"/>
        <v>0</v>
      </c>
      <c r="Z391" s="155">
        <f t="shared" si="461"/>
        <v>0</v>
      </c>
      <c r="AA391" s="155">
        <f t="shared" si="461"/>
        <v>0</v>
      </c>
      <c r="AB391" s="155">
        <f t="shared" si="461"/>
        <v>0</v>
      </c>
      <c r="AC391" s="155">
        <f t="shared" si="461"/>
        <v>0</v>
      </c>
      <c r="AD391" s="155">
        <f t="shared" si="461"/>
        <v>0</v>
      </c>
      <c r="AE391" s="155">
        <f t="shared" si="461"/>
        <v>0</v>
      </c>
      <c r="AF391" s="155">
        <f t="shared" si="441"/>
        <v>0</v>
      </c>
      <c r="AG391" s="156">
        <v>0</v>
      </c>
      <c r="AH391" s="155">
        <f t="shared" si="462"/>
        <v>0</v>
      </c>
      <c r="AI391" s="155">
        <f t="shared" si="462"/>
        <v>0</v>
      </c>
      <c r="AJ391" s="155">
        <f t="shared" si="462"/>
        <v>0</v>
      </c>
      <c r="AK391" s="155">
        <f t="shared" si="462"/>
        <v>0</v>
      </c>
      <c r="AL391" s="155">
        <f t="shared" si="462"/>
        <v>0</v>
      </c>
      <c r="AM391" s="155">
        <f t="shared" si="462"/>
        <v>0</v>
      </c>
      <c r="AN391" s="155">
        <f t="shared" si="462"/>
        <v>0</v>
      </c>
      <c r="AO391" s="155">
        <f t="shared" si="462"/>
        <v>0</v>
      </c>
      <c r="AP391" s="155">
        <f t="shared" si="462"/>
        <v>0</v>
      </c>
      <c r="AQ391" s="155">
        <f t="shared" si="462"/>
        <v>0</v>
      </c>
      <c r="AR391" s="155">
        <f t="shared" si="462"/>
        <v>0</v>
      </c>
      <c r="AS391" s="155">
        <f t="shared" si="462"/>
        <v>0</v>
      </c>
      <c r="AT391" s="155">
        <f t="shared" si="442"/>
        <v>0</v>
      </c>
      <c r="AU391" s="156">
        <v>0</v>
      </c>
      <c r="AV391" s="155">
        <f t="shared" si="433"/>
        <v>0</v>
      </c>
      <c r="AW391" s="155">
        <f t="shared" si="437"/>
        <v>0</v>
      </c>
      <c r="AX391" s="155">
        <f t="shared" si="463"/>
        <v>0</v>
      </c>
      <c r="AY391" s="155">
        <f t="shared" si="463"/>
        <v>0</v>
      </c>
      <c r="AZ391" s="155">
        <f t="shared" si="463"/>
        <v>0</v>
      </c>
      <c r="BA391" s="155">
        <f t="shared" si="463"/>
        <v>0</v>
      </c>
      <c r="BB391" s="155">
        <f t="shared" si="463"/>
        <v>0</v>
      </c>
      <c r="BC391" s="155">
        <f t="shared" si="463"/>
        <v>0</v>
      </c>
      <c r="BD391" s="155">
        <f t="shared" si="463"/>
        <v>0</v>
      </c>
      <c r="BE391" s="155">
        <f t="shared" si="463"/>
        <v>0</v>
      </c>
      <c r="BF391" s="155">
        <f t="shared" si="463"/>
        <v>0</v>
      </c>
      <c r="BG391" s="155">
        <f t="shared" si="463"/>
        <v>0</v>
      </c>
      <c r="BH391" s="155">
        <f t="shared" si="473"/>
        <v>0</v>
      </c>
      <c r="BI391" s="156">
        <v>0</v>
      </c>
      <c r="BJ391" s="155">
        <f t="shared" si="470"/>
        <v>15545283.333333334</v>
      </c>
      <c r="BK391" s="155">
        <f t="shared" ref="BK391:BQ400" si="474">+IF(YEAR($H391)&lt;$BJ$5,$S391,IF(AND(YEAR($H391)=$BJ$5,MONTH($H391)&lt;=BK$6),$S391,0))</f>
        <v>15545283.333333334</v>
      </c>
      <c r="BL391" s="155">
        <f t="shared" si="474"/>
        <v>15545283.333333334</v>
      </c>
      <c r="BM391" s="155">
        <f t="shared" si="474"/>
        <v>15545283.333333334</v>
      </c>
      <c r="BN391" s="155">
        <f t="shared" si="474"/>
        <v>15545283.333333334</v>
      </c>
      <c r="BO391" s="155">
        <f t="shared" si="474"/>
        <v>15545283.333333334</v>
      </c>
      <c r="BP391" s="155">
        <f t="shared" si="474"/>
        <v>15545283.333333334</v>
      </c>
      <c r="BQ391" s="155">
        <f t="shared" si="474"/>
        <v>15545283.333333334</v>
      </c>
      <c r="BR391" s="155">
        <f t="shared" si="446"/>
        <v>15545283.333333334</v>
      </c>
      <c r="BS391" s="155">
        <f t="shared" si="460"/>
        <v>15545283.333333334</v>
      </c>
      <c r="BT391" s="155">
        <f t="shared" si="460"/>
        <v>15545283.333333334</v>
      </c>
      <c r="BU391" s="155">
        <f t="shared" si="464"/>
        <v>15545283.333333334</v>
      </c>
      <c r="BV391" s="155">
        <f t="shared" si="432"/>
        <v>186543400.00000003</v>
      </c>
      <c r="BW391" s="156">
        <f t="shared" si="465"/>
        <v>373086800</v>
      </c>
      <c r="BX391" s="157">
        <f t="shared" si="466"/>
        <v>15545283.333333334</v>
      </c>
      <c r="BY391" s="157">
        <f t="shared" si="466"/>
        <v>15545283.333333334</v>
      </c>
      <c r="BZ391" s="157">
        <f t="shared" si="466"/>
        <v>15545283.333333334</v>
      </c>
      <c r="CA391" s="157">
        <f t="shared" si="466"/>
        <v>15545283.333333334</v>
      </c>
      <c r="CB391" s="157">
        <f t="shared" si="466"/>
        <v>15545283.333333334</v>
      </c>
      <c r="CC391" s="157">
        <f t="shared" si="466"/>
        <v>15545283.333333334</v>
      </c>
      <c r="CD391" s="157">
        <f t="shared" si="466"/>
        <v>15545283.333333334</v>
      </c>
      <c r="CE391" s="157">
        <f t="shared" si="466"/>
        <v>15545283.333333334</v>
      </c>
      <c r="CF391" s="157">
        <f t="shared" si="466"/>
        <v>15545283.333333334</v>
      </c>
      <c r="CG391" s="157">
        <f t="shared" si="466"/>
        <v>15545283.333333334</v>
      </c>
      <c r="CH391" s="157">
        <f t="shared" si="466"/>
        <v>15545283.333333334</v>
      </c>
      <c r="CI391" s="157">
        <f t="shared" si="466"/>
        <v>15545283.333333334</v>
      </c>
      <c r="CJ391" s="155">
        <f t="shared" si="467"/>
        <v>186543400.00000003</v>
      </c>
      <c r="CK391" s="156">
        <f t="shared" si="468"/>
        <v>186543399.99999997</v>
      </c>
      <c r="CL391" s="155">
        <f t="shared" si="456"/>
        <v>15545283.333333334</v>
      </c>
      <c r="CM391" s="155">
        <f t="shared" si="456"/>
        <v>15545283.333333334</v>
      </c>
      <c r="CN391" s="155">
        <f t="shared" si="456"/>
        <v>15545283.333333334</v>
      </c>
      <c r="CO391" s="155">
        <f t="shared" si="456"/>
        <v>15545283.333333334</v>
      </c>
      <c r="CP391" s="155">
        <f t="shared" si="456"/>
        <v>15545283.333333334</v>
      </c>
      <c r="CQ391" s="155">
        <f t="shared" si="456"/>
        <v>15545283.333333334</v>
      </c>
      <c r="CR391" s="155">
        <f t="shared" si="456"/>
        <v>15545283.333333334</v>
      </c>
      <c r="CS391" s="155">
        <f t="shared" si="456"/>
        <v>15545283.333333334</v>
      </c>
      <c r="CT391" s="155">
        <f t="shared" si="456"/>
        <v>15545283.333333334</v>
      </c>
      <c r="CU391" s="155">
        <f t="shared" si="456"/>
        <v>15545283.333333334</v>
      </c>
      <c r="CV391" s="155">
        <f t="shared" si="471"/>
        <v>15545283.333333334</v>
      </c>
      <c r="CW391" s="155">
        <f t="shared" si="472"/>
        <v>15545283.333333334</v>
      </c>
      <c r="CX391" s="155">
        <f t="shared" si="459"/>
        <v>186543400.00000003</v>
      </c>
      <c r="CY391" s="155">
        <f t="shared" si="469"/>
        <v>0</v>
      </c>
    </row>
    <row r="392" spans="1:103" ht="13" outlineLevel="1" x14ac:dyDescent="0.25">
      <c r="A392" s="80" t="s">
        <v>460</v>
      </c>
      <c r="B392" s="80" t="s">
        <v>39</v>
      </c>
      <c r="C392" s="72"/>
      <c r="D392" s="71" t="s">
        <v>147</v>
      </c>
      <c r="E392" s="142" t="s">
        <v>935</v>
      </c>
      <c r="F392" s="71" t="s">
        <v>520</v>
      </c>
      <c r="G392" s="73">
        <v>45082</v>
      </c>
      <c r="H392" s="73">
        <v>44958</v>
      </c>
      <c r="I392" s="74">
        <v>60</v>
      </c>
      <c r="J392" s="74">
        <v>1001601400</v>
      </c>
      <c r="K392" s="75" t="s">
        <v>46</v>
      </c>
      <c r="L392" s="71"/>
      <c r="M392" s="38" t="str">
        <f t="shared" si="402"/>
        <v>6274</v>
      </c>
      <c r="N392" s="71">
        <v>6274001906</v>
      </c>
      <c r="O392" s="71" t="s">
        <v>346</v>
      </c>
      <c r="P392" s="76"/>
      <c r="Q392" s="77"/>
      <c r="R392" s="76">
        <v>333889440</v>
      </c>
      <c r="S392" s="170">
        <f t="shared" si="403"/>
        <v>5564824</v>
      </c>
      <c r="T392" s="155">
        <f t="shared" si="461"/>
        <v>0</v>
      </c>
      <c r="U392" s="155">
        <f t="shared" si="461"/>
        <v>0</v>
      </c>
      <c r="V392" s="155">
        <f t="shared" si="461"/>
        <v>0</v>
      </c>
      <c r="W392" s="155">
        <f t="shared" si="461"/>
        <v>0</v>
      </c>
      <c r="X392" s="155">
        <f t="shared" si="461"/>
        <v>0</v>
      </c>
      <c r="Y392" s="155">
        <f t="shared" si="461"/>
        <v>0</v>
      </c>
      <c r="Z392" s="155">
        <f t="shared" si="461"/>
        <v>0</v>
      </c>
      <c r="AA392" s="155">
        <f t="shared" si="461"/>
        <v>0</v>
      </c>
      <c r="AB392" s="155">
        <f t="shared" si="461"/>
        <v>0</v>
      </c>
      <c r="AC392" s="155">
        <f t="shared" si="461"/>
        <v>0</v>
      </c>
      <c r="AD392" s="155">
        <f t="shared" si="461"/>
        <v>0</v>
      </c>
      <c r="AE392" s="155">
        <f t="shared" si="461"/>
        <v>0</v>
      </c>
      <c r="AF392" s="155">
        <f t="shared" si="441"/>
        <v>0</v>
      </c>
      <c r="AG392" s="156">
        <v>0</v>
      </c>
      <c r="AH392" s="155">
        <f t="shared" si="462"/>
        <v>0</v>
      </c>
      <c r="AI392" s="155">
        <f t="shared" si="462"/>
        <v>0</v>
      </c>
      <c r="AJ392" s="155">
        <f t="shared" si="462"/>
        <v>0</v>
      </c>
      <c r="AK392" s="155">
        <f t="shared" si="462"/>
        <v>0</v>
      </c>
      <c r="AL392" s="155">
        <f t="shared" si="462"/>
        <v>0</v>
      </c>
      <c r="AM392" s="155">
        <f t="shared" si="462"/>
        <v>0</v>
      </c>
      <c r="AN392" s="155">
        <f t="shared" si="462"/>
        <v>0</v>
      </c>
      <c r="AO392" s="155">
        <f t="shared" si="462"/>
        <v>0</v>
      </c>
      <c r="AP392" s="155">
        <f t="shared" si="462"/>
        <v>0</v>
      </c>
      <c r="AQ392" s="155">
        <f t="shared" si="462"/>
        <v>0</v>
      </c>
      <c r="AR392" s="155">
        <f t="shared" si="462"/>
        <v>0</v>
      </c>
      <c r="AS392" s="155">
        <f t="shared" si="462"/>
        <v>0</v>
      </c>
      <c r="AT392" s="155">
        <f t="shared" si="442"/>
        <v>0</v>
      </c>
      <c r="AU392" s="156">
        <v>0</v>
      </c>
      <c r="AV392" s="155">
        <f t="shared" si="433"/>
        <v>0</v>
      </c>
      <c r="AW392" s="155">
        <f t="shared" si="437"/>
        <v>0</v>
      </c>
      <c r="AX392" s="155">
        <f t="shared" si="463"/>
        <v>0</v>
      </c>
      <c r="AY392" s="155">
        <f t="shared" si="463"/>
        <v>0</v>
      </c>
      <c r="AZ392" s="155">
        <f t="shared" si="463"/>
        <v>0</v>
      </c>
      <c r="BA392" s="155">
        <f t="shared" si="463"/>
        <v>0</v>
      </c>
      <c r="BB392" s="155">
        <f t="shared" si="463"/>
        <v>0</v>
      </c>
      <c r="BC392" s="155">
        <f t="shared" si="463"/>
        <v>0</v>
      </c>
      <c r="BD392" s="155">
        <f t="shared" si="463"/>
        <v>0</v>
      </c>
      <c r="BE392" s="155">
        <f t="shared" si="463"/>
        <v>0</v>
      </c>
      <c r="BF392" s="155">
        <f t="shared" si="463"/>
        <v>0</v>
      </c>
      <c r="BG392" s="155">
        <f t="shared" si="463"/>
        <v>0</v>
      </c>
      <c r="BH392" s="155">
        <f t="shared" si="473"/>
        <v>0</v>
      </c>
      <c r="BI392" s="156">
        <v>0</v>
      </c>
      <c r="BJ392" s="155">
        <f t="shared" si="470"/>
        <v>0</v>
      </c>
      <c r="BK392" s="155">
        <f t="shared" si="474"/>
        <v>5564824</v>
      </c>
      <c r="BL392" s="155">
        <f t="shared" si="474"/>
        <v>5564824</v>
      </c>
      <c r="BM392" s="155">
        <f t="shared" si="474"/>
        <v>5564824</v>
      </c>
      <c r="BN392" s="155">
        <f t="shared" si="474"/>
        <v>5564824</v>
      </c>
      <c r="BO392" s="155">
        <f t="shared" si="474"/>
        <v>5564824</v>
      </c>
      <c r="BP392" s="155">
        <f t="shared" si="474"/>
        <v>5564824</v>
      </c>
      <c r="BQ392" s="155">
        <f t="shared" si="474"/>
        <v>5564824</v>
      </c>
      <c r="BR392" s="155">
        <f t="shared" si="446"/>
        <v>5564824</v>
      </c>
      <c r="BS392" s="155">
        <f t="shared" si="460"/>
        <v>5564824</v>
      </c>
      <c r="BT392" s="155">
        <f t="shared" si="460"/>
        <v>5564824</v>
      </c>
      <c r="BU392" s="155">
        <f t="shared" si="464"/>
        <v>5564824</v>
      </c>
      <c r="BV392" s="155">
        <f t="shared" ref="BV392:BV423" si="475">+SUM(BJ392:BU392)</f>
        <v>61213064</v>
      </c>
      <c r="BW392" s="156">
        <f t="shared" si="465"/>
        <v>272676376</v>
      </c>
      <c r="BX392" s="157">
        <f t="shared" si="466"/>
        <v>5564824</v>
      </c>
      <c r="BY392" s="157">
        <f t="shared" si="466"/>
        <v>5564824</v>
      </c>
      <c r="BZ392" s="157">
        <f t="shared" si="466"/>
        <v>5564824</v>
      </c>
      <c r="CA392" s="157">
        <f t="shared" si="466"/>
        <v>5564824</v>
      </c>
      <c r="CB392" s="157">
        <f t="shared" si="466"/>
        <v>5564824</v>
      </c>
      <c r="CC392" s="157">
        <f t="shared" si="466"/>
        <v>5564824</v>
      </c>
      <c r="CD392" s="157">
        <f t="shared" si="466"/>
        <v>5564824</v>
      </c>
      <c r="CE392" s="157">
        <f t="shared" si="466"/>
        <v>5564824</v>
      </c>
      <c r="CF392" s="157">
        <f t="shared" si="466"/>
        <v>5564824</v>
      </c>
      <c r="CG392" s="157">
        <f t="shared" si="466"/>
        <v>5564824</v>
      </c>
      <c r="CH392" s="157">
        <f t="shared" si="466"/>
        <v>5564824</v>
      </c>
      <c r="CI392" s="157">
        <f t="shared" si="466"/>
        <v>5564824</v>
      </c>
      <c r="CJ392" s="155">
        <f t="shared" si="467"/>
        <v>66777888</v>
      </c>
      <c r="CK392" s="156">
        <f t="shared" si="468"/>
        <v>205898488</v>
      </c>
      <c r="CL392" s="158">
        <f t="shared" si="456"/>
        <v>5564824</v>
      </c>
      <c r="CM392" s="158">
        <f t="shared" si="456"/>
        <v>5564824</v>
      </c>
      <c r="CN392" s="158">
        <f t="shared" si="456"/>
        <v>5564824</v>
      </c>
      <c r="CO392" s="158">
        <f t="shared" si="456"/>
        <v>5564824</v>
      </c>
      <c r="CP392" s="158">
        <f t="shared" si="456"/>
        <v>5564824</v>
      </c>
      <c r="CQ392" s="158">
        <f t="shared" si="456"/>
        <v>5564824</v>
      </c>
      <c r="CR392" s="158">
        <f t="shared" si="456"/>
        <v>5564824</v>
      </c>
      <c r="CS392" s="158">
        <f t="shared" si="456"/>
        <v>5564824</v>
      </c>
      <c r="CT392" s="158">
        <f t="shared" si="456"/>
        <v>5564824</v>
      </c>
      <c r="CU392" s="158">
        <f t="shared" si="456"/>
        <v>5564824</v>
      </c>
      <c r="CV392" s="158">
        <f t="shared" si="471"/>
        <v>5564824</v>
      </c>
      <c r="CW392" s="158">
        <f t="shared" si="472"/>
        <v>5564824</v>
      </c>
      <c r="CX392" s="158">
        <f t="shared" si="459"/>
        <v>66777888</v>
      </c>
      <c r="CY392" s="158">
        <f t="shared" si="469"/>
        <v>139120600</v>
      </c>
    </row>
    <row r="393" spans="1:103" ht="13" outlineLevel="1" x14ac:dyDescent="0.25">
      <c r="A393" s="80" t="s">
        <v>460</v>
      </c>
      <c r="B393" s="80" t="s">
        <v>39</v>
      </c>
      <c r="C393" s="72"/>
      <c r="D393" s="71" t="s">
        <v>147</v>
      </c>
      <c r="E393" s="142" t="s">
        <v>936</v>
      </c>
      <c r="F393" s="71" t="s">
        <v>521</v>
      </c>
      <c r="G393" s="73">
        <v>44970</v>
      </c>
      <c r="H393" s="73">
        <v>44958</v>
      </c>
      <c r="I393" s="74">
        <v>60</v>
      </c>
      <c r="J393" s="74">
        <v>1001601400</v>
      </c>
      <c r="K393" s="75" t="s">
        <v>46</v>
      </c>
      <c r="L393" s="71"/>
      <c r="M393" s="38" t="str">
        <f t="shared" si="402"/>
        <v>6274</v>
      </c>
      <c r="N393" s="71">
        <v>6274001906</v>
      </c>
      <c r="O393" s="71" t="s">
        <v>346</v>
      </c>
      <c r="P393" s="76"/>
      <c r="Q393" s="77"/>
      <c r="R393" s="76">
        <v>481950726</v>
      </c>
      <c r="S393" s="170">
        <f t="shared" si="403"/>
        <v>8032512.0999999996</v>
      </c>
      <c r="T393" s="155">
        <f t="shared" si="461"/>
        <v>0</v>
      </c>
      <c r="U393" s="155">
        <f t="shared" si="461"/>
        <v>0</v>
      </c>
      <c r="V393" s="155">
        <f t="shared" si="461"/>
        <v>0</v>
      </c>
      <c r="W393" s="155">
        <f t="shared" si="461"/>
        <v>0</v>
      </c>
      <c r="X393" s="155">
        <f t="shared" si="461"/>
        <v>0</v>
      </c>
      <c r="Y393" s="155">
        <f t="shared" si="461"/>
        <v>0</v>
      </c>
      <c r="Z393" s="155">
        <f t="shared" si="461"/>
        <v>0</v>
      </c>
      <c r="AA393" s="155">
        <f t="shared" si="461"/>
        <v>0</v>
      </c>
      <c r="AB393" s="155">
        <f t="shared" si="461"/>
        <v>0</v>
      </c>
      <c r="AC393" s="155">
        <f t="shared" si="461"/>
        <v>0</v>
      </c>
      <c r="AD393" s="155">
        <f t="shared" si="461"/>
        <v>0</v>
      </c>
      <c r="AE393" s="155">
        <f t="shared" si="461"/>
        <v>0</v>
      </c>
      <c r="AF393" s="155">
        <f t="shared" si="441"/>
        <v>0</v>
      </c>
      <c r="AG393" s="156">
        <v>0</v>
      </c>
      <c r="AH393" s="155">
        <f t="shared" si="462"/>
        <v>0</v>
      </c>
      <c r="AI393" s="155">
        <f t="shared" si="462"/>
        <v>0</v>
      </c>
      <c r="AJ393" s="155">
        <f t="shared" si="462"/>
        <v>0</v>
      </c>
      <c r="AK393" s="155">
        <f t="shared" si="462"/>
        <v>0</v>
      </c>
      <c r="AL393" s="155">
        <f t="shared" si="462"/>
        <v>0</v>
      </c>
      <c r="AM393" s="155">
        <f t="shared" si="462"/>
        <v>0</v>
      </c>
      <c r="AN393" s="155">
        <f t="shared" si="462"/>
        <v>0</v>
      </c>
      <c r="AO393" s="155">
        <f t="shared" si="462"/>
        <v>0</v>
      </c>
      <c r="AP393" s="155">
        <f t="shared" si="462"/>
        <v>0</v>
      </c>
      <c r="AQ393" s="155">
        <f t="shared" si="462"/>
        <v>0</v>
      </c>
      <c r="AR393" s="155">
        <f t="shared" si="462"/>
        <v>0</v>
      </c>
      <c r="AS393" s="155">
        <f t="shared" si="462"/>
        <v>0</v>
      </c>
      <c r="AT393" s="155">
        <f t="shared" si="442"/>
        <v>0</v>
      </c>
      <c r="AU393" s="156">
        <v>0</v>
      </c>
      <c r="AV393" s="155">
        <f t="shared" si="433"/>
        <v>0</v>
      </c>
      <c r="AW393" s="155">
        <f t="shared" si="437"/>
        <v>0</v>
      </c>
      <c r="AX393" s="155">
        <f t="shared" si="463"/>
        <v>0</v>
      </c>
      <c r="AY393" s="155">
        <f t="shared" si="463"/>
        <v>0</v>
      </c>
      <c r="AZ393" s="155">
        <f t="shared" si="463"/>
        <v>0</v>
      </c>
      <c r="BA393" s="155">
        <f t="shared" si="463"/>
        <v>0</v>
      </c>
      <c r="BB393" s="155">
        <f t="shared" si="463"/>
        <v>0</v>
      </c>
      <c r="BC393" s="155">
        <f t="shared" si="463"/>
        <v>0</v>
      </c>
      <c r="BD393" s="155">
        <f t="shared" si="463"/>
        <v>0</v>
      </c>
      <c r="BE393" s="155">
        <f t="shared" si="463"/>
        <v>0</v>
      </c>
      <c r="BF393" s="155">
        <f t="shared" si="463"/>
        <v>0</v>
      </c>
      <c r="BG393" s="155">
        <f t="shared" si="463"/>
        <v>0</v>
      </c>
      <c r="BH393" s="155">
        <f t="shared" si="473"/>
        <v>0</v>
      </c>
      <c r="BI393" s="156">
        <v>0</v>
      </c>
      <c r="BJ393" s="155">
        <f t="shared" si="470"/>
        <v>0</v>
      </c>
      <c r="BK393" s="155">
        <f t="shared" si="474"/>
        <v>8032512.0999999996</v>
      </c>
      <c r="BL393" s="155">
        <f t="shared" si="474"/>
        <v>8032512.0999999996</v>
      </c>
      <c r="BM393" s="155">
        <f t="shared" si="474"/>
        <v>8032512.0999999996</v>
      </c>
      <c r="BN393" s="155">
        <f t="shared" si="474"/>
        <v>8032512.0999999996</v>
      </c>
      <c r="BO393" s="155">
        <f t="shared" si="474"/>
        <v>8032512.0999999996</v>
      </c>
      <c r="BP393" s="155">
        <f t="shared" si="474"/>
        <v>8032512.0999999996</v>
      </c>
      <c r="BQ393" s="155">
        <f t="shared" si="474"/>
        <v>8032512.0999999996</v>
      </c>
      <c r="BR393" s="155">
        <f t="shared" si="446"/>
        <v>8032512.0999999996</v>
      </c>
      <c r="BS393" s="155">
        <f t="shared" si="460"/>
        <v>8032512.0999999996</v>
      </c>
      <c r="BT393" s="155">
        <f t="shared" si="460"/>
        <v>8032512.0999999996</v>
      </c>
      <c r="BU393" s="155">
        <f t="shared" si="464"/>
        <v>8032512.0999999996</v>
      </c>
      <c r="BV393" s="155">
        <f t="shared" si="475"/>
        <v>88357633.099999994</v>
      </c>
      <c r="BW393" s="156">
        <f t="shared" si="465"/>
        <v>393593092.89999998</v>
      </c>
      <c r="BX393" s="157">
        <f t="shared" si="466"/>
        <v>8032512.0999999996</v>
      </c>
      <c r="BY393" s="157">
        <f t="shared" si="466"/>
        <v>8032512.0999999996</v>
      </c>
      <c r="BZ393" s="157">
        <f t="shared" si="466"/>
        <v>8032512.0999999996</v>
      </c>
      <c r="CA393" s="157">
        <f t="shared" si="466"/>
        <v>8032512.0999999996</v>
      </c>
      <c r="CB393" s="157">
        <f t="shared" si="466"/>
        <v>8032512.0999999996</v>
      </c>
      <c r="CC393" s="157">
        <f t="shared" si="466"/>
        <v>8032512.0999999996</v>
      </c>
      <c r="CD393" s="157">
        <f t="shared" si="466"/>
        <v>8032512.0999999996</v>
      </c>
      <c r="CE393" s="157">
        <f t="shared" si="466"/>
        <v>8032512.0999999996</v>
      </c>
      <c r="CF393" s="157">
        <f t="shared" si="466"/>
        <v>8032512.0999999996</v>
      </c>
      <c r="CG393" s="157">
        <f t="shared" si="466"/>
        <v>8032512.0999999996</v>
      </c>
      <c r="CH393" s="157">
        <f t="shared" si="466"/>
        <v>8032512.0999999996</v>
      </c>
      <c r="CI393" s="157">
        <f t="shared" si="466"/>
        <v>8032512.0999999996</v>
      </c>
      <c r="CJ393" s="155">
        <f t="shared" si="467"/>
        <v>96390145.199999988</v>
      </c>
      <c r="CK393" s="156">
        <f t="shared" si="468"/>
        <v>297202947.69999999</v>
      </c>
      <c r="CL393" s="158">
        <f t="shared" si="456"/>
        <v>8032512.0999999996</v>
      </c>
      <c r="CM393" s="158">
        <f t="shared" si="456"/>
        <v>8032512.0999999996</v>
      </c>
      <c r="CN393" s="158">
        <f t="shared" si="456"/>
        <v>8032512.0999999996</v>
      </c>
      <c r="CO393" s="158">
        <f t="shared" si="456"/>
        <v>8032512.0999999996</v>
      </c>
      <c r="CP393" s="158">
        <f t="shared" si="456"/>
        <v>8032512.0999999996</v>
      </c>
      <c r="CQ393" s="158">
        <f t="shared" si="456"/>
        <v>8032512.0999999996</v>
      </c>
      <c r="CR393" s="158">
        <f t="shared" si="456"/>
        <v>8032512.0999999996</v>
      </c>
      <c r="CS393" s="158">
        <f t="shared" si="456"/>
        <v>8032512.0999999996</v>
      </c>
      <c r="CT393" s="158">
        <f t="shared" si="456"/>
        <v>8032512.0999999996</v>
      </c>
      <c r="CU393" s="158">
        <f t="shared" si="456"/>
        <v>8032512.0999999996</v>
      </c>
      <c r="CV393" s="158">
        <f t="shared" si="471"/>
        <v>8032512.0999999996</v>
      </c>
      <c r="CW393" s="158">
        <f t="shared" si="472"/>
        <v>8032512.0999999996</v>
      </c>
      <c r="CX393" s="158">
        <f t="shared" si="459"/>
        <v>96390145.199999988</v>
      </c>
      <c r="CY393" s="158">
        <f t="shared" si="469"/>
        <v>200812802.5</v>
      </c>
    </row>
    <row r="394" spans="1:103" ht="13" outlineLevel="1" x14ac:dyDescent="0.25">
      <c r="A394" s="80" t="s">
        <v>460</v>
      </c>
      <c r="B394" s="80" t="s">
        <v>39</v>
      </c>
      <c r="C394" s="72"/>
      <c r="D394" s="71" t="s">
        <v>147</v>
      </c>
      <c r="E394" s="142" t="s">
        <v>937</v>
      </c>
      <c r="F394" s="71" t="s">
        <v>522</v>
      </c>
      <c r="G394" s="73">
        <v>44958</v>
      </c>
      <c r="H394" s="73">
        <v>44986</v>
      </c>
      <c r="I394" s="74">
        <v>36</v>
      </c>
      <c r="J394" s="74">
        <v>1001601300</v>
      </c>
      <c r="K394" s="75" t="s">
        <v>43</v>
      </c>
      <c r="L394" s="71"/>
      <c r="M394" s="38" t="str">
        <f t="shared" si="402"/>
        <v>6274</v>
      </c>
      <c r="N394" s="71">
        <v>6274001906</v>
      </c>
      <c r="O394" s="71" t="s">
        <v>346</v>
      </c>
      <c r="P394" s="76"/>
      <c r="Q394" s="77"/>
      <c r="R394" s="76">
        <v>90310000</v>
      </c>
      <c r="S394" s="170">
        <f t="shared" si="403"/>
        <v>2508611.111111111</v>
      </c>
      <c r="T394" s="155">
        <f t="shared" si="461"/>
        <v>0</v>
      </c>
      <c r="U394" s="155">
        <f t="shared" si="461"/>
        <v>0</v>
      </c>
      <c r="V394" s="155">
        <f t="shared" si="461"/>
        <v>0</v>
      </c>
      <c r="W394" s="155">
        <f t="shared" si="461"/>
        <v>0</v>
      </c>
      <c r="X394" s="155">
        <f t="shared" si="461"/>
        <v>0</v>
      </c>
      <c r="Y394" s="155">
        <f t="shared" si="461"/>
        <v>0</v>
      </c>
      <c r="Z394" s="155">
        <f t="shared" si="461"/>
        <v>0</v>
      </c>
      <c r="AA394" s="155">
        <f t="shared" si="461"/>
        <v>0</v>
      </c>
      <c r="AB394" s="155">
        <f t="shared" si="461"/>
        <v>0</v>
      </c>
      <c r="AC394" s="155">
        <f t="shared" si="461"/>
        <v>0</v>
      </c>
      <c r="AD394" s="155">
        <f t="shared" si="461"/>
        <v>0</v>
      </c>
      <c r="AE394" s="155">
        <f t="shared" si="461"/>
        <v>0</v>
      </c>
      <c r="AF394" s="155">
        <f t="shared" si="441"/>
        <v>0</v>
      </c>
      <c r="AG394" s="156">
        <v>0</v>
      </c>
      <c r="AH394" s="155">
        <f t="shared" si="462"/>
        <v>0</v>
      </c>
      <c r="AI394" s="155">
        <f t="shared" si="462"/>
        <v>0</v>
      </c>
      <c r="AJ394" s="155">
        <f t="shared" si="462"/>
        <v>0</v>
      </c>
      <c r="AK394" s="155">
        <f t="shared" si="462"/>
        <v>0</v>
      </c>
      <c r="AL394" s="155">
        <f t="shared" si="462"/>
        <v>0</v>
      </c>
      <c r="AM394" s="155">
        <f t="shared" si="462"/>
        <v>0</v>
      </c>
      <c r="AN394" s="155">
        <f t="shared" si="462"/>
        <v>0</v>
      </c>
      <c r="AO394" s="155">
        <f t="shared" si="462"/>
        <v>0</v>
      </c>
      <c r="AP394" s="155">
        <f t="shared" si="462"/>
        <v>0</v>
      </c>
      <c r="AQ394" s="155">
        <f t="shared" si="462"/>
        <v>0</v>
      </c>
      <c r="AR394" s="155">
        <f t="shared" si="462"/>
        <v>0</v>
      </c>
      <c r="AS394" s="155">
        <f t="shared" si="462"/>
        <v>0</v>
      </c>
      <c r="AT394" s="155">
        <f t="shared" si="442"/>
        <v>0</v>
      </c>
      <c r="AU394" s="156">
        <v>0</v>
      </c>
      <c r="AV394" s="155">
        <f t="shared" si="433"/>
        <v>0</v>
      </c>
      <c r="AW394" s="155">
        <f t="shared" si="437"/>
        <v>0</v>
      </c>
      <c r="AX394" s="155">
        <f t="shared" si="463"/>
        <v>0</v>
      </c>
      <c r="AY394" s="155">
        <f t="shared" si="463"/>
        <v>0</v>
      </c>
      <c r="AZ394" s="155">
        <f t="shared" si="463"/>
        <v>0</v>
      </c>
      <c r="BA394" s="155">
        <f t="shared" si="463"/>
        <v>0</v>
      </c>
      <c r="BB394" s="155">
        <f t="shared" si="463"/>
        <v>0</v>
      </c>
      <c r="BC394" s="155">
        <f t="shared" si="463"/>
        <v>0</v>
      </c>
      <c r="BD394" s="155">
        <f t="shared" si="463"/>
        <v>0</v>
      </c>
      <c r="BE394" s="155">
        <f t="shared" si="463"/>
        <v>0</v>
      </c>
      <c r="BF394" s="155">
        <f t="shared" si="463"/>
        <v>0</v>
      </c>
      <c r="BG394" s="155">
        <f t="shared" si="463"/>
        <v>0</v>
      </c>
      <c r="BH394" s="155">
        <f t="shared" si="473"/>
        <v>0</v>
      </c>
      <c r="BI394" s="156">
        <v>0</v>
      </c>
      <c r="BJ394" s="155">
        <f t="shared" si="470"/>
        <v>0</v>
      </c>
      <c r="BK394" s="155">
        <f t="shared" si="474"/>
        <v>0</v>
      </c>
      <c r="BL394" s="155">
        <f t="shared" si="474"/>
        <v>2508611.111111111</v>
      </c>
      <c r="BM394" s="155">
        <f t="shared" si="474"/>
        <v>2508611.111111111</v>
      </c>
      <c r="BN394" s="155">
        <f t="shared" si="474"/>
        <v>2508611.111111111</v>
      </c>
      <c r="BO394" s="155">
        <f t="shared" si="474"/>
        <v>2508611.111111111</v>
      </c>
      <c r="BP394" s="155">
        <f t="shared" si="474"/>
        <v>2508611.111111111</v>
      </c>
      <c r="BQ394" s="155">
        <f t="shared" si="474"/>
        <v>2508611.111111111</v>
      </c>
      <c r="BR394" s="155">
        <f t="shared" si="446"/>
        <v>2508611.111111111</v>
      </c>
      <c r="BS394" s="155">
        <f t="shared" si="460"/>
        <v>2508611.111111111</v>
      </c>
      <c r="BT394" s="155">
        <f t="shared" si="460"/>
        <v>2508611.111111111</v>
      </c>
      <c r="BU394" s="155">
        <f t="shared" si="464"/>
        <v>2508611.111111111</v>
      </c>
      <c r="BV394" s="155">
        <f t="shared" si="475"/>
        <v>25086111.111111116</v>
      </c>
      <c r="BW394" s="156">
        <f t="shared" si="465"/>
        <v>65223888.888888881</v>
      </c>
      <c r="BX394" s="157">
        <f t="shared" si="466"/>
        <v>2508611.111111111</v>
      </c>
      <c r="BY394" s="157">
        <f t="shared" si="466"/>
        <v>2508611.111111111</v>
      </c>
      <c r="BZ394" s="157">
        <f t="shared" si="466"/>
        <v>2508611.111111111</v>
      </c>
      <c r="CA394" s="157">
        <f t="shared" si="466"/>
        <v>2508611.111111111</v>
      </c>
      <c r="CB394" s="157">
        <f t="shared" si="466"/>
        <v>2508611.111111111</v>
      </c>
      <c r="CC394" s="157">
        <f t="shared" si="466"/>
        <v>2508611.111111111</v>
      </c>
      <c r="CD394" s="157">
        <f t="shared" si="466"/>
        <v>2508611.111111111</v>
      </c>
      <c r="CE394" s="157">
        <f t="shared" si="466"/>
        <v>2508611.111111111</v>
      </c>
      <c r="CF394" s="157">
        <f t="shared" si="466"/>
        <v>2508611.111111111</v>
      </c>
      <c r="CG394" s="157">
        <f t="shared" si="466"/>
        <v>2508611.111111111</v>
      </c>
      <c r="CH394" s="157">
        <f t="shared" si="466"/>
        <v>2508611.111111111</v>
      </c>
      <c r="CI394" s="157">
        <f t="shared" si="466"/>
        <v>2508611.111111111</v>
      </c>
      <c r="CJ394" s="155">
        <f t="shared" si="467"/>
        <v>30103333.33333334</v>
      </c>
      <c r="CK394" s="156">
        <f t="shared" si="468"/>
        <v>35120555.555555537</v>
      </c>
      <c r="CL394" s="158">
        <f t="shared" si="456"/>
        <v>2508611.111111111</v>
      </c>
      <c r="CM394" s="158">
        <f t="shared" si="456"/>
        <v>2508611.111111111</v>
      </c>
      <c r="CN394" s="158">
        <f t="shared" si="456"/>
        <v>2508611.111111111</v>
      </c>
      <c r="CO394" s="158">
        <f t="shared" si="456"/>
        <v>2508611.111111111</v>
      </c>
      <c r="CP394" s="158">
        <f t="shared" si="456"/>
        <v>2508611.111111111</v>
      </c>
      <c r="CQ394" s="158">
        <f t="shared" si="456"/>
        <v>2508611.111111111</v>
      </c>
      <c r="CR394" s="158">
        <f t="shared" si="456"/>
        <v>2508611.111111111</v>
      </c>
      <c r="CS394" s="158">
        <f t="shared" si="456"/>
        <v>2508611.111111111</v>
      </c>
      <c r="CT394" s="158">
        <f t="shared" si="456"/>
        <v>2508611.111111111</v>
      </c>
      <c r="CU394" s="158">
        <f t="shared" si="456"/>
        <v>2508611.111111111</v>
      </c>
      <c r="CV394" s="158">
        <f t="shared" si="471"/>
        <v>2508611.111111111</v>
      </c>
      <c r="CW394" s="158">
        <f t="shared" si="472"/>
        <v>2508611.111111111</v>
      </c>
      <c r="CX394" s="158">
        <f t="shared" si="459"/>
        <v>30103333.33333334</v>
      </c>
      <c r="CY394" s="158">
        <f t="shared" si="469"/>
        <v>5017222.2222221978</v>
      </c>
    </row>
    <row r="395" spans="1:103" ht="13" outlineLevel="1" x14ac:dyDescent="0.25">
      <c r="A395" s="80" t="s">
        <v>460</v>
      </c>
      <c r="B395" s="80" t="s">
        <v>39</v>
      </c>
      <c r="C395" s="72"/>
      <c r="D395" s="71" t="s">
        <v>147</v>
      </c>
      <c r="E395" s="142" t="s">
        <v>938</v>
      </c>
      <c r="F395" s="71" t="s">
        <v>523</v>
      </c>
      <c r="G395" s="73">
        <v>44985</v>
      </c>
      <c r="H395" s="73">
        <v>44986</v>
      </c>
      <c r="I395" s="74">
        <v>24</v>
      </c>
      <c r="J395" s="74">
        <v>1001602000</v>
      </c>
      <c r="K395" s="75" t="s">
        <v>66</v>
      </c>
      <c r="L395" s="71"/>
      <c r="M395" s="38" t="str">
        <f t="shared" si="402"/>
        <v>6274</v>
      </c>
      <c r="N395" s="71">
        <v>6274001906</v>
      </c>
      <c r="O395" s="71" t="s">
        <v>346</v>
      </c>
      <c r="P395" s="76"/>
      <c r="Q395" s="77"/>
      <c r="R395" s="76">
        <v>422500000</v>
      </c>
      <c r="S395" s="170">
        <f t="shared" si="403"/>
        <v>17604166.666666668</v>
      </c>
      <c r="T395" s="155">
        <f t="shared" si="461"/>
        <v>0</v>
      </c>
      <c r="U395" s="155">
        <f t="shared" si="461"/>
        <v>0</v>
      </c>
      <c r="V395" s="155">
        <f t="shared" si="461"/>
        <v>0</v>
      </c>
      <c r="W395" s="155">
        <f t="shared" si="461"/>
        <v>0</v>
      </c>
      <c r="X395" s="155">
        <f t="shared" si="461"/>
        <v>0</v>
      </c>
      <c r="Y395" s="155">
        <f t="shared" si="461"/>
        <v>0</v>
      </c>
      <c r="Z395" s="155">
        <f t="shared" si="461"/>
        <v>0</v>
      </c>
      <c r="AA395" s="155">
        <f t="shared" si="461"/>
        <v>0</v>
      </c>
      <c r="AB395" s="155">
        <f t="shared" si="461"/>
        <v>0</v>
      </c>
      <c r="AC395" s="155">
        <f t="shared" si="461"/>
        <v>0</v>
      </c>
      <c r="AD395" s="155">
        <f t="shared" si="461"/>
        <v>0</v>
      </c>
      <c r="AE395" s="155">
        <f t="shared" si="461"/>
        <v>0</v>
      </c>
      <c r="AF395" s="155">
        <f t="shared" si="441"/>
        <v>0</v>
      </c>
      <c r="AG395" s="156">
        <v>0</v>
      </c>
      <c r="AH395" s="155">
        <f t="shared" si="462"/>
        <v>0</v>
      </c>
      <c r="AI395" s="155">
        <f t="shared" si="462"/>
        <v>0</v>
      </c>
      <c r="AJ395" s="155">
        <f t="shared" si="462"/>
        <v>0</v>
      </c>
      <c r="AK395" s="155">
        <f t="shared" si="462"/>
        <v>0</v>
      </c>
      <c r="AL395" s="155">
        <f t="shared" si="462"/>
        <v>0</v>
      </c>
      <c r="AM395" s="155">
        <f t="shared" si="462"/>
        <v>0</v>
      </c>
      <c r="AN395" s="155">
        <f t="shared" si="462"/>
        <v>0</v>
      </c>
      <c r="AO395" s="155">
        <f t="shared" si="462"/>
        <v>0</v>
      </c>
      <c r="AP395" s="155">
        <f t="shared" si="462"/>
        <v>0</v>
      </c>
      <c r="AQ395" s="155">
        <f t="shared" si="462"/>
        <v>0</v>
      </c>
      <c r="AR395" s="155">
        <f t="shared" si="462"/>
        <v>0</v>
      </c>
      <c r="AS395" s="155">
        <f t="shared" si="462"/>
        <v>0</v>
      </c>
      <c r="AT395" s="155">
        <f t="shared" si="442"/>
        <v>0</v>
      </c>
      <c r="AU395" s="156">
        <v>0</v>
      </c>
      <c r="AV395" s="155">
        <f t="shared" si="433"/>
        <v>0</v>
      </c>
      <c r="AW395" s="155">
        <f t="shared" si="437"/>
        <v>0</v>
      </c>
      <c r="AX395" s="155">
        <f t="shared" si="463"/>
        <v>0</v>
      </c>
      <c r="AY395" s="155">
        <f t="shared" si="463"/>
        <v>0</v>
      </c>
      <c r="AZ395" s="155">
        <f t="shared" si="463"/>
        <v>0</v>
      </c>
      <c r="BA395" s="155">
        <f t="shared" si="463"/>
        <v>0</v>
      </c>
      <c r="BB395" s="155">
        <f t="shared" si="463"/>
        <v>0</v>
      </c>
      <c r="BC395" s="155">
        <f t="shared" si="463"/>
        <v>0</v>
      </c>
      <c r="BD395" s="155">
        <f t="shared" si="463"/>
        <v>0</v>
      </c>
      <c r="BE395" s="155">
        <f t="shared" si="463"/>
        <v>0</v>
      </c>
      <c r="BF395" s="155">
        <f t="shared" si="463"/>
        <v>0</v>
      </c>
      <c r="BG395" s="155">
        <f t="shared" si="463"/>
        <v>0</v>
      </c>
      <c r="BH395" s="155">
        <f t="shared" si="473"/>
        <v>0</v>
      </c>
      <c r="BI395" s="156">
        <v>0</v>
      </c>
      <c r="BJ395" s="155">
        <f t="shared" si="470"/>
        <v>0</v>
      </c>
      <c r="BK395" s="155">
        <f t="shared" si="474"/>
        <v>0</v>
      </c>
      <c r="BL395" s="155">
        <f t="shared" si="474"/>
        <v>17604166.666666668</v>
      </c>
      <c r="BM395" s="155">
        <f t="shared" si="474"/>
        <v>17604166.666666668</v>
      </c>
      <c r="BN395" s="155">
        <f t="shared" si="474"/>
        <v>17604166.666666668</v>
      </c>
      <c r="BO395" s="155">
        <f t="shared" si="474"/>
        <v>17604166.666666668</v>
      </c>
      <c r="BP395" s="155">
        <f t="shared" si="474"/>
        <v>17604166.666666668</v>
      </c>
      <c r="BQ395" s="155">
        <f t="shared" si="474"/>
        <v>17604166.666666668</v>
      </c>
      <c r="BR395" s="155">
        <f t="shared" si="446"/>
        <v>17604166.666666668</v>
      </c>
      <c r="BS395" s="155">
        <f t="shared" si="460"/>
        <v>17604166.666666668</v>
      </c>
      <c r="BT395" s="155">
        <f t="shared" si="460"/>
        <v>17604166.666666668</v>
      </c>
      <c r="BU395" s="155">
        <f t="shared" si="464"/>
        <v>17604166.666666668</v>
      </c>
      <c r="BV395" s="155">
        <f t="shared" si="475"/>
        <v>176041666.66666666</v>
      </c>
      <c r="BW395" s="156">
        <f t="shared" si="465"/>
        <v>246458333.33333334</v>
      </c>
      <c r="BX395" s="157">
        <f t="shared" si="466"/>
        <v>17604166.666666668</v>
      </c>
      <c r="BY395" s="157">
        <f t="shared" si="466"/>
        <v>17604166.666666668</v>
      </c>
      <c r="BZ395" s="157">
        <f t="shared" si="466"/>
        <v>17604166.666666668</v>
      </c>
      <c r="CA395" s="157">
        <f t="shared" si="466"/>
        <v>17604166.666666668</v>
      </c>
      <c r="CB395" s="157">
        <f t="shared" si="466"/>
        <v>17604166.666666668</v>
      </c>
      <c r="CC395" s="157">
        <f t="shared" si="466"/>
        <v>17604166.666666668</v>
      </c>
      <c r="CD395" s="157">
        <f t="shared" si="466"/>
        <v>17604166.666666668</v>
      </c>
      <c r="CE395" s="157">
        <f t="shared" si="466"/>
        <v>17604166.666666668</v>
      </c>
      <c r="CF395" s="157">
        <f t="shared" si="466"/>
        <v>17604166.666666668</v>
      </c>
      <c r="CG395" s="157">
        <f t="shared" si="466"/>
        <v>17604166.666666668</v>
      </c>
      <c r="CH395" s="157">
        <f t="shared" si="466"/>
        <v>17604166.666666668</v>
      </c>
      <c r="CI395" s="157">
        <f t="shared" si="466"/>
        <v>17604166.666666668</v>
      </c>
      <c r="CJ395" s="155">
        <f t="shared" si="467"/>
        <v>211249999.99999997</v>
      </c>
      <c r="CK395" s="156">
        <f t="shared" si="468"/>
        <v>35208333.333333373</v>
      </c>
      <c r="CL395" s="158">
        <f t="shared" ref="CL395:CL403" si="476">+IF(YEAR($H395)&lt;$CL$4,$S395,IF(AND(YEAR($H395)=$CL$4,MONTH($H395)&lt;=CL$6),$S395,0))</f>
        <v>17604166.666666668</v>
      </c>
      <c r="CM395" s="158">
        <f t="shared" si="456"/>
        <v>17604166.666666668</v>
      </c>
      <c r="CN395" s="158"/>
      <c r="CO395" s="158"/>
      <c r="CP395" s="158"/>
      <c r="CQ395" s="158"/>
      <c r="CR395" s="158"/>
      <c r="CS395" s="158"/>
      <c r="CT395" s="158"/>
      <c r="CU395" s="158"/>
      <c r="CV395" s="158"/>
      <c r="CW395" s="158"/>
      <c r="CX395" s="158">
        <f t="shared" si="459"/>
        <v>35208333.333333336</v>
      </c>
      <c r="CY395" s="158">
        <f t="shared" si="469"/>
        <v>0</v>
      </c>
    </row>
    <row r="396" spans="1:103" ht="13" outlineLevel="1" x14ac:dyDescent="0.25">
      <c r="A396" s="80" t="s">
        <v>460</v>
      </c>
      <c r="B396" s="80" t="s">
        <v>39</v>
      </c>
      <c r="C396" s="72"/>
      <c r="D396" s="71" t="s">
        <v>147</v>
      </c>
      <c r="E396" s="142" t="s">
        <v>939</v>
      </c>
      <c r="F396" s="71" t="s">
        <v>524</v>
      </c>
      <c r="G396" s="73">
        <v>44985</v>
      </c>
      <c r="H396" s="73">
        <v>44986</v>
      </c>
      <c r="I396" s="74">
        <v>36</v>
      </c>
      <c r="J396" s="74">
        <v>1001601400</v>
      </c>
      <c r="K396" s="75" t="s">
        <v>46</v>
      </c>
      <c r="L396" s="71"/>
      <c r="M396" s="38" t="str">
        <f t="shared" si="402"/>
        <v>6274</v>
      </c>
      <c r="N396" s="71">
        <v>6274001906</v>
      </c>
      <c r="O396" s="71" t="s">
        <v>346</v>
      </c>
      <c r="P396" s="76"/>
      <c r="Q396" s="77"/>
      <c r="R396" s="76">
        <v>107872588</v>
      </c>
      <c r="S396" s="170">
        <f t="shared" si="403"/>
        <v>2996460.777777778</v>
      </c>
      <c r="T396" s="155">
        <f t="shared" ref="T396:AE404" si="477">+IF(YEAR($H396)&lt;$T$5,$S396,IF(AND(YEAR($H396)=$T$5,MONTH($H396)&lt;=T$6),$S396,0))</f>
        <v>0</v>
      </c>
      <c r="U396" s="155">
        <f t="shared" si="477"/>
        <v>0</v>
      </c>
      <c r="V396" s="155">
        <f t="shared" si="477"/>
        <v>0</v>
      </c>
      <c r="W396" s="155">
        <f t="shared" si="477"/>
        <v>0</v>
      </c>
      <c r="X396" s="155">
        <f t="shared" si="477"/>
        <v>0</v>
      </c>
      <c r="Y396" s="155">
        <f t="shared" si="477"/>
        <v>0</v>
      </c>
      <c r="Z396" s="155">
        <f t="shared" si="477"/>
        <v>0</v>
      </c>
      <c r="AA396" s="155">
        <f t="shared" si="477"/>
        <v>0</v>
      </c>
      <c r="AB396" s="155">
        <f t="shared" si="477"/>
        <v>0</v>
      </c>
      <c r="AC396" s="155">
        <f t="shared" si="477"/>
        <v>0</v>
      </c>
      <c r="AD396" s="155">
        <f t="shared" si="477"/>
        <v>0</v>
      </c>
      <c r="AE396" s="155">
        <f t="shared" si="477"/>
        <v>0</v>
      </c>
      <c r="AF396" s="155">
        <f t="shared" ref="AF396:AF427" si="478">+SUM(T396:AE396)</f>
        <v>0</v>
      </c>
      <c r="AG396" s="156">
        <v>0</v>
      </c>
      <c r="AH396" s="155">
        <f t="shared" ref="AH396:AS404" si="479">+IF(YEAR($H396)&lt;$AH$5,$S396,IF(AND(YEAR($H396)=$AH$5,MONTH($H396)&lt;=AH$6),$S396,0))</f>
        <v>0</v>
      </c>
      <c r="AI396" s="155">
        <f t="shared" si="479"/>
        <v>0</v>
      </c>
      <c r="AJ396" s="155">
        <f t="shared" si="479"/>
        <v>0</v>
      </c>
      <c r="AK396" s="155">
        <f t="shared" si="479"/>
        <v>0</v>
      </c>
      <c r="AL396" s="155">
        <f t="shared" si="479"/>
        <v>0</v>
      </c>
      <c r="AM396" s="155">
        <f t="shared" si="479"/>
        <v>0</v>
      </c>
      <c r="AN396" s="155">
        <f t="shared" si="479"/>
        <v>0</v>
      </c>
      <c r="AO396" s="155">
        <f t="shared" si="479"/>
        <v>0</v>
      </c>
      <c r="AP396" s="155">
        <f t="shared" si="479"/>
        <v>0</v>
      </c>
      <c r="AQ396" s="155">
        <f t="shared" si="479"/>
        <v>0</v>
      </c>
      <c r="AR396" s="155">
        <f t="shared" si="479"/>
        <v>0</v>
      </c>
      <c r="AS396" s="155">
        <f t="shared" si="479"/>
        <v>0</v>
      </c>
      <c r="AT396" s="155">
        <f t="shared" ref="AT396:AT427" si="480">+SUM(AH396:AS396)</f>
        <v>0</v>
      </c>
      <c r="AU396" s="156">
        <v>0</v>
      </c>
      <c r="AV396" s="155">
        <f t="shared" si="433"/>
        <v>0</v>
      </c>
      <c r="AW396" s="155">
        <f t="shared" si="437"/>
        <v>0</v>
      </c>
      <c r="AX396" s="155">
        <f t="shared" ref="AX396:BG407" si="481">+IF(YEAR($H396)&lt;$AV$5,$S396,IF(AND(YEAR($H396)=$AV$5,MONTH($H396)&lt;=AX$6),$S396,0))</f>
        <v>0</v>
      </c>
      <c r="AY396" s="155">
        <f t="shared" si="481"/>
        <v>0</v>
      </c>
      <c r="AZ396" s="155">
        <f t="shared" si="481"/>
        <v>0</v>
      </c>
      <c r="BA396" s="155">
        <f t="shared" si="481"/>
        <v>0</v>
      </c>
      <c r="BB396" s="155">
        <f t="shared" si="481"/>
        <v>0</v>
      </c>
      <c r="BC396" s="155">
        <f t="shared" si="481"/>
        <v>0</v>
      </c>
      <c r="BD396" s="155">
        <f t="shared" si="481"/>
        <v>0</v>
      </c>
      <c r="BE396" s="155">
        <f t="shared" si="481"/>
        <v>0</v>
      </c>
      <c r="BF396" s="155">
        <f t="shared" si="481"/>
        <v>0</v>
      </c>
      <c r="BG396" s="155">
        <f t="shared" si="481"/>
        <v>0</v>
      </c>
      <c r="BH396" s="155">
        <f t="shared" si="473"/>
        <v>0</v>
      </c>
      <c r="BI396" s="156">
        <v>0</v>
      </c>
      <c r="BJ396" s="155">
        <f t="shared" si="470"/>
        <v>0</v>
      </c>
      <c r="BK396" s="155">
        <f t="shared" si="474"/>
        <v>0</v>
      </c>
      <c r="BL396" s="155">
        <f t="shared" si="474"/>
        <v>2996460.777777778</v>
      </c>
      <c r="BM396" s="155">
        <f t="shared" si="474"/>
        <v>2996460.777777778</v>
      </c>
      <c r="BN396" s="155">
        <f t="shared" si="474"/>
        <v>2996460.777777778</v>
      </c>
      <c r="BO396" s="155">
        <f t="shared" si="474"/>
        <v>2996460.777777778</v>
      </c>
      <c r="BP396" s="155">
        <f t="shared" si="474"/>
        <v>2996460.777777778</v>
      </c>
      <c r="BQ396" s="155">
        <f t="shared" si="474"/>
        <v>2996460.777777778</v>
      </c>
      <c r="BR396" s="155">
        <f t="shared" si="446"/>
        <v>2996460.777777778</v>
      </c>
      <c r="BS396" s="155">
        <f t="shared" si="460"/>
        <v>2996460.777777778</v>
      </c>
      <c r="BT396" s="155">
        <f t="shared" si="460"/>
        <v>2996460.777777778</v>
      </c>
      <c r="BU396" s="155">
        <f t="shared" si="464"/>
        <v>2996460.777777778</v>
      </c>
      <c r="BV396" s="155">
        <f t="shared" si="475"/>
        <v>29964607.777777776</v>
      </c>
      <c r="BW396" s="156">
        <f t="shared" si="465"/>
        <v>77907980.222222224</v>
      </c>
      <c r="BX396" s="157">
        <f t="shared" ref="BX396:CI403" si="482">+$S396</f>
        <v>2996460.777777778</v>
      </c>
      <c r="BY396" s="157">
        <f t="shared" si="482"/>
        <v>2996460.777777778</v>
      </c>
      <c r="BZ396" s="157">
        <f t="shared" si="482"/>
        <v>2996460.777777778</v>
      </c>
      <c r="CA396" s="157">
        <f t="shared" si="482"/>
        <v>2996460.777777778</v>
      </c>
      <c r="CB396" s="157">
        <f t="shared" si="482"/>
        <v>2996460.777777778</v>
      </c>
      <c r="CC396" s="157">
        <f t="shared" si="482"/>
        <v>2996460.777777778</v>
      </c>
      <c r="CD396" s="157">
        <f t="shared" si="482"/>
        <v>2996460.777777778</v>
      </c>
      <c r="CE396" s="157">
        <f t="shared" si="482"/>
        <v>2996460.777777778</v>
      </c>
      <c r="CF396" s="157">
        <f t="shared" si="482"/>
        <v>2996460.777777778</v>
      </c>
      <c r="CG396" s="157">
        <f t="shared" si="482"/>
        <v>2996460.777777778</v>
      </c>
      <c r="CH396" s="157">
        <f t="shared" si="482"/>
        <v>2996460.777777778</v>
      </c>
      <c r="CI396" s="157">
        <f t="shared" si="482"/>
        <v>2996460.777777778</v>
      </c>
      <c r="CJ396" s="155">
        <f t="shared" si="467"/>
        <v>35957529.333333328</v>
      </c>
      <c r="CK396" s="156">
        <f t="shared" si="468"/>
        <v>41950450.888888896</v>
      </c>
      <c r="CL396" s="158">
        <f t="shared" si="476"/>
        <v>2996460.777777778</v>
      </c>
      <c r="CM396" s="158">
        <f t="shared" ref="CM396:CW403" si="483">+IF(YEAR($H396)&lt;$CL$4,$S396,IF(AND(YEAR($H396)=$CL$4,MONTH($H396)&lt;=CM$6),$S396,0))</f>
        <v>2996460.777777778</v>
      </c>
      <c r="CN396" s="158">
        <f t="shared" si="483"/>
        <v>2996460.777777778</v>
      </c>
      <c r="CO396" s="158">
        <f t="shared" si="483"/>
        <v>2996460.777777778</v>
      </c>
      <c r="CP396" s="158">
        <f t="shared" si="483"/>
        <v>2996460.777777778</v>
      </c>
      <c r="CQ396" s="158">
        <f t="shared" si="483"/>
        <v>2996460.777777778</v>
      </c>
      <c r="CR396" s="158">
        <f t="shared" si="483"/>
        <v>2996460.777777778</v>
      </c>
      <c r="CS396" s="158">
        <f t="shared" si="483"/>
        <v>2996460.777777778</v>
      </c>
      <c r="CT396" s="158">
        <f t="shared" si="483"/>
        <v>2996460.777777778</v>
      </c>
      <c r="CU396" s="158">
        <f t="shared" si="483"/>
        <v>2996460.777777778</v>
      </c>
      <c r="CV396" s="158">
        <f t="shared" si="483"/>
        <v>2996460.777777778</v>
      </c>
      <c r="CW396" s="158">
        <f t="shared" si="483"/>
        <v>2996460.777777778</v>
      </c>
      <c r="CX396" s="158">
        <f t="shared" si="459"/>
        <v>35957529.333333328</v>
      </c>
      <c r="CY396" s="158">
        <f t="shared" si="469"/>
        <v>5992921.5555555671</v>
      </c>
    </row>
    <row r="397" spans="1:103" ht="13" outlineLevel="1" x14ac:dyDescent="0.25">
      <c r="A397" s="80" t="s">
        <v>460</v>
      </c>
      <c r="B397" s="80" t="s">
        <v>39</v>
      </c>
      <c r="C397" s="72"/>
      <c r="D397" s="71" t="s">
        <v>147</v>
      </c>
      <c r="E397" s="142" t="s">
        <v>940</v>
      </c>
      <c r="F397" s="71" t="s">
        <v>525</v>
      </c>
      <c r="G397" s="73">
        <v>44985</v>
      </c>
      <c r="H397" s="73">
        <v>44986</v>
      </c>
      <c r="I397" s="74">
        <v>60</v>
      </c>
      <c r="J397" s="74">
        <v>1001602000</v>
      </c>
      <c r="K397" s="75" t="s">
        <v>66</v>
      </c>
      <c r="L397" s="71"/>
      <c r="M397" s="38" t="str">
        <f t="shared" si="402"/>
        <v>6274</v>
      </c>
      <c r="N397" s="71">
        <v>6274001906</v>
      </c>
      <c r="O397" s="71" t="s">
        <v>346</v>
      </c>
      <c r="P397" s="76"/>
      <c r="Q397" s="77"/>
      <c r="R397" s="76">
        <v>1168004580</v>
      </c>
      <c r="S397" s="170">
        <f t="shared" si="403"/>
        <v>19466743</v>
      </c>
      <c r="T397" s="155">
        <f t="shared" si="477"/>
        <v>0</v>
      </c>
      <c r="U397" s="155">
        <f t="shared" si="477"/>
        <v>0</v>
      </c>
      <c r="V397" s="155">
        <f t="shared" si="477"/>
        <v>0</v>
      </c>
      <c r="W397" s="155">
        <f t="shared" si="477"/>
        <v>0</v>
      </c>
      <c r="X397" s="155">
        <f t="shared" si="477"/>
        <v>0</v>
      </c>
      <c r="Y397" s="155">
        <f t="shared" si="477"/>
        <v>0</v>
      </c>
      <c r="Z397" s="155">
        <f t="shared" si="477"/>
        <v>0</v>
      </c>
      <c r="AA397" s="155">
        <f t="shared" si="477"/>
        <v>0</v>
      </c>
      <c r="AB397" s="155">
        <f t="shared" si="477"/>
        <v>0</v>
      </c>
      <c r="AC397" s="155">
        <f t="shared" si="477"/>
        <v>0</v>
      </c>
      <c r="AD397" s="155">
        <f t="shared" si="477"/>
        <v>0</v>
      </c>
      <c r="AE397" s="155">
        <f t="shared" si="477"/>
        <v>0</v>
      </c>
      <c r="AF397" s="155">
        <f t="shared" si="478"/>
        <v>0</v>
      </c>
      <c r="AG397" s="156">
        <v>0</v>
      </c>
      <c r="AH397" s="155">
        <f t="shared" si="479"/>
        <v>0</v>
      </c>
      <c r="AI397" s="155">
        <f t="shared" si="479"/>
        <v>0</v>
      </c>
      <c r="AJ397" s="155">
        <f t="shared" si="479"/>
        <v>0</v>
      </c>
      <c r="AK397" s="155">
        <f t="shared" si="479"/>
        <v>0</v>
      </c>
      <c r="AL397" s="155">
        <f t="shared" si="479"/>
        <v>0</v>
      </c>
      <c r="AM397" s="155">
        <f t="shared" si="479"/>
        <v>0</v>
      </c>
      <c r="AN397" s="155">
        <f t="shared" si="479"/>
        <v>0</v>
      </c>
      <c r="AO397" s="155">
        <f t="shared" si="479"/>
        <v>0</v>
      </c>
      <c r="AP397" s="155">
        <f t="shared" si="479"/>
        <v>0</v>
      </c>
      <c r="AQ397" s="155">
        <f t="shared" si="479"/>
        <v>0</v>
      </c>
      <c r="AR397" s="155">
        <f t="shared" si="479"/>
        <v>0</v>
      </c>
      <c r="AS397" s="155">
        <f t="shared" si="479"/>
        <v>0</v>
      </c>
      <c r="AT397" s="155">
        <f t="shared" si="480"/>
        <v>0</v>
      </c>
      <c r="AU397" s="156">
        <v>0</v>
      </c>
      <c r="AV397" s="155">
        <f t="shared" si="433"/>
        <v>0</v>
      </c>
      <c r="AW397" s="155">
        <f t="shared" si="437"/>
        <v>0</v>
      </c>
      <c r="AX397" s="155">
        <f t="shared" si="481"/>
        <v>0</v>
      </c>
      <c r="AY397" s="155">
        <f t="shared" si="481"/>
        <v>0</v>
      </c>
      <c r="AZ397" s="155">
        <f t="shared" si="481"/>
        <v>0</v>
      </c>
      <c r="BA397" s="155">
        <f t="shared" si="481"/>
        <v>0</v>
      </c>
      <c r="BB397" s="155">
        <f t="shared" si="481"/>
        <v>0</v>
      </c>
      <c r="BC397" s="155">
        <f t="shared" si="481"/>
        <v>0</v>
      </c>
      <c r="BD397" s="155">
        <f t="shared" si="481"/>
        <v>0</v>
      </c>
      <c r="BE397" s="155">
        <f t="shared" si="481"/>
        <v>0</v>
      </c>
      <c r="BF397" s="155">
        <f t="shared" si="481"/>
        <v>0</v>
      </c>
      <c r="BG397" s="155">
        <f t="shared" si="481"/>
        <v>0</v>
      </c>
      <c r="BH397" s="155">
        <f t="shared" si="473"/>
        <v>0</v>
      </c>
      <c r="BI397" s="156">
        <v>0</v>
      </c>
      <c r="BJ397" s="155">
        <f t="shared" si="470"/>
        <v>0</v>
      </c>
      <c r="BK397" s="155">
        <f t="shared" si="474"/>
        <v>0</v>
      </c>
      <c r="BL397" s="155">
        <f t="shared" si="474"/>
        <v>19466743</v>
      </c>
      <c r="BM397" s="155">
        <f t="shared" si="474"/>
        <v>19466743</v>
      </c>
      <c r="BN397" s="155">
        <f t="shared" si="474"/>
        <v>19466743</v>
      </c>
      <c r="BO397" s="155">
        <f t="shared" si="474"/>
        <v>19466743</v>
      </c>
      <c r="BP397" s="155">
        <f t="shared" si="474"/>
        <v>19466743</v>
      </c>
      <c r="BQ397" s="155">
        <f t="shared" si="474"/>
        <v>19466743</v>
      </c>
      <c r="BR397" s="155">
        <f t="shared" si="446"/>
        <v>19466743</v>
      </c>
      <c r="BS397" s="155">
        <f t="shared" si="460"/>
        <v>19466743</v>
      </c>
      <c r="BT397" s="155">
        <f t="shared" si="460"/>
        <v>19466743</v>
      </c>
      <c r="BU397" s="155">
        <f t="shared" si="464"/>
        <v>19466743</v>
      </c>
      <c r="BV397" s="155">
        <f t="shared" si="475"/>
        <v>194667430</v>
      </c>
      <c r="BW397" s="156">
        <f t="shared" si="465"/>
        <v>973337150</v>
      </c>
      <c r="BX397" s="157">
        <f t="shared" si="482"/>
        <v>19466743</v>
      </c>
      <c r="BY397" s="157">
        <f t="shared" si="482"/>
        <v>19466743</v>
      </c>
      <c r="BZ397" s="157">
        <f t="shared" si="482"/>
        <v>19466743</v>
      </c>
      <c r="CA397" s="157">
        <f t="shared" si="482"/>
        <v>19466743</v>
      </c>
      <c r="CB397" s="157">
        <f t="shared" si="482"/>
        <v>19466743</v>
      </c>
      <c r="CC397" s="157">
        <f t="shared" si="482"/>
        <v>19466743</v>
      </c>
      <c r="CD397" s="157">
        <f t="shared" si="482"/>
        <v>19466743</v>
      </c>
      <c r="CE397" s="157">
        <f t="shared" si="482"/>
        <v>19466743</v>
      </c>
      <c r="CF397" s="157">
        <f t="shared" si="482"/>
        <v>19466743</v>
      </c>
      <c r="CG397" s="157">
        <f t="shared" si="482"/>
        <v>19466743</v>
      </c>
      <c r="CH397" s="157">
        <f t="shared" si="482"/>
        <v>19466743</v>
      </c>
      <c r="CI397" s="157">
        <f t="shared" si="482"/>
        <v>19466743</v>
      </c>
      <c r="CJ397" s="155">
        <f t="shared" si="467"/>
        <v>233600916</v>
      </c>
      <c r="CK397" s="156">
        <f t="shared" si="468"/>
        <v>739736234</v>
      </c>
      <c r="CL397" s="158">
        <f t="shared" si="476"/>
        <v>19466743</v>
      </c>
      <c r="CM397" s="158">
        <f t="shared" si="483"/>
        <v>19466743</v>
      </c>
      <c r="CN397" s="158">
        <f t="shared" si="483"/>
        <v>19466743</v>
      </c>
      <c r="CO397" s="158">
        <f t="shared" si="483"/>
        <v>19466743</v>
      </c>
      <c r="CP397" s="158">
        <f t="shared" si="483"/>
        <v>19466743</v>
      </c>
      <c r="CQ397" s="158">
        <f t="shared" si="483"/>
        <v>19466743</v>
      </c>
      <c r="CR397" s="158">
        <f t="shared" si="483"/>
        <v>19466743</v>
      </c>
      <c r="CS397" s="158">
        <f t="shared" si="483"/>
        <v>19466743</v>
      </c>
      <c r="CT397" s="158">
        <f t="shared" si="483"/>
        <v>19466743</v>
      </c>
      <c r="CU397" s="158">
        <f t="shared" si="483"/>
        <v>19466743</v>
      </c>
      <c r="CV397" s="158">
        <f t="shared" si="483"/>
        <v>19466743</v>
      </c>
      <c r="CW397" s="158">
        <f t="shared" si="483"/>
        <v>19466743</v>
      </c>
      <c r="CX397" s="158">
        <f t="shared" si="459"/>
        <v>233600916</v>
      </c>
      <c r="CY397" s="158">
        <f t="shared" si="469"/>
        <v>506135318</v>
      </c>
    </row>
    <row r="398" spans="1:103" ht="13" outlineLevel="1" x14ac:dyDescent="0.25">
      <c r="A398" s="80" t="s">
        <v>460</v>
      </c>
      <c r="B398" s="80" t="s">
        <v>39</v>
      </c>
      <c r="C398" s="72"/>
      <c r="D398" s="71" t="s">
        <v>147</v>
      </c>
      <c r="E398" s="142" t="s">
        <v>941</v>
      </c>
      <c r="F398" s="71" t="s">
        <v>526</v>
      </c>
      <c r="G398" s="73">
        <v>45008</v>
      </c>
      <c r="H398" s="73">
        <v>44986</v>
      </c>
      <c r="I398" s="74">
        <v>36</v>
      </c>
      <c r="J398" s="74">
        <v>1001601300</v>
      </c>
      <c r="K398" s="75" t="s">
        <v>43</v>
      </c>
      <c r="L398" s="71"/>
      <c r="M398" s="38" t="str">
        <f t="shared" si="402"/>
        <v>6274</v>
      </c>
      <c r="N398" s="71">
        <v>6274001906</v>
      </c>
      <c r="O398" s="71" t="s">
        <v>346</v>
      </c>
      <c r="P398" s="76"/>
      <c r="Q398" s="77"/>
      <c r="R398" s="76">
        <v>79900000</v>
      </c>
      <c r="S398" s="170">
        <f t="shared" si="403"/>
        <v>2219444.4444444445</v>
      </c>
      <c r="T398" s="155">
        <f t="shared" si="477"/>
        <v>0</v>
      </c>
      <c r="U398" s="155">
        <f t="shared" si="477"/>
        <v>0</v>
      </c>
      <c r="V398" s="155">
        <f t="shared" si="477"/>
        <v>0</v>
      </c>
      <c r="W398" s="155">
        <f t="shared" si="477"/>
        <v>0</v>
      </c>
      <c r="X398" s="155">
        <f t="shared" si="477"/>
        <v>0</v>
      </c>
      <c r="Y398" s="155">
        <f t="shared" si="477"/>
        <v>0</v>
      </c>
      <c r="Z398" s="155">
        <f t="shared" si="477"/>
        <v>0</v>
      </c>
      <c r="AA398" s="155">
        <f t="shared" si="477"/>
        <v>0</v>
      </c>
      <c r="AB398" s="155">
        <f t="shared" si="477"/>
        <v>0</v>
      </c>
      <c r="AC398" s="155">
        <f t="shared" si="477"/>
        <v>0</v>
      </c>
      <c r="AD398" s="155">
        <f t="shared" si="477"/>
        <v>0</v>
      </c>
      <c r="AE398" s="155">
        <f t="shared" si="477"/>
        <v>0</v>
      </c>
      <c r="AF398" s="155">
        <f t="shared" si="478"/>
        <v>0</v>
      </c>
      <c r="AG398" s="156">
        <v>0</v>
      </c>
      <c r="AH398" s="155">
        <f t="shared" si="479"/>
        <v>0</v>
      </c>
      <c r="AI398" s="155">
        <f t="shared" si="479"/>
        <v>0</v>
      </c>
      <c r="AJ398" s="155">
        <f t="shared" si="479"/>
        <v>0</v>
      </c>
      <c r="AK398" s="155">
        <f t="shared" si="479"/>
        <v>0</v>
      </c>
      <c r="AL398" s="155">
        <f t="shared" si="479"/>
        <v>0</v>
      </c>
      <c r="AM398" s="155">
        <f t="shared" si="479"/>
        <v>0</v>
      </c>
      <c r="AN398" s="155">
        <f t="shared" si="479"/>
        <v>0</v>
      </c>
      <c r="AO398" s="155">
        <f t="shared" si="479"/>
        <v>0</v>
      </c>
      <c r="AP398" s="155">
        <f t="shared" si="479"/>
        <v>0</v>
      </c>
      <c r="AQ398" s="155">
        <f t="shared" si="479"/>
        <v>0</v>
      </c>
      <c r="AR398" s="155">
        <f t="shared" si="479"/>
        <v>0</v>
      </c>
      <c r="AS398" s="155">
        <f t="shared" si="479"/>
        <v>0</v>
      </c>
      <c r="AT398" s="155">
        <f t="shared" si="480"/>
        <v>0</v>
      </c>
      <c r="AU398" s="156">
        <v>0</v>
      </c>
      <c r="AV398" s="155">
        <f t="shared" si="433"/>
        <v>0</v>
      </c>
      <c r="AW398" s="155">
        <f t="shared" si="437"/>
        <v>0</v>
      </c>
      <c r="AX398" s="155">
        <f t="shared" si="481"/>
        <v>0</v>
      </c>
      <c r="AY398" s="155">
        <f t="shared" si="481"/>
        <v>0</v>
      </c>
      <c r="AZ398" s="155">
        <f t="shared" si="481"/>
        <v>0</v>
      </c>
      <c r="BA398" s="155">
        <f t="shared" si="481"/>
        <v>0</v>
      </c>
      <c r="BB398" s="155">
        <f t="shared" si="481"/>
        <v>0</v>
      </c>
      <c r="BC398" s="155">
        <f t="shared" si="481"/>
        <v>0</v>
      </c>
      <c r="BD398" s="155">
        <f t="shared" si="481"/>
        <v>0</v>
      </c>
      <c r="BE398" s="155">
        <f t="shared" si="481"/>
        <v>0</v>
      </c>
      <c r="BF398" s="155">
        <f t="shared" si="481"/>
        <v>0</v>
      </c>
      <c r="BG398" s="155">
        <f t="shared" si="481"/>
        <v>0</v>
      </c>
      <c r="BH398" s="155">
        <f t="shared" si="473"/>
        <v>0</v>
      </c>
      <c r="BI398" s="156">
        <v>0</v>
      </c>
      <c r="BJ398" s="155">
        <f t="shared" si="470"/>
        <v>0</v>
      </c>
      <c r="BK398" s="155">
        <f t="shared" si="474"/>
        <v>0</v>
      </c>
      <c r="BL398" s="155">
        <f t="shared" si="474"/>
        <v>2219444.4444444445</v>
      </c>
      <c r="BM398" s="155">
        <f t="shared" si="474"/>
        <v>2219444.4444444445</v>
      </c>
      <c r="BN398" s="155">
        <f t="shared" si="474"/>
        <v>2219444.4444444445</v>
      </c>
      <c r="BO398" s="155">
        <f t="shared" si="474"/>
        <v>2219444.4444444445</v>
      </c>
      <c r="BP398" s="155">
        <f t="shared" si="474"/>
        <v>2219444.4444444445</v>
      </c>
      <c r="BQ398" s="155">
        <f t="shared" si="474"/>
        <v>2219444.4444444445</v>
      </c>
      <c r="BR398" s="155">
        <f t="shared" si="446"/>
        <v>2219444.4444444445</v>
      </c>
      <c r="BS398" s="155">
        <f t="shared" si="460"/>
        <v>2219444.4444444445</v>
      </c>
      <c r="BT398" s="155">
        <f t="shared" si="460"/>
        <v>2219444.4444444445</v>
      </c>
      <c r="BU398" s="155">
        <f t="shared" si="464"/>
        <v>2219444.4444444445</v>
      </c>
      <c r="BV398" s="155">
        <f t="shared" si="475"/>
        <v>22194444.444444444</v>
      </c>
      <c r="BW398" s="156">
        <f t="shared" si="465"/>
        <v>57705555.555555552</v>
      </c>
      <c r="BX398" s="157">
        <f t="shared" si="482"/>
        <v>2219444.4444444445</v>
      </c>
      <c r="BY398" s="157">
        <f t="shared" si="482"/>
        <v>2219444.4444444445</v>
      </c>
      <c r="BZ398" s="157">
        <f t="shared" si="482"/>
        <v>2219444.4444444445</v>
      </c>
      <c r="CA398" s="157">
        <f t="shared" si="482"/>
        <v>2219444.4444444445</v>
      </c>
      <c r="CB398" s="157">
        <f t="shared" si="482"/>
        <v>2219444.4444444445</v>
      </c>
      <c r="CC398" s="157">
        <f t="shared" si="482"/>
        <v>2219444.4444444445</v>
      </c>
      <c r="CD398" s="157">
        <f t="shared" si="482"/>
        <v>2219444.4444444445</v>
      </c>
      <c r="CE398" s="157">
        <f t="shared" si="482"/>
        <v>2219444.4444444445</v>
      </c>
      <c r="CF398" s="157">
        <f t="shared" si="482"/>
        <v>2219444.4444444445</v>
      </c>
      <c r="CG398" s="157">
        <f t="shared" si="482"/>
        <v>2219444.4444444445</v>
      </c>
      <c r="CH398" s="157">
        <f t="shared" si="482"/>
        <v>2219444.4444444445</v>
      </c>
      <c r="CI398" s="157">
        <f t="shared" si="482"/>
        <v>2219444.4444444445</v>
      </c>
      <c r="CJ398" s="155">
        <f t="shared" si="467"/>
        <v>26633333.333333332</v>
      </c>
      <c r="CK398" s="156">
        <f t="shared" si="468"/>
        <v>31072222.22222222</v>
      </c>
      <c r="CL398" s="158">
        <f t="shared" si="476"/>
        <v>2219444.4444444445</v>
      </c>
      <c r="CM398" s="158">
        <f t="shared" si="483"/>
        <v>2219444.4444444445</v>
      </c>
      <c r="CN398" s="158">
        <f t="shared" si="483"/>
        <v>2219444.4444444445</v>
      </c>
      <c r="CO398" s="158">
        <f t="shared" si="483"/>
        <v>2219444.4444444445</v>
      </c>
      <c r="CP398" s="158">
        <f t="shared" si="483"/>
        <v>2219444.4444444445</v>
      </c>
      <c r="CQ398" s="158">
        <f t="shared" si="483"/>
        <v>2219444.4444444445</v>
      </c>
      <c r="CR398" s="158">
        <f t="shared" si="483"/>
        <v>2219444.4444444445</v>
      </c>
      <c r="CS398" s="158">
        <f t="shared" si="483"/>
        <v>2219444.4444444445</v>
      </c>
      <c r="CT398" s="158">
        <f t="shared" si="483"/>
        <v>2219444.4444444445</v>
      </c>
      <c r="CU398" s="158">
        <f t="shared" si="483"/>
        <v>2219444.4444444445</v>
      </c>
      <c r="CV398" s="158">
        <f t="shared" si="483"/>
        <v>2219444.4444444445</v>
      </c>
      <c r="CW398" s="158">
        <f t="shared" si="483"/>
        <v>2219444.4444444445</v>
      </c>
      <c r="CX398" s="158">
        <f t="shared" si="459"/>
        <v>26633333.333333332</v>
      </c>
      <c r="CY398" s="158">
        <f t="shared" si="469"/>
        <v>4438888.8888888881</v>
      </c>
    </row>
    <row r="399" spans="1:103" ht="13" outlineLevel="1" x14ac:dyDescent="0.25">
      <c r="A399" s="80" t="s">
        <v>460</v>
      </c>
      <c r="B399" s="80" t="s">
        <v>39</v>
      </c>
      <c r="C399" s="72"/>
      <c r="D399" s="71" t="s">
        <v>147</v>
      </c>
      <c r="E399" s="142" t="s">
        <v>942</v>
      </c>
      <c r="F399" s="71" t="s">
        <v>527</v>
      </c>
      <c r="G399" s="73">
        <v>44986</v>
      </c>
      <c r="H399" s="73">
        <v>44986</v>
      </c>
      <c r="I399" s="74">
        <v>36</v>
      </c>
      <c r="J399" s="74">
        <v>1001602000</v>
      </c>
      <c r="K399" s="75" t="s">
        <v>66</v>
      </c>
      <c r="L399" s="71"/>
      <c r="M399" s="38" t="str">
        <f t="shared" si="402"/>
        <v>6274</v>
      </c>
      <c r="N399" s="71">
        <v>6274001906</v>
      </c>
      <c r="O399" s="71" t="s">
        <v>346</v>
      </c>
      <c r="P399" s="76"/>
      <c r="Q399" s="77"/>
      <c r="R399" s="76">
        <v>217500000</v>
      </c>
      <c r="S399" s="170">
        <f t="shared" si="403"/>
        <v>6041666.666666667</v>
      </c>
      <c r="T399" s="155">
        <f t="shared" si="477"/>
        <v>0</v>
      </c>
      <c r="U399" s="155">
        <f t="shared" si="477"/>
        <v>0</v>
      </c>
      <c r="V399" s="155">
        <f t="shared" si="477"/>
        <v>0</v>
      </c>
      <c r="W399" s="155">
        <f t="shared" si="477"/>
        <v>0</v>
      </c>
      <c r="X399" s="155">
        <f t="shared" si="477"/>
        <v>0</v>
      </c>
      <c r="Y399" s="155">
        <f t="shared" si="477"/>
        <v>0</v>
      </c>
      <c r="Z399" s="155">
        <f t="shared" si="477"/>
        <v>0</v>
      </c>
      <c r="AA399" s="155">
        <f t="shared" si="477"/>
        <v>0</v>
      </c>
      <c r="AB399" s="155">
        <f t="shared" si="477"/>
        <v>0</v>
      </c>
      <c r="AC399" s="155">
        <f t="shared" si="477"/>
        <v>0</v>
      </c>
      <c r="AD399" s="155">
        <f t="shared" si="477"/>
        <v>0</v>
      </c>
      <c r="AE399" s="155">
        <f t="shared" si="477"/>
        <v>0</v>
      </c>
      <c r="AF399" s="155">
        <f t="shared" si="478"/>
        <v>0</v>
      </c>
      <c r="AG399" s="156">
        <v>0</v>
      </c>
      <c r="AH399" s="155">
        <f t="shared" si="479"/>
        <v>0</v>
      </c>
      <c r="AI399" s="155">
        <f t="shared" si="479"/>
        <v>0</v>
      </c>
      <c r="AJ399" s="155">
        <f t="shared" si="479"/>
        <v>0</v>
      </c>
      <c r="AK399" s="155">
        <f t="shared" si="479"/>
        <v>0</v>
      </c>
      <c r="AL399" s="155">
        <f t="shared" si="479"/>
        <v>0</v>
      </c>
      <c r="AM399" s="155">
        <f t="shared" si="479"/>
        <v>0</v>
      </c>
      <c r="AN399" s="155">
        <f t="shared" si="479"/>
        <v>0</v>
      </c>
      <c r="AO399" s="155">
        <f t="shared" si="479"/>
        <v>0</v>
      </c>
      <c r="AP399" s="155">
        <f t="shared" si="479"/>
        <v>0</v>
      </c>
      <c r="AQ399" s="155">
        <f t="shared" si="479"/>
        <v>0</v>
      </c>
      <c r="AR399" s="155">
        <f t="shared" si="479"/>
        <v>0</v>
      </c>
      <c r="AS399" s="155">
        <f t="shared" si="479"/>
        <v>0</v>
      </c>
      <c r="AT399" s="155">
        <f t="shared" si="480"/>
        <v>0</v>
      </c>
      <c r="AU399" s="156">
        <v>0</v>
      </c>
      <c r="AV399" s="155">
        <f t="shared" si="433"/>
        <v>0</v>
      </c>
      <c r="AW399" s="155">
        <f t="shared" si="437"/>
        <v>0</v>
      </c>
      <c r="AX399" s="155">
        <f t="shared" si="481"/>
        <v>0</v>
      </c>
      <c r="AY399" s="155">
        <f t="shared" si="481"/>
        <v>0</v>
      </c>
      <c r="AZ399" s="155">
        <f t="shared" si="481"/>
        <v>0</v>
      </c>
      <c r="BA399" s="155">
        <f t="shared" si="481"/>
        <v>0</v>
      </c>
      <c r="BB399" s="155">
        <f t="shared" si="481"/>
        <v>0</v>
      </c>
      <c r="BC399" s="155">
        <f t="shared" si="481"/>
        <v>0</v>
      </c>
      <c r="BD399" s="155">
        <f t="shared" si="481"/>
        <v>0</v>
      </c>
      <c r="BE399" s="155">
        <f t="shared" si="481"/>
        <v>0</v>
      </c>
      <c r="BF399" s="155">
        <f t="shared" si="481"/>
        <v>0</v>
      </c>
      <c r="BG399" s="155">
        <f t="shared" si="481"/>
        <v>0</v>
      </c>
      <c r="BH399" s="155">
        <f t="shared" si="473"/>
        <v>0</v>
      </c>
      <c r="BI399" s="156">
        <v>0</v>
      </c>
      <c r="BJ399" s="155">
        <f t="shared" si="470"/>
        <v>0</v>
      </c>
      <c r="BK399" s="155">
        <f t="shared" si="474"/>
        <v>0</v>
      </c>
      <c r="BL399" s="155">
        <f t="shared" si="474"/>
        <v>6041666.666666667</v>
      </c>
      <c r="BM399" s="155">
        <f t="shared" si="474"/>
        <v>6041666.666666667</v>
      </c>
      <c r="BN399" s="155">
        <f t="shared" si="474"/>
        <v>6041666.666666667</v>
      </c>
      <c r="BO399" s="155">
        <f t="shared" si="474"/>
        <v>6041666.666666667</v>
      </c>
      <c r="BP399" s="155">
        <f t="shared" si="474"/>
        <v>6041666.666666667</v>
      </c>
      <c r="BQ399" s="155">
        <f t="shared" si="474"/>
        <v>6041666.666666667</v>
      </c>
      <c r="BR399" s="155">
        <f t="shared" si="446"/>
        <v>6041666.666666667</v>
      </c>
      <c r="BS399" s="155">
        <f t="shared" si="460"/>
        <v>6041666.666666667</v>
      </c>
      <c r="BT399" s="155">
        <f t="shared" si="460"/>
        <v>6041666.666666667</v>
      </c>
      <c r="BU399" s="155">
        <f t="shared" si="464"/>
        <v>6041666.666666667</v>
      </c>
      <c r="BV399" s="155">
        <f t="shared" si="475"/>
        <v>60416666.666666657</v>
      </c>
      <c r="BW399" s="156">
        <f t="shared" si="465"/>
        <v>157083333.33333334</v>
      </c>
      <c r="BX399" s="157">
        <f t="shared" si="482"/>
        <v>6041666.666666667</v>
      </c>
      <c r="BY399" s="157">
        <f t="shared" si="482"/>
        <v>6041666.666666667</v>
      </c>
      <c r="BZ399" s="157">
        <f t="shared" si="482"/>
        <v>6041666.666666667</v>
      </c>
      <c r="CA399" s="157">
        <f t="shared" si="482"/>
        <v>6041666.666666667</v>
      </c>
      <c r="CB399" s="157">
        <f t="shared" si="482"/>
        <v>6041666.666666667</v>
      </c>
      <c r="CC399" s="157">
        <f t="shared" si="482"/>
        <v>6041666.666666667</v>
      </c>
      <c r="CD399" s="157">
        <f t="shared" si="482"/>
        <v>6041666.666666667</v>
      </c>
      <c r="CE399" s="157">
        <f t="shared" si="482"/>
        <v>6041666.666666667</v>
      </c>
      <c r="CF399" s="157">
        <f t="shared" si="482"/>
        <v>6041666.666666667</v>
      </c>
      <c r="CG399" s="157">
        <f t="shared" si="482"/>
        <v>6041666.666666667</v>
      </c>
      <c r="CH399" s="157">
        <f t="shared" si="482"/>
        <v>6041666.666666667</v>
      </c>
      <c r="CI399" s="157">
        <f t="shared" si="482"/>
        <v>6041666.666666667</v>
      </c>
      <c r="CJ399" s="155">
        <f t="shared" si="467"/>
        <v>72499999.999999985</v>
      </c>
      <c r="CK399" s="156">
        <f t="shared" si="468"/>
        <v>84583333.333333358</v>
      </c>
      <c r="CL399" s="158">
        <f t="shared" si="476"/>
        <v>6041666.666666667</v>
      </c>
      <c r="CM399" s="158">
        <f t="shared" si="483"/>
        <v>6041666.666666667</v>
      </c>
      <c r="CN399" s="158">
        <f t="shared" si="483"/>
        <v>6041666.666666667</v>
      </c>
      <c r="CO399" s="158">
        <f t="shared" si="483"/>
        <v>6041666.666666667</v>
      </c>
      <c r="CP399" s="158">
        <f t="shared" si="483"/>
        <v>6041666.666666667</v>
      </c>
      <c r="CQ399" s="158">
        <f t="shared" si="483"/>
        <v>6041666.666666667</v>
      </c>
      <c r="CR399" s="158">
        <f t="shared" si="483"/>
        <v>6041666.666666667</v>
      </c>
      <c r="CS399" s="158">
        <f t="shared" si="483"/>
        <v>6041666.666666667</v>
      </c>
      <c r="CT399" s="158">
        <f t="shared" si="483"/>
        <v>6041666.666666667</v>
      </c>
      <c r="CU399" s="158">
        <f t="shared" si="483"/>
        <v>6041666.666666667</v>
      </c>
      <c r="CV399" s="158">
        <f t="shared" si="483"/>
        <v>6041666.666666667</v>
      </c>
      <c r="CW399" s="158">
        <f t="shared" si="483"/>
        <v>6041666.666666667</v>
      </c>
      <c r="CX399" s="158">
        <f t="shared" si="459"/>
        <v>72499999.999999985</v>
      </c>
      <c r="CY399" s="158">
        <f t="shared" si="469"/>
        <v>12083333.333333373</v>
      </c>
    </row>
    <row r="400" spans="1:103" ht="13" outlineLevel="1" x14ac:dyDescent="0.25">
      <c r="A400" s="80" t="s">
        <v>460</v>
      </c>
      <c r="B400" s="80" t="s">
        <v>39</v>
      </c>
      <c r="C400" s="72"/>
      <c r="D400" s="71" t="s">
        <v>168</v>
      </c>
      <c r="E400" s="142" t="s">
        <v>943</v>
      </c>
      <c r="F400" s="71" t="s">
        <v>532</v>
      </c>
      <c r="G400" s="73">
        <v>44985</v>
      </c>
      <c r="H400" s="73">
        <v>44986</v>
      </c>
      <c r="I400" s="74">
        <v>36</v>
      </c>
      <c r="J400" s="74">
        <v>1001602000</v>
      </c>
      <c r="K400" s="75" t="s">
        <v>66</v>
      </c>
      <c r="L400" s="71"/>
      <c r="M400" s="38" t="str">
        <f t="shared" si="402"/>
        <v>6274</v>
      </c>
      <c r="N400" s="71">
        <v>6274001906</v>
      </c>
      <c r="O400" s="71" t="s">
        <v>346</v>
      </c>
      <c r="P400" s="76"/>
      <c r="Q400" s="77"/>
      <c r="R400" s="76">
        <v>296505989</v>
      </c>
      <c r="S400" s="170">
        <f t="shared" si="403"/>
        <v>8236277.472222222</v>
      </c>
      <c r="T400" s="155">
        <f t="shared" si="477"/>
        <v>0</v>
      </c>
      <c r="U400" s="155">
        <f t="shared" si="477"/>
        <v>0</v>
      </c>
      <c r="V400" s="155">
        <f t="shared" si="477"/>
        <v>0</v>
      </c>
      <c r="W400" s="155">
        <f t="shared" si="477"/>
        <v>0</v>
      </c>
      <c r="X400" s="155">
        <f t="shared" si="477"/>
        <v>0</v>
      </c>
      <c r="Y400" s="155">
        <f t="shared" si="477"/>
        <v>0</v>
      </c>
      <c r="Z400" s="155">
        <f t="shared" si="477"/>
        <v>0</v>
      </c>
      <c r="AA400" s="155">
        <f t="shared" si="477"/>
        <v>0</v>
      </c>
      <c r="AB400" s="155">
        <f t="shared" si="477"/>
        <v>0</v>
      </c>
      <c r="AC400" s="155">
        <f t="shared" si="477"/>
        <v>0</v>
      </c>
      <c r="AD400" s="155">
        <f t="shared" si="477"/>
        <v>0</v>
      </c>
      <c r="AE400" s="155">
        <f t="shared" si="477"/>
        <v>0</v>
      </c>
      <c r="AF400" s="155">
        <f t="shared" si="478"/>
        <v>0</v>
      </c>
      <c r="AG400" s="156">
        <v>0</v>
      </c>
      <c r="AH400" s="155">
        <f t="shared" si="479"/>
        <v>0</v>
      </c>
      <c r="AI400" s="155">
        <f t="shared" si="479"/>
        <v>0</v>
      </c>
      <c r="AJ400" s="155">
        <f t="shared" si="479"/>
        <v>0</v>
      </c>
      <c r="AK400" s="155">
        <f t="shared" si="479"/>
        <v>0</v>
      </c>
      <c r="AL400" s="155">
        <f t="shared" si="479"/>
        <v>0</v>
      </c>
      <c r="AM400" s="155">
        <f t="shared" si="479"/>
        <v>0</v>
      </c>
      <c r="AN400" s="155">
        <f t="shared" si="479"/>
        <v>0</v>
      </c>
      <c r="AO400" s="155">
        <f t="shared" si="479"/>
        <v>0</v>
      </c>
      <c r="AP400" s="155">
        <f t="shared" si="479"/>
        <v>0</v>
      </c>
      <c r="AQ400" s="155">
        <f t="shared" si="479"/>
        <v>0</v>
      </c>
      <c r="AR400" s="155">
        <f t="shared" si="479"/>
        <v>0</v>
      </c>
      <c r="AS400" s="155">
        <f t="shared" si="479"/>
        <v>0</v>
      </c>
      <c r="AT400" s="155">
        <f t="shared" si="480"/>
        <v>0</v>
      </c>
      <c r="AU400" s="156">
        <v>0</v>
      </c>
      <c r="AV400" s="155">
        <f t="shared" si="433"/>
        <v>0</v>
      </c>
      <c r="AW400" s="155">
        <f t="shared" si="437"/>
        <v>0</v>
      </c>
      <c r="AX400" s="155">
        <f t="shared" si="481"/>
        <v>0</v>
      </c>
      <c r="AY400" s="155">
        <f t="shared" si="481"/>
        <v>0</v>
      </c>
      <c r="AZ400" s="155">
        <f t="shared" si="481"/>
        <v>0</v>
      </c>
      <c r="BA400" s="155">
        <f t="shared" si="481"/>
        <v>0</v>
      </c>
      <c r="BB400" s="155">
        <f t="shared" si="481"/>
        <v>0</v>
      </c>
      <c r="BC400" s="155">
        <f t="shared" si="481"/>
        <v>0</v>
      </c>
      <c r="BD400" s="155">
        <f t="shared" si="481"/>
        <v>0</v>
      </c>
      <c r="BE400" s="155">
        <f t="shared" si="481"/>
        <v>0</v>
      </c>
      <c r="BF400" s="155">
        <f t="shared" si="481"/>
        <v>0</v>
      </c>
      <c r="BG400" s="155">
        <f t="shared" si="481"/>
        <v>0</v>
      </c>
      <c r="BH400" s="155">
        <f t="shared" si="473"/>
        <v>0</v>
      </c>
      <c r="BI400" s="156">
        <v>0</v>
      </c>
      <c r="BJ400" s="155">
        <f t="shared" si="470"/>
        <v>0</v>
      </c>
      <c r="BK400" s="155">
        <f t="shared" si="474"/>
        <v>0</v>
      </c>
      <c r="BL400" s="155">
        <f t="shared" si="474"/>
        <v>8236277.472222222</v>
      </c>
      <c r="BM400" s="155">
        <f t="shared" si="474"/>
        <v>8236277.472222222</v>
      </c>
      <c r="BN400" s="155">
        <f t="shared" si="474"/>
        <v>8236277.472222222</v>
      </c>
      <c r="BO400" s="155">
        <f t="shared" si="474"/>
        <v>8236277.472222222</v>
      </c>
      <c r="BP400" s="155">
        <f t="shared" si="474"/>
        <v>8236277.472222222</v>
      </c>
      <c r="BQ400" s="155">
        <f t="shared" si="474"/>
        <v>8236277.472222222</v>
      </c>
      <c r="BR400" s="155">
        <f t="shared" si="446"/>
        <v>8236277.472222222</v>
      </c>
      <c r="BS400" s="155">
        <f t="shared" si="460"/>
        <v>8236277.472222222</v>
      </c>
      <c r="BT400" s="155">
        <f t="shared" si="460"/>
        <v>8236277.472222222</v>
      </c>
      <c r="BU400" s="155">
        <f t="shared" si="464"/>
        <v>8236277.472222222</v>
      </c>
      <c r="BV400" s="155">
        <f t="shared" si="475"/>
        <v>82362774.722222224</v>
      </c>
      <c r="BW400" s="156">
        <f t="shared" si="465"/>
        <v>214143214.27777779</v>
      </c>
      <c r="BX400" s="157">
        <f t="shared" si="482"/>
        <v>8236277.472222222</v>
      </c>
      <c r="BY400" s="157">
        <f t="shared" si="482"/>
        <v>8236277.472222222</v>
      </c>
      <c r="BZ400" s="157">
        <f t="shared" si="482"/>
        <v>8236277.472222222</v>
      </c>
      <c r="CA400" s="157">
        <f t="shared" si="482"/>
        <v>8236277.472222222</v>
      </c>
      <c r="CB400" s="157">
        <f t="shared" si="482"/>
        <v>8236277.472222222</v>
      </c>
      <c r="CC400" s="157">
        <f t="shared" si="482"/>
        <v>8236277.472222222</v>
      </c>
      <c r="CD400" s="157">
        <f t="shared" si="482"/>
        <v>8236277.472222222</v>
      </c>
      <c r="CE400" s="157">
        <f t="shared" si="482"/>
        <v>8236277.472222222</v>
      </c>
      <c r="CF400" s="157">
        <f t="shared" si="482"/>
        <v>8236277.472222222</v>
      </c>
      <c r="CG400" s="157">
        <f t="shared" si="482"/>
        <v>8236277.472222222</v>
      </c>
      <c r="CH400" s="157">
        <f t="shared" si="482"/>
        <v>8236277.472222222</v>
      </c>
      <c r="CI400" s="157">
        <f t="shared" si="482"/>
        <v>8236277.472222222</v>
      </c>
      <c r="CJ400" s="155">
        <f t="shared" si="467"/>
        <v>98835329.666666672</v>
      </c>
      <c r="CK400" s="156">
        <f t="shared" si="468"/>
        <v>115307884.61111112</v>
      </c>
      <c r="CL400" s="158">
        <f t="shared" si="476"/>
        <v>8236277.472222222</v>
      </c>
      <c r="CM400" s="158">
        <f t="shared" si="483"/>
        <v>8236277.472222222</v>
      </c>
      <c r="CN400" s="158">
        <f t="shared" si="483"/>
        <v>8236277.472222222</v>
      </c>
      <c r="CO400" s="158">
        <f t="shared" si="483"/>
        <v>8236277.472222222</v>
      </c>
      <c r="CP400" s="158">
        <f t="shared" si="483"/>
        <v>8236277.472222222</v>
      </c>
      <c r="CQ400" s="158">
        <f t="shared" si="483"/>
        <v>8236277.472222222</v>
      </c>
      <c r="CR400" s="158">
        <f t="shared" si="483"/>
        <v>8236277.472222222</v>
      </c>
      <c r="CS400" s="158">
        <f t="shared" si="483"/>
        <v>8236277.472222222</v>
      </c>
      <c r="CT400" s="158">
        <f t="shared" si="483"/>
        <v>8236277.472222222</v>
      </c>
      <c r="CU400" s="158">
        <f t="shared" si="483"/>
        <v>8236277.472222222</v>
      </c>
      <c r="CV400" s="158">
        <f t="shared" si="483"/>
        <v>8236277.472222222</v>
      </c>
      <c r="CW400" s="158">
        <f t="shared" si="483"/>
        <v>8236277.472222222</v>
      </c>
      <c r="CX400" s="158">
        <f t="shared" si="459"/>
        <v>98835329.666666672</v>
      </c>
      <c r="CY400" s="158">
        <f t="shared" si="469"/>
        <v>16472554.944444448</v>
      </c>
    </row>
    <row r="401" spans="1:103" ht="13" outlineLevel="1" x14ac:dyDescent="0.25">
      <c r="A401" s="80" t="s">
        <v>460</v>
      </c>
      <c r="B401" s="80" t="s">
        <v>39</v>
      </c>
      <c r="C401" s="72"/>
      <c r="D401" s="71" t="s">
        <v>88</v>
      </c>
      <c r="E401" s="142" t="s">
        <v>944</v>
      </c>
      <c r="F401" s="71" t="s">
        <v>544</v>
      </c>
      <c r="G401" s="73">
        <v>44986</v>
      </c>
      <c r="H401" s="73">
        <v>44986</v>
      </c>
      <c r="I401" s="74">
        <v>60</v>
      </c>
      <c r="J401" s="74">
        <v>1001602000</v>
      </c>
      <c r="K401" s="75" t="s">
        <v>66</v>
      </c>
      <c r="L401" s="71"/>
      <c r="M401" s="38" t="str">
        <f t="shared" si="402"/>
        <v>6274</v>
      </c>
      <c r="N401" s="71">
        <v>6274001905</v>
      </c>
      <c r="O401" s="71">
        <v>6274001905</v>
      </c>
      <c r="P401" s="76"/>
      <c r="Q401" s="77"/>
      <c r="R401" s="76">
        <v>430000000</v>
      </c>
      <c r="S401" s="170">
        <f t="shared" si="403"/>
        <v>7166666.666666667</v>
      </c>
      <c r="T401" s="155">
        <f t="shared" si="477"/>
        <v>0</v>
      </c>
      <c r="U401" s="155">
        <f t="shared" si="477"/>
        <v>0</v>
      </c>
      <c r="V401" s="155">
        <f t="shared" si="477"/>
        <v>0</v>
      </c>
      <c r="W401" s="155">
        <f t="shared" si="477"/>
        <v>0</v>
      </c>
      <c r="X401" s="155">
        <f t="shared" si="477"/>
        <v>0</v>
      </c>
      <c r="Y401" s="155">
        <f t="shared" si="477"/>
        <v>0</v>
      </c>
      <c r="Z401" s="155">
        <f t="shared" si="477"/>
        <v>0</v>
      </c>
      <c r="AA401" s="155">
        <f t="shared" si="477"/>
        <v>0</v>
      </c>
      <c r="AB401" s="155">
        <f t="shared" si="477"/>
        <v>0</v>
      </c>
      <c r="AC401" s="155">
        <f t="shared" si="477"/>
        <v>0</v>
      </c>
      <c r="AD401" s="155">
        <f t="shared" si="477"/>
        <v>0</v>
      </c>
      <c r="AE401" s="155">
        <f t="shared" si="477"/>
        <v>0</v>
      </c>
      <c r="AF401" s="155">
        <f t="shared" si="478"/>
        <v>0</v>
      </c>
      <c r="AG401" s="156">
        <v>0</v>
      </c>
      <c r="AH401" s="155">
        <f t="shared" si="479"/>
        <v>0</v>
      </c>
      <c r="AI401" s="155">
        <f t="shared" si="479"/>
        <v>0</v>
      </c>
      <c r="AJ401" s="155">
        <f t="shared" si="479"/>
        <v>0</v>
      </c>
      <c r="AK401" s="155">
        <f t="shared" si="479"/>
        <v>0</v>
      </c>
      <c r="AL401" s="155">
        <f t="shared" si="479"/>
        <v>0</v>
      </c>
      <c r="AM401" s="155">
        <f t="shared" si="479"/>
        <v>0</v>
      </c>
      <c r="AN401" s="155">
        <f t="shared" si="479"/>
        <v>0</v>
      </c>
      <c r="AO401" s="155">
        <f t="shared" si="479"/>
        <v>0</v>
      </c>
      <c r="AP401" s="155">
        <f t="shared" si="479"/>
        <v>0</v>
      </c>
      <c r="AQ401" s="155">
        <f t="shared" si="479"/>
        <v>0</v>
      </c>
      <c r="AR401" s="155">
        <f t="shared" si="479"/>
        <v>0</v>
      </c>
      <c r="AS401" s="155">
        <f t="shared" si="479"/>
        <v>0</v>
      </c>
      <c r="AT401" s="155">
        <f t="shared" si="480"/>
        <v>0</v>
      </c>
      <c r="AU401" s="156">
        <v>0</v>
      </c>
      <c r="AV401" s="155">
        <f t="shared" si="433"/>
        <v>0</v>
      </c>
      <c r="AW401" s="155">
        <f t="shared" si="437"/>
        <v>0</v>
      </c>
      <c r="AX401" s="155">
        <f t="shared" si="481"/>
        <v>0</v>
      </c>
      <c r="AY401" s="155">
        <f t="shared" si="481"/>
        <v>0</v>
      </c>
      <c r="AZ401" s="155">
        <f t="shared" si="481"/>
        <v>0</v>
      </c>
      <c r="BA401" s="155">
        <f t="shared" si="481"/>
        <v>0</v>
      </c>
      <c r="BB401" s="155">
        <f t="shared" si="481"/>
        <v>0</v>
      </c>
      <c r="BC401" s="155">
        <f t="shared" si="481"/>
        <v>0</v>
      </c>
      <c r="BD401" s="155">
        <f t="shared" si="481"/>
        <v>0</v>
      </c>
      <c r="BE401" s="155">
        <f t="shared" si="481"/>
        <v>0</v>
      </c>
      <c r="BF401" s="155">
        <f t="shared" si="481"/>
        <v>0</v>
      </c>
      <c r="BG401" s="155">
        <f t="shared" si="481"/>
        <v>0</v>
      </c>
      <c r="BH401" s="155">
        <f t="shared" si="473"/>
        <v>0</v>
      </c>
      <c r="BI401" s="156">
        <v>0</v>
      </c>
      <c r="BJ401" s="155">
        <f t="shared" si="470"/>
        <v>0</v>
      </c>
      <c r="BK401" s="155">
        <f t="shared" ref="BK401:BQ410" si="484">+IF(YEAR($H401)&lt;$BJ$5,$S401,IF(AND(YEAR($H401)=$BJ$5,MONTH($H401)&lt;=BK$6),$S401,0))</f>
        <v>0</v>
      </c>
      <c r="BL401" s="155">
        <f t="shared" si="484"/>
        <v>7166666.666666667</v>
      </c>
      <c r="BM401" s="155">
        <f t="shared" si="484"/>
        <v>7166666.666666667</v>
      </c>
      <c r="BN401" s="155">
        <f t="shared" si="484"/>
        <v>7166666.666666667</v>
      </c>
      <c r="BO401" s="155">
        <f t="shared" si="484"/>
        <v>7166666.666666667</v>
      </c>
      <c r="BP401" s="155">
        <f t="shared" si="484"/>
        <v>7166666.666666667</v>
      </c>
      <c r="BQ401" s="155">
        <f t="shared" si="484"/>
        <v>7166666.666666667</v>
      </c>
      <c r="BR401" s="155">
        <f t="shared" si="446"/>
        <v>7166666.666666667</v>
      </c>
      <c r="BS401" s="155">
        <f t="shared" si="460"/>
        <v>7166666.666666667</v>
      </c>
      <c r="BT401" s="155">
        <f t="shared" si="460"/>
        <v>7166666.666666667</v>
      </c>
      <c r="BU401" s="155">
        <f t="shared" si="464"/>
        <v>7166666.666666667</v>
      </c>
      <c r="BV401" s="155">
        <f t="shared" si="475"/>
        <v>71666666.666666657</v>
      </c>
      <c r="BW401" s="156">
        <f t="shared" si="465"/>
        <v>358333333.33333337</v>
      </c>
      <c r="BX401" s="157">
        <f t="shared" si="482"/>
        <v>7166666.666666667</v>
      </c>
      <c r="BY401" s="157">
        <f t="shared" si="482"/>
        <v>7166666.666666667</v>
      </c>
      <c r="BZ401" s="157">
        <f t="shared" si="482"/>
        <v>7166666.666666667</v>
      </c>
      <c r="CA401" s="157">
        <f t="shared" si="482"/>
        <v>7166666.666666667</v>
      </c>
      <c r="CB401" s="157">
        <f t="shared" si="482"/>
        <v>7166666.666666667</v>
      </c>
      <c r="CC401" s="157">
        <f t="shared" si="482"/>
        <v>7166666.666666667</v>
      </c>
      <c r="CD401" s="157">
        <f t="shared" si="482"/>
        <v>7166666.666666667</v>
      </c>
      <c r="CE401" s="157">
        <f t="shared" si="482"/>
        <v>7166666.666666667</v>
      </c>
      <c r="CF401" s="157">
        <f t="shared" si="482"/>
        <v>7166666.666666667</v>
      </c>
      <c r="CG401" s="157">
        <f t="shared" si="482"/>
        <v>7166666.666666667</v>
      </c>
      <c r="CH401" s="157">
        <f t="shared" si="482"/>
        <v>7166666.666666667</v>
      </c>
      <c r="CI401" s="157">
        <f t="shared" si="482"/>
        <v>7166666.666666667</v>
      </c>
      <c r="CJ401" s="155">
        <f t="shared" si="467"/>
        <v>86000000</v>
      </c>
      <c r="CK401" s="156">
        <f t="shared" si="468"/>
        <v>272333333.33333337</v>
      </c>
      <c r="CL401" s="158">
        <f t="shared" si="476"/>
        <v>7166666.666666667</v>
      </c>
      <c r="CM401" s="158">
        <f t="shared" si="483"/>
        <v>7166666.666666667</v>
      </c>
      <c r="CN401" s="158">
        <f t="shared" si="483"/>
        <v>7166666.666666667</v>
      </c>
      <c r="CO401" s="158">
        <f t="shared" si="483"/>
        <v>7166666.666666667</v>
      </c>
      <c r="CP401" s="158">
        <f t="shared" si="483"/>
        <v>7166666.666666667</v>
      </c>
      <c r="CQ401" s="158">
        <f t="shared" si="483"/>
        <v>7166666.666666667</v>
      </c>
      <c r="CR401" s="158">
        <f t="shared" si="483"/>
        <v>7166666.666666667</v>
      </c>
      <c r="CS401" s="158">
        <f t="shared" si="483"/>
        <v>7166666.666666667</v>
      </c>
      <c r="CT401" s="158">
        <f t="shared" si="483"/>
        <v>7166666.666666667</v>
      </c>
      <c r="CU401" s="158">
        <f t="shared" si="483"/>
        <v>7166666.666666667</v>
      </c>
      <c r="CV401" s="158">
        <f t="shared" si="483"/>
        <v>7166666.666666667</v>
      </c>
      <c r="CW401" s="158">
        <f t="shared" si="483"/>
        <v>7166666.666666667</v>
      </c>
      <c r="CX401" s="158">
        <f t="shared" si="459"/>
        <v>86000000</v>
      </c>
      <c r="CY401" s="158">
        <f t="shared" si="469"/>
        <v>186333333.33333337</v>
      </c>
    </row>
    <row r="402" spans="1:103" ht="13" outlineLevel="1" x14ac:dyDescent="0.25">
      <c r="A402" s="80" t="s">
        <v>715</v>
      </c>
      <c r="B402" s="80" t="s">
        <v>39</v>
      </c>
      <c r="C402" s="72"/>
      <c r="D402" s="71" t="s">
        <v>566</v>
      </c>
      <c r="E402" s="142" t="s">
        <v>945</v>
      </c>
      <c r="F402" s="71" t="s">
        <v>568</v>
      </c>
      <c r="G402" s="73">
        <v>44986</v>
      </c>
      <c r="H402" s="73">
        <v>44986</v>
      </c>
      <c r="I402" s="74">
        <v>36</v>
      </c>
      <c r="J402" s="74">
        <v>1001202000</v>
      </c>
      <c r="K402" s="75" t="s">
        <v>50</v>
      </c>
      <c r="L402" s="71"/>
      <c r="M402" s="38" t="str">
        <f t="shared" si="402"/>
        <v>6424</v>
      </c>
      <c r="N402" s="71">
        <v>6424001905</v>
      </c>
      <c r="O402" s="71">
        <v>6424001905</v>
      </c>
      <c r="P402" s="76"/>
      <c r="Q402" s="77"/>
      <c r="R402" s="76">
        <v>280000000</v>
      </c>
      <c r="S402" s="170">
        <f t="shared" si="403"/>
        <v>7777777.777777778</v>
      </c>
      <c r="T402" s="155">
        <f t="shared" si="477"/>
        <v>0</v>
      </c>
      <c r="U402" s="155">
        <f t="shared" si="477"/>
        <v>0</v>
      </c>
      <c r="V402" s="155">
        <f t="shared" si="477"/>
        <v>0</v>
      </c>
      <c r="W402" s="155">
        <f t="shared" si="477"/>
        <v>0</v>
      </c>
      <c r="X402" s="155">
        <f t="shared" si="477"/>
        <v>0</v>
      </c>
      <c r="Y402" s="155">
        <f t="shared" si="477"/>
        <v>0</v>
      </c>
      <c r="Z402" s="155">
        <f t="shared" si="477"/>
        <v>0</v>
      </c>
      <c r="AA402" s="155">
        <f t="shared" si="477"/>
        <v>0</v>
      </c>
      <c r="AB402" s="155">
        <f t="shared" si="477"/>
        <v>0</v>
      </c>
      <c r="AC402" s="155">
        <f t="shared" si="477"/>
        <v>0</v>
      </c>
      <c r="AD402" s="155">
        <f t="shared" si="477"/>
        <v>0</v>
      </c>
      <c r="AE402" s="155">
        <f t="shared" si="477"/>
        <v>0</v>
      </c>
      <c r="AF402" s="155">
        <f t="shared" si="478"/>
        <v>0</v>
      </c>
      <c r="AG402" s="156">
        <v>0</v>
      </c>
      <c r="AH402" s="155">
        <f t="shared" si="479"/>
        <v>0</v>
      </c>
      <c r="AI402" s="155">
        <f t="shared" si="479"/>
        <v>0</v>
      </c>
      <c r="AJ402" s="155">
        <f t="shared" si="479"/>
        <v>0</v>
      </c>
      <c r="AK402" s="155">
        <f t="shared" si="479"/>
        <v>0</v>
      </c>
      <c r="AL402" s="155">
        <f t="shared" si="479"/>
        <v>0</v>
      </c>
      <c r="AM402" s="155">
        <f t="shared" si="479"/>
        <v>0</v>
      </c>
      <c r="AN402" s="155">
        <f t="shared" si="479"/>
        <v>0</v>
      </c>
      <c r="AO402" s="155">
        <f t="shared" si="479"/>
        <v>0</v>
      </c>
      <c r="AP402" s="155">
        <f t="shared" si="479"/>
        <v>0</v>
      </c>
      <c r="AQ402" s="155">
        <f t="shared" si="479"/>
        <v>0</v>
      </c>
      <c r="AR402" s="155">
        <f t="shared" si="479"/>
        <v>0</v>
      </c>
      <c r="AS402" s="155">
        <f t="shared" si="479"/>
        <v>0</v>
      </c>
      <c r="AT402" s="155">
        <f t="shared" si="480"/>
        <v>0</v>
      </c>
      <c r="AU402" s="156">
        <v>0</v>
      </c>
      <c r="AV402" s="155">
        <f t="shared" si="433"/>
        <v>0</v>
      </c>
      <c r="AW402" s="155">
        <f t="shared" si="437"/>
        <v>0</v>
      </c>
      <c r="AX402" s="155">
        <f t="shared" si="481"/>
        <v>0</v>
      </c>
      <c r="AY402" s="155">
        <f t="shared" si="481"/>
        <v>0</v>
      </c>
      <c r="AZ402" s="155">
        <f t="shared" si="481"/>
        <v>0</v>
      </c>
      <c r="BA402" s="155">
        <f t="shared" si="481"/>
        <v>0</v>
      </c>
      <c r="BB402" s="155">
        <f t="shared" si="481"/>
        <v>0</v>
      </c>
      <c r="BC402" s="155">
        <f t="shared" si="481"/>
        <v>0</v>
      </c>
      <c r="BD402" s="155">
        <f t="shared" si="481"/>
        <v>0</v>
      </c>
      <c r="BE402" s="155">
        <f t="shared" si="481"/>
        <v>0</v>
      </c>
      <c r="BF402" s="155">
        <f t="shared" si="481"/>
        <v>0</v>
      </c>
      <c r="BG402" s="155">
        <f t="shared" si="481"/>
        <v>0</v>
      </c>
      <c r="BH402" s="155">
        <f t="shared" si="473"/>
        <v>0</v>
      </c>
      <c r="BI402" s="156">
        <v>0</v>
      </c>
      <c r="BJ402" s="155">
        <f t="shared" si="470"/>
        <v>0</v>
      </c>
      <c r="BK402" s="155">
        <f t="shared" si="484"/>
        <v>0</v>
      </c>
      <c r="BL402" s="155">
        <f t="shared" si="484"/>
        <v>7777777.777777778</v>
      </c>
      <c r="BM402" s="155">
        <f t="shared" si="484"/>
        <v>7777777.777777778</v>
      </c>
      <c r="BN402" s="155">
        <f t="shared" si="484"/>
        <v>7777777.777777778</v>
      </c>
      <c r="BO402" s="155">
        <f t="shared" si="484"/>
        <v>7777777.777777778</v>
      </c>
      <c r="BP402" s="155">
        <f t="shared" si="484"/>
        <v>7777777.777777778</v>
      </c>
      <c r="BQ402" s="155">
        <f t="shared" si="484"/>
        <v>7777777.777777778</v>
      </c>
      <c r="BR402" s="155">
        <f t="shared" ref="BR402:BR433" si="485">+IF(YEAR($H402)&lt;$BJ$5,$S402,IF(AND(YEAR($H402)=$BJ$5,MONTH($H402)&lt;=BR$6),$S402,0))</f>
        <v>7777777.777777778</v>
      </c>
      <c r="BS402" s="155">
        <f t="shared" si="460"/>
        <v>7777777.777777778</v>
      </c>
      <c r="BT402" s="155">
        <f t="shared" si="460"/>
        <v>7777777.777777778</v>
      </c>
      <c r="BU402" s="155">
        <f t="shared" si="464"/>
        <v>7777777.777777778</v>
      </c>
      <c r="BV402" s="155">
        <f t="shared" si="475"/>
        <v>77777777.777777776</v>
      </c>
      <c r="BW402" s="156">
        <f t="shared" si="465"/>
        <v>202222222.22222221</v>
      </c>
      <c r="BX402" s="157">
        <f t="shared" si="482"/>
        <v>7777777.777777778</v>
      </c>
      <c r="BY402" s="157">
        <f t="shared" si="482"/>
        <v>7777777.777777778</v>
      </c>
      <c r="BZ402" s="157">
        <f t="shared" si="482"/>
        <v>7777777.777777778</v>
      </c>
      <c r="CA402" s="157">
        <f t="shared" si="482"/>
        <v>7777777.777777778</v>
      </c>
      <c r="CB402" s="157">
        <f t="shared" si="482"/>
        <v>7777777.777777778</v>
      </c>
      <c r="CC402" s="157">
        <f t="shared" si="482"/>
        <v>7777777.777777778</v>
      </c>
      <c r="CD402" s="157">
        <f t="shared" si="482"/>
        <v>7777777.777777778</v>
      </c>
      <c r="CE402" s="157">
        <f t="shared" si="482"/>
        <v>7777777.777777778</v>
      </c>
      <c r="CF402" s="157">
        <f t="shared" si="482"/>
        <v>7777777.777777778</v>
      </c>
      <c r="CG402" s="157">
        <f t="shared" si="482"/>
        <v>7777777.777777778</v>
      </c>
      <c r="CH402" s="157">
        <f t="shared" si="482"/>
        <v>7777777.777777778</v>
      </c>
      <c r="CI402" s="157">
        <f t="shared" si="482"/>
        <v>7777777.777777778</v>
      </c>
      <c r="CJ402" s="155">
        <f t="shared" si="467"/>
        <v>93333333.333333328</v>
      </c>
      <c r="CK402" s="156">
        <f t="shared" si="468"/>
        <v>108888888.88888888</v>
      </c>
      <c r="CL402" s="158">
        <f t="shared" si="476"/>
        <v>7777777.777777778</v>
      </c>
      <c r="CM402" s="158">
        <f t="shared" si="483"/>
        <v>7777777.777777778</v>
      </c>
      <c r="CN402" s="158">
        <f t="shared" si="483"/>
        <v>7777777.777777778</v>
      </c>
      <c r="CO402" s="158">
        <f t="shared" si="483"/>
        <v>7777777.777777778</v>
      </c>
      <c r="CP402" s="158">
        <f t="shared" si="483"/>
        <v>7777777.777777778</v>
      </c>
      <c r="CQ402" s="158">
        <f t="shared" si="483"/>
        <v>7777777.777777778</v>
      </c>
      <c r="CR402" s="158">
        <f t="shared" si="483"/>
        <v>7777777.777777778</v>
      </c>
      <c r="CS402" s="158">
        <f t="shared" si="483"/>
        <v>7777777.777777778</v>
      </c>
      <c r="CT402" s="158">
        <f t="shared" si="483"/>
        <v>7777777.777777778</v>
      </c>
      <c r="CU402" s="158">
        <f t="shared" si="483"/>
        <v>7777777.777777778</v>
      </c>
      <c r="CV402" s="158">
        <f t="shared" si="483"/>
        <v>7777777.777777778</v>
      </c>
      <c r="CW402" s="158">
        <f t="shared" si="483"/>
        <v>7777777.777777778</v>
      </c>
      <c r="CX402" s="158">
        <f t="shared" si="459"/>
        <v>93333333.333333328</v>
      </c>
      <c r="CY402" s="158">
        <f t="shared" si="469"/>
        <v>15555555.555555552</v>
      </c>
    </row>
    <row r="403" spans="1:103" ht="13" outlineLevel="1" x14ac:dyDescent="0.25">
      <c r="A403" s="80" t="s">
        <v>715</v>
      </c>
      <c r="B403" s="80" t="s">
        <v>39</v>
      </c>
      <c r="C403" s="72"/>
      <c r="D403" s="71" t="s">
        <v>566</v>
      </c>
      <c r="E403" s="142" t="s">
        <v>946</v>
      </c>
      <c r="F403" s="71" t="s">
        <v>569</v>
      </c>
      <c r="G403" s="73">
        <v>44986</v>
      </c>
      <c r="H403" s="73">
        <v>44986</v>
      </c>
      <c r="I403" s="74">
        <v>36</v>
      </c>
      <c r="J403" s="74">
        <v>1001202000</v>
      </c>
      <c r="K403" s="75" t="s">
        <v>50</v>
      </c>
      <c r="L403" s="71"/>
      <c r="M403" s="38" t="str">
        <f t="shared" si="402"/>
        <v>6424</v>
      </c>
      <c r="N403" s="71">
        <v>6424001905</v>
      </c>
      <c r="O403" s="71">
        <v>6424001905</v>
      </c>
      <c r="P403" s="76"/>
      <c r="Q403" s="77"/>
      <c r="R403" s="76">
        <v>210000000</v>
      </c>
      <c r="S403" s="170">
        <f t="shared" si="403"/>
        <v>5833333.333333333</v>
      </c>
      <c r="T403" s="155">
        <f t="shared" si="477"/>
        <v>0</v>
      </c>
      <c r="U403" s="155">
        <f t="shared" si="477"/>
        <v>0</v>
      </c>
      <c r="V403" s="155">
        <f t="shared" si="477"/>
        <v>0</v>
      </c>
      <c r="W403" s="155">
        <f t="shared" si="477"/>
        <v>0</v>
      </c>
      <c r="X403" s="155">
        <f t="shared" si="477"/>
        <v>0</v>
      </c>
      <c r="Y403" s="155">
        <f t="shared" si="477"/>
        <v>0</v>
      </c>
      <c r="Z403" s="155">
        <f t="shared" si="477"/>
        <v>0</v>
      </c>
      <c r="AA403" s="155">
        <f t="shared" si="477"/>
        <v>0</v>
      </c>
      <c r="AB403" s="155">
        <f t="shared" si="477"/>
        <v>0</v>
      </c>
      <c r="AC403" s="155">
        <f t="shared" si="477"/>
        <v>0</v>
      </c>
      <c r="AD403" s="155">
        <f t="shared" si="477"/>
        <v>0</v>
      </c>
      <c r="AE403" s="155">
        <f t="shared" si="477"/>
        <v>0</v>
      </c>
      <c r="AF403" s="155">
        <f t="shared" si="478"/>
        <v>0</v>
      </c>
      <c r="AG403" s="156">
        <v>0</v>
      </c>
      <c r="AH403" s="155">
        <f t="shared" si="479"/>
        <v>0</v>
      </c>
      <c r="AI403" s="155">
        <f t="shared" si="479"/>
        <v>0</v>
      </c>
      <c r="AJ403" s="155">
        <f t="shared" si="479"/>
        <v>0</v>
      </c>
      <c r="AK403" s="155">
        <f t="shared" si="479"/>
        <v>0</v>
      </c>
      <c r="AL403" s="155">
        <f t="shared" si="479"/>
        <v>0</v>
      </c>
      <c r="AM403" s="155">
        <f t="shared" si="479"/>
        <v>0</v>
      </c>
      <c r="AN403" s="155">
        <f t="shared" si="479"/>
        <v>0</v>
      </c>
      <c r="AO403" s="155">
        <f t="shared" si="479"/>
        <v>0</v>
      </c>
      <c r="AP403" s="155">
        <f t="shared" si="479"/>
        <v>0</v>
      </c>
      <c r="AQ403" s="155">
        <f t="shared" si="479"/>
        <v>0</v>
      </c>
      <c r="AR403" s="155">
        <f t="shared" si="479"/>
        <v>0</v>
      </c>
      <c r="AS403" s="155">
        <f t="shared" si="479"/>
        <v>0</v>
      </c>
      <c r="AT403" s="155">
        <f t="shared" si="480"/>
        <v>0</v>
      </c>
      <c r="AU403" s="156">
        <v>0</v>
      </c>
      <c r="AV403" s="155">
        <f t="shared" si="433"/>
        <v>0</v>
      </c>
      <c r="AW403" s="155">
        <f t="shared" si="437"/>
        <v>0</v>
      </c>
      <c r="AX403" s="155">
        <f t="shared" si="481"/>
        <v>0</v>
      </c>
      <c r="AY403" s="155">
        <f t="shared" si="481"/>
        <v>0</v>
      </c>
      <c r="AZ403" s="155">
        <f t="shared" si="481"/>
        <v>0</v>
      </c>
      <c r="BA403" s="155">
        <f t="shared" si="481"/>
        <v>0</v>
      </c>
      <c r="BB403" s="155">
        <f t="shared" si="481"/>
        <v>0</v>
      </c>
      <c r="BC403" s="155">
        <f t="shared" si="481"/>
        <v>0</v>
      </c>
      <c r="BD403" s="155">
        <f t="shared" si="481"/>
        <v>0</v>
      </c>
      <c r="BE403" s="155">
        <f t="shared" si="481"/>
        <v>0</v>
      </c>
      <c r="BF403" s="155">
        <f t="shared" si="481"/>
        <v>0</v>
      </c>
      <c r="BG403" s="155">
        <f t="shared" si="481"/>
        <v>0</v>
      </c>
      <c r="BH403" s="155">
        <f t="shared" si="473"/>
        <v>0</v>
      </c>
      <c r="BI403" s="156">
        <v>0</v>
      </c>
      <c r="BJ403" s="155">
        <f t="shared" si="470"/>
        <v>0</v>
      </c>
      <c r="BK403" s="155">
        <f t="shared" si="484"/>
        <v>0</v>
      </c>
      <c r="BL403" s="155">
        <f t="shared" si="484"/>
        <v>5833333.333333333</v>
      </c>
      <c r="BM403" s="155">
        <f t="shared" si="484"/>
        <v>5833333.333333333</v>
      </c>
      <c r="BN403" s="155">
        <f t="shared" si="484"/>
        <v>5833333.333333333</v>
      </c>
      <c r="BO403" s="155">
        <f t="shared" si="484"/>
        <v>5833333.333333333</v>
      </c>
      <c r="BP403" s="155">
        <f t="shared" si="484"/>
        <v>5833333.333333333</v>
      </c>
      <c r="BQ403" s="155">
        <f t="shared" si="484"/>
        <v>5833333.333333333</v>
      </c>
      <c r="BR403" s="155">
        <f t="shared" si="485"/>
        <v>5833333.333333333</v>
      </c>
      <c r="BS403" s="155">
        <f t="shared" si="460"/>
        <v>5833333.333333333</v>
      </c>
      <c r="BT403" s="155">
        <f t="shared" si="460"/>
        <v>5833333.333333333</v>
      </c>
      <c r="BU403" s="155">
        <f t="shared" si="464"/>
        <v>5833333.333333333</v>
      </c>
      <c r="BV403" s="155">
        <f t="shared" si="475"/>
        <v>58333333.333333343</v>
      </c>
      <c r="BW403" s="156">
        <f t="shared" si="465"/>
        <v>151666666.66666666</v>
      </c>
      <c r="BX403" s="157">
        <f t="shared" si="482"/>
        <v>5833333.333333333</v>
      </c>
      <c r="BY403" s="157">
        <f t="shared" si="482"/>
        <v>5833333.333333333</v>
      </c>
      <c r="BZ403" s="157">
        <f t="shared" si="482"/>
        <v>5833333.333333333</v>
      </c>
      <c r="CA403" s="157">
        <f t="shared" si="482"/>
        <v>5833333.333333333</v>
      </c>
      <c r="CB403" s="157">
        <f t="shared" si="482"/>
        <v>5833333.333333333</v>
      </c>
      <c r="CC403" s="157">
        <f t="shared" si="482"/>
        <v>5833333.333333333</v>
      </c>
      <c r="CD403" s="157">
        <f t="shared" si="482"/>
        <v>5833333.333333333</v>
      </c>
      <c r="CE403" s="157">
        <f t="shared" si="482"/>
        <v>5833333.333333333</v>
      </c>
      <c r="CF403" s="157">
        <f t="shared" si="482"/>
        <v>5833333.333333333</v>
      </c>
      <c r="CG403" s="157">
        <f t="shared" si="482"/>
        <v>5833333.333333333</v>
      </c>
      <c r="CH403" s="157">
        <f t="shared" si="482"/>
        <v>5833333.333333333</v>
      </c>
      <c r="CI403" s="157">
        <f t="shared" si="482"/>
        <v>5833333.333333333</v>
      </c>
      <c r="CJ403" s="155">
        <f t="shared" si="467"/>
        <v>70000000.000000015</v>
      </c>
      <c r="CK403" s="156">
        <f t="shared" si="468"/>
        <v>81666666.666666642</v>
      </c>
      <c r="CL403" s="158">
        <f t="shared" si="476"/>
        <v>5833333.333333333</v>
      </c>
      <c r="CM403" s="158">
        <f t="shared" si="483"/>
        <v>5833333.333333333</v>
      </c>
      <c r="CN403" s="158">
        <f t="shared" si="483"/>
        <v>5833333.333333333</v>
      </c>
      <c r="CO403" s="158">
        <f t="shared" si="483"/>
        <v>5833333.333333333</v>
      </c>
      <c r="CP403" s="158">
        <f t="shared" si="483"/>
        <v>5833333.333333333</v>
      </c>
      <c r="CQ403" s="158">
        <f t="shared" si="483"/>
        <v>5833333.333333333</v>
      </c>
      <c r="CR403" s="158">
        <f t="shared" si="483"/>
        <v>5833333.333333333</v>
      </c>
      <c r="CS403" s="158">
        <f t="shared" si="483"/>
        <v>5833333.333333333</v>
      </c>
      <c r="CT403" s="158">
        <f t="shared" si="483"/>
        <v>5833333.333333333</v>
      </c>
      <c r="CU403" s="158">
        <f t="shared" si="483"/>
        <v>5833333.333333333</v>
      </c>
      <c r="CV403" s="158">
        <f t="shared" si="483"/>
        <v>5833333.333333333</v>
      </c>
      <c r="CW403" s="158">
        <f t="shared" si="483"/>
        <v>5833333.333333333</v>
      </c>
      <c r="CX403" s="158">
        <f t="shared" si="459"/>
        <v>70000000.000000015</v>
      </c>
      <c r="CY403" s="158">
        <f t="shared" si="469"/>
        <v>11666666.666666627</v>
      </c>
    </row>
    <row r="404" spans="1:103" ht="13" outlineLevel="1" x14ac:dyDescent="0.25">
      <c r="A404" s="80" t="s">
        <v>715</v>
      </c>
      <c r="B404" s="80" t="s">
        <v>39</v>
      </c>
      <c r="C404" s="72"/>
      <c r="D404" s="71" t="s">
        <v>176</v>
      </c>
      <c r="E404" s="142" t="s">
        <v>947</v>
      </c>
      <c r="F404" s="71" t="s">
        <v>577</v>
      </c>
      <c r="G404" s="73">
        <v>44986</v>
      </c>
      <c r="H404" s="73">
        <v>44986</v>
      </c>
      <c r="I404" s="74">
        <v>12</v>
      </c>
      <c r="J404" s="74">
        <v>1001202000</v>
      </c>
      <c r="K404" s="75" t="s">
        <v>50</v>
      </c>
      <c r="L404" s="71"/>
      <c r="M404" s="38" t="str">
        <f t="shared" si="402"/>
        <v>6424</v>
      </c>
      <c r="N404" s="71">
        <v>6424001904</v>
      </c>
      <c r="O404" s="71">
        <v>6274001904</v>
      </c>
      <c r="P404" s="76"/>
      <c r="Q404" s="77"/>
      <c r="R404" s="76">
        <v>53420000</v>
      </c>
      <c r="S404" s="170">
        <f t="shared" si="403"/>
        <v>4451666.666666667</v>
      </c>
      <c r="T404" s="155">
        <f t="shared" si="477"/>
        <v>0</v>
      </c>
      <c r="U404" s="155">
        <f t="shared" si="477"/>
        <v>0</v>
      </c>
      <c r="V404" s="155">
        <f t="shared" si="477"/>
        <v>0</v>
      </c>
      <c r="W404" s="155">
        <f t="shared" si="477"/>
        <v>0</v>
      </c>
      <c r="X404" s="155">
        <f t="shared" si="477"/>
        <v>0</v>
      </c>
      <c r="Y404" s="155">
        <f t="shared" si="477"/>
        <v>0</v>
      </c>
      <c r="Z404" s="155">
        <f t="shared" si="477"/>
        <v>0</v>
      </c>
      <c r="AA404" s="155">
        <f t="shared" si="477"/>
        <v>0</v>
      </c>
      <c r="AB404" s="155">
        <f t="shared" si="477"/>
        <v>0</v>
      </c>
      <c r="AC404" s="155">
        <f t="shared" si="477"/>
        <v>0</v>
      </c>
      <c r="AD404" s="155">
        <f t="shared" si="477"/>
        <v>0</v>
      </c>
      <c r="AE404" s="155">
        <f t="shared" si="477"/>
        <v>0</v>
      </c>
      <c r="AF404" s="155">
        <f t="shared" si="478"/>
        <v>0</v>
      </c>
      <c r="AG404" s="156">
        <v>0</v>
      </c>
      <c r="AH404" s="155">
        <f t="shared" si="479"/>
        <v>0</v>
      </c>
      <c r="AI404" s="155">
        <f t="shared" si="479"/>
        <v>0</v>
      </c>
      <c r="AJ404" s="155">
        <f t="shared" si="479"/>
        <v>0</v>
      </c>
      <c r="AK404" s="155">
        <f t="shared" si="479"/>
        <v>0</v>
      </c>
      <c r="AL404" s="155">
        <f t="shared" si="479"/>
        <v>0</v>
      </c>
      <c r="AM404" s="155">
        <f t="shared" si="479"/>
        <v>0</v>
      </c>
      <c r="AN404" s="155">
        <f t="shared" si="479"/>
        <v>0</v>
      </c>
      <c r="AO404" s="155">
        <f t="shared" si="479"/>
        <v>0</v>
      </c>
      <c r="AP404" s="155">
        <f t="shared" si="479"/>
        <v>0</v>
      </c>
      <c r="AQ404" s="155">
        <f t="shared" si="479"/>
        <v>0</v>
      </c>
      <c r="AR404" s="155">
        <f t="shared" si="479"/>
        <v>0</v>
      </c>
      <c r="AS404" s="155">
        <f t="shared" si="479"/>
        <v>0</v>
      </c>
      <c r="AT404" s="155">
        <f t="shared" si="480"/>
        <v>0</v>
      </c>
      <c r="AU404" s="156">
        <v>0</v>
      </c>
      <c r="AV404" s="155">
        <f t="shared" si="433"/>
        <v>0</v>
      </c>
      <c r="AW404" s="155">
        <f t="shared" si="437"/>
        <v>0</v>
      </c>
      <c r="AX404" s="155">
        <f t="shared" si="481"/>
        <v>0</v>
      </c>
      <c r="AY404" s="155">
        <f t="shared" si="481"/>
        <v>0</v>
      </c>
      <c r="AZ404" s="155">
        <f t="shared" si="481"/>
        <v>0</v>
      </c>
      <c r="BA404" s="155">
        <f t="shared" si="481"/>
        <v>0</v>
      </c>
      <c r="BB404" s="155">
        <f t="shared" si="481"/>
        <v>0</v>
      </c>
      <c r="BC404" s="155">
        <f t="shared" si="481"/>
        <v>0</v>
      </c>
      <c r="BD404" s="155">
        <f t="shared" si="481"/>
        <v>0</v>
      </c>
      <c r="BE404" s="155">
        <f t="shared" si="481"/>
        <v>0</v>
      </c>
      <c r="BF404" s="155">
        <f t="shared" si="481"/>
        <v>0</v>
      </c>
      <c r="BG404" s="155">
        <f t="shared" si="481"/>
        <v>0</v>
      </c>
      <c r="BH404" s="155">
        <f t="shared" si="473"/>
        <v>0</v>
      </c>
      <c r="BI404" s="156">
        <v>0</v>
      </c>
      <c r="BJ404" s="155">
        <f t="shared" si="470"/>
        <v>0</v>
      </c>
      <c r="BK404" s="155">
        <f t="shared" si="484"/>
        <v>0</v>
      </c>
      <c r="BL404" s="155">
        <f t="shared" si="484"/>
        <v>4451666.666666667</v>
      </c>
      <c r="BM404" s="155">
        <f t="shared" si="484"/>
        <v>4451666.666666667</v>
      </c>
      <c r="BN404" s="155">
        <f t="shared" si="484"/>
        <v>4451666.666666667</v>
      </c>
      <c r="BO404" s="155">
        <f t="shared" si="484"/>
        <v>4451666.666666667</v>
      </c>
      <c r="BP404" s="155">
        <f t="shared" si="484"/>
        <v>4451666.666666667</v>
      </c>
      <c r="BQ404" s="155">
        <f t="shared" si="484"/>
        <v>4451666.666666667</v>
      </c>
      <c r="BR404" s="155">
        <f t="shared" si="485"/>
        <v>4451666.666666667</v>
      </c>
      <c r="BS404" s="155">
        <f t="shared" si="460"/>
        <v>4451666.666666667</v>
      </c>
      <c r="BT404" s="155">
        <f t="shared" si="460"/>
        <v>4451666.666666667</v>
      </c>
      <c r="BU404" s="155">
        <f t="shared" si="464"/>
        <v>4451666.666666667</v>
      </c>
      <c r="BV404" s="155">
        <f t="shared" si="475"/>
        <v>44516666.666666664</v>
      </c>
      <c r="BW404" s="156">
        <f t="shared" si="465"/>
        <v>8903333.3333333358</v>
      </c>
      <c r="BX404" s="157">
        <f t="shared" ref="BX404:BY407" si="486">+$S404</f>
        <v>4451666.666666667</v>
      </c>
      <c r="BY404" s="157">
        <f t="shared" si="486"/>
        <v>4451666.666666667</v>
      </c>
      <c r="BZ404" s="157">
        <v>0</v>
      </c>
      <c r="CA404" s="157">
        <v>0</v>
      </c>
      <c r="CB404" s="157">
        <v>0</v>
      </c>
      <c r="CC404" s="157">
        <v>0</v>
      </c>
      <c r="CD404" s="157">
        <v>0</v>
      </c>
      <c r="CE404" s="157">
        <v>0</v>
      </c>
      <c r="CF404" s="157">
        <v>0</v>
      </c>
      <c r="CG404" s="157">
        <v>0</v>
      </c>
      <c r="CH404" s="157">
        <v>0</v>
      </c>
      <c r="CI404" s="157">
        <v>0</v>
      </c>
      <c r="CJ404" s="155">
        <f t="shared" si="467"/>
        <v>8903333.333333334</v>
      </c>
      <c r="CK404" s="156">
        <f t="shared" si="468"/>
        <v>0</v>
      </c>
      <c r="CL404" s="158">
        <v>0</v>
      </c>
      <c r="CM404" s="158">
        <v>0</v>
      </c>
      <c r="CN404" s="158">
        <v>0</v>
      </c>
      <c r="CO404" s="158">
        <v>0</v>
      </c>
      <c r="CP404" s="158">
        <v>0</v>
      </c>
      <c r="CQ404" s="158">
        <v>0</v>
      </c>
      <c r="CR404" s="158">
        <v>0</v>
      </c>
      <c r="CS404" s="158">
        <v>0</v>
      </c>
      <c r="CT404" s="158">
        <v>0</v>
      </c>
      <c r="CU404" s="158">
        <v>0</v>
      </c>
      <c r="CV404" s="158">
        <v>0</v>
      </c>
      <c r="CW404" s="158">
        <v>0</v>
      </c>
      <c r="CX404" s="158">
        <f t="shared" si="459"/>
        <v>0</v>
      </c>
      <c r="CY404" s="158">
        <f t="shared" si="469"/>
        <v>0</v>
      </c>
    </row>
    <row r="405" spans="1:103" ht="13" outlineLevel="1" x14ac:dyDescent="0.25">
      <c r="A405" s="80" t="s">
        <v>712</v>
      </c>
      <c r="B405" s="80" t="s">
        <v>39</v>
      </c>
      <c r="C405" s="72"/>
      <c r="D405" s="71" t="s">
        <v>719</v>
      </c>
      <c r="E405" s="142" t="s">
        <v>704</v>
      </c>
      <c r="F405" s="71" t="s">
        <v>705</v>
      </c>
      <c r="G405" s="73">
        <v>45047</v>
      </c>
      <c r="H405" s="73">
        <v>44986</v>
      </c>
      <c r="I405" s="74" t="s">
        <v>720</v>
      </c>
      <c r="J405" s="74" t="s">
        <v>721</v>
      </c>
      <c r="K405" s="75" t="s">
        <v>50</v>
      </c>
      <c r="L405" s="71"/>
      <c r="M405" s="38" t="str">
        <f t="shared" si="402"/>
        <v>6423</v>
      </c>
      <c r="N405" s="160" t="s">
        <v>722</v>
      </c>
      <c r="O405" s="71">
        <v>6274001901</v>
      </c>
      <c r="P405" s="76"/>
      <c r="Q405" s="77"/>
      <c r="R405" s="76">
        <v>158400000</v>
      </c>
      <c r="S405" s="170">
        <f t="shared" si="403"/>
        <v>13200000</v>
      </c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>
        <f t="shared" si="478"/>
        <v>0</v>
      </c>
      <c r="AG405" s="156">
        <v>0</v>
      </c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>
        <f t="shared" si="480"/>
        <v>0</v>
      </c>
      <c r="AU405" s="156">
        <v>0</v>
      </c>
      <c r="AV405" s="155">
        <f t="shared" si="433"/>
        <v>0</v>
      </c>
      <c r="AW405" s="155">
        <f t="shared" si="437"/>
        <v>0</v>
      </c>
      <c r="AX405" s="155">
        <f t="shared" si="481"/>
        <v>0</v>
      </c>
      <c r="AY405" s="155">
        <f t="shared" si="481"/>
        <v>0</v>
      </c>
      <c r="AZ405" s="155">
        <f t="shared" si="481"/>
        <v>0</v>
      </c>
      <c r="BA405" s="155">
        <f t="shared" si="481"/>
        <v>0</v>
      </c>
      <c r="BB405" s="155">
        <f t="shared" si="481"/>
        <v>0</v>
      </c>
      <c r="BC405" s="155">
        <f t="shared" si="481"/>
        <v>0</v>
      </c>
      <c r="BD405" s="155">
        <f t="shared" si="481"/>
        <v>0</v>
      </c>
      <c r="BE405" s="155">
        <f t="shared" si="481"/>
        <v>0</v>
      </c>
      <c r="BF405" s="155">
        <f t="shared" si="481"/>
        <v>0</v>
      </c>
      <c r="BG405" s="155">
        <f t="shared" si="481"/>
        <v>0</v>
      </c>
      <c r="BH405" s="155">
        <f t="shared" si="473"/>
        <v>0</v>
      </c>
      <c r="BI405" s="156">
        <v>0</v>
      </c>
      <c r="BJ405" s="155">
        <f t="shared" si="470"/>
        <v>0</v>
      </c>
      <c r="BK405" s="155">
        <f t="shared" si="484"/>
        <v>0</v>
      </c>
      <c r="BL405" s="155">
        <f t="shared" si="484"/>
        <v>13200000</v>
      </c>
      <c r="BM405" s="155">
        <f t="shared" si="484"/>
        <v>13200000</v>
      </c>
      <c r="BN405" s="155">
        <f t="shared" si="484"/>
        <v>13200000</v>
      </c>
      <c r="BO405" s="155">
        <f t="shared" si="484"/>
        <v>13200000</v>
      </c>
      <c r="BP405" s="155">
        <f t="shared" si="484"/>
        <v>13200000</v>
      </c>
      <c r="BQ405" s="155">
        <f t="shared" si="484"/>
        <v>13200000</v>
      </c>
      <c r="BR405" s="155">
        <f t="shared" si="485"/>
        <v>13200000</v>
      </c>
      <c r="BS405" s="155">
        <f t="shared" ref="BS405:BT424" si="487">+IF(YEAR($H405)&lt;$BJ$5,$S405,IF(AND(YEAR($H405)=$BJ$5,MONTH($H405)&lt;=BS$6),$S405,0))</f>
        <v>13200000</v>
      </c>
      <c r="BT405" s="155">
        <f t="shared" si="487"/>
        <v>13200000</v>
      </c>
      <c r="BU405" s="155">
        <f t="shared" si="464"/>
        <v>13200000</v>
      </c>
      <c r="BV405" s="155">
        <f t="shared" si="475"/>
        <v>132000000</v>
      </c>
      <c r="BW405" s="156">
        <f t="shared" si="465"/>
        <v>26400000</v>
      </c>
      <c r="BX405" s="157">
        <f t="shared" si="486"/>
        <v>13200000</v>
      </c>
      <c r="BY405" s="157">
        <f t="shared" si="486"/>
        <v>13200000</v>
      </c>
      <c r="BZ405" s="157">
        <v>0</v>
      </c>
      <c r="CA405" s="157">
        <v>0</v>
      </c>
      <c r="CB405" s="157">
        <v>0</v>
      </c>
      <c r="CC405" s="157">
        <v>0</v>
      </c>
      <c r="CD405" s="157">
        <v>0</v>
      </c>
      <c r="CE405" s="157">
        <v>0</v>
      </c>
      <c r="CF405" s="157">
        <v>0</v>
      </c>
      <c r="CG405" s="157">
        <v>0</v>
      </c>
      <c r="CH405" s="157">
        <v>0</v>
      </c>
      <c r="CI405" s="157">
        <v>0</v>
      </c>
      <c r="CJ405" s="155">
        <f t="shared" si="467"/>
        <v>26400000</v>
      </c>
      <c r="CK405" s="156">
        <f t="shared" si="468"/>
        <v>0</v>
      </c>
      <c r="CL405" s="158">
        <v>0</v>
      </c>
      <c r="CM405" s="158">
        <v>0</v>
      </c>
      <c r="CN405" s="158">
        <v>0</v>
      </c>
      <c r="CO405" s="158">
        <v>0</v>
      </c>
      <c r="CP405" s="158">
        <v>0</v>
      </c>
      <c r="CQ405" s="158">
        <v>0</v>
      </c>
      <c r="CR405" s="158">
        <v>0</v>
      </c>
      <c r="CS405" s="158">
        <v>0</v>
      </c>
      <c r="CT405" s="158">
        <v>0</v>
      </c>
      <c r="CU405" s="158">
        <v>0</v>
      </c>
      <c r="CV405" s="158">
        <v>0</v>
      </c>
      <c r="CW405" s="158">
        <v>0</v>
      </c>
      <c r="CX405" s="158">
        <v>0</v>
      </c>
      <c r="CY405" s="158">
        <f t="shared" si="469"/>
        <v>0</v>
      </c>
    </row>
    <row r="406" spans="1:103" ht="13" outlineLevel="1" x14ac:dyDescent="0.25">
      <c r="A406" s="80" t="s">
        <v>460</v>
      </c>
      <c r="B406" s="80" t="s">
        <v>39</v>
      </c>
      <c r="C406" s="72"/>
      <c r="D406" s="71" t="s">
        <v>82</v>
      </c>
      <c r="E406" s="142" t="s">
        <v>948</v>
      </c>
      <c r="F406" s="71" t="s">
        <v>474</v>
      </c>
      <c r="G406" s="73">
        <v>45047</v>
      </c>
      <c r="H406" s="73">
        <v>45017</v>
      </c>
      <c r="I406" s="74">
        <v>60</v>
      </c>
      <c r="J406" s="74">
        <v>1001601300</v>
      </c>
      <c r="K406" s="75" t="s">
        <v>43</v>
      </c>
      <c r="L406" s="71"/>
      <c r="M406" s="38" t="str">
        <f t="shared" si="402"/>
        <v>6274</v>
      </c>
      <c r="N406" s="160">
        <v>6274001903</v>
      </c>
      <c r="O406" s="71" t="s">
        <v>346</v>
      </c>
      <c r="P406" s="76"/>
      <c r="Q406" s="77"/>
      <c r="R406" s="76">
        <v>219500000</v>
      </c>
      <c r="S406" s="170">
        <f t="shared" si="403"/>
        <v>3658333.3333333335</v>
      </c>
      <c r="T406" s="155">
        <f t="shared" ref="T406:AE407" si="488">+IF(YEAR($H406)&lt;$T$5,$S406,IF(AND(YEAR($H406)=$T$5,MONTH($H406)&lt;=T$6),$S406,0))</f>
        <v>0</v>
      </c>
      <c r="U406" s="155">
        <f t="shared" si="488"/>
        <v>0</v>
      </c>
      <c r="V406" s="155">
        <f t="shared" si="488"/>
        <v>0</v>
      </c>
      <c r="W406" s="155">
        <f t="shared" si="488"/>
        <v>0</v>
      </c>
      <c r="X406" s="155">
        <f t="shared" si="488"/>
        <v>0</v>
      </c>
      <c r="Y406" s="155">
        <f t="shared" si="488"/>
        <v>0</v>
      </c>
      <c r="Z406" s="155">
        <f t="shared" si="488"/>
        <v>0</v>
      </c>
      <c r="AA406" s="155">
        <f t="shared" si="488"/>
        <v>0</v>
      </c>
      <c r="AB406" s="155">
        <f t="shared" si="488"/>
        <v>0</v>
      </c>
      <c r="AC406" s="155">
        <f t="shared" si="488"/>
        <v>0</v>
      </c>
      <c r="AD406" s="155">
        <f t="shared" si="488"/>
        <v>0</v>
      </c>
      <c r="AE406" s="155">
        <f t="shared" si="488"/>
        <v>0</v>
      </c>
      <c r="AF406" s="155">
        <f t="shared" si="478"/>
        <v>0</v>
      </c>
      <c r="AG406" s="156">
        <v>0</v>
      </c>
      <c r="AH406" s="155">
        <f t="shared" ref="AH406:AS407" si="489">+IF(YEAR($H406)&lt;$AH$5,$S406,IF(AND(YEAR($H406)=$AH$5,MONTH($H406)&lt;=AH$6),$S406,0))</f>
        <v>0</v>
      </c>
      <c r="AI406" s="155">
        <f t="shared" si="489"/>
        <v>0</v>
      </c>
      <c r="AJ406" s="155">
        <f t="shared" si="489"/>
        <v>0</v>
      </c>
      <c r="AK406" s="155">
        <f t="shared" si="489"/>
        <v>0</v>
      </c>
      <c r="AL406" s="155">
        <f t="shared" si="489"/>
        <v>0</v>
      </c>
      <c r="AM406" s="155">
        <f t="shared" si="489"/>
        <v>0</v>
      </c>
      <c r="AN406" s="155">
        <f t="shared" si="489"/>
        <v>0</v>
      </c>
      <c r="AO406" s="155">
        <f t="shared" si="489"/>
        <v>0</v>
      </c>
      <c r="AP406" s="155">
        <f t="shared" si="489"/>
        <v>0</v>
      </c>
      <c r="AQ406" s="155">
        <f t="shared" si="489"/>
        <v>0</v>
      </c>
      <c r="AR406" s="155">
        <f t="shared" si="489"/>
        <v>0</v>
      </c>
      <c r="AS406" s="155">
        <f t="shared" si="489"/>
        <v>0</v>
      </c>
      <c r="AT406" s="155">
        <f t="shared" si="480"/>
        <v>0</v>
      </c>
      <c r="AU406" s="156">
        <v>0</v>
      </c>
      <c r="AV406" s="155">
        <f t="shared" si="433"/>
        <v>0</v>
      </c>
      <c r="AW406" s="155">
        <f t="shared" si="437"/>
        <v>0</v>
      </c>
      <c r="AX406" s="155">
        <f t="shared" si="481"/>
        <v>0</v>
      </c>
      <c r="AY406" s="155">
        <f t="shared" si="481"/>
        <v>0</v>
      </c>
      <c r="AZ406" s="155">
        <f t="shared" si="481"/>
        <v>0</v>
      </c>
      <c r="BA406" s="155">
        <f t="shared" si="481"/>
        <v>0</v>
      </c>
      <c r="BB406" s="155">
        <f t="shared" si="481"/>
        <v>0</v>
      </c>
      <c r="BC406" s="155">
        <f t="shared" si="481"/>
        <v>0</v>
      </c>
      <c r="BD406" s="155">
        <f t="shared" si="481"/>
        <v>0</v>
      </c>
      <c r="BE406" s="155">
        <f t="shared" si="481"/>
        <v>0</v>
      </c>
      <c r="BF406" s="155">
        <f t="shared" si="481"/>
        <v>0</v>
      </c>
      <c r="BG406" s="155">
        <f t="shared" si="481"/>
        <v>0</v>
      </c>
      <c r="BH406" s="155">
        <f t="shared" si="473"/>
        <v>0</v>
      </c>
      <c r="BI406" s="156">
        <v>0</v>
      </c>
      <c r="BJ406" s="155">
        <f t="shared" si="470"/>
        <v>0</v>
      </c>
      <c r="BK406" s="155">
        <f t="shared" si="484"/>
        <v>0</v>
      </c>
      <c r="BL406" s="155">
        <f t="shared" si="484"/>
        <v>0</v>
      </c>
      <c r="BM406" s="155">
        <f t="shared" si="484"/>
        <v>3658333.3333333335</v>
      </c>
      <c r="BN406" s="155">
        <f t="shared" si="484"/>
        <v>3658333.3333333335</v>
      </c>
      <c r="BO406" s="155">
        <f t="shared" si="484"/>
        <v>3658333.3333333335</v>
      </c>
      <c r="BP406" s="155">
        <f t="shared" si="484"/>
        <v>3658333.3333333335</v>
      </c>
      <c r="BQ406" s="155">
        <f t="shared" si="484"/>
        <v>3658333.3333333335</v>
      </c>
      <c r="BR406" s="155">
        <f t="shared" si="485"/>
        <v>3658333.3333333335</v>
      </c>
      <c r="BS406" s="155">
        <f t="shared" si="487"/>
        <v>3658333.3333333335</v>
      </c>
      <c r="BT406" s="155">
        <f t="shared" si="487"/>
        <v>3658333.3333333335</v>
      </c>
      <c r="BU406" s="155">
        <f t="shared" si="464"/>
        <v>3658333.3333333335</v>
      </c>
      <c r="BV406" s="155">
        <f t="shared" si="475"/>
        <v>32924999.999999996</v>
      </c>
      <c r="BW406" s="156">
        <f t="shared" si="465"/>
        <v>186575000</v>
      </c>
      <c r="BX406" s="157">
        <f t="shared" si="486"/>
        <v>3658333.3333333335</v>
      </c>
      <c r="BY406" s="157">
        <f t="shared" si="486"/>
        <v>3658333.3333333335</v>
      </c>
      <c r="BZ406" s="157">
        <f t="shared" ref="BZ406:CI407" si="490">+$S406</f>
        <v>3658333.3333333335</v>
      </c>
      <c r="CA406" s="157">
        <f t="shared" si="490"/>
        <v>3658333.3333333335</v>
      </c>
      <c r="CB406" s="157">
        <f t="shared" si="490"/>
        <v>3658333.3333333335</v>
      </c>
      <c r="CC406" s="157">
        <f t="shared" si="490"/>
        <v>3658333.3333333335</v>
      </c>
      <c r="CD406" s="157">
        <f t="shared" si="490"/>
        <v>3658333.3333333335</v>
      </c>
      <c r="CE406" s="157">
        <f t="shared" si="490"/>
        <v>3658333.3333333335</v>
      </c>
      <c r="CF406" s="157">
        <f t="shared" si="490"/>
        <v>3658333.3333333335</v>
      </c>
      <c r="CG406" s="157">
        <f t="shared" si="490"/>
        <v>3658333.3333333335</v>
      </c>
      <c r="CH406" s="157">
        <f t="shared" si="490"/>
        <v>3658333.3333333335</v>
      </c>
      <c r="CI406" s="157">
        <f t="shared" si="490"/>
        <v>3658333.3333333335</v>
      </c>
      <c r="CJ406" s="155">
        <f t="shared" si="467"/>
        <v>43900000</v>
      </c>
      <c r="CK406" s="156">
        <f t="shared" si="468"/>
        <v>142675000</v>
      </c>
      <c r="CL406" s="158">
        <f t="shared" ref="CL406:CW407" si="491">+IF(YEAR($H406)&lt;$CL$4,$S406,IF(AND(YEAR($H406)=$CL$4,MONTH($H406)&lt;=CL$6),$S406,0))</f>
        <v>3658333.3333333335</v>
      </c>
      <c r="CM406" s="158">
        <f t="shared" si="491"/>
        <v>3658333.3333333335</v>
      </c>
      <c r="CN406" s="158">
        <f t="shared" si="491"/>
        <v>3658333.3333333335</v>
      </c>
      <c r="CO406" s="158">
        <f t="shared" si="491"/>
        <v>3658333.3333333335</v>
      </c>
      <c r="CP406" s="158">
        <f t="shared" si="491"/>
        <v>3658333.3333333335</v>
      </c>
      <c r="CQ406" s="158">
        <f t="shared" si="491"/>
        <v>3658333.3333333335</v>
      </c>
      <c r="CR406" s="158">
        <f t="shared" si="491"/>
        <v>3658333.3333333335</v>
      </c>
      <c r="CS406" s="158">
        <f t="shared" si="491"/>
        <v>3658333.3333333335</v>
      </c>
      <c r="CT406" s="158">
        <f t="shared" si="491"/>
        <v>3658333.3333333335</v>
      </c>
      <c r="CU406" s="158">
        <f t="shared" si="491"/>
        <v>3658333.3333333335</v>
      </c>
      <c r="CV406" s="158">
        <f t="shared" si="491"/>
        <v>3658333.3333333335</v>
      </c>
      <c r="CW406" s="158">
        <f t="shared" si="491"/>
        <v>3658333.3333333335</v>
      </c>
      <c r="CX406" s="158">
        <f t="shared" ref="CX406:CX437" si="492">+SUM(CL406:CW406)</f>
        <v>43900000</v>
      </c>
      <c r="CY406" s="158">
        <f t="shared" si="469"/>
        <v>98775000</v>
      </c>
    </row>
    <row r="407" spans="1:103" ht="13" outlineLevel="1" x14ac:dyDescent="0.25">
      <c r="A407" s="80" t="s">
        <v>715</v>
      </c>
      <c r="B407" s="80" t="s">
        <v>39</v>
      </c>
      <c r="C407" s="72"/>
      <c r="D407" s="71" t="s">
        <v>176</v>
      </c>
      <c r="E407" s="142" t="s">
        <v>949</v>
      </c>
      <c r="F407" s="71" t="s">
        <v>578</v>
      </c>
      <c r="G407" s="73">
        <v>44986</v>
      </c>
      <c r="H407" s="73">
        <v>45017</v>
      </c>
      <c r="I407" s="74">
        <v>36</v>
      </c>
      <c r="J407" s="74">
        <v>1001202000</v>
      </c>
      <c r="K407" s="75" t="s">
        <v>50</v>
      </c>
      <c r="L407" s="71"/>
      <c r="M407" s="38" t="str">
        <f t="shared" si="402"/>
        <v>6424</v>
      </c>
      <c r="N407" s="160">
        <v>6424001904</v>
      </c>
      <c r="O407" s="71">
        <v>6274001904</v>
      </c>
      <c r="P407" s="76"/>
      <c r="Q407" s="77"/>
      <c r="R407" s="76">
        <v>110306000</v>
      </c>
      <c r="S407" s="170">
        <f t="shared" si="403"/>
        <v>3064055.5555555555</v>
      </c>
      <c r="T407" s="155">
        <f t="shared" si="488"/>
        <v>0</v>
      </c>
      <c r="U407" s="155">
        <f t="shared" si="488"/>
        <v>0</v>
      </c>
      <c r="V407" s="155">
        <f t="shared" si="488"/>
        <v>0</v>
      </c>
      <c r="W407" s="155">
        <f t="shared" si="488"/>
        <v>0</v>
      </c>
      <c r="X407" s="155">
        <f t="shared" si="488"/>
        <v>0</v>
      </c>
      <c r="Y407" s="155">
        <f t="shared" si="488"/>
        <v>0</v>
      </c>
      <c r="Z407" s="155">
        <f t="shared" si="488"/>
        <v>0</v>
      </c>
      <c r="AA407" s="155">
        <f t="shared" si="488"/>
        <v>0</v>
      </c>
      <c r="AB407" s="155">
        <f t="shared" si="488"/>
        <v>0</v>
      </c>
      <c r="AC407" s="155">
        <f t="shared" si="488"/>
        <v>0</v>
      </c>
      <c r="AD407" s="155">
        <f t="shared" si="488"/>
        <v>0</v>
      </c>
      <c r="AE407" s="155">
        <f t="shared" si="488"/>
        <v>0</v>
      </c>
      <c r="AF407" s="155">
        <f t="shared" si="478"/>
        <v>0</v>
      </c>
      <c r="AG407" s="156">
        <v>0</v>
      </c>
      <c r="AH407" s="155">
        <f t="shared" si="489"/>
        <v>0</v>
      </c>
      <c r="AI407" s="155">
        <f t="shared" si="489"/>
        <v>0</v>
      </c>
      <c r="AJ407" s="155">
        <f t="shared" si="489"/>
        <v>0</v>
      </c>
      <c r="AK407" s="155">
        <f t="shared" si="489"/>
        <v>0</v>
      </c>
      <c r="AL407" s="155">
        <f t="shared" si="489"/>
        <v>0</v>
      </c>
      <c r="AM407" s="155">
        <f t="shared" si="489"/>
        <v>0</v>
      </c>
      <c r="AN407" s="155">
        <f t="shared" si="489"/>
        <v>0</v>
      </c>
      <c r="AO407" s="155">
        <f t="shared" si="489"/>
        <v>0</v>
      </c>
      <c r="AP407" s="155">
        <f t="shared" si="489"/>
        <v>0</v>
      </c>
      <c r="AQ407" s="155">
        <f t="shared" si="489"/>
        <v>0</v>
      </c>
      <c r="AR407" s="155">
        <f t="shared" si="489"/>
        <v>0</v>
      </c>
      <c r="AS407" s="155">
        <f t="shared" si="489"/>
        <v>0</v>
      </c>
      <c r="AT407" s="155">
        <f t="shared" si="480"/>
        <v>0</v>
      </c>
      <c r="AU407" s="156">
        <v>0</v>
      </c>
      <c r="AV407" s="155">
        <f t="shared" si="433"/>
        <v>0</v>
      </c>
      <c r="AW407" s="155">
        <f t="shared" si="437"/>
        <v>0</v>
      </c>
      <c r="AX407" s="155">
        <f t="shared" si="481"/>
        <v>0</v>
      </c>
      <c r="AY407" s="155">
        <f t="shared" si="481"/>
        <v>0</v>
      </c>
      <c r="AZ407" s="155">
        <f t="shared" si="481"/>
        <v>0</v>
      </c>
      <c r="BA407" s="155">
        <f t="shared" si="481"/>
        <v>0</v>
      </c>
      <c r="BB407" s="155">
        <f t="shared" si="481"/>
        <v>0</v>
      </c>
      <c r="BC407" s="155">
        <f t="shared" si="481"/>
        <v>0</v>
      </c>
      <c r="BD407" s="155">
        <f t="shared" si="481"/>
        <v>0</v>
      </c>
      <c r="BE407" s="155">
        <f t="shared" si="481"/>
        <v>0</v>
      </c>
      <c r="BF407" s="155">
        <f t="shared" si="481"/>
        <v>0</v>
      </c>
      <c r="BG407" s="155">
        <f t="shared" si="481"/>
        <v>0</v>
      </c>
      <c r="BH407" s="155">
        <f t="shared" si="473"/>
        <v>0</v>
      </c>
      <c r="BI407" s="156">
        <v>0</v>
      </c>
      <c r="BJ407" s="155">
        <f t="shared" si="470"/>
        <v>0</v>
      </c>
      <c r="BK407" s="155">
        <f t="shared" si="484"/>
        <v>0</v>
      </c>
      <c r="BL407" s="155">
        <f t="shared" si="484"/>
        <v>0</v>
      </c>
      <c r="BM407" s="155">
        <f t="shared" si="484"/>
        <v>3064055.5555555555</v>
      </c>
      <c r="BN407" s="155">
        <f t="shared" si="484"/>
        <v>3064055.5555555555</v>
      </c>
      <c r="BO407" s="155">
        <f t="shared" si="484"/>
        <v>3064055.5555555555</v>
      </c>
      <c r="BP407" s="155">
        <f t="shared" si="484"/>
        <v>3064055.5555555555</v>
      </c>
      <c r="BQ407" s="155">
        <f t="shared" si="484"/>
        <v>3064055.5555555555</v>
      </c>
      <c r="BR407" s="155">
        <f t="shared" si="485"/>
        <v>3064055.5555555555</v>
      </c>
      <c r="BS407" s="155">
        <f t="shared" si="487"/>
        <v>3064055.5555555555</v>
      </c>
      <c r="BT407" s="155">
        <f t="shared" si="487"/>
        <v>3064055.5555555555</v>
      </c>
      <c r="BU407" s="155">
        <f t="shared" si="464"/>
        <v>3064055.5555555555</v>
      </c>
      <c r="BV407" s="155">
        <f t="shared" si="475"/>
        <v>27576500</v>
      </c>
      <c r="BW407" s="156">
        <f t="shared" si="465"/>
        <v>82729500</v>
      </c>
      <c r="BX407" s="157">
        <f t="shared" si="486"/>
        <v>3064055.5555555555</v>
      </c>
      <c r="BY407" s="157">
        <f t="shared" si="486"/>
        <v>3064055.5555555555</v>
      </c>
      <c r="BZ407" s="157">
        <f t="shared" si="490"/>
        <v>3064055.5555555555</v>
      </c>
      <c r="CA407" s="157">
        <f t="shared" si="490"/>
        <v>3064055.5555555555</v>
      </c>
      <c r="CB407" s="157">
        <f t="shared" si="490"/>
        <v>3064055.5555555555</v>
      </c>
      <c r="CC407" s="157">
        <f t="shared" si="490"/>
        <v>3064055.5555555555</v>
      </c>
      <c r="CD407" s="157">
        <f t="shared" si="490"/>
        <v>3064055.5555555555</v>
      </c>
      <c r="CE407" s="157">
        <f t="shared" si="490"/>
        <v>3064055.5555555555</v>
      </c>
      <c r="CF407" s="157">
        <f t="shared" si="490"/>
        <v>3064055.5555555555</v>
      </c>
      <c r="CG407" s="157">
        <f t="shared" si="490"/>
        <v>3064055.5555555555</v>
      </c>
      <c r="CH407" s="157">
        <f t="shared" si="490"/>
        <v>3064055.5555555555</v>
      </c>
      <c r="CI407" s="157">
        <f t="shared" si="490"/>
        <v>3064055.5555555555</v>
      </c>
      <c r="CJ407" s="155">
        <f t="shared" si="467"/>
        <v>36768666.666666664</v>
      </c>
      <c r="CK407" s="156">
        <f t="shared" si="468"/>
        <v>45960833.333333336</v>
      </c>
      <c r="CL407" s="158">
        <f t="shared" si="491"/>
        <v>3064055.5555555555</v>
      </c>
      <c r="CM407" s="158">
        <f t="shared" si="491"/>
        <v>3064055.5555555555</v>
      </c>
      <c r="CN407" s="158">
        <f t="shared" si="491"/>
        <v>3064055.5555555555</v>
      </c>
      <c r="CO407" s="158">
        <f t="shared" si="491"/>
        <v>3064055.5555555555</v>
      </c>
      <c r="CP407" s="158">
        <f t="shared" si="491"/>
        <v>3064055.5555555555</v>
      </c>
      <c r="CQ407" s="158">
        <f t="shared" si="491"/>
        <v>3064055.5555555555</v>
      </c>
      <c r="CR407" s="158">
        <f t="shared" si="491"/>
        <v>3064055.5555555555</v>
      </c>
      <c r="CS407" s="158">
        <f t="shared" si="491"/>
        <v>3064055.5555555555</v>
      </c>
      <c r="CT407" s="158">
        <f t="shared" si="491"/>
        <v>3064055.5555555555</v>
      </c>
      <c r="CU407" s="158">
        <f t="shared" si="491"/>
        <v>3064055.5555555555</v>
      </c>
      <c r="CV407" s="158">
        <f t="shared" si="491"/>
        <v>3064055.5555555555</v>
      </c>
      <c r="CW407" s="158">
        <f t="shared" si="491"/>
        <v>3064055.5555555555</v>
      </c>
      <c r="CX407" s="158">
        <f t="shared" si="492"/>
        <v>36768666.666666664</v>
      </c>
      <c r="CY407" s="158">
        <f t="shared" si="469"/>
        <v>9192166.6666666716</v>
      </c>
    </row>
    <row r="408" spans="1:103" ht="13" outlineLevel="1" x14ac:dyDescent="0.25">
      <c r="A408" s="80" t="s">
        <v>460</v>
      </c>
      <c r="B408" s="80" t="s">
        <v>39</v>
      </c>
      <c r="C408" s="72"/>
      <c r="D408" s="71" t="s">
        <v>82</v>
      </c>
      <c r="E408" s="142" t="s">
        <v>665</v>
      </c>
      <c r="F408" s="71" t="s">
        <v>666</v>
      </c>
      <c r="G408" s="73">
        <v>45003</v>
      </c>
      <c r="H408" s="73">
        <v>45017</v>
      </c>
      <c r="I408" s="74" t="s">
        <v>720</v>
      </c>
      <c r="J408" s="74" t="s">
        <v>94</v>
      </c>
      <c r="K408" s="75" t="s">
        <v>66</v>
      </c>
      <c r="L408" s="71"/>
      <c r="M408" s="38" t="str">
        <f t="shared" si="402"/>
        <v>6274</v>
      </c>
      <c r="N408" s="160" t="s">
        <v>406</v>
      </c>
      <c r="O408" s="71">
        <v>6274001901</v>
      </c>
      <c r="P408" s="76"/>
      <c r="Q408" s="77"/>
      <c r="R408" s="76">
        <v>904588000</v>
      </c>
      <c r="S408" s="170">
        <f t="shared" si="403"/>
        <v>75382333.333333328</v>
      </c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>
        <f t="shared" si="478"/>
        <v>0</v>
      </c>
      <c r="AG408" s="156">
        <v>0</v>
      </c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>
        <f t="shared" si="480"/>
        <v>0</v>
      </c>
      <c r="AU408" s="156">
        <v>0</v>
      </c>
      <c r="AV408" s="155"/>
      <c r="AW408" s="155"/>
      <c r="AX408" s="155"/>
      <c r="AY408" s="155"/>
      <c r="AZ408" s="155"/>
      <c r="BA408" s="155"/>
      <c r="BB408" s="155"/>
      <c r="BC408" s="155"/>
      <c r="BD408" s="155"/>
      <c r="BE408" s="155"/>
      <c r="BF408" s="155"/>
      <c r="BG408" s="155"/>
      <c r="BH408" s="155"/>
      <c r="BI408" s="156"/>
      <c r="BJ408" s="155">
        <f t="shared" si="470"/>
        <v>0</v>
      </c>
      <c r="BK408" s="155">
        <f t="shared" si="484"/>
        <v>0</v>
      </c>
      <c r="BL408" s="155">
        <f t="shared" si="484"/>
        <v>0</v>
      </c>
      <c r="BM408" s="155">
        <f t="shared" si="484"/>
        <v>75382333.333333328</v>
      </c>
      <c r="BN408" s="155">
        <f t="shared" si="484"/>
        <v>75382333.333333328</v>
      </c>
      <c r="BO408" s="155">
        <f t="shared" si="484"/>
        <v>75382333.333333328</v>
      </c>
      <c r="BP408" s="155">
        <f t="shared" si="484"/>
        <v>75382333.333333328</v>
      </c>
      <c r="BQ408" s="155">
        <f t="shared" si="484"/>
        <v>75382333.333333328</v>
      </c>
      <c r="BR408" s="155">
        <f t="shared" si="485"/>
        <v>75382333.333333328</v>
      </c>
      <c r="BS408" s="155">
        <f t="shared" si="487"/>
        <v>75382333.333333328</v>
      </c>
      <c r="BT408" s="155">
        <f t="shared" si="487"/>
        <v>75382333.333333328</v>
      </c>
      <c r="BU408" s="155">
        <f t="shared" si="464"/>
        <v>75382333.333333328</v>
      </c>
      <c r="BV408" s="155">
        <f t="shared" si="475"/>
        <v>678441000</v>
      </c>
      <c r="BW408" s="156">
        <f t="shared" si="465"/>
        <v>226147000</v>
      </c>
      <c r="BX408" s="157">
        <f>+IF(YEAR($H408)&lt;$BX$5,$S408,IF(AND(YEAR($H408)=$BX$5,MONTH($H408)&lt;=BX$6),$S408,0))</f>
        <v>75382333.333333328</v>
      </c>
      <c r="BY408" s="157">
        <f>+IF(YEAR($H408)&lt;$BX$5,$S408,IF(AND(YEAR($H408)=$BX$5,MONTH($H408)&lt;=BY$6),$S408,0))</f>
        <v>75382333.333333328</v>
      </c>
      <c r="BZ408" s="157">
        <f>+IF(YEAR($H408)&lt;$BX$5,$S408,IF(AND(YEAR($H408)=$BX$5,MONTH($H408)&lt;=BZ$6),$S408,0))</f>
        <v>75382333.333333328</v>
      </c>
      <c r="CA408" s="157">
        <v>0</v>
      </c>
      <c r="CB408" s="157">
        <v>0</v>
      </c>
      <c r="CC408" s="157">
        <v>0</v>
      </c>
      <c r="CD408" s="157">
        <v>0</v>
      </c>
      <c r="CE408" s="157">
        <v>0</v>
      </c>
      <c r="CF408" s="157">
        <v>0</v>
      </c>
      <c r="CG408" s="157">
        <v>0</v>
      </c>
      <c r="CH408" s="157">
        <v>0</v>
      </c>
      <c r="CI408" s="157">
        <v>0</v>
      </c>
      <c r="CJ408" s="155">
        <f t="shared" si="467"/>
        <v>226147000</v>
      </c>
      <c r="CK408" s="156">
        <f>BW408-CJ408</f>
        <v>0</v>
      </c>
      <c r="CL408" s="158">
        <v>0</v>
      </c>
      <c r="CM408" s="158">
        <v>0</v>
      </c>
      <c r="CN408" s="158">
        <v>0</v>
      </c>
      <c r="CO408" s="158">
        <v>0</v>
      </c>
      <c r="CP408" s="158">
        <v>0</v>
      </c>
      <c r="CQ408" s="158">
        <v>0</v>
      </c>
      <c r="CR408" s="158">
        <v>0</v>
      </c>
      <c r="CS408" s="158">
        <v>0</v>
      </c>
      <c r="CT408" s="158">
        <v>0</v>
      </c>
      <c r="CU408" s="158">
        <v>0</v>
      </c>
      <c r="CV408" s="158">
        <v>0</v>
      </c>
      <c r="CW408" s="158">
        <v>0</v>
      </c>
      <c r="CX408" s="158">
        <f t="shared" si="492"/>
        <v>0</v>
      </c>
      <c r="CY408" s="158">
        <f t="shared" si="469"/>
        <v>0</v>
      </c>
    </row>
    <row r="409" spans="1:103" ht="13" outlineLevel="1" x14ac:dyDescent="0.25">
      <c r="A409" s="80" t="s">
        <v>460</v>
      </c>
      <c r="B409" s="80" t="s">
        <v>39</v>
      </c>
      <c r="C409" s="72"/>
      <c r="D409" s="71" t="s">
        <v>88</v>
      </c>
      <c r="E409" s="142" t="s">
        <v>950</v>
      </c>
      <c r="F409" s="71" t="s">
        <v>562</v>
      </c>
      <c r="G409" s="73">
        <v>45022</v>
      </c>
      <c r="H409" s="73">
        <v>45022</v>
      </c>
      <c r="I409" s="74">
        <v>120</v>
      </c>
      <c r="J409" s="74">
        <v>1001602000</v>
      </c>
      <c r="K409" s="75" t="s">
        <v>66</v>
      </c>
      <c r="L409" s="71"/>
      <c r="M409" s="38" t="str">
        <f t="shared" ref="M409:M474" si="493">+LEFT(N409,4)</f>
        <v>6274</v>
      </c>
      <c r="N409" s="71">
        <v>6274001905</v>
      </c>
      <c r="O409" s="71">
        <v>6274001905</v>
      </c>
      <c r="P409" s="76"/>
      <c r="Q409" s="77"/>
      <c r="R409" s="76">
        <v>465000000</v>
      </c>
      <c r="S409" s="170">
        <f t="shared" ref="S409:S474" si="494">+R409/I409</f>
        <v>3875000</v>
      </c>
      <c r="T409" s="155">
        <f t="shared" ref="T409:AE417" si="495">+IF(YEAR($H409)&lt;$T$5,$S409,IF(AND(YEAR($H409)=$T$5,MONTH($H409)&lt;=T$6),$S409,0))</f>
        <v>0</v>
      </c>
      <c r="U409" s="155">
        <f t="shared" si="495"/>
        <v>0</v>
      </c>
      <c r="V409" s="155">
        <f t="shared" si="495"/>
        <v>0</v>
      </c>
      <c r="W409" s="155">
        <f t="shared" si="495"/>
        <v>0</v>
      </c>
      <c r="X409" s="155">
        <f t="shared" si="495"/>
        <v>0</v>
      </c>
      <c r="Y409" s="155">
        <f t="shared" si="495"/>
        <v>0</v>
      </c>
      <c r="Z409" s="155">
        <f t="shared" si="495"/>
        <v>0</v>
      </c>
      <c r="AA409" s="155">
        <f t="shared" si="495"/>
        <v>0</v>
      </c>
      <c r="AB409" s="155">
        <f t="shared" si="495"/>
        <v>0</v>
      </c>
      <c r="AC409" s="155">
        <f t="shared" si="495"/>
        <v>0</v>
      </c>
      <c r="AD409" s="155">
        <f t="shared" si="495"/>
        <v>0</v>
      </c>
      <c r="AE409" s="155">
        <f t="shared" si="495"/>
        <v>0</v>
      </c>
      <c r="AF409" s="155">
        <f t="shared" si="478"/>
        <v>0</v>
      </c>
      <c r="AG409" s="156">
        <v>0</v>
      </c>
      <c r="AH409" s="155">
        <f t="shared" ref="AH409:AS423" si="496">+IF(YEAR($H409)&lt;$AH$5,$S409,IF(AND(YEAR($H409)=$AH$5,MONTH($H409)&lt;=AH$6),$S409,0))</f>
        <v>0</v>
      </c>
      <c r="AI409" s="155">
        <f t="shared" si="496"/>
        <v>0</v>
      </c>
      <c r="AJ409" s="155">
        <f t="shared" si="496"/>
        <v>0</v>
      </c>
      <c r="AK409" s="155">
        <f t="shared" si="496"/>
        <v>0</v>
      </c>
      <c r="AL409" s="155">
        <f t="shared" si="496"/>
        <v>0</v>
      </c>
      <c r="AM409" s="155">
        <f t="shared" si="496"/>
        <v>0</v>
      </c>
      <c r="AN409" s="155">
        <f t="shared" si="496"/>
        <v>0</v>
      </c>
      <c r="AO409" s="155">
        <f t="shared" si="496"/>
        <v>0</v>
      </c>
      <c r="AP409" s="155">
        <f t="shared" si="496"/>
        <v>0</v>
      </c>
      <c r="AQ409" s="155">
        <f t="shared" si="496"/>
        <v>0</v>
      </c>
      <c r="AR409" s="155">
        <f t="shared" si="496"/>
        <v>0</v>
      </c>
      <c r="AS409" s="155">
        <f t="shared" si="496"/>
        <v>0</v>
      </c>
      <c r="AT409" s="155">
        <f t="shared" si="480"/>
        <v>0</v>
      </c>
      <c r="AU409" s="156">
        <v>0</v>
      </c>
      <c r="AV409" s="155">
        <f t="shared" ref="AV409:BG423" si="497">+IF(YEAR($H409)&lt;$AV$5,$S409,IF(AND(YEAR($H409)=$AV$5,MONTH($H409)&lt;=AV$6),$S409,0))</f>
        <v>0</v>
      </c>
      <c r="AW409" s="155">
        <f t="shared" si="497"/>
        <v>0</v>
      </c>
      <c r="AX409" s="155">
        <f t="shared" si="497"/>
        <v>0</v>
      </c>
      <c r="AY409" s="155">
        <f t="shared" si="497"/>
        <v>0</v>
      </c>
      <c r="AZ409" s="155">
        <f t="shared" si="497"/>
        <v>0</v>
      </c>
      <c r="BA409" s="155">
        <f t="shared" si="497"/>
        <v>0</v>
      </c>
      <c r="BB409" s="155">
        <f t="shared" si="497"/>
        <v>0</v>
      </c>
      <c r="BC409" s="155">
        <f t="shared" si="497"/>
        <v>0</v>
      </c>
      <c r="BD409" s="155">
        <f t="shared" si="497"/>
        <v>0</v>
      </c>
      <c r="BE409" s="155">
        <f t="shared" si="497"/>
        <v>0</v>
      </c>
      <c r="BF409" s="155">
        <f t="shared" si="497"/>
        <v>0</v>
      </c>
      <c r="BG409" s="155">
        <f t="shared" si="497"/>
        <v>0</v>
      </c>
      <c r="BH409" s="155">
        <f t="shared" ref="BH409:BH440" si="498">+SUM(AV409:BG409)</f>
        <v>0</v>
      </c>
      <c r="BI409" s="156">
        <v>0</v>
      </c>
      <c r="BJ409" s="155">
        <f t="shared" si="470"/>
        <v>0</v>
      </c>
      <c r="BK409" s="155">
        <f t="shared" si="484"/>
        <v>0</v>
      </c>
      <c r="BL409" s="155">
        <f t="shared" si="484"/>
        <v>0</v>
      </c>
      <c r="BM409" s="155">
        <f t="shared" si="484"/>
        <v>3875000</v>
      </c>
      <c r="BN409" s="155">
        <f t="shared" si="484"/>
        <v>3875000</v>
      </c>
      <c r="BO409" s="155">
        <f t="shared" si="484"/>
        <v>3875000</v>
      </c>
      <c r="BP409" s="155">
        <f t="shared" si="484"/>
        <v>3875000</v>
      </c>
      <c r="BQ409" s="155">
        <f t="shared" si="484"/>
        <v>3875000</v>
      </c>
      <c r="BR409" s="155">
        <f t="shared" si="485"/>
        <v>3875000</v>
      </c>
      <c r="BS409" s="155">
        <f t="shared" si="487"/>
        <v>3875000</v>
      </c>
      <c r="BT409" s="155">
        <f t="shared" si="487"/>
        <v>3875000</v>
      </c>
      <c r="BU409" s="155">
        <f t="shared" si="464"/>
        <v>3875000</v>
      </c>
      <c r="BV409" s="155">
        <f t="shared" si="475"/>
        <v>34875000</v>
      </c>
      <c r="BW409" s="156">
        <f t="shared" si="465"/>
        <v>430125000</v>
      </c>
      <c r="BX409" s="157">
        <f t="shared" ref="BX409:CI418" si="499">+$S409</f>
        <v>3875000</v>
      </c>
      <c r="BY409" s="157">
        <f t="shared" si="499"/>
        <v>3875000</v>
      </c>
      <c r="BZ409" s="157">
        <f t="shared" si="499"/>
        <v>3875000</v>
      </c>
      <c r="CA409" s="157">
        <f t="shared" si="499"/>
        <v>3875000</v>
      </c>
      <c r="CB409" s="157">
        <f t="shared" si="499"/>
        <v>3875000</v>
      </c>
      <c r="CC409" s="157">
        <f t="shared" si="499"/>
        <v>3875000</v>
      </c>
      <c r="CD409" s="157">
        <f t="shared" si="499"/>
        <v>3875000</v>
      </c>
      <c r="CE409" s="157">
        <f t="shared" si="499"/>
        <v>3875000</v>
      </c>
      <c r="CF409" s="157">
        <f t="shared" si="499"/>
        <v>3875000</v>
      </c>
      <c r="CG409" s="157">
        <f t="shared" si="499"/>
        <v>3875000</v>
      </c>
      <c r="CH409" s="157">
        <f t="shared" si="499"/>
        <v>3875000</v>
      </c>
      <c r="CI409" s="157">
        <f t="shared" si="499"/>
        <v>3875000</v>
      </c>
      <c r="CJ409" s="155">
        <f t="shared" si="467"/>
        <v>46500000</v>
      </c>
      <c r="CK409" s="156">
        <f t="shared" ref="CK409:CK438" si="500">+BW409-CJ409</f>
        <v>383625000</v>
      </c>
      <c r="CL409" s="158">
        <f t="shared" ref="CL409:CW420" si="501">+IF(YEAR($H409)&lt;$CL$4,$S409,IF(AND(YEAR($H409)=$CL$4,MONTH($H409)&lt;=CL$6),$S409,0))</f>
        <v>3875000</v>
      </c>
      <c r="CM409" s="158">
        <f t="shared" si="501"/>
        <v>3875000</v>
      </c>
      <c r="CN409" s="158">
        <f t="shared" si="501"/>
        <v>3875000</v>
      </c>
      <c r="CO409" s="158">
        <f t="shared" si="501"/>
        <v>3875000</v>
      </c>
      <c r="CP409" s="158">
        <f t="shared" si="501"/>
        <v>3875000</v>
      </c>
      <c r="CQ409" s="158">
        <f t="shared" si="501"/>
        <v>3875000</v>
      </c>
      <c r="CR409" s="158">
        <f t="shared" si="501"/>
        <v>3875000</v>
      </c>
      <c r="CS409" s="158">
        <f t="shared" si="501"/>
        <v>3875000</v>
      </c>
      <c r="CT409" s="158">
        <f t="shared" si="501"/>
        <v>3875000</v>
      </c>
      <c r="CU409" s="158">
        <f t="shared" si="501"/>
        <v>3875000</v>
      </c>
      <c r="CV409" s="158">
        <f t="shared" si="501"/>
        <v>3875000</v>
      </c>
      <c r="CW409" s="158">
        <f t="shared" si="501"/>
        <v>3875000</v>
      </c>
      <c r="CX409" s="158">
        <f t="shared" si="492"/>
        <v>46500000</v>
      </c>
      <c r="CY409" s="158">
        <f t="shared" si="469"/>
        <v>337125000</v>
      </c>
    </row>
    <row r="410" spans="1:103" ht="13" outlineLevel="1" x14ac:dyDescent="0.25">
      <c r="A410" s="80" t="s">
        <v>460</v>
      </c>
      <c r="B410" s="80" t="s">
        <v>39</v>
      </c>
      <c r="C410" s="72"/>
      <c r="D410" s="71" t="s">
        <v>88</v>
      </c>
      <c r="E410" s="142" t="s">
        <v>951</v>
      </c>
      <c r="F410" s="71" t="s">
        <v>558</v>
      </c>
      <c r="G410" s="73">
        <v>45064</v>
      </c>
      <c r="H410" s="73">
        <v>45028</v>
      </c>
      <c r="I410" s="74">
        <v>120</v>
      </c>
      <c r="J410" s="74">
        <v>1001602000</v>
      </c>
      <c r="K410" s="75" t="s">
        <v>66</v>
      </c>
      <c r="L410" s="71"/>
      <c r="M410" s="38" t="str">
        <f t="shared" si="493"/>
        <v>6274</v>
      </c>
      <c r="N410" s="71">
        <v>6274001905</v>
      </c>
      <c r="O410" s="71">
        <v>6274001905</v>
      </c>
      <c r="P410" s="76"/>
      <c r="Q410" s="77"/>
      <c r="R410" s="76">
        <v>515000000</v>
      </c>
      <c r="S410" s="170">
        <f t="shared" si="494"/>
        <v>4291666.666666667</v>
      </c>
      <c r="T410" s="155">
        <f t="shared" si="495"/>
        <v>0</v>
      </c>
      <c r="U410" s="155">
        <f t="shared" si="495"/>
        <v>0</v>
      </c>
      <c r="V410" s="155">
        <f t="shared" si="495"/>
        <v>0</v>
      </c>
      <c r="W410" s="155">
        <f t="shared" si="495"/>
        <v>0</v>
      </c>
      <c r="X410" s="155">
        <f t="shared" si="495"/>
        <v>0</v>
      </c>
      <c r="Y410" s="155">
        <f t="shared" si="495"/>
        <v>0</v>
      </c>
      <c r="Z410" s="155">
        <f t="shared" si="495"/>
        <v>0</v>
      </c>
      <c r="AA410" s="155">
        <f t="shared" si="495"/>
        <v>0</v>
      </c>
      <c r="AB410" s="155">
        <f t="shared" si="495"/>
        <v>0</v>
      </c>
      <c r="AC410" s="155">
        <f t="shared" si="495"/>
        <v>0</v>
      </c>
      <c r="AD410" s="155">
        <f t="shared" si="495"/>
        <v>0</v>
      </c>
      <c r="AE410" s="155">
        <f t="shared" si="495"/>
        <v>0</v>
      </c>
      <c r="AF410" s="155">
        <f t="shared" si="478"/>
        <v>0</v>
      </c>
      <c r="AG410" s="156">
        <v>0</v>
      </c>
      <c r="AH410" s="155">
        <f t="shared" si="496"/>
        <v>0</v>
      </c>
      <c r="AI410" s="155">
        <f t="shared" si="496"/>
        <v>0</v>
      </c>
      <c r="AJ410" s="155">
        <f t="shared" si="496"/>
        <v>0</v>
      </c>
      <c r="AK410" s="155">
        <f t="shared" si="496"/>
        <v>0</v>
      </c>
      <c r="AL410" s="155">
        <f t="shared" si="496"/>
        <v>0</v>
      </c>
      <c r="AM410" s="155">
        <f t="shared" si="496"/>
        <v>0</v>
      </c>
      <c r="AN410" s="155">
        <f t="shared" si="496"/>
        <v>0</v>
      </c>
      <c r="AO410" s="155">
        <f t="shared" si="496"/>
        <v>0</v>
      </c>
      <c r="AP410" s="155">
        <f t="shared" si="496"/>
        <v>0</v>
      </c>
      <c r="AQ410" s="155">
        <f t="shared" si="496"/>
        <v>0</v>
      </c>
      <c r="AR410" s="155">
        <f t="shared" si="496"/>
        <v>0</v>
      </c>
      <c r="AS410" s="155">
        <f t="shared" si="496"/>
        <v>0</v>
      </c>
      <c r="AT410" s="155">
        <f t="shared" si="480"/>
        <v>0</v>
      </c>
      <c r="AU410" s="156">
        <v>0</v>
      </c>
      <c r="AV410" s="155">
        <f t="shared" si="497"/>
        <v>0</v>
      </c>
      <c r="AW410" s="155">
        <f t="shared" si="497"/>
        <v>0</v>
      </c>
      <c r="AX410" s="155">
        <f t="shared" si="497"/>
        <v>0</v>
      </c>
      <c r="AY410" s="155">
        <f t="shared" si="497"/>
        <v>0</v>
      </c>
      <c r="AZ410" s="155">
        <f t="shared" si="497"/>
        <v>0</v>
      </c>
      <c r="BA410" s="155">
        <f t="shared" si="497"/>
        <v>0</v>
      </c>
      <c r="BB410" s="155">
        <f t="shared" si="497"/>
        <v>0</v>
      </c>
      <c r="BC410" s="155">
        <f t="shared" si="497"/>
        <v>0</v>
      </c>
      <c r="BD410" s="155">
        <f t="shared" si="497"/>
        <v>0</v>
      </c>
      <c r="BE410" s="155">
        <f t="shared" si="497"/>
        <v>0</v>
      </c>
      <c r="BF410" s="155">
        <f t="shared" si="497"/>
        <v>0</v>
      </c>
      <c r="BG410" s="155">
        <f t="shared" si="497"/>
        <v>0</v>
      </c>
      <c r="BH410" s="155">
        <f t="shared" si="498"/>
        <v>0</v>
      </c>
      <c r="BI410" s="156">
        <v>0</v>
      </c>
      <c r="BJ410" s="155">
        <f t="shared" si="470"/>
        <v>0</v>
      </c>
      <c r="BK410" s="155">
        <f t="shared" si="484"/>
        <v>0</v>
      </c>
      <c r="BL410" s="155">
        <f t="shared" si="484"/>
        <v>0</v>
      </c>
      <c r="BM410" s="155">
        <f t="shared" si="484"/>
        <v>4291666.666666667</v>
      </c>
      <c r="BN410" s="155">
        <f t="shared" si="484"/>
        <v>4291666.666666667</v>
      </c>
      <c r="BO410" s="155">
        <f t="shared" si="484"/>
        <v>4291666.666666667</v>
      </c>
      <c r="BP410" s="155">
        <f t="shared" si="484"/>
        <v>4291666.666666667</v>
      </c>
      <c r="BQ410" s="155">
        <f t="shared" si="484"/>
        <v>4291666.666666667</v>
      </c>
      <c r="BR410" s="155">
        <f t="shared" si="485"/>
        <v>4291666.666666667</v>
      </c>
      <c r="BS410" s="155">
        <f t="shared" si="487"/>
        <v>4291666.666666667</v>
      </c>
      <c r="BT410" s="155">
        <f t="shared" si="487"/>
        <v>4291666.666666667</v>
      </c>
      <c r="BU410" s="155">
        <f t="shared" si="464"/>
        <v>4291666.666666667</v>
      </c>
      <c r="BV410" s="155">
        <f t="shared" si="475"/>
        <v>38625000</v>
      </c>
      <c r="BW410" s="156">
        <f t="shared" si="465"/>
        <v>476375000</v>
      </c>
      <c r="BX410" s="157">
        <f t="shared" si="499"/>
        <v>4291666.666666667</v>
      </c>
      <c r="BY410" s="157">
        <f t="shared" si="499"/>
        <v>4291666.666666667</v>
      </c>
      <c r="BZ410" s="157">
        <f t="shared" si="499"/>
        <v>4291666.666666667</v>
      </c>
      <c r="CA410" s="157">
        <f t="shared" si="499"/>
        <v>4291666.666666667</v>
      </c>
      <c r="CB410" s="157">
        <f t="shared" si="499"/>
        <v>4291666.666666667</v>
      </c>
      <c r="CC410" s="157">
        <f t="shared" si="499"/>
        <v>4291666.666666667</v>
      </c>
      <c r="CD410" s="157">
        <f t="shared" si="499"/>
        <v>4291666.666666667</v>
      </c>
      <c r="CE410" s="157">
        <f t="shared" si="499"/>
        <v>4291666.666666667</v>
      </c>
      <c r="CF410" s="157">
        <f t="shared" si="499"/>
        <v>4291666.666666667</v>
      </c>
      <c r="CG410" s="157">
        <f t="shared" si="499"/>
        <v>4291666.666666667</v>
      </c>
      <c r="CH410" s="157">
        <f t="shared" si="499"/>
        <v>4291666.666666667</v>
      </c>
      <c r="CI410" s="157">
        <f t="shared" si="499"/>
        <v>4291666.666666667</v>
      </c>
      <c r="CJ410" s="155">
        <f t="shared" si="467"/>
        <v>51499999.999999993</v>
      </c>
      <c r="CK410" s="156">
        <f t="shared" si="500"/>
        <v>424875000</v>
      </c>
      <c r="CL410" s="158">
        <f t="shared" si="501"/>
        <v>4291666.666666667</v>
      </c>
      <c r="CM410" s="158">
        <f t="shared" si="501"/>
        <v>4291666.666666667</v>
      </c>
      <c r="CN410" s="158">
        <f t="shared" si="501"/>
        <v>4291666.666666667</v>
      </c>
      <c r="CO410" s="158">
        <f t="shared" si="501"/>
        <v>4291666.666666667</v>
      </c>
      <c r="CP410" s="158">
        <f t="shared" si="501"/>
        <v>4291666.666666667</v>
      </c>
      <c r="CQ410" s="158">
        <f t="shared" si="501"/>
        <v>4291666.666666667</v>
      </c>
      <c r="CR410" s="158">
        <f t="shared" si="501"/>
        <v>4291666.666666667</v>
      </c>
      <c r="CS410" s="158">
        <f t="shared" si="501"/>
        <v>4291666.666666667</v>
      </c>
      <c r="CT410" s="158">
        <f t="shared" si="501"/>
        <v>4291666.666666667</v>
      </c>
      <c r="CU410" s="158">
        <f t="shared" si="501"/>
        <v>4291666.666666667</v>
      </c>
      <c r="CV410" s="158">
        <f t="shared" si="501"/>
        <v>4291666.666666667</v>
      </c>
      <c r="CW410" s="158">
        <f t="shared" si="501"/>
        <v>4291666.666666667</v>
      </c>
      <c r="CX410" s="158">
        <f t="shared" si="492"/>
        <v>51499999.999999993</v>
      </c>
      <c r="CY410" s="158">
        <f t="shared" si="469"/>
        <v>373375000</v>
      </c>
    </row>
    <row r="411" spans="1:103" ht="13" outlineLevel="1" x14ac:dyDescent="0.25">
      <c r="A411" s="80" t="s">
        <v>460</v>
      </c>
      <c r="B411" s="80" t="s">
        <v>39</v>
      </c>
      <c r="C411" s="72"/>
      <c r="D411" s="71" t="s">
        <v>88</v>
      </c>
      <c r="E411" s="142" t="s">
        <v>952</v>
      </c>
      <c r="F411" s="71" t="s">
        <v>559</v>
      </c>
      <c r="G411" s="73">
        <v>45082</v>
      </c>
      <c r="H411" s="73">
        <v>45028</v>
      </c>
      <c r="I411" s="74">
        <v>120</v>
      </c>
      <c r="J411" s="74">
        <v>1001602000</v>
      </c>
      <c r="K411" s="75" t="s">
        <v>66</v>
      </c>
      <c r="L411" s="71"/>
      <c r="M411" s="38" t="str">
        <f t="shared" si="493"/>
        <v>6274</v>
      </c>
      <c r="N411" s="71">
        <v>6274001905</v>
      </c>
      <c r="O411" s="71">
        <v>6274001905</v>
      </c>
      <c r="P411" s="76"/>
      <c r="Q411" s="77"/>
      <c r="R411" s="76">
        <v>465000000</v>
      </c>
      <c r="S411" s="170">
        <f t="shared" si="494"/>
        <v>3875000</v>
      </c>
      <c r="T411" s="155">
        <f t="shared" si="495"/>
        <v>0</v>
      </c>
      <c r="U411" s="155">
        <f t="shared" si="495"/>
        <v>0</v>
      </c>
      <c r="V411" s="155">
        <f t="shared" si="495"/>
        <v>0</v>
      </c>
      <c r="W411" s="155">
        <f t="shared" si="495"/>
        <v>0</v>
      </c>
      <c r="X411" s="155">
        <f t="shared" si="495"/>
        <v>0</v>
      </c>
      <c r="Y411" s="155">
        <f t="shared" si="495"/>
        <v>0</v>
      </c>
      <c r="Z411" s="155">
        <f t="shared" si="495"/>
        <v>0</v>
      </c>
      <c r="AA411" s="155">
        <f t="shared" si="495"/>
        <v>0</v>
      </c>
      <c r="AB411" s="155">
        <f t="shared" si="495"/>
        <v>0</v>
      </c>
      <c r="AC411" s="155">
        <f t="shared" si="495"/>
        <v>0</v>
      </c>
      <c r="AD411" s="155">
        <f t="shared" si="495"/>
        <v>0</v>
      </c>
      <c r="AE411" s="155">
        <f t="shared" si="495"/>
        <v>0</v>
      </c>
      <c r="AF411" s="155">
        <f t="shared" si="478"/>
        <v>0</v>
      </c>
      <c r="AG411" s="156">
        <v>0</v>
      </c>
      <c r="AH411" s="155">
        <f t="shared" si="496"/>
        <v>0</v>
      </c>
      <c r="AI411" s="155">
        <f t="shared" si="496"/>
        <v>0</v>
      </c>
      <c r="AJ411" s="155">
        <f t="shared" si="496"/>
        <v>0</v>
      </c>
      <c r="AK411" s="155">
        <f t="shared" si="496"/>
        <v>0</v>
      </c>
      <c r="AL411" s="155">
        <f t="shared" si="496"/>
        <v>0</v>
      </c>
      <c r="AM411" s="155">
        <f t="shared" si="496"/>
        <v>0</v>
      </c>
      <c r="AN411" s="155">
        <f t="shared" si="496"/>
        <v>0</v>
      </c>
      <c r="AO411" s="155">
        <f t="shared" si="496"/>
        <v>0</v>
      </c>
      <c r="AP411" s="155">
        <f t="shared" si="496"/>
        <v>0</v>
      </c>
      <c r="AQ411" s="155">
        <f t="shared" si="496"/>
        <v>0</v>
      </c>
      <c r="AR411" s="155">
        <f t="shared" si="496"/>
        <v>0</v>
      </c>
      <c r="AS411" s="155">
        <f t="shared" si="496"/>
        <v>0</v>
      </c>
      <c r="AT411" s="155">
        <f t="shared" si="480"/>
        <v>0</v>
      </c>
      <c r="AU411" s="156">
        <v>0</v>
      </c>
      <c r="AV411" s="155">
        <f t="shared" si="497"/>
        <v>0</v>
      </c>
      <c r="AW411" s="155">
        <f t="shared" si="497"/>
        <v>0</v>
      </c>
      <c r="AX411" s="155">
        <f t="shared" si="497"/>
        <v>0</v>
      </c>
      <c r="AY411" s="155">
        <f t="shared" si="497"/>
        <v>0</v>
      </c>
      <c r="AZ411" s="155">
        <f t="shared" si="497"/>
        <v>0</v>
      </c>
      <c r="BA411" s="155">
        <f t="shared" si="497"/>
        <v>0</v>
      </c>
      <c r="BB411" s="155">
        <f t="shared" si="497"/>
        <v>0</v>
      </c>
      <c r="BC411" s="155">
        <f t="shared" si="497"/>
        <v>0</v>
      </c>
      <c r="BD411" s="155">
        <f t="shared" si="497"/>
        <v>0</v>
      </c>
      <c r="BE411" s="155">
        <f t="shared" si="497"/>
        <v>0</v>
      </c>
      <c r="BF411" s="155">
        <f t="shared" si="497"/>
        <v>0</v>
      </c>
      <c r="BG411" s="155">
        <f t="shared" si="497"/>
        <v>0</v>
      </c>
      <c r="BH411" s="155">
        <f t="shared" si="498"/>
        <v>0</v>
      </c>
      <c r="BI411" s="156">
        <v>0</v>
      </c>
      <c r="BJ411" s="155">
        <f t="shared" si="470"/>
        <v>0</v>
      </c>
      <c r="BK411" s="155">
        <f t="shared" ref="BK411:BQ420" si="502">+IF(YEAR($H411)&lt;$BJ$5,$S411,IF(AND(YEAR($H411)=$BJ$5,MONTH($H411)&lt;=BK$6),$S411,0))</f>
        <v>0</v>
      </c>
      <c r="BL411" s="155">
        <f t="shared" si="502"/>
        <v>0</v>
      </c>
      <c r="BM411" s="155">
        <f t="shared" si="502"/>
        <v>3875000</v>
      </c>
      <c r="BN411" s="155">
        <f t="shared" si="502"/>
        <v>3875000</v>
      </c>
      <c r="BO411" s="155">
        <f t="shared" si="502"/>
        <v>3875000</v>
      </c>
      <c r="BP411" s="155">
        <f t="shared" si="502"/>
        <v>3875000</v>
      </c>
      <c r="BQ411" s="155">
        <f t="shared" si="502"/>
        <v>3875000</v>
      </c>
      <c r="BR411" s="155">
        <f t="shared" si="485"/>
        <v>3875000</v>
      </c>
      <c r="BS411" s="155">
        <f t="shared" si="487"/>
        <v>3875000</v>
      </c>
      <c r="BT411" s="155">
        <f t="shared" si="487"/>
        <v>3875000</v>
      </c>
      <c r="BU411" s="155">
        <f t="shared" si="464"/>
        <v>3875000</v>
      </c>
      <c r="BV411" s="155">
        <f t="shared" si="475"/>
        <v>34875000</v>
      </c>
      <c r="BW411" s="156">
        <f t="shared" si="465"/>
        <v>430125000</v>
      </c>
      <c r="BX411" s="157">
        <f t="shared" si="499"/>
        <v>3875000</v>
      </c>
      <c r="BY411" s="157">
        <f t="shared" si="499"/>
        <v>3875000</v>
      </c>
      <c r="BZ411" s="157">
        <f t="shared" si="499"/>
        <v>3875000</v>
      </c>
      <c r="CA411" s="157">
        <f t="shared" si="499"/>
        <v>3875000</v>
      </c>
      <c r="CB411" s="157">
        <f t="shared" si="499"/>
        <v>3875000</v>
      </c>
      <c r="CC411" s="157">
        <f t="shared" si="499"/>
        <v>3875000</v>
      </c>
      <c r="CD411" s="157">
        <f t="shared" si="499"/>
        <v>3875000</v>
      </c>
      <c r="CE411" s="157">
        <f t="shared" si="499"/>
        <v>3875000</v>
      </c>
      <c r="CF411" s="157">
        <f t="shared" si="499"/>
        <v>3875000</v>
      </c>
      <c r="CG411" s="157">
        <f t="shared" si="499"/>
        <v>3875000</v>
      </c>
      <c r="CH411" s="157">
        <f t="shared" si="499"/>
        <v>3875000</v>
      </c>
      <c r="CI411" s="157">
        <f t="shared" si="499"/>
        <v>3875000</v>
      </c>
      <c r="CJ411" s="155">
        <f t="shared" si="467"/>
        <v>46500000</v>
      </c>
      <c r="CK411" s="156">
        <f t="shared" si="500"/>
        <v>383625000</v>
      </c>
      <c r="CL411" s="158">
        <f t="shared" si="501"/>
        <v>3875000</v>
      </c>
      <c r="CM411" s="158">
        <f t="shared" si="501"/>
        <v>3875000</v>
      </c>
      <c r="CN411" s="158">
        <f t="shared" si="501"/>
        <v>3875000</v>
      </c>
      <c r="CO411" s="158">
        <f t="shared" si="501"/>
        <v>3875000</v>
      </c>
      <c r="CP411" s="158">
        <f t="shared" si="501"/>
        <v>3875000</v>
      </c>
      <c r="CQ411" s="158">
        <f t="shared" si="501"/>
        <v>3875000</v>
      </c>
      <c r="CR411" s="158">
        <f t="shared" si="501"/>
        <v>3875000</v>
      </c>
      <c r="CS411" s="158">
        <f t="shared" si="501"/>
        <v>3875000</v>
      </c>
      <c r="CT411" s="158">
        <f t="shared" si="501"/>
        <v>3875000</v>
      </c>
      <c r="CU411" s="158">
        <f t="shared" si="501"/>
        <v>3875000</v>
      </c>
      <c r="CV411" s="158">
        <f t="shared" si="501"/>
        <v>3875000</v>
      </c>
      <c r="CW411" s="158">
        <f t="shared" si="501"/>
        <v>3875000</v>
      </c>
      <c r="CX411" s="158">
        <f t="shared" si="492"/>
        <v>46500000</v>
      </c>
      <c r="CY411" s="158">
        <f t="shared" si="469"/>
        <v>337125000</v>
      </c>
    </row>
    <row r="412" spans="1:103" ht="13" outlineLevel="1" x14ac:dyDescent="0.25">
      <c r="A412" s="80" t="s">
        <v>460</v>
      </c>
      <c r="B412" s="80" t="s">
        <v>39</v>
      </c>
      <c r="C412" s="72"/>
      <c r="D412" s="71" t="s">
        <v>88</v>
      </c>
      <c r="E412" s="142" t="s">
        <v>953</v>
      </c>
      <c r="F412" s="71" t="s">
        <v>560</v>
      </c>
      <c r="G412" s="73">
        <v>45108</v>
      </c>
      <c r="H412" s="73">
        <v>45028</v>
      </c>
      <c r="I412" s="74">
        <v>72</v>
      </c>
      <c r="J412" s="74">
        <v>1001602000</v>
      </c>
      <c r="K412" s="75" t="s">
        <v>66</v>
      </c>
      <c r="L412" s="71"/>
      <c r="M412" s="38" t="str">
        <f t="shared" si="493"/>
        <v>6274</v>
      </c>
      <c r="N412" s="71">
        <v>6274001905</v>
      </c>
      <c r="O412" s="71">
        <v>6274001905</v>
      </c>
      <c r="P412" s="76"/>
      <c r="Q412" s="77"/>
      <c r="R412" s="76">
        <v>465000000</v>
      </c>
      <c r="S412" s="170">
        <f t="shared" si="494"/>
        <v>6458333.333333333</v>
      </c>
      <c r="T412" s="155">
        <f t="shared" si="495"/>
        <v>0</v>
      </c>
      <c r="U412" s="155">
        <f t="shared" si="495"/>
        <v>0</v>
      </c>
      <c r="V412" s="155">
        <f t="shared" si="495"/>
        <v>0</v>
      </c>
      <c r="W412" s="155">
        <f t="shared" si="495"/>
        <v>0</v>
      </c>
      <c r="X412" s="155">
        <f t="shared" si="495"/>
        <v>0</v>
      </c>
      <c r="Y412" s="155">
        <f t="shared" si="495"/>
        <v>0</v>
      </c>
      <c r="Z412" s="155">
        <f t="shared" si="495"/>
        <v>0</v>
      </c>
      <c r="AA412" s="155">
        <f t="shared" si="495"/>
        <v>0</v>
      </c>
      <c r="AB412" s="155">
        <f t="shared" si="495"/>
        <v>0</v>
      </c>
      <c r="AC412" s="155">
        <f t="shared" si="495"/>
        <v>0</v>
      </c>
      <c r="AD412" s="155">
        <f t="shared" si="495"/>
        <v>0</v>
      </c>
      <c r="AE412" s="155">
        <f t="shared" si="495"/>
        <v>0</v>
      </c>
      <c r="AF412" s="155">
        <f t="shared" si="478"/>
        <v>0</v>
      </c>
      <c r="AG412" s="156">
        <v>0</v>
      </c>
      <c r="AH412" s="155">
        <f t="shared" si="496"/>
        <v>0</v>
      </c>
      <c r="AI412" s="155">
        <f t="shared" si="496"/>
        <v>0</v>
      </c>
      <c r="AJ412" s="155">
        <f t="shared" si="496"/>
        <v>0</v>
      </c>
      <c r="AK412" s="155">
        <f t="shared" si="496"/>
        <v>0</v>
      </c>
      <c r="AL412" s="155">
        <f t="shared" si="496"/>
        <v>0</v>
      </c>
      <c r="AM412" s="155">
        <f t="shared" si="496"/>
        <v>0</v>
      </c>
      <c r="AN412" s="155">
        <f t="shared" si="496"/>
        <v>0</v>
      </c>
      <c r="AO412" s="155">
        <f t="shared" si="496"/>
        <v>0</v>
      </c>
      <c r="AP412" s="155">
        <f t="shared" si="496"/>
        <v>0</v>
      </c>
      <c r="AQ412" s="155">
        <f t="shared" si="496"/>
        <v>0</v>
      </c>
      <c r="AR412" s="155">
        <f t="shared" si="496"/>
        <v>0</v>
      </c>
      <c r="AS412" s="155">
        <f t="shared" si="496"/>
        <v>0</v>
      </c>
      <c r="AT412" s="155">
        <f t="shared" si="480"/>
        <v>0</v>
      </c>
      <c r="AU412" s="156">
        <v>0</v>
      </c>
      <c r="AV412" s="155">
        <f t="shared" si="497"/>
        <v>0</v>
      </c>
      <c r="AW412" s="155">
        <f t="shared" si="497"/>
        <v>0</v>
      </c>
      <c r="AX412" s="155">
        <f t="shared" si="497"/>
        <v>0</v>
      </c>
      <c r="AY412" s="155">
        <f t="shared" si="497"/>
        <v>0</v>
      </c>
      <c r="AZ412" s="155">
        <f t="shared" si="497"/>
        <v>0</v>
      </c>
      <c r="BA412" s="155">
        <f t="shared" si="497"/>
        <v>0</v>
      </c>
      <c r="BB412" s="155">
        <f t="shared" si="497"/>
        <v>0</v>
      </c>
      <c r="BC412" s="155">
        <f t="shared" si="497"/>
        <v>0</v>
      </c>
      <c r="BD412" s="155">
        <f t="shared" si="497"/>
        <v>0</v>
      </c>
      <c r="BE412" s="155">
        <f t="shared" si="497"/>
        <v>0</v>
      </c>
      <c r="BF412" s="155">
        <f t="shared" si="497"/>
        <v>0</v>
      </c>
      <c r="BG412" s="155">
        <f t="shared" si="497"/>
        <v>0</v>
      </c>
      <c r="BH412" s="155">
        <f t="shared" si="498"/>
        <v>0</v>
      </c>
      <c r="BI412" s="156">
        <v>0</v>
      </c>
      <c r="BJ412" s="155">
        <f t="shared" si="470"/>
        <v>0</v>
      </c>
      <c r="BK412" s="155">
        <f t="shared" si="502"/>
        <v>0</v>
      </c>
      <c r="BL412" s="155">
        <f t="shared" si="502"/>
        <v>0</v>
      </c>
      <c r="BM412" s="155">
        <f t="shared" si="502"/>
        <v>6458333.333333333</v>
      </c>
      <c r="BN412" s="155">
        <f t="shared" si="502"/>
        <v>6458333.333333333</v>
      </c>
      <c r="BO412" s="155">
        <f t="shared" si="502"/>
        <v>6458333.333333333</v>
      </c>
      <c r="BP412" s="155">
        <f t="shared" si="502"/>
        <v>6458333.333333333</v>
      </c>
      <c r="BQ412" s="155">
        <f t="shared" si="502"/>
        <v>6458333.333333333</v>
      </c>
      <c r="BR412" s="155">
        <f t="shared" si="485"/>
        <v>6458333.333333333</v>
      </c>
      <c r="BS412" s="155">
        <f t="shared" si="487"/>
        <v>6458333.333333333</v>
      </c>
      <c r="BT412" s="155">
        <f t="shared" si="487"/>
        <v>6458333.333333333</v>
      </c>
      <c r="BU412" s="155">
        <f t="shared" si="464"/>
        <v>6458333.333333333</v>
      </c>
      <c r="BV412" s="155">
        <f t="shared" si="475"/>
        <v>58125000.000000007</v>
      </c>
      <c r="BW412" s="156">
        <f t="shared" si="465"/>
        <v>406875000</v>
      </c>
      <c r="BX412" s="157">
        <f t="shared" si="499"/>
        <v>6458333.333333333</v>
      </c>
      <c r="BY412" s="157">
        <f t="shared" si="499"/>
        <v>6458333.333333333</v>
      </c>
      <c r="BZ412" s="157">
        <f t="shared" si="499"/>
        <v>6458333.333333333</v>
      </c>
      <c r="CA412" s="157">
        <f t="shared" si="499"/>
        <v>6458333.333333333</v>
      </c>
      <c r="CB412" s="157">
        <f t="shared" si="499"/>
        <v>6458333.333333333</v>
      </c>
      <c r="CC412" s="157">
        <f t="shared" si="499"/>
        <v>6458333.333333333</v>
      </c>
      <c r="CD412" s="157">
        <f t="shared" si="499"/>
        <v>6458333.333333333</v>
      </c>
      <c r="CE412" s="157">
        <f t="shared" si="499"/>
        <v>6458333.333333333</v>
      </c>
      <c r="CF412" s="157">
        <f t="shared" si="499"/>
        <v>6458333.333333333</v>
      </c>
      <c r="CG412" s="157">
        <f t="shared" si="499"/>
        <v>6458333.333333333</v>
      </c>
      <c r="CH412" s="157">
        <f t="shared" si="499"/>
        <v>6458333.333333333</v>
      </c>
      <c r="CI412" s="157">
        <f t="shared" si="499"/>
        <v>6458333.333333333</v>
      </c>
      <c r="CJ412" s="155">
        <f t="shared" si="467"/>
        <v>77500000</v>
      </c>
      <c r="CK412" s="156">
        <f t="shared" si="500"/>
        <v>329375000</v>
      </c>
      <c r="CL412" s="158">
        <f t="shared" si="501"/>
        <v>6458333.333333333</v>
      </c>
      <c r="CM412" s="158">
        <f t="shared" si="501"/>
        <v>6458333.333333333</v>
      </c>
      <c r="CN412" s="158">
        <f t="shared" si="501"/>
        <v>6458333.333333333</v>
      </c>
      <c r="CO412" s="158">
        <f t="shared" si="501"/>
        <v>6458333.333333333</v>
      </c>
      <c r="CP412" s="158">
        <f t="shared" si="501"/>
        <v>6458333.333333333</v>
      </c>
      <c r="CQ412" s="158">
        <f t="shared" si="501"/>
        <v>6458333.333333333</v>
      </c>
      <c r="CR412" s="158">
        <f t="shared" si="501"/>
        <v>6458333.333333333</v>
      </c>
      <c r="CS412" s="158">
        <f t="shared" si="501"/>
        <v>6458333.333333333</v>
      </c>
      <c r="CT412" s="158">
        <f t="shared" si="501"/>
        <v>6458333.333333333</v>
      </c>
      <c r="CU412" s="158">
        <f t="shared" si="501"/>
        <v>6458333.333333333</v>
      </c>
      <c r="CV412" s="158">
        <f t="shared" si="501"/>
        <v>6458333.333333333</v>
      </c>
      <c r="CW412" s="158">
        <f t="shared" si="501"/>
        <v>6458333.333333333</v>
      </c>
      <c r="CX412" s="158">
        <f t="shared" si="492"/>
        <v>77500000</v>
      </c>
      <c r="CY412" s="158">
        <f t="shared" si="469"/>
        <v>251875000</v>
      </c>
    </row>
    <row r="413" spans="1:103" ht="13" outlineLevel="1" x14ac:dyDescent="0.25">
      <c r="A413" s="80" t="s">
        <v>460</v>
      </c>
      <c r="B413" s="80" t="s">
        <v>39</v>
      </c>
      <c r="C413" s="72"/>
      <c r="D413" s="71" t="s">
        <v>88</v>
      </c>
      <c r="E413" s="142" t="s">
        <v>954</v>
      </c>
      <c r="F413" s="71" t="s">
        <v>561</v>
      </c>
      <c r="G413" s="73">
        <v>45108</v>
      </c>
      <c r="H413" s="73">
        <v>45028</v>
      </c>
      <c r="I413" s="74">
        <v>72</v>
      </c>
      <c r="J413" s="74">
        <v>1001602000</v>
      </c>
      <c r="K413" s="75" t="s">
        <v>66</v>
      </c>
      <c r="L413" s="71"/>
      <c r="M413" s="38" t="str">
        <f t="shared" si="493"/>
        <v>6274</v>
      </c>
      <c r="N413" s="71">
        <v>6274001905</v>
      </c>
      <c r="O413" s="71">
        <v>6274001905</v>
      </c>
      <c r="P413" s="76"/>
      <c r="Q413" s="77"/>
      <c r="R413" s="76">
        <v>515000000</v>
      </c>
      <c r="S413" s="170">
        <f t="shared" si="494"/>
        <v>7152777.777777778</v>
      </c>
      <c r="T413" s="155">
        <f t="shared" si="495"/>
        <v>0</v>
      </c>
      <c r="U413" s="155">
        <f t="shared" si="495"/>
        <v>0</v>
      </c>
      <c r="V413" s="155">
        <f t="shared" si="495"/>
        <v>0</v>
      </c>
      <c r="W413" s="155">
        <f t="shared" si="495"/>
        <v>0</v>
      </c>
      <c r="X413" s="155">
        <f t="shared" si="495"/>
        <v>0</v>
      </c>
      <c r="Y413" s="155">
        <f t="shared" si="495"/>
        <v>0</v>
      </c>
      <c r="Z413" s="155">
        <f t="shared" si="495"/>
        <v>0</v>
      </c>
      <c r="AA413" s="155">
        <f t="shared" si="495"/>
        <v>0</v>
      </c>
      <c r="AB413" s="155">
        <f t="shared" si="495"/>
        <v>0</v>
      </c>
      <c r="AC413" s="155">
        <f t="shared" si="495"/>
        <v>0</v>
      </c>
      <c r="AD413" s="155">
        <f t="shared" si="495"/>
        <v>0</v>
      </c>
      <c r="AE413" s="155">
        <f t="shared" si="495"/>
        <v>0</v>
      </c>
      <c r="AF413" s="155">
        <f t="shared" si="478"/>
        <v>0</v>
      </c>
      <c r="AG413" s="156">
        <v>0</v>
      </c>
      <c r="AH413" s="155">
        <f t="shared" si="496"/>
        <v>0</v>
      </c>
      <c r="AI413" s="155">
        <f t="shared" si="496"/>
        <v>0</v>
      </c>
      <c r="AJ413" s="155">
        <f t="shared" si="496"/>
        <v>0</v>
      </c>
      <c r="AK413" s="155">
        <f t="shared" si="496"/>
        <v>0</v>
      </c>
      <c r="AL413" s="155">
        <f t="shared" si="496"/>
        <v>0</v>
      </c>
      <c r="AM413" s="155">
        <f t="shared" si="496"/>
        <v>0</v>
      </c>
      <c r="AN413" s="155">
        <f t="shared" si="496"/>
        <v>0</v>
      </c>
      <c r="AO413" s="155">
        <f t="shared" si="496"/>
        <v>0</v>
      </c>
      <c r="AP413" s="155">
        <f t="shared" si="496"/>
        <v>0</v>
      </c>
      <c r="AQ413" s="155">
        <f t="shared" si="496"/>
        <v>0</v>
      </c>
      <c r="AR413" s="155">
        <f t="shared" si="496"/>
        <v>0</v>
      </c>
      <c r="AS413" s="155">
        <f t="shared" si="496"/>
        <v>0</v>
      </c>
      <c r="AT413" s="155">
        <f t="shared" si="480"/>
        <v>0</v>
      </c>
      <c r="AU413" s="156">
        <v>0</v>
      </c>
      <c r="AV413" s="155">
        <f t="shared" si="497"/>
        <v>0</v>
      </c>
      <c r="AW413" s="155">
        <f t="shared" si="497"/>
        <v>0</v>
      </c>
      <c r="AX413" s="155">
        <f t="shared" si="497"/>
        <v>0</v>
      </c>
      <c r="AY413" s="155">
        <f t="shared" si="497"/>
        <v>0</v>
      </c>
      <c r="AZ413" s="155">
        <f t="shared" si="497"/>
        <v>0</v>
      </c>
      <c r="BA413" s="155">
        <f t="shared" si="497"/>
        <v>0</v>
      </c>
      <c r="BB413" s="155">
        <f t="shared" si="497"/>
        <v>0</v>
      </c>
      <c r="BC413" s="155">
        <f t="shared" si="497"/>
        <v>0</v>
      </c>
      <c r="BD413" s="155">
        <f t="shared" si="497"/>
        <v>0</v>
      </c>
      <c r="BE413" s="155">
        <f t="shared" si="497"/>
        <v>0</v>
      </c>
      <c r="BF413" s="155">
        <f t="shared" si="497"/>
        <v>0</v>
      </c>
      <c r="BG413" s="155">
        <f t="shared" si="497"/>
        <v>0</v>
      </c>
      <c r="BH413" s="155">
        <f t="shared" si="498"/>
        <v>0</v>
      </c>
      <c r="BI413" s="156">
        <v>0</v>
      </c>
      <c r="BJ413" s="155">
        <f t="shared" si="470"/>
        <v>0</v>
      </c>
      <c r="BK413" s="155">
        <f t="shared" si="502"/>
        <v>0</v>
      </c>
      <c r="BL413" s="155">
        <f t="shared" si="502"/>
        <v>0</v>
      </c>
      <c r="BM413" s="155">
        <f t="shared" si="502"/>
        <v>7152777.777777778</v>
      </c>
      <c r="BN413" s="155">
        <f t="shared" si="502"/>
        <v>7152777.777777778</v>
      </c>
      <c r="BO413" s="155">
        <f t="shared" si="502"/>
        <v>7152777.777777778</v>
      </c>
      <c r="BP413" s="155">
        <f t="shared" si="502"/>
        <v>7152777.777777778</v>
      </c>
      <c r="BQ413" s="155">
        <f t="shared" si="502"/>
        <v>7152777.777777778</v>
      </c>
      <c r="BR413" s="155">
        <f t="shared" si="485"/>
        <v>7152777.777777778</v>
      </c>
      <c r="BS413" s="155">
        <f t="shared" si="487"/>
        <v>7152777.777777778</v>
      </c>
      <c r="BT413" s="155">
        <f t="shared" si="487"/>
        <v>7152777.777777778</v>
      </c>
      <c r="BU413" s="155">
        <f t="shared" si="464"/>
        <v>7152777.777777778</v>
      </c>
      <c r="BV413" s="155">
        <f t="shared" si="475"/>
        <v>64374999.999999993</v>
      </c>
      <c r="BW413" s="156">
        <f t="shared" si="465"/>
        <v>450625000</v>
      </c>
      <c r="BX413" s="157">
        <f t="shared" si="499"/>
        <v>7152777.777777778</v>
      </c>
      <c r="BY413" s="157">
        <f t="shared" si="499"/>
        <v>7152777.777777778</v>
      </c>
      <c r="BZ413" s="157">
        <f t="shared" si="499"/>
        <v>7152777.777777778</v>
      </c>
      <c r="CA413" s="157">
        <f t="shared" si="499"/>
        <v>7152777.777777778</v>
      </c>
      <c r="CB413" s="157">
        <f t="shared" si="499"/>
        <v>7152777.777777778</v>
      </c>
      <c r="CC413" s="157">
        <f t="shared" si="499"/>
        <v>7152777.777777778</v>
      </c>
      <c r="CD413" s="157">
        <f t="shared" si="499"/>
        <v>7152777.777777778</v>
      </c>
      <c r="CE413" s="157">
        <f t="shared" si="499"/>
        <v>7152777.777777778</v>
      </c>
      <c r="CF413" s="157">
        <f t="shared" si="499"/>
        <v>7152777.777777778</v>
      </c>
      <c r="CG413" s="157">
        <f t="shared" si="499"/>
        <v>7152777.777777778</v>
      </c>
      <c r="CH413" s="157">
        <f t="shared" si="499"/>
        <v>7152777.777777778</v>
      </c>
      <c r="CI413" s="157">
        <f t="shared" si="499"/>
        <v>7152777.777777778</v>
      </c>
      <c r="CJ413" s="155">
        <f t="shared" si="467"/>
        <v>85833333.333333328</v>
      </c>
      <c r="CK413" s="156">
        <f t="shared" si="500"/>
        <v>364791666.66666669</v>
      </c>
      <c r="CL413" s="158">
        <f t="shared" si="501"/>
        <v>7152777.777777778</v>
      </c>
      <c r="CM413" s="158">
        <f t="shared" si="501"/>
        <v>7152777.777777778</v>
      </c>
      <c r="CN413" s="158">
        <f t="shared" si="501"/>
        <v>7152777.777777778</v>
      </c>
      <c r="CO413" s="158">
        <f t="shared" si="501"/>
        <v>7152777.777777778</v>
      </c>
      <c r="CP413" s="158">
        <f t="shared" si="501"/>
        <v>7152777.777777778</v>
      </c>
      <c r="CQ413" s="158">
        <f t="shared" si="501"/>
        <v>7152777.777777778</v>
      </c>
      <c r="CR413" s="158">
        <f t="shared" si="501"/>
        <v>7152777.777777778</v>
      </c>
      <c r="CS413" s="158">
        <f t="shared" si="501"/>
        <v>7152777.777777778</v>
      </c>
      <c r="CT413" s="158">
        <f t="shared" si="501"/>
        <v>7152777.777777778</v>
      </c>
      <c r="CU413" s="158">
        <f t="shared" si="501"/>
        <v>7152777.777777778</v>
      </c>
      <c r="CV413" s="158">
        <f t="shared" si="501"/>
        <v>7152777.777777778</v>
      </c>
      <c r="CW413" s="158">
        <f t="shared" si="501"/>
        <v>7152777.777777778</v>
      </c>
      <c r="CX413" s="158">
        <f t="shared" si="492"/>
        <v>85833333.333333328</v>
      </c>
      <c r="CY413" s="158">
        <f t="shared" si="469"/>
        <v>278958333.33333337</v>
      </c>
    </row>
    <row r="414" spans="1:103" ht="13" outlineLevel="1" x14ac:dyDescent="0.25">
      <c r="A414" s="80" t="s">
        <v>460</v>
      </c>
      <c r="B414" s="80" t="s">
        <v>39</v>
      </c>
      <c r="C414" s="72"/>
      <c r="D414" s="71" t="s">
        <v>168</v>
      </c>
      <c r="E414" s="142" t="s">
        <v>955</v>
      </c>
      <c r="F414" s="71" t="s">
        <v>533</v>
      </c>
      <c r="G414" s="73">
        <v>45153</v>
      </c>
      <c r="H414" s="73">
        <v>45078</v>
      </c>
      <c r="I414" s="74">
        <v>48</v>
      </c>
      <c r="J414" s="74">
        <v>1001602000</v>
      </c>
      <c r="K414" s="75" t="s">
        <v>66</v>
      </c>
      <c r="L414" s="71"/>
      <c r="M414" s="38" t="str">
        <f t="shared" si="493"/>
        <v>6274</v>
      </c>
      <c r="N414" s="71">
        <v>6274001906</v>
      </c>
      <c r="O414" s="71" t="s">
        <v>346</v>
      </c>
      <c r="P414" s="76"/>
      <c r="Q414" s="77"/>
      <c r="R414" s="76">
        <v>85559000</v>
      </c>
      <c r="S414" s="170">
        <f t="shared" si="494"/>
        <v>1782479.1666666667</v>
      </c>
      <c r="T414" s="155">
        <f t="shared" si="495"/>
        <v>0</v>
      </c>
      <c r="U414" s="155">
        <f t="shared" si="495"/>
        <v>0</v>
      </c>
      <c r="V414" s="155">
        <f t="shared" si="495"/>
        <v>0</v>
      </c>
      <c r="W414" s="155">
        <f t="shared" si="495"/>
        <v>0</v>
      </c>
      <c r="X414" s="155">
        <f t="shared" si="495"/>
        <v>0</v>
      </c>
      <c r="Y414" s="155">
        <f t="shared" si="495"/>
        <v>0</v>
      </c>
      <c r="Z414" s="155">
        <f t="shared" si="495"/>
        <v>0</v>
      </c>
      <c r="AA414" s="155">
        <f t="shared" si="495"/>
        <v>0</v>
      </c>
      <c r="AB414" s="155">
        <f t="shared" si="495"/>
        <v>0</v>
      </c>
      <c r="AC414" s="155">
        <f t="shared" si="495"/>
        <v>0</v>
      </c>
      <c r="AD414" s="155">
        <f t="shared" si="495"/>
        <v>0</v>
      </c>
      <c r="AE414" s="155">
        <f t="shared" si="495"/>
        <v>0</v>
      </c>
      <c r="AF414" s="155">
        <f t="shared" si="478"/>
        <v>0</v>
      </c>
      <c r="AG414" s="156">
        <v>0</v>
      </c>
      <c r="AH414" s="155">
        <f t="shared" si="496"/>
        <v>0</v>
      </c>
      <c r="AI414" s="155">
        <f t="shared" si="496"/>
        <v>0</v>
      </c>
      <c r="AJ414" s="155">
        <f t="shared" si="496"/>
        <v>0</v>
      </c>
      <c r="AK414" s="155">
        <f t="shared" si="496"/>
        <v>0</v>
      </c>
      <c r="AL414" s="155">
        <f t="shared" si="496"/>
        <v>0</v>
      </c>
      <c r="AM414" s="155">
        <f t="shared" si="496"/>
        <v>0</v>
      </c>
      <c r="AN414" s="155">
        <f t="shared" si="496"/>
        <v>0</v>
      </c>
      <c r="AO414" s="155">
        <f t="shared" si="496"/>
        <v>0</v>
      </c>
      <c r="AP414" s="155">
        <f t="shared" si="496"/>
        <v>0</v>
      </c>
      <c r="AQ414" s="155">
        <f t="shared" si="496"/>
        <v>0</v>
      </c>
      <c r="AR414" s="155">
        <f t="shared" si="496"/>
        <v>0</v>
      </c>
      <c r="AS414" s="155">
        <f t="shared" si="496"/>
        <v>0</v>
      </c>
      <c r="AT414" s="155">
        <f t="shared" si="480"/>
        <v>0</v>
      </c>
      <c r="AU414" s="156">
        <v>0</v>
      </c>
      <c r="AV414" s="155">
        <f t="shared" si="497"/>
        <v>0</v>
      </c>
      <c r="AW414" s="155">
        <f t="shared" si="497"/>
        <v>0</v>
      </c>
      <c r="AX414" s="155">
        <f t="shared" si="497"/>
        <v>0</v>
      </c>
      <c r="AY414" s="155">
        <f t="shared" si="497"/>
        <v>0</v>
      </c>
      <c r="AZ414" s="155">
        <f t="shared" si="497"/>
        <v>0</v>
      </c>
      <c r="BA414" s="155">
        <f t="shared" si="497"/>
        <v>0</v>
      </c>
      <c r="BB414" s="155">
        <f t="shared" si="497"/>
        <v>0</v>
      </c>
      <c r="BC414" s="155">
        <f t="shared" si="497"/>
        <v>0</v>
      </c>
      <c r="BD414" s="155">
        <f t="shared" si="497"/>
        <v>0</v>
      </c>
      <c r="BE414" s="155">
        <f t="shared" si="497"/>
        <v>0</v>
      </c>
      <c r="BF414" s="155">
        <f t="shared" si="497"/>
        <v>0</v>
      </c>
      <c r="BG414" s="155">
        <f t="shared" si="497"/>
        <v>0</v>
      </c>
      <c r="BH414" s="155">
        <f t="shared" si="498"/>
        <v>0</v>
      </c>
      <c r="BI414" s="156">
        <v>0</v>
      </c>
      <c r="BJ414" s="155">
        <f t="shared" si="470"/>
        <v>0</v>
      </c>
      <c r="BK414" s="155">
        <f t="shared" si="502"/>
        <v>0</v>
      </c>
      <c r="BL414" s="155">
        <f t="shared" si="502"/>
        <v>0</v>
      </c>
      <c r="BM414" s="155">
        <f t="shared" si="502"/>
        <v>0</v>
      </c>
      <c r="BN414" s="155">
        <f t="shared" si="502"/>
        <v>0</v>
      </c>
      <c r="BO414" s="155">
        <f t="shared" si="502"/>
        <v>1782479.1666666667</v>
      </c>
      <c r="BP414" s="155">
        <f t="shared" si="502"/>
        <v>1782479.1666666667</v>
      </c>
      <c r="BQ414" s="155">
        <f t="shared" si="502"/>
        <v>1782479.1666666667</v>
      </c>
      <c r="BR414" s="155">
        <f t="shared" si="485"/>
        <v>1782479.1666666667</v>
      </c>
      <c r="BS414" s="155">
        <f t="shared" si="487"/>
        <v>1782479.1666666667</v>
      </c>
      <c r="BT414" s="155">
        <f t="shared" si="487"/>
        <v>1782479.1666666667</v>
      </c>
      <c r="BU414" s="155">
        <f t="shared" si="464"/>
        <v>1782479.1666666667</v>
      </c>
      <c r="BV414" s="155">
        <f t="shared" si="475"/>
        <v>12477354.166666666</v>
      </c>
      <c r="BW414" s="156">
        <f t="shared" si="465"/>
        <v>73081645.833333328</v>
      </c>
      <c r="BX414" s="157">
        <f t="shared" si="499"/>
        <v>1782479.1666666667</v>
      </c>
      <c r="BY414" s="157">
        <f t="shared" si="499"/>
        <v>1782479.1666666667</v>
      </c>
      <c r="BZ414" s="157">
        <f t="shared" si="499"/>
        <v>1782479.1666666667</v>
      </c>
      <c r="CA414" s="157">
        <f t="shared" si="499"/>
        <v>1782479.1666666667</v>
      </c>
      <c r="CB414" s="157">
        <f t="shared" si="499"/>
        <v>1782479.1666666667</v>
      </c>
      <c r="CC414" s="157">
        <f t="shared" si="499"/>
        <v>1782479.1666666667</v>
      </c>
      <c r="CD414" s="157">
        <f t="shared" si="499"/>
        <v>1782479.1666666667</v>
      </c>
      <c r="CE414" s="157">
        <f t="shared" si="499"/>
        <v>1782479.1666666667</v>
      </c>
      <c r="CF414" s="157">
        <f t="shared" si="499"/>
        <v>1782479.1666666667</v>
      </c>
      <c r="CG414" s="157">
        <f t="shared" si="499"/>
        <v>1782479.1666666667</v>
      </c>
      <c r="CH414" s="157">
        <f t="shared" si="499"/>
        <v>1782479.1666666667</v>
      </c>
      <c r="CI414" s="157">
        <f t="shared" si="499"/>
        <v>1782479.1666666667</v>
      </c>
      <c r="CJ414" s="155">
        <f t="shared" si="467"/>
        <v>21389750</v>
      </c>
      <c r="CK414" s="156">
        <f t="shared" si="500"/>
        <v>51691895.833333328</v>
      </c>
      <c r="CL414" s="158">
        <f t="shared" si="501"/>
        <v>1782479.1666666667</v>
      </c>
      <c r="CM414" s="158">
        <f t="shared" si="501"/>
        <v>1782479.1666666667</v>
      </c>
      <c r="CN414" s="158">
        <f t="shared" si="501"/>
        <v>1782479.1666666667</v>
      </c>
      <c r="CO414" s="158">
        <f t="shared" si="501"/>
        <v>1782479.1666666667</v>
      </c>
      <c r="CP414" s="158">
        <f t="shared" si="501"/>
        <v>1782479.1666666667</v>
      </c>
      <c r="CQ414" s="158">
        <f t="shared" si="501"/>
        <v>1782479.1666666667</v>
      </c>
      <c r="CR414" s="158">
        <f t="shared" si="501"/>
        <v>1782479.1666666667</v>
      </c>
      <c r="CS414" s="158">
        <f t="shared" si="501"/>
        <v>1782479.1666666667</v>
      </c>
      <c r="CT414" s="158">
        <f t="shared" si="501"/>
        <v>1782479.1666666667</v>
      </c>
      <c r="CU414" s="158">
        <f t="shared" si="501"/>
        <v>1782479.1666666667</v>
      </c>
      <c r="CV414" s="158">
        <f t="shared" si="501"/>
        <v>1782479.1666666667</v>
      </c>
      <c r="CW414" s="158">
        <f t="shared" si="501"/>
        <v>1782479.1666666667</v>
      </c>
      <c r="CX414" s="158">
        <f t="shared" si="492"/>
        <v>21389750</v>
      </c>
      <c r="CY414" s="158">
        <f t="shared" si="469"/>
        <v>30302145.833333328</v>
      </c>
    </row>
    <row r="415" spans="1:103" ht="13" outlineLevel="1" x14ac:dyDescent="0.25">
      <c r="A415" s="80" t="s">
        <v>460</v>
      </c>
      <c r="B415" s="80" t="s">
        <v>39</v>
      </c>
      <c r="C415" s="72"/>
      <c r="D415" s="71" t="s">
        <v>168</v>
      </c>
      <c r="E415" s="142" t="s">
        <v>956</v>
      </c>
      <c r="F415" s="71" t="s">
        <v>534</v>
      </c>
      <c r="G415" s="73">
        <v>45153</v>
      </c>
      <c r="H415" s="73">
        <v>45078</v>
      </c>
      <c r="I415" s="74">
        <v>48</v>
      </c>
      <c r="J415" s="74">
        <v>1001602000</v>
      </c>
      <c r="K415" s="75" t="s">
        <v>66</v>
      </c>
      <c r="L415" s="71"/>
      <c r="M415" s="38" t="str">
        <f t="shared" si="493"/>
        <v>6274</v>
      </c>
      <c r="N415" s="71">
        <v>6274001906</v>
      </c>
      <c r="O415" s="71" t="s">
        <v>346</v>
      </c>
      <c r="P415" s="76"/>
      <c r="Q415" s="77"/>
      <c r="R415" s="76">
        <v>85559000</v>
      </c>
      <c r="S415" s="170">
        <f t="shared" si="494"/>
        <v>1782479.1666666667</v>
      </c>
      <c r="T415" s="155">
        <f t="shared" si="495"/>
        <v>0</v>
      </c>
      <c r="U415" s="155">
        <f t="shared" si="495"/>
        <v>0</v>
      </c>
      <c r="V415" s="155">
        <f t="shared" si="495"/>
        <v>0</v>
      </c>
      <c r="W415" s="155">
        <f t="shared" si="495"/>
        <v>0</v>
      </c>
      <c r="X415" s="155">
        <f t="shared" si="495"/>
        <v>0</v>
      </c>
      <c r="Y415" s="155">
        <f t="shared" si="495"/>
        <v>0</v>
      </c>
      <c r="Z415" s="155">
        <f t="shared" si="495"/>
        <v>0</v>
      </c>
      <c r="AA415" s="155">
        <f t="shared" si="495"/>
        <v>0</v>
      </c>
      <c r="AB415" s="155">
        <f t="shared" si="495"/>
        <v>0</v>
      </c>
      <c r="AC415" s="155">
        <f t="shared" si="495"/>
        <v>0</v>
      </c>
      <c r="AD415" s="155">
        <f t="shared" si="495"/>
        <v>0</v>
      </c>
      <c r="AE415" s="155">
        <f t="shared" si="495"/>
        <v>0</v>
      </c>
      <c r="AF415" s="155">
        <f t="shared" si="478"/>
        <v>0</v>
      </c>
      <c r="AG415" s="156">
        <v>0</v>
      </c>
      <c r="AH415" s="155">
        <f t="shared" si="496"/>
        <v>0</v>
      </c>
      <c r="AI415" s="155">
        <f t="shared" si="496"/>
        <v>0</v>
      </c>
      <c r="AJ415" s="155">
        <f t="shared" si="496"/>
        <v>0</v>
      </c>
      <c r="AK415" s="155">
        <f t="shared" si="496"/>
        <v>0</v>
      </c>
      <c r="AL415" s="155">
        <f t="shared" si="496"/>
        <v>0</v>
      </c>
      <c r="AM415" s="155">
        <f t="shared" si="496"/>
        <v>0</v>
      </c>
      <c r="AN415" s="155">
        <f t="shared" si="496"/>
        <v>0</v>
      </c>
      <c r="AO415" s="155">
        <f t="shared" si="496"/>
        <v>0</v>
      </c>
      <c r="AP415" s="155">
        <f t="shared" si="496"/>
        <v>0</v>
      </c>
      <c r="AQ415" s="155">
        <f t="shared" si="496"/>
        <v>0</v>
      </c>
      <c r="AR415" s="155">
        <f t="shared" si="496"/>
        <v>0</v>
      </c>
      <c r="AS415" s="155">
        <f t="shared" si="496"/>
        <v>0</v>
      </c>
      <c r="AT415" s="155">
        <f t="shared" si="480"/>
        <v>0</v>
      </c>
      <c r="AU415" s="156">
        <v>0</v>
      </c>
      <c r="AV415" s="155">
        <f t="shared" si="497"/>
        <v>0</v>
      </c>
      <c r="AW415" s="155">
        <f t="shared" si="497"/>
        <v>0</v>
      </c>
      <c r="AX415" s="155">
        <f t="shared" si="497"/>
        <v>0</v>
      </c>
      <c r="AY415" s="155">
        <f t="shared" si="497"/>
        <v>0</v>
      </c>
      <c r="AZ415" s="155">
        <f t="shared" si="497"/>
        <v>0</v>
      </c>
      <c r="BA415" s="155">
        <f t="shared" si="497"/>
        <v>0</v>
      </c>
      <c r="BB415" s="155">
        <f t="shared" si="497"/>
        <v>0</v>
      </c>
      <c r="BC415" s="155">
        <f t="shared" si="497"/>
        <v>0</v>
      </c>
      <c r="BD415" s="155">
        <f t="shared" si="497"/>
        <v>0</v>
      </c>
      <c r="BE415" s="155">
        <f t="shared" si="497"/>
        <v>0</v>
      </c>
      <c r="BF415" s="155">
        <f t="shared" si="497"/>
        <v>0</v>
      </c>
      <c r="BG415" s="155">
        <f t="shared" si="497"/>
        <v>0</v>
      </c>
      <c r="BH415" s="155">
        <f t="shared" si="498"/>
        <v>0</v>
      </c>
      <c r="BI415" s="156">
        <v>0</v>
      </c>
      <c r="BJ415" s="155">
        <f t="shared" si="470"/>
        <v>0</v>
      </c>
      <c r="BK415" s="155">
        <f t="shared" si="502"/>
        <v>0</v>
      </c>
      <c r="BL415" s="155">
        <f t="shared" si="502"/>
        <v>0</v>
      </c>
      <c r="BM415" s="155">
        <f t="shared" si="502"/>
        <v>0</v>
      </c>
      <c r="BN415" s="155">
        <f t="shared" si="502"/>
        <v>0</v>
      </c>
      <c r="BO415" s="155">
        <f t="shared" si="502"/>
        <v>1782479.1666666667</v>
      </c>
      <c r="BP415" s="155">
        <f t="shared" si="502"/>
        <v>1782479.1666666667</v>
      </c>
      <c r="BQ415" s="155">
        <f t="shared" si="502"/>
        <v>1782479.1666666667</v>
      </c>
      <c r="BR415" s="155">
        <f t="shared" si="485"/>
        <v>1782479.1666666667</v>
      </c>
      <c r="BS415" s="155">
        <f t="shared" si="487"/>
        <v>1782479.1666666667</v>
      </c>
      <c r="BT415" s="155">
        <f t="shared" si="487"/>
        <v>1782479.1666666667</v>
      </c>
      <c r="BU415" s="155">
        <f t="shared" si="464"/>
        <v>1782479.1666666667</v>
      </c>
      <c r="BV415" s="155">
        <f t="shared" si="475"/>
        <v>12477354.166666666</v>
      </c>
      <c r="BW415" s="156">
        <f t="shared" si="465"/>
        <v>73081645.833333328</v>
      </c>
      <c r="BX415" s="157">
        <f t="shared" si="499"/>
        <v>1782479.1666666667</v>
      </c>
      <c r="BY415" s="157">
        <f t="shared" si="499"/>
        <v>1782479.1666666667</v>
      </c>
      <c r="BZ415" s="157">
        <f t="shared" si="499"/>
        <v>1782479.1666666667</v>
      </c>
      <c r="CA415" s="157">
        <f t="shared" si="499"/>
        <v>1782479.1666666667</v>
      </c>
      <c r="CB415" s="157">
        <f t="shared" si="499"/>
        <v>1782479.1666666667</v>
      </c>
      <c r="CC415" s="157">
        <f t="shared" si="499"/>
        <v>1782479.1666666667</v>
      </c>
      <c r="CD415" s="157">
        <f t="shared" si="499"/>
        <v>1782479.1666666667</v>
      </c>
      <c r="CE415" s="157">
        <f t="shared" si="499"/>
        <v>1782479.1666666667</v>
      </c>
      <c r="CF415" s="157">
        <f t="shared" si="499"/>
        <v>1782479.1666666667</v>
      </c>
      <c r="CG415" s="157">
        <f t="shared" si="499"/>
        <v>1782479.1666666667</v>
      </c>
      <c r="CH415" s="157">
        <f t="shared" si="499"/>
        <v>1782479.1666666667</v>
      </c>
      <c r="CI415" s="157">
        <f t="shared" si="499"/>
        <v>1782479.1666666667</v>
      </c>
      <c r="CJ415" s="155">
        <f t="shared" si="467"/>
        <v>21389750</v>
      </c>
      <c r="CK415" s="156">
        <f t="shared" si="500"/>
        <v>51691895.833333328</v>
      </c>
      <c r="CL415" s="158">
        <f t="shared" si="501"/>
        <v>1782479.1666666667</v>
      </c>
      <c r="CM415" s="158">
        <f t="shared" si="501"/>
        <v>1782479.1666666667</v>
      </c>
      <c r="CN415" s="158">
        <f t="shared" si="501"/>
        <v>1782479.1666666667</v>
      </c>
      <c r="CO415" s="158">
        <f t="shared" si="501"/>
        <v>1782479.1666666667</v>
      </c>
      <c r="CP415" s="158">
        <f t="shared" si="501"/>
        <v>1782479.1666666667</v>
      </c>
      <c r="CQ415" s="158">
        <f t="shared" si="501"/>
        <v>1782479.1666666667</v>
      </c>
      <c r="CR415" s="158">
        <f t="shared" si="501"/>
        <v>1782479.1666666667</v>
      </c>
      <c r="CS415" s="158">
        <f t="shared" si="501"/>
        <v>1782479.1666666667</v>
      </c>
      <c r="CT415" s="158">
        <f t="shared" si="501"/>
        <v>1782479.1666666667</v>
      </c>
      <c r="CU415" s="158">
        <f t="shared" si="501"/>
        <v>1782479.1666666667</v>
      </c>
      <c r="CV415" s="158">
        <f t="shared" si="501"/>
        <v>1782479.1666666667</v>
      </c>
      <c r="CW415" s="158">
        <f t="shared" si="501"/>
        <v>1782479.1666666667</v>
      </c>
      <c r="CX415" s="158">
        <f t="shared" si="492"/>
        <v>21389750</v>
      </c>
      <c r="CY415" s="158">
        <f t="shared" si="469"/>
        <v>30302145.833333328</v>
      </c>
    </row>
    <row r="416" spans="1:103" ht="13" outlineLevel="1" x14ac:dyDescent="0.25">
      <c r="A416" s="80" t="s">
        <v>715</v>
      </c>
      <c r="B416" s="80" t="s">
        <v>39</v>
      </c>
      <c r="C416" s="72"/>
      <c r="D416" s="71" t="s">
        <v>176</v>
      </c>
      <c r="E416" s="142" t="s">
        <v>957</v>
      </c>
      <c r="F416" s="71" t="s">
        <v>579</v>
      </c>
      <c r="G416" s="73">
        <v>45139</v>
      </c>
      <c r="H416" s="73">
        <v>45078</v>
      </c>
      <c r="I416" s="74">
        <v>48</v>
      </c>
      <c r="J416" s="74">
        <v>1001605000</v>
      </c>
      <c r="K416" s="75" t="s">
        <v>122</v>
      </c>
      <c r="L416" s="71"/>
      <c r="M416" s="38" t="str">
        <f t="shared" si="493"/>
        <v>6424</v>
      </c>
      <c r="N416" s="71">
        <v>6424001904</v>
      </c>
      <c r="O416" s="71">
        <v>6274001904</v>
      </c>
      <c r="P416" s="76"/>
      <c r="Q416" s="77"/>
      <c r="R416" s="76">
        <v>34221000</v>
      </c>
      <c r="S416" s="170">
        <f t="shared" si="494"/>
        <v>712937.5</v>
      </c>
      <c r="T416" s="155">
        <f t="shared" si="495"/>
        <v>0</v>
      </c>
      <c r="U416" s="155">
        <f t="shared" si="495"/>
        <v>0</v>
      </c>
      <c r="V416" s="155">
        <f t="shared" si="495"/>
        <v>0</v>
      </c>
      <c r="W416" s="155">
        <f t="shared" si="495"/>
        <v>0</v>
      </c>
      <c r="X416" s="155">
        <f t="shared" si="495"/>
        <v>0</v>
      </c>
      <c r="Y416" s="155">
        <f t="shared" si="495"/>
        <v>0</v>
      </c>
      <c r="Z416" s="155">
        <f t="shared" si="495"/>
        <v>0</v>
      </c>
      <c r="AA416" s="155">
        <f t="shared" si="495"/>
        <v>0</v>
      </c>
      <c r="AB416" s="155">
        <f t="shared" si="495"/>
        <v>0</v>
      </c>
      <c r="AC416" s="155">
        <f t="shared" si="495"/>
        <v>0</v>
      </c>
      <c r="AD416" s="155">
        <f t="shared" si="495"/>
        <v>0</v>
      </c>
      <c r="AE416" s="155">
        <f t="shared" si="495"/>
        <v>0</v>
      </c>
      <c r="AF416" s="155">
        <f t="shared" si="478"/>
        <v>0</v>
      </c>
      <c r="AG416" s="156">
        <v>0</v>
      </c>
      <c r="AH416" s="155">
        <f t="shared" si="496"/>
        <v>0</v>
      </c>
      <c r="AI416" s="155">
        <f t="shared" si="496"/>
        <v>0</v>
      </c>
      <c r="AJ416" s="155">
        <f t="shared" si="496"/>
        <v>0</v>
      </c>
      <c r="AK416" s="155">
        <f t="shared" si="496"/>
        <v>0</v>
      </c>
      <c r="AL416" s="155">
        <f t="shared" si="496"/>
        <v>0</v>
      </c>
      <c r="AM416" s="155">
        <f t="shared" si="496"/>
        <v>0</v>
      </c>
      <c r="AN416" s="155">
        <f t="shared" si="496"/>
        <v>0</v>
      </c>
      <c r="AO416" s="155">
        <f t="shared" si="496"/>
        <v>0</v>
      </c>
      <c r="AP416" s="155">
        <f t="shared" si="496"/>
        <v>0</v>
      </c>
      <c r="AQ416" s="155">
        <f t="shared" si="496"/>
        <v>0</v>
      </c>
      <c r="AR416" s="155">
        <f t="shared" si="496"/>
        <v>0</v>
      </c>
      <c r="AS416" s="155">
        <f t="shared" si="496"/>
        <v>0</v>
      </c>
      <c r="AT416" s="155">
        <f t="shared" si="480"/>
        <v>0</v>
      </c>
      <c r="AU416" s="156">
        <v>0</v>
      </c>
      <c r="AV416" s="155">
        <f t="shared" si="497"/>
        <v>0</v>
      </c>
      <c r="AW416" s="155">
        <f t="shared" si="497"/>
        <v>0</v>
      </c>
      <c r="AX416" s="155">
        <f t="shared" si="497"/>
        <v>0</v>
      </c>
      <c r="AY416" s="155">
        <f t="shared" si="497"/>
        <v>0</v>
      </c>
      <c r="AZ416" s="155">
        <f t="shared" si="497"/>
        <v>0</v>
      </c>
      <c r="BA416" s="155">
        <f t="shared" si="497"/>
        <v>0</v>
      </c>
      <c r="BB416" s="155">
        <f t="shared" si="497"/>
        <v>0</v>
      </c>
      <c r="BC416" s="155">
        <f t="shared" si="497"/>
        <v>0</v>
      </c>
      <c r="BD416" s="155">
        <f t="shared" si="497"/>
        <v>0</v>
      </c>
      <c r="BE416" s="155">
        <f t="shared" si="497"/>
        <v>0</v>
      </c>
      <c r="BF416" s="155">
        <f t="shared" si="497"/>
        <v>0</v>
      </c>
      <c r="BG416" s="155">
        <f t="shared" si="497"/>
        <v>0</v>
      </c>
      <c r="BH416" s="155">
        <f t="shared" si="498"/>
        <v>0</v>
      </c>
      <c r="BI416" s="156">
        <v>0</v>
      </c>
      <c r="BJ416" s="155">
        <f t="shared" si="470"/>
        <v>0</v>
      </c>
      <c r="BK416" s="155">
        <f t="shared" si="502"/>
        <v>0</v>
      </c>
      <c r="BL416" s="155">
        <f t="shared" si="502"/>
        <v>0</v>
      </c>
      <c r="BM416" s="155">
        <f t="shared" si="502"/>
        <v>0</v>
      </c>
      <c r="BN416" s="155">
        <f t="shared" si="502"/>
        <v>0</v>
      </c>
      <c r="BO416" s="155">
        <f t="shared" si="502"/>
        <v>712937.5</v>
      </c>
      <c r="BP416" s="155">
        <f t="shared" si="502"/>
        <v>712937.5</v>
      </c>
      <c r="BQ416" s="155">
        <f t="shared" si="502"/>
        <v>712937.5</v>
      </c>
      <c r="BR416" s="155">
        <f t="shared" si="485"/>
        <v>712937.5</v>
      </c>
      <c r="BS416" s="155">
        <f t="shared" si="487"/>
        <v>712937.5</v>
      </c>
      <c r="BT416" s="155">
        <f t="shared" si="487"/>
        <v>712937.5</v>
      </c>
      <c r="BU416" s="155">
        <f t="shared" si="464"/>
        <v>712937.5</v>
      </c>
      <c r="BV416" s="155">
        <f t="shared" si="475"/>
        <v>4990562.5</v>
      </c>
      <c r="BW416" s="156">
        <f t="shared" si="465"/>
        <v>29230437.5</v>
      </c>
      <c r="BX416" s="157">
        <f t="shared" si="499"/>
        <v>712937.5</v>
      </c>
      <c r="BY416" s="157">
        <f t="shared" si="499"/>
        <v>712937.5</v>
      </c>
      <c r="BZ416" s="157">
        <f t="shared" si="499"/>
        <v>712937.5</v>
      </c>
      <c r="CA416" s="157">
        <f t="shared" si="499"/>
        <v>712937.5</v>
      </c>
      <c r="CB416" s="157">
        <f t="shared" si="499"/>
        <v>712937.5</v>
      </c>
      <c r="CC416" s="157">
        <f t="shared" si="499"/>
        <v>712937.5</v>
      </c>
      <c r="CD416" s="157">
        <f t="shared" si="499"/>
        <v>712937.5</v>
      </c>
      <c r="CE416" s="157">
        <f t="shared" si="499"/>
        <v>712937.5</v>
      </c>
      <c r="CF416" s="157">
        <f t="shared" si="499"/>
        <v>712937.5</v>
      </c>
      <c r="CG416" s="157">
        <f t="shared" si="499"/>
        <v>712937.5</v>
      </c>
      <c r="CH416" s="157">
        <f t="shared" si="499"/>
        <v>712937.5</v>
      </c>
      <c r="CI416" s="157">
        <f t="shared" si="499"/>
        <v>712937.5</v>
      </c>
      <c r="CJ416" s="155">
        <f t="shared" si="467"/>
        <v>8555250</v>
      </c>
      <c r="CK416" s="156">
        <f t="shared" si="500"/>
        <v>20675187.5</v>
      </c>
      <c r="CL416" s="158">
        <f t="shared" si="501"/>
        <v>712937.5</v>
      </c>
      <c r="CM416" s="158">
        <f t="shared" si="501"/>
        <v>712937.5</v>
      </c>
      <c r="CN416" s="158">
        <f t="shared" si="501"/>
        <v>712937.5</v>
      </c>
      <c r="CO416" s="158">
        <f t="shared" si="501"/>
        <v>712937.5</v>
      </c>
      <c r="CP416" s="158">
        <f t="shared" si="501"/>
        <v>712937.5</v>
      </c>
      <c r="CQ416" s="158">
        <f t="shared" si="501"/>
        <v>712937.5</v>
      </c>
      <c r="CR416" s="158">
        <f t="shared" si="501"/>
        <v>712937.5</v>
      </c>
      <c r="CS416" s="158">
        <f t="shared" si="501"/>
        <v>712937.5</v>
      </c>
      <c r="CT416" s="158">
        <f t="shared" si="501"/>
        <v>712937.5</v>
      </c>
      <c r="CU416" s="158">
        <f t="shared" si="501"/>
        <v>712937.5</v>
      </c>
      <c r="CV416" s="158">
        <f t="shared" si="501"/>
        <v>712937.5</v>
      </c>
      <c r="CW416" s="158">
        <f t="shared" si="501"/>
        <v>712937.5</v>
      </c>
      <c r="CX416" s="158">
        <f t="shared" si="492"/>
        <v>8555250</v>
      </c>
      <c r="CY416" s="158">
        <f t="shared" si="469"/>
        <v>12119937.5</v>
      </c>
    </row>
    <row r="417" spans="1:103" ht="13" outlineLevel="1" x14ac:dyDescent="0.25">
      <c r="A417" s="80" t="s">
        <v>460</v>
      </c>
      <c r="B417" s="80" t="s">
        <v>39</v>
      </c>
      <c r="C417" s="72"/>
      <c r="D417" s="71" t="s">
        <v>64</v>
      </c>
      <c r="E417" s="142" t="s">
        <v>958</v>
      </c>
      <c r="F417" s="71" t="s">
        <v>585</v>
      </c>
      <c r="G417" s="73">
        <v>45141</v>
      </c>
      <c r="H417" s="73">
        <v>45108</v>
      </c>
      <c r="I417" s="74">
        <v>36</v>
      </c>
      <c r="J417" s="74">
        <v>1001602000</v>
      </c>
      <c r="K417" s="75" t="s">
        <v>66</v>
      </c>
      <c r="L417" s="71"/>
      <c r="M417" s="38" t="str">
        <f t="shared" si="493"/>
        <v>6274</v>
      </c>
      <c r="N417" s="71">
        <v>6274001909</v>
      </c>
      <c r="O417" s="71">
        <v>6274001909</v>
      </c>
      <c r="P417" s="76"/>
      <c r="Q417" s="77"/>
      <c r="R417" s="76">
        <v>195672934</v>
      </c>
      <c r="S417" s="170">
        <f t="shared" si="494"/>
        <v>5435359.277777778</v>
      </c>
      <c r="T417" s="155">
        <f t="shared" si="495"/>
        <v>0</v>
      </c>
      <c r="U417" s="155">
        <f t="shared" si="495"/>
        <v>0</v>
      </c>
      <c r="V417" s="155">
        <f t="shared" si="495"/>
        <v>0</v>
      </c>
      <c r="W417" s="155">
        <f t="shared" si="495"/>
        <v>0</v>
      </c>
      <c r="X417" s="155">
        <f t="shared" si="495"/>
        <v>0</v>
      </c>
      <c r="Y417" s="155">
        <f t="shared" si="495"/>
        <v>0</v>
      </c>
      <c r="Z417" s="155">
        <f t="shared" si="495"/>
        <v>0</v>
      </c>
      <c r="AA417" s="155">
        <f t="shared" si="495"/>
        <v>0</v>
      </c>
      <c r="AB417" s="155">
        <f t="shared" si="495"/>
        <v>0</v>
      </c>
      <c r="AC417" s="155">
        <f t="shared" si="495"/>
        <v>0</v>
      </c>
      <c r="AD417" s="155">
        <f t="shared" si="495"/>
        <v>0</v>
      </c>
      <c r="AE417" s="155">
        <f t="shared" si="495"/>
        <v>0</v>
      </c>
      <c r="AF417" s="155">
        <f t="shared" si="478"/>
        <v>0</v>
      </c>
      <c r="AG417" s="156">
        <v>0</v>
      </c>
      <c r="AH417" s="155">
        <f t="shared" si="496"/>
        <v>0</v>
      </c>
      <c r="AI417" s="155">
        <f t="shared" si="496"/>
        <v>0</v>
      </c>
      <c r="AJ417" s="155">
        <f t="shared" si="496"/>
        <v>0</v>
      </c>
      <c r="AK417" s="155">
        <f t="shared" si="496"/>
        <v>0</v>
      </c>
      <c r="AL417" s="155">
        <f t="shared" si="496"/>
        <v>0</v>
      </c>
      <c r="AM417" s="155">
        <f t="shared" si="496"/>
        <v>0</v>
      </c>
      <c r="AN417" s="155">
        <f t="shared" si="496"/>
        <v>0</v>
      </c>
      <c r="AO417" s="155">
        <f t="shared" si="496"/>
        <v>0</v>
      </c>
      <c r="AP417" s="155">
        <f t="shared" si="496"/>
        <v>0</v>
      </c>
      <c r="AQ417" s="155">
        <f t="shared" si="496"/>
        <v>0</v>
      </c>
      <c r="AR417" s="155">
        <f t="shared" si="496"/>
        <v>0</v>
      </c>
      <c r="AS417" s="155">
        <f t="shared" si="496"/>
        <v>0</v>
      </c>
      <c r="AT417" s="155">
        <f t="shared" si="480"/>
        <v>0</v>
      </c>
      <c r="AU417" s="156">
        <v>0</v>
      </c>
      <c r="AV417" s="155">
        <f t="shared" si="497"/>
        <v>0</v>
      </c>
      <c r="AW417" s="155">
        <f t="shared" si="497"/>
        <v>0</v>
      </c>
      <c r="AX417" s="155">
        <f t="shared" si="497"/>
        <v>0</v>
      </c>
      <c r="AY417" s="155">
        <f t="shared" si="497"/>
        <v>0</v>
      </c>
      <c r="AZ417" s="155">
        <f t="shared" si="497"/>
        <v>0</v>
      </c>
      <c r="BA417" s="155">
        <f t="shared" si="497"/>
        <v>0</v>
      </c>
      <c r="BB417" s="155">
        <f t="shared" si="497"/>
        <v>0</v>
      </c>
      <c r="BC417" s="155">
        <f t="shared" si="497"/>
        <v>0</v>
      </c>
      <c r="BD417" s="155">
        <f t="shared" si="497"/>
        <v>0</v>
      </c>
      <c r="BE417" s="155">
        <f t="shared" si="497"/>
        <v>0</v>
      </c>
      <c r="BF417" s="155">
        <f t="shared" si="497"/>
        <v>0</v>
      </c>
      <c r="BG417" s="155">
        <f t="shared" si="497"/>
        <v>0</v>
      </c>
      <c r="BH417" s="155">
        <f t="shared" si="498"/>
        <v>0</v>
      </c>
      <c r="BI417" s="156">
        <v>0</v>
      </c>
      <c r="BJ417" s="155">
        <f t="shared" si="470"/>
        <v>0</v>
      </c>
      <c r="BK417" s="155">
        <f t="shared" si="502"/>
        <v>0</v>
      </c>
      <c r="BL417" s="155">
        <f t="shared" si="502"/>
        <v>0</v>
      </c>
      <c r="BM417" s="155">
        <f t="shared" si="502"/>
        <v>0</v>
      </c>
      <c r="BN417" s="155">
        <f t="shared" si="502"/>
        <v>0</v>
      </c>
      <c r="BO417" s="155">
        <f t="shared" si="502"/>
        <v>0</v>
      </c>
      <c r="BP417" s="155">
        <f t="shared" si="502"/>
        <v>5435359.277777778</v>
      </c>
      <c r="BQ417" s="155">
        <f t="shared" si="502"/>
        <v>5435359.277777778</v>
      </c>
      <c r="BR417" s="155">
        <f t="shared" si="485"/>
        <v>5435359.277777778</v>
      </c>
      <c r="BS417" s="155">
        <f t="shared" si="487"/>
        <v>5435359.277777778</v>
      </c>
      <c r="BT417" s="155">
        <f t="shared" si="487"/>
        <v>5435359.277777778</v>
      </c>
      <c r="BU417" s="155">
        <f t="shared" si="464"/>
        <v>5435359.277777778</v>
      </c>
      <c r="BV417" s="155">
        <f t="shared" si="475"/>
        <v>32612155.666666664</v>
      </c>
      <c r="BW417" s="156">
        <f t="shared" si="465"/>
        <v>163060778.33333334</v>
      </c>
      <c r="BX417" s="157">
        <f t="shared" si="499"/>
        <v>5435359.277777778</v>
      </c>
      <c r="BY417" s="157">
        <f t="shared" si="499"/>
        <v>5435359.277777778</v>
      </c>
      <c r="BZ417" s="157">
        <f t="shared" si="499"/>
        <v>5435359.277777778</v>
      </c>
      <c r="CA417" s="157">
        <f t="shared" si="499"/>
        <v>5435359.277777778</v>
      </c>
      <c r="CB417" s="157">
        <f t="shared" si="499"/>
        <v>5435359.277777778</v>
      </c>
      <c r="CC417" s="157">
        <f t="shared" si="499"/>
        <v>5435359.277777778</v>
      </c>
      <c r="CD417" s="157">
        <f t="shared" si="499"/>
        <v>5435359.277777778</v>
      </c>
      <c r="CE417" s="157">
        <f t="shared" si="499"/>
        <v>5435359.277777778</v>
      </c>
      <c r="CF417" s="157">
        <f t="shared" si="499"/>
        <v>5435359.277777778</v>
      </c>
      <c r="CG417" s="157">
        <f t="shared" si="499"/>
        <v>5435359.277777778</v>
      </c>
      <c r="CH417" s="157">
        <f t="shared" si="499"/>
        <v>5435359.277777778</v>
      </c>
      <c r="CI417" s="157">
        <f t="shared" si="499"/>
        <v>5435359.277777778</v>
      </c>
      <c r="CJ417" s="155">
        <f t="shared" si="467"/>
        <v>65224311.333333321</v>
      </c>
      <c r="CK417" s="156">
        <f t="shared" si="500"/>
        <v>97836467.00000003</v>
      </c>
      <c r="CL417" s="158">
        <f t="shared" si="501"/>
        <v>5435359.277777778</v>
      </c>
      <c r="CM417" s="158">
        <f t="shared" si="501"/>
        <v>5435359.277777778</v>
      </c>
      <c r="CN417" s="158">
        <f t="shared" si="501"/>
        <v>5435359.277777778</v>
      </c>
      <c r="CO417" s="158">
        <f t="shared" si="501"/>
        <v>5435359.277777778</v>
      </c>
      <c r="CP417" s="158">
        <f t="shared" si="501"/>
        <v>5435359.277777778</v>
      </c>
      <c r="CQ417" s="158">
        <f t="shared" si="501"/>
        <v>5435359.277777778</v>
      </c>
      <c r="CR417" s="158">
        <f t="shared" si="501"/>
        <v>5435359.277777778</v>
      </c>
      <c r="CS417" s="158">
        <f t="shared" si="501"/>
        <v>5435359.277777778</v>
      </c>
      <c r="CT417" s="158">
        <f t="shared" si="501"/>
        <v>5435359.277777778</v>
      </c>
      <c r="CU417" s="158">
        <f t="shared" si="501"/>
        <v>5435359.277777778</v>
      </c>
      <c r="CV417" s="158">
        <f t="shared" si="501"/>
        <v>5435359.277777778</v>
      </c>
      <c r="CW417" s="158">
        <f t="shared" si="501"/>
        <v>5435359.277777778</v>
      </c>
      <c r="CX417" s="158">
        <f t="shared" si="492"/>
        <v>65224311.333333321</v>
      </c>
      <c r="CY417" s="158">
        <f t="shared" si="469"/>
        <v>32612155.666666709</v>
      </c>
    </row>
    <row r="418" spans="1:103" ht="13" outlineLevel="1" x14ac:dyDescent="0.25">
      <c r="A418" s="80" t="s">
        <v>715</v>
      </c>
      <c r="B418" s="80" t="s">
        <v>39</v>
      </c>
      <c r="C418" s="72"/>
      <c r="D418" s="71" t="s">
        <v>69</v>
      </c>
      <c r="E418" s="142" t="s">
        <v>812</v>
      </c>
      <c r="F418" s="71" t="s">
        <v>72</v>
      </c>
      <c r="G418" s="73">
        <v>45086</v>
      </c>
      <c r="H418" s="73">
        <v>45108</v>
      </c>
      <c r="I418" s="74" t="s">
        <v>717</v>
      </c>
      <c r="J418" s="74" t="s">
        <v>721</v>
      </c>
      <c r="K418" s="75" t="s">
        <v>50</v>
      </c>
      <c r="L418" s="71"/>
      <c r="M418" s="38" t="str">
        <f t="shared" si="493"/>
        <v>6424</v>
      </c>
      <c r="N418" s="160" t="s">
        <v>820</v>
      </c>
      <c r="O418" s="71"/>
      <c r="P418" s="76"/>
      <c r="Q418" s="77"/>
      <c r="R418" s="165">
        <v>59068700</v>
      </c>
      <c r="S418" s="170">
        <f t="shared" si="494"/>
        <v>1640797.2222222222</v>
      </c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>
        <f t="shared" si="478"/>
        <v>0</v>
      </c>
      <c r="AG418" s="156">
        <v>0</v>
      </c>
      <c r="AH418" s="155">
        <f t="shared" si="496"/>
        <v>0</v>
      </c>
      <c r="AI418" s="155">
        <f t="shared" si="496"/>
        <v>0</v>
      </c>
      <c r="AJ418" s="155">
        <f t="shared" si="496"/>
        <v>0</v>
      </c>
      <c r="AK418" s="155">
        <f t="shared" si="496"/>
        <v>0</v>
      </c>
      <c r="AL418" s="155">
        <f t="shared" si="496"/>
        <v>0</v>
      </c>
      <c r="AM418" s="155">
        <f t="shared" si="496"/>
        <v>0</v>
      </c>
      <c r="AN418" s="155">
        <f t="shared" si="496"/>
        <v>0</v>
      </c>
      <c r="AO418" s="155">
        <f t="shared" si="496"/>
        <v>0</v>
      </c>
      <c r="AP418" s="155">
        <f t="shared" si="496"/>
        <v>0</v>
      </c>
      <c r="AQ418" s="155">
        <f t="shared" si="496"/>
        <v>0</v>
      </c>
      <c r="AR418" s="155">
        <f t="shared" si="496"/>
        <v>0</v>
      </c>
      <c r="AS418" s="155">
        <f t="shared" si="496"/>
        <v>0</v>
      </c>
      <c r="AT418" s="155">
        <f t="shared" si="480"/>
        <v>0</v>
      </c>
      <c r="AU418" s="156">
        <v>0</v>
      </c>
      <c r="AV418" s="155">
        <f t="shared" si="497"/>
        <v>0</v>
      </c>
      <c r="AW418" s="155">
        <f t="shared" si="497"/>
        <v>0</v>
      </c>
      <c r="AX418" s="155">
        <f t="shared" si="497"/>
        <v>0</v>
      </c>
      <c r="AY418" s="155">
        <f t="shared" si="497"/>
        <v>0</v>
      </c>
      <c r="AZ418" s="155">
        <f t="shared" si="497"/>
        <v>0</v>
      </c>
      <c r="BA418" s="155">
        <f t="shared" si="497"/>
        <v>0</v>
      </c>
      <c r="BB418" s="155">
        <f t="shared" si="497"/>
        <v>0</v>
      </c>
      <c r="BC418" s="155">
        <f t="shared" si="497"/>
        <v>0</v>
      </c>
      <c r="BD418" s="155">
        <f t="shared" si="497"/>
        <v>0</v>
      </c>
      <c r="BE418" s="155">
        <f t="shared" si="497"/>
        <v>0</v>
      </c>
      <c r="BF418" s="155">
        <f t="shared" si="497"/>
        <v>0</v>
      </c>
      <c r="BG418" s="155">
        <f t="shared" si="497"/>
        <v>0</v>
      </c>
      <c r="BH418" s="155">
        <f t="shared" si="498"/>
        <v>0</v>
      </c>
      <c r="BI418" s="156">
        <v>0</v>
      </c>
      <c r="BJ418" s="155">
        <f t="shared" si="470"/>
        <v>0</v>
      </c>
      <c r="BK418" s="155">
        <f t="shared" si="502"/>
        <v>0</v>
      </c>
      <c r="BL418" s="155">
        <f t="shared" si="502"/>
        <v>0</v>
      </c>
      <c r="BM418" s="155">
        <f t="shared" si="502"/>
        <v>0</v>
      </c>
      <c r="BN418" s="155">
        <f t="shared" si="502"/>
        <v>0</v>
      </c>
      <c r="BO418" s="155">
        <f t="shared" si="502"/>
        <v>0</v>
      </c>
      <c r="BP418" s="155">
        <f t="shared" si="502"/>
        <v>1640797.2222222222</v>
      </c>
      <c r="BQ418" s="155">
        <f t="shared" si="502"/>
        <v>1640797.2222222222</v>
      </c>
      <c r="BR418" s="155">
        <f t="shared" si="485"/>
        <v>1640797.2222222222</v>
      </c>
      <c r="BS418" s="155">
        <f t="shared" si="487"/>
        <v>1640797.2222222222</v>
      </c>
      <c r="BT418" s="155">
        <f t="shared" si="487"/>
        <v>1640797.2222222222</v>
      </c>
      <c r="BU418" s="155">
        <f t="shared" ref="BU418:BU454" si="503">+IF(YEAR($H418)&lt;$BJ$5,$S418,IF(AND(YEAR($H418)=$BJ$5,MONTH($H418)&lt;=BU$6),$S418,0))</f>
        <v>1640797.2222222222</v>
      </c>
      <c r="BV418" s="155">
        <f t="shared" si="475"/>
        <v>9844783.333333334</v>
      </c>
      <c r="BW418" s="156">
        <f t="shared" ref="BW418:BW438" si="504">+R418-BV418</f>
        <v>49223916.666666664</v>
      </c>
      <c r="BX418" s="157">
        <f t="shared" si="499"/>
        <v>1640797.2222222222</v>
      </c>
      <c r="BY418" s="157">
        <f t="shared" si="499"/>
        <v>1640797.2222222222</v>
      </c>
      <c r="BZ418" s="157">
        <f t="shared" si="499"/>
        <v>1640797.2222222222</v>
      </c>
      <c r="CA418" s="157">
        <f t="shared" si="499"/>
        <v>1640797.2222222222</v>
      </c>
      <c r="CB418" s="157">
        <f t="shared" si="499"/>
        <v>1640797.2222222222</v>
      </c>
      <c r="CC418" s="157">
        <f t="shared" si="499"/>
        <v>1640797.2222222222</v>
      </c>
      <c r="CD418" s="157">
        <f t="shared" si="499"/>
        <v>1640797.2222222222</v>
      </c>
      <c r="CE418" s="157">
        <f t="shared" si="499"/>
        <v>1640797.2222222222</v>
      </c>
      <c r="CF418" s="157">
        <f t="shared" si="499"/>
        <v>1640797.2222222222</v>
      </c>
      <c r="CG418" s="157">
        <f t="shared" si="499"/>
        <v>1640797.2222222222</v>
      </c>
      <c r="CH418" s="157">
        <f t="shared" si="499"/>
        <v>1640797.2222222222</v>
      </c>
      <c r="CI418" s="157">
        <f t="shared" si="499"/>
        <v>1640797.2222222222</v>
      </c>
      <c r="CJ418" s="155">
        <f t="shared" ref="CJ418:CJ449" si="505">+SUM(BX418:CI418)</f>
        <v>19689566.666666668</v>
      </c>
      <c r="CK418" s="156">
        <f t="shared" si="500"/>
        <v>29534349.999999996</v>
      </c>
      <c r="CL418" s="158">
        <f t="shared" si="501"/>
        <v>1640797.2222222222</v>
      </c>
      <c r="CM418" s="158">
        <f t="shared" si="501"/>
        <v>1640797.2222222222</v>
      </c>
      <c r="CN418" s="158">
        <f t="shared" si="501"/>
        <v>1640797.2222222222</v>
      </c>
      <c r="CO418" s="158">
        <f t="shared" si="501"/>
        <v>1640797.2222222222</v>
      </c>
      <c r="CP418" s="158">
        <f t="shared" si="501"/>
        <v>1640797.2222222222</v>
      </c>
      <c r="CQ418" s="158">
        <f t="shared" si="501"/>
        <v>1640797.2222222222</v>
      </c>
      <c r="CR418" s="158">
        <f t="shared" si="501"/>
        <v>1640797.2222222222</v>
      </c>
      <c r="CS418" s="158">
        <f t="shared" si="501"/>
        <v>1640797.2222222222</v>
      </c>
      <c r="CT418" s="158">
        <f t="shared" si="501"/>
        <v>1640797.2222222222</v>
      </c>
      <c r="CU418" s="158">
        <f t="shared" si="501"/>
        <v>1640797.2222222222</v>
      </c>
      <c r="CV418" s="158">
        <f t="shared" si="501"/>
        <v>1640797.2222222222</v>
      </c>
      <c r="CW418" s="158">
        <f t="shared" si="501"/>
        <v>1640797.2222222222</v>
      </c>
      <c r="CX418" s="158">
        <f t="shared" si="492"/>
        <v>19689566.666666668</v>
      </c>
      <c r="CY418" s="158">
        <f t="shared" ref="CY418:CY449" si="506">+CK418-CX418</f>
        <v>9844783.3333333284</v>
      </c>
    </row>
    <row r="419" spans="1:103" ht="13" outlineLevel="1" x14ac:dyDescent="0.25">
      <c r="A419" s="80" t="s">
        <v>460</v>
      </c>
      <c r="B419" s="80" t="s">
        <v>39</v>
      </c>
      <c r="C419" s="72"/>
      <c r="D419" s="71" t="s">
        <v>82</v>
      </c>
      <c r="E419" s="142" t="s">
        <v>959</v>
      </c>
      <c r="F419" s="71" t="s">
        <v>475</v>
      </c>
      <c r="G419" s="73">
        <v>45110</v>
      </c>
      <c r="H419" s="73">
        <v>45110</v>
      </c>
      <c r="I419" s="74">
        <v>36</v>
      </c>
      <c r="J419" s="74">
        <v>1001605000</v>
      </c>
      <c r="K419" s="75" t="s">
        <v>122</v>
      </c>
      <c r="L419" s="71"/>
      <c r="M419" s="38" t="str">
        <f t="shared" si="493"/>
        <v>6274</v>
      </c>
      <c r="N419" s="71">
        <v>6274001903</v>
      </c>
      <c r="O419" s="71" t="s">
        <v>346</v>
      </c>
      <c r="P419" s="76"/>
      <c r="Q419" s="77"/>
      <c r="R419" s="76">
        <v>321444214</v>
      </c>
      <c r="S419" s="170">
        <f t="shared" si="494"/>
        <v>8929005.944444444</v>
      </c>
      <c r="T419" s="155">
        <f t="shared" ref="T419:AE423" si="507">+IF(YEAR($H419)&lt;$T$5,$S419,IF(AND(YEAR($H419)=$T$5,MONTH($H419)&lt;=T$6),$S419,0))</f>
        <v>0</v>
      </c>
      <c r="U419" s="155">
        <f t="shared" si="507"/>
        <v>0</v>
      </c>
      <c r="V419" s="155">
        <f t="shared" si="507"/>
        <v>0</v>
      </c>
      <c r="W419" s="155">
        <f t="shared" si="507"/>
        <v>0</v>
      </c>
      <c r="X419" s="155">
        <f t="shared" si="507"/>
        <v>0</v>
      </c>
      <c r="Y419" s="155">
        <f t="shared" si="507"/>
        <v>0</v>
      </c>
      <c r="Z419" s="155">
        <f t="shared" si="507"/>
        <v>0</v>
      </c>
      <c r="AA419" s="155">
        <f t="shared" si="507"/>
        <v>0</v>
      </c>
      <c r="AB419" s="155">
        <f t="shared" si="507"/>
        <v>0</v>
      </c>
      <c r="AC419" s="155">
        <f t="shared" si="507"/>
        <v>0</v>
      </c>
      <c r="AD419" s="155">
        <f t="shared" si="507"/>
        <v>0</v>
      </c>
      <c r="AE419" s="155">
        <f t="shared" si="507"/>
        <v>0</v>
      </c>
      <c r="AF419" s="155">
        <f t="shared" si="478"/>
        <v>0</v>
      </c>
      <c r="AG419" s="156">
        <v>0</v>
      </c>
      <c r="AH419" s="155">
        <f t="shared" si="496"/>
        <v>0</v>
      </c>
      <c r="AI419" s="155">
        <f t="shared" si="496"/>
        <v>0</v>
      </c>
      <c r="AJ419" s="155">
        <f t="shared" si="496"/>
        <v>0</v>
      </c>
      <c r="AK419" s="155">
        <f t="shared" si="496"/>
        <v>0</v>
      </c>
      <c r="AL419" s="155">
        <f t="shared" si="496"/>
        <v>0</v>
      </c>
      <c r="AM419" s="155">
        <f t="shared" si="496"/>
        <v>0</v>
      </c>
      <c r="AN419" s="155">
        <f t="shared" si="496"/>
        <v>0</v>
      </c>
      <c r="AO419" s="155">
        <f t="shared" si="496"/>
        <v>0</v>
      </c>
      <c r="AP419" s="155">
        <f t="shared" si="496"/>
        <v>0</v>
      </c>
      <c r="AQ419" s="155">
        <f t="shared" si="496"/>
        <v>0</v>
      </c>
      <c r="AR419" s="155">
        <f t="shared" si="496"/>
        <v>0</v>
      </c>
      <c r="AS419" s="155">
        <f t="shared" si="496"/>
        <v>0</v>
      </c>
      <c r="AT419" s="155">
        <f t="shared" si="480"/>
        <v>0</v>
      </c>
      <c r="AU419" s="156">
        <v>0</v>
      </c>
      <c r="AV419" s="155">
        <f t="shared" si="497"/>
        <v>0</v>
      </c>
      <c r="AW419" s="155">
        <f t="shared" si="497"/>
        <v>0</v>
      </c>
      <c r="AX419" s="155">
        <f t="shared" si="497"/>
        <v>0</v>
      </c>
      <c r="AY419" s="155">
        <f t="shared" si="497"/>
        <v>0</v>
      </c>
      <c r="AZ419" s="155">
        <f t="shared" si="497"/>
        <v>0</v>
      </c>
      <c r="BA419" s="155">
        <f t="shared" si="497"/>
        <v>0</v>
      </c>
      <c r="BB419" s="155">
        <f t="shared" si="497"/>
        <v>0</v>
      </c>
      <c r="BC419" s="155">
        <f t="shared" si="497"/>
        <v>0</v>
      </c>
      <c r="BD419" s="155">
        <f t="shared" si="497"/>
        <v>0</v>
      </c>
      <c r="BE419" s="155">
        <f t="shared" si="497"/>
        <v>0</v>
      </c>
      <c r="BF419" s="155">
        <f t="shared" si="497"/>
        <v>0</v>
      </c>
      <c r="BG419" s="155">
        <f t="shared" si="497"/>
        <v>0</v>
      </c>
      <c r="BH419" s="155">
        <f t="shared" si="498"/>
        <v>0</v>
      </c>
      <c r="BI419" s="156">
        <v>0</v>
      </c>
      <c r="BJ419" s="155">
        <f t="shared" ref="BJ419:BJ454" si="508">+IF(YEAR($H419)&lt;$BJ$5,$S419,IF(AND(YEAR($H419)=$BJ$5,MONTH($H419)&lt;=BJ$6),$S419,0))</f>
        <v>0</v>
      </c>
      <c r="BK419" s="155">
        <f t="shared" si="502"/>
        <v>0</v>
      </c>
      <c r="BL419" s="155">
        <f t="shared" si="502"/>
        <v>0</v>
      </c>
      <c r="BM419" s="155">
        <f t="shared" si="502"/>
        <v>0</v>
      </c>
      <c r="BN419" s="155">
        <f t="shared" si="502"/>
        <v>0</v>
      </c>
      <c r="BO419" s="155">
        <f t="shared" si="502"/>
        <v>0</v>
      </c>
      <c r="BP419" s="155">
        <f t="shared" si="502"/>
        <v>8929005.944444444</v>
      </c>
      <c r="BQ419" s="155">
        <f t="shared" si="502"/>
        <v>8929005.944444444</v>
      </c>
      <c r="BR419" s="155">
        <f t="shared" si="485"/>
        <v>8929005.944444444</v>
      </c>
      <c r="BS419" s="155">
        <f t="shared" si="487"/>
        <v>8929005.944444444</v>
      </c>
      <c r="BT419" s="155">
        <f t="shared" si="487"/>
        <v>8929005.944444444</v>
      </c>
      <c r="BU419" s="155">
        <f t="shared" si="503"/>
        <v>8929005.944444444</v>
      </c>
      <c r="BV419" s="155">
        <f t="shared" si="475"/>
        <v>53574035.666666672</v>
      </c>
      <c r="BW419" s="156">
        <f t="shared" si="504"/>
        <v>267870178.33333331</v>
      </c>
      <c r="BX419" s="157">
        <f t="shared" ref="BX419:CI427" si="509">+$S419</f>
        <v>8929005.944444444</v>
      </c>
      <c r="BY419" s="157">
        <f t="shared" si="509"/>
        <v>8929005.944444444</v>
      </c>
      <c r="BZ419" s="157">
        <f t="shared" si="509"/>
        <v>8929005.944444444</v>
      </c>
      <c r="CA419" s="157">
        <f t="shared" si="509"/>
        <v>8929005.944444444</v>
      </c>
      <c r="CB419" s="157">
        <f t="shared" si="509"/>
        <v>8929005.944444444</v>
      </c>
      <c r="CC419" s="157">
        <f t="shared" si="509"/>
        <v>8929005.944444444</v>
      </c>
      <c r="CD419" s="157">
        <f t="shared" si="509"/>
        <v>8929005.944444444</v>
      </c>
      <c r="CE419" s="157">
        <f t="shared" si="509"/>
        <v>8929005.944444444</v>
      </c>
      <c r="CF419" s="157">
        <f t="shared" si="509"/>
        <v>8929005.944444444</v>
      </c>
      <c r="CG419" s="157">
        <f t="shared" si="509"/>
        <v>8929005.944444444</v>
      </c>
      <c r="CH419" s="157">
        <f t="shared" si="509"/>
        <v>8929005.944444444</v>
      </c>
      <c r="CI419" s="157">
        <f t="shared" si="509"/>
        <v>8929005.944444444</v>
      </c>
      <c r="CJ419" s="155">
        <f t="shared" si="505"/>
        <v>107148071.33333336</v>
      </c>
      <c r="CK419" s="156">
        <f t="shared" si="500"/>
        <v>160722106.99999994</v>
      </c>
      <c r="CL419" s="158">
        <f t="shared" si="501"/>
        <v>8929005.944444444</v>
      </c>
      <c r="CM419" s="158">
        <f t="shared" si="501"/>
        <v>8929005.944444444</v>
      </c>
      <c r="CN419" s="158">
        <f t="shared" si="501"/>
        <v>8929005.944444444</v>
      </c>
      <c r="CO419" s="158">
        <f t="shared" si="501"/>
        <v>8929005.944444444</v>
      </c>
      <c r="CP419" s="158">
        <f t="shared" si="501"/>
        <v>8929005.944444444</v>
      </c>
      <c r="CQ419" s="158">
        <f t="shared" si="501"/>
        <v>8929005.944444444</v>
      </c>
      <c r="CR419" s="158">
        <f t="shared" si="501"/>
        <v>8929005.944444444</v>
      </c>
      <c r="CS419" s="158">
        <f t="shared" si="501"/>
        <v>8929005.944444444</v>
      </c>
      <c r="CT419" s="158">
        <f t="shared" si="501"/>
        <v>8929005.944444444</v>
      </c>
      <c r="CU419" s="158">
        <f t="shared" si="501"/>
        <v>8929005.944444444</v>
      </c>
      <c r="CV419" s="158">
        <f t="shared" si="501"/>
        <v>8929005.944444444</v>
      </c>
      <c r="CW419" s="158">
        <f t="shared" si="501"/>
        <v>8929005.944444444</v>
      </c>
      <c r="CX419" s="158">
        <f t="shared" si="492"/>
        <v>107148071.33333336</v>
      </c>
      <c r="CY419" s="158">
        <f t="shared" si="506"/>
        <v>53574035.666666582</v>
      </c>
    </row>
    <row r="420" spans="1:103" ht="13" outlineLevel="1" x14ac:dyDescent="0.25">
      <c r="A420" s="80" t="s">
        <v>460</v>
      </c>
      <c r="B420" s="80" t="s">
        <v>39</v>
      </c>
      <c r="C420" s="72"/>
      <c r="D420" s="71" t="s">
        <v>82</v>
      </c>
      <c r="E420" s="142" t="s">
        <v>960</v>
      </c>
      <c r="F420" s="71" t="s">
        <v>472</v>
      </c>
      <c r="G420" s="73">
        <v>45108</v>
      </c>
      <c r="H420" s="73">
        <v>45139</v>
      </c>
      <c r="I420" s="74">
        <v>60</v>
      </c>
      <c r="J420" s="74">
        <v>1001601400</v>
      </c>
      <c r="K420" s="75" t="s">
        <v>46</v>
      </c>
      <c r="L420" s="71"/>
      <c r="M420" s="38" t="str">
        <f t="shared" si="493"/>
        <v>6274</v>
      </c>
      <c r="N420" s="71">
        <v>6274001903</v>
      </c>
      <c r="O420" s="71" t="s">
        <v>346</v>
      </c>
      <c r="P420" s="76"/>
      <c r="Q420" s="77"/>
      <c r="R420" s="76">
        <v>76300000</v>
      </c>
      <c r="S420" s="170">
        <f t="shared" si="494"/>
        <v>1271666.6666666667</v>
      </c>
      <c r="T420" s="155">
        <f t="shared" si="507"/>
        <v>0</v>
      </c>
      <c r="U420" s="155">
        <f t="shared" si="507"/>
        <v>0</v>
      </c>
      <c r="V420" s="155">
        <f t="shared" si="507"/>
        <v>0</v>
      </c>
      <c r="W420" s="155">
        <f t="shared" si="507"/>
        <v>0</v>
      </c>
      <c r="X420" s="155">
        <f t="shared" si="507"/>
        <v>0</v>
      </c>
      <c r="Y420" s="155">
        <f t="shared" si="507"/>
        <v>0</v>
      </c>
      <c r="Z420" s="155">
        <f t="shared" si="507"/>
        <v>0</v>
      </c>
      <c r="AA420" s="155">
        <f t="shared" si="507"/>
        <v>0</v>
      </c>
      <c r="AB420" s="155">
        <f t="shared" si="507"/>
        <v>0</v>
      </c>
      <c r="AC420" s="155">
        <f t="shared" si="507"/>
        <v>0</v>
      </c>
      <c r="AD420" s="155">
        <f t="shared" si="507"/>
        <v>0</v>
      </c>
      <c r="AE420" s="155">
        <f t="shared" si="507"/>
        <v>0</v>
      </c>
      <c r="AF420" s="155">
        <f t="shared" si="478"/>
        <v>0</v>
      </c>
      <c r="AG420" s="156">
        <v>0</v>
      </c>
      <c r="AH420" s="155">
        <f t="shared" si="496"/>
        <v>0</v>
      </c>
      <c r="AI420" s="155">
        <f t="shared" si="496"/>
        <v>0</v>
      </c>
      <c r="AJ420" s="155">
        <f t="shared" si="496"/>
        <v>0</v>
      </c>
      <c r="AK420" s="155">
        <f t="shared" si="496"/>
        <v>0</v>
      </c>
      <c r="AL420" s="155">
        <f t="shared" si="496"/>
        <v>0</v>
      </c>
      <c r="AM420" s="155">
        <f t="shared" si="496"/>
        <v>0</v>
      </c>
      <c r="AN420" s="155">
        <f t="shared" si="496"/>
        <v>0</v>
      </c>
      <c r="AO420" s="155">
        <f t="shared" si="496"/>
        <v>0</v>
      </c>
      <c r="AP420" s="155">
        <f t="shared" si="496"/>
        <v>0</v>
      </c>
      <c r="AQ420" s="155">
        <f t="shared" si="496"/>
        <v>0</v>
      </c>
      <c r="AR420" s="155">
        <f t="shared" si="496"/>
        <v>0</v>
      </c>
      <c r="AS420" s="155">
        <f t="shared" si="496"/>
        <v>0</v>
      </c>
      <c r="AT420" s="155">
        <f t="shared" si="480"/>
        <v>0</v>
      </c>
      <c r="AU420" s="156">
        <v>0</v>
      </c>
      <c r="AV420" s="155">
        <f t="shared" si="497"/>
        <v>0</v>
      </c>
      <c r="AW420" s="155">
        <f t="shared" si="497"/>
        <v>0</v>
      </c>
      <c r="AX420" s="155">
        <f t="shared" si="497"/>
        <v>0</v>
      </c>
      <c r="AY420" s="155">
        <f t="shared" si="497"/>
        <v>0</v>
      </c>
      <c r="AZ420" s="155">
        <f t="shared" si="497"/>
        <v>0</v>
      </c>
      <c r="BA420" s="155">
        <f t="shared" si="497"/>
        <v>0</v>
      </c>
      <c r="BB420" s="155">
        <f t="shared" si="497"/>
        <v>0</v>
      </c>
      <c r="BC420" s="155">
        <f t="shared" si="497"/>
        <v>0</v>
      </c>
      <c r="BD420" s="155">
        <f t="shared" si="497"/>
        <v>0</v>
      </c>
      <c r="BE420" s="155">
        <f t="shared" si="497"/>
        <v>0</v>
      </c>
      <c r="BF420" s="155">
        <f t="shared" si="497"/>
        <v>0</v>
      </c>
      <c r="BG420" s="155">
        <f t="shared" si="497"/>
        <v>0</v>
      </c>
      <c r="BH420" s="155">
        <f t="shared" si="498"/>
        <v>0</v>
      </c>
      <c r="BI420" s="156">
        <v>0</v>
      </c>
      <c r="BJ420" s="155">
        <f t="shared" si="508"/>
        <v>0</v>
      </c>
      <c r="BK420" s="155">
        <f t="shared" si="502"/>
        <v>0</v>
      </c>
      <c r="BL420" s="155">
        <f t="shared" si="502"/>
        <v>0</v>
      </c>
      <c r="BM420" s="155">
        <f t="shared" si="502"/>
        <v>0</v>
      </c>
      <c r="BN420" s="155">
        <f t="shared" si="502"/>
        <v>0</v>
      </c>
      <c r="BO420" s="155">
        <f t="shared" si="502"/>
        <v>0</v>
      </c>
      <c r="BP420" s="155">
        <f t="shared" si="502"/>
        <v>0</v>
      </c>
      <c r="BQ420" s="155">
        <f t="shared" si="502"/>
        <v>1271666.6666666667</v>
      </c>
      <c r="BR420" s="155">
        <f t="shared" si="485"/>
        <v>1271666.6666666667</v>
      </c>
      <c r="BS420" s="155">
        <f t="shared" si="487"/>
        <v>1271666.6666666667</v>
      </c>
      <c r="BT420" s="155">
        <f t="shared" si="487"/>
        <v>1271666.6666666667</v>
      </c>
      <c r="BU420" s="155">
        <f t="shared" si="503"/>
        <v>1271666.6666666667</v>
      </c>
      <c r="BV420" s="155">
        <f t="shared" si="475"/>
        <v>6358333.333333334</v>
      </c>
      <c r="BW420" s="156">
        <f t="shared" si="504"/>
        <v>69941666.666666672</v>
      </c>
      <c r="BX420" s="157">
        <f t="shared" si="509"/>
        <v>1271666.6666666667</v>
      </c>
      <c r="BY420" s="157">
        <f t="shared" si="509"/>
        <v>1271666.6666666667</v>
      </c>
      <c r="BZ420" s="157">
        <f t="shared" si="509"/>
        <v>1271666.6666666667</v>
      </c>
      <c r="CA420" s="157">
        <f t="shared" si="509"/>
        <v>1271666.6666666667</v>
      </c>
      <c r="CB420" s="157">
        <f t="shared" si="509"/>
        <v>1271666.6666666667</v>
      </c>
      <c r="CC420" s="157">
        <f t="shared" si="509"/>
        <v>1271666.6666666667</v>
      </c>
      <c r="CD420" s="157">
        <f t="shared" si="509"/>
        <v>1271666.6666666667</v>
      </c>
      <c r="CE420" s="157">
        <f t="shared" si="509"/>
        <v>1271666.6666666667</v>
      </c>
      <c r="CF420" s="157">
        <f t="shared" si="509"/>
        <v>1271666.6666666667</v>
      </c>
      <c r="CG420" s="157">
        <f t="shared" si="509"/>
        <v>1271666.6666666667</v>
      </c>
      <c r="CH420" s="157">
        <f t="shared" si="509"/>
        <v>1271666.6666666667</v>
      </c>
      <c r="CI420" s="157">
        <f t="shared" si="509"/>
        <v>1271666.6666666667</v>
      </c>
      <c r="CJ420" s="155">
        <f t="shared" si="505"/>
        <v>15259999.999999998</v>
      </c>
      <c r="CK420" s="156">
        <f t="shared" si="500"/>
        <v>54681666.666666672</v>
      </c>
      <c r="CL420" s="158">
        <f t="shared" si="501"/>
        <v>1271666.6666666667</v>
      </c>
      <c r="CM420" s="158">
        <f t="shared" si="501"/>
        <v>1271666.6666666667</v>
      </c>
      <c r="CN420" s="158">
        <f t="shared" si="501"/>
        <v>1271666.6666666667</v>
      </c>
      <c r="CO420" s="158">
        <f t="shared" si="501"/>
        <v>1271666.6666666667</v>
      </c>
      <c r="CP420" s="158">
        <f t="shared" si="501"/>
        <v>1271666.6666666667</v>
      </c>
      <c r="CQ420" s="158">
        <f t="shared" si="501"/>
        <v>1271666.6666666667</v>
      </c>
      <c r="CR420" s="158">
        <f t="shared" si="501"/>
        <v>1271666.6666666667</v>
      </c>
      <c r="CS420" s="158">
        <f t="shared" si="501"/>
        <v>1271666.6666666667</v>
      </c>
      <c r="CT420" s="158">
        <f t="shared" si="501"/>
        <v>1271666.6666666667</v>
      </c>
      <c r="CU420" s="158">
        <f t="shared" si="501"/>
        <v>1271666.6666666667</v>
      </c>
      <c r="CV420" s="158">
        <f t="shared" si="501"/>
        <v>1271666.6666666667</v>
      </c>
      <c r="CW420" s="158">
        <f t="shared" si="501"/>
        <v>1271666.6666666667</v>
      </c>
      <c r="CX420" s="158">
        <f t="shared" si="492"/>
        <v>15259999.999999998</v>
      </c>
      <c r="CY420" s="158">
        <f t="shared" si="506"/>
        <v>39421666.666666672</v>
      </c>
    </row>
    <row r="421" spans="1:103" s="105" customFormat="1" ht="13" outlineLevel="1" x14ac:dyDescent="0.25">
      <c r="A421" s="80" t="s">
        <v>460</v>
      </c>
      <c r="B421" s="80" t="s">
        <v>39</v>
      </c>
      <c r="C421" s="72"/>
      <c r="D421" s="71" t="s">
        <v>82</v>
      </c>
      <c r="E421" s="142" t="s">
        <v>961</v>
      </c>
      <c r="F421" s="71" t="s">
        <v>473</v>
      </c>
      <c r="G421" s="73">
        <v>45108</v>
      </c>
      <c r="H421" s="73">
        <v>45139</v>
      </c>
      <c r="I421" s="74">
        <v>24</v>
      </c>
      <c r="J421" s="74">
        <v>1001601400</v>
      </c>
      <c r="K421" s="75" t="s">
        <v>46</v>
      </c>
      <c r="L421" s="71"/>
      <c r="M421" s="38" t="str">
        <f t="shared" si="493"/>
        <v>6274</v>
      </c>
      <c r="N421" s="71">
        <v>6274001903</v>
      </c>
      <c r="O421" s="71" t="s">
        <v>346</v>
      </c>
      <c r="P421" s="76"/>
      <c r="Q421" s="77"/>
      <c r="R421" s="76">
        <v>8144000</v>
      </c>
      <c r="S421" s="170">
        <f t="shared" si="494"/>
        <v>339333.33333333331</v>
      </c>
      <c r="T421" s="155">
        <f t="shared" si="507"/>
        <v>0</v>
      </c>
      <c r="U421" s="155">
        <f t="shared" si="507"/>
        <v>0</v>
      </c>
      <c r="V421" s="155">
        <f t="shared" si="507"/>
        <v>0</v>
      </c>
      <c r="W421" s="155">
        <f t="shared" si="507"/>
        <v>0</v>
      </c>
      <c r="X421" s="155">
        <f t="shared" si="507"/>
        <v>0</v>
      </c>
      <c r="Y421" s="155">
        <f t="shared" si="507"/>
        <v>0</v>
      </c>
      <c r="Z421" s="155">
        <f t="shared" si="507"/>
        <v>0</v>
      </c>
      <c r="AA421" s="155">
        <f t="shared" si="507"/>
        <v>0</v>
      </c>
      <c r="AB421" s="155">
        <f t="shared" si="507"/>
        <v>0</v>
      </c>
      <c r="AC421" s="155">
        <f t="shared" si="507"/>
        <v>0</v>
      </c>
      <c r="AD421" s="155">
        <f t="shared" si="507"/>
        <v>0</v>
      </c>
      <c r="AE421" s="155">
        <f t="shared" si="507"/>
        <v>0</v>
      </c>
      <c r="AF421" s="155">
        <f t="shared" si="478"/>
        <v>0</v>
      </c>
      <c r="AG421" s="156">
        <v>0</v>
      </c>
      <c r="AH421" s="155">
        <f t="shared" si="496"/>
        <v>0</v>
      </c>
      <c r="AI421" s="155">
        <f t="shared" si="496"/>
        <v>0</v>
      </c>
      <c r="AJ421" s="155">
        <f t="shared" si="496"/>
        <v>0</v>
      </c>
      <c r="AK421" s="155">
        <f t="shared" si="496"/>
        <v>0</v>
      </c>
      <c r="AL421" s="155">
        <f t="shared" si="496"/>
        <v>0</v>
      </c>
      <c r="AM421" s="155">
        <f t="shared" si="496"/>
        <v>0</v>
      </c>
      <c r="AN421" s="155">
        <f t="shared" si="496"/>
        <v>0</v>
      </c>
      <c r="AO421" s="155">
        <f t="shared" si="496"/>
        <v>0</v>
      </c>
      <c r="AP421" s="155">
        <f t="shared" si="496"/>
        <v>0</v>
      </c>
      <c r="AQ421" s="155">
        <f t="shared" si="496"/>
        <v>0</v>
      </c>
      <c r="AR421" s="155">
        <f t="shared" si="496"/>
        <v>0</v>
      </c>
      <c r="AS421" s="155">
        <f t="shared" si="496"/>
        <v>0</v>
      </c>
      <c r="AT421" s="155">
        <f t="shared" si="480"/>
        <v>0</v>
      </c>
      <c r="AU421" s="156">
        <v>0</v>
      </c>
      <c r="AV421" s="155">
        <f t="shared" si="497"/>
        <v>0</v>
      </c>
      <c r="AW421" s="155">
        <f t="shared" si="497"/>
        <v>0</v>
      </c>
      <c r="AX421" s="155">
        <f t="shared" si="497"/>
        <v>0</v>
      </c>
      <c r="AY421" s="155">
        <f t="shared" si="497"/>
        <v>0</v>
      </c>
      <c r="AZ421" s="155">
        <f t="shared" si="497"/>
        <v>0</v>
      </c>
      <c r="BA421" s="155">
        <f t="shared" si="497"/>
        <v>0</v>
      </c>
      <c r="BB421" s="155">
        <f t="shared" si="497"/>
        <v>0</v>
      </c>
      <c r="BC421" s="155">
        <f t="shared" si="497"/>
        <v>0</v>
      </c>
      <c r="BD421" s="155">
        <f t="shared" si="497"/>
        <v>0</v>
      </c>
      <c r="BE421" s="155">
        <f t="shared" si="497"/>
        <v>0</v>
      </c>
      <c r="BF421" s="155">
        <f t="shared" si="497"/>
        <v>0</v>
      </c>
      <c r="BG421" s="155">
        <f t="shared" si="497"/>
        <v>0</v>
      </c>
      <c r="BH421" s="155">
        <f t="shared" si="498"/>
        <v>0</v>
      </c>
      <c r="BI421" s="156">
        <v>0</v>
      </c>
      <c r="BJ421" s="155">
        <f t="shared" si="508"/>
        <v>0</v>
      </c>
      <c r="BK421" s="155">
        <f t="shared" ref="BK421:BQ430" si="510">+IF(YEAR($H421)&lt;$BJ$5,$S421,IF(AND(YEAR($H421)=$BJ$5,MONTH($H421)&lt;=BK$6),$S421,0))</f>
        <v>0</v>
      </c>
      <c r="BL421" s="155">
        <f t="shared" si="510"/>
        <v>0</v>
      </c>
      <c r="BM421" s="155">
        <f t="shared" si="510"/>
        <v>0</v>
      </c>
      <c r="BN421" s="155">
        <f t="shared" si="510"/>
        <v>0</v>
      </c>
      <c r="BO421" s="155">
        <f t="shared" si="510"/>
        <v>0</v>
      </c>
      <c r="BP421" s="155">
        <f t="shared" si="510"/>
        <v>0</v>
      </c>
      <c r="BQ421" s="155">
        <f t="shared" si="510"/>
        <v>339333.33333333331</v>
      </c>
      <c r="BR421" s="155">
        <f t="shared" si="485"/>
        <v>339333.33333333331</v>
      </c>
      <c r="BS421" s="155">
        <f t="shared" si="487"/>
        <v>339333.33333333331</v>
      </c>
      <c r="BT421" s="155">
        <f t="shared" si="487"/>
        <v>339333.33333333331</v>
      </c>
      <c r="BU421" s="155">
        <f t="shared" si="503"/>
        <v>339333.33333333331</v>
      </c>
      <c r="BV421" s="155">
        <f t="shared" si="475"/>
        <v>1696666.6666666665</v>
      </c>
      <c r="BW421" s="156">
        <f t="shared" si="504"/>
        <v>6447333.333333334</v>
      </c>
      <c r="BX421" s="157">
        <f t="shared" si="509"/>
        <v>339333.33333333331</v>
      </c>
      <c r="BY421" s="157">
        <f t="shared" si="509"/>
        <v>339333.33333333331</v>
      </c>
      <c r="BZ421" s="157">
        <f t="shared" si="509"/>
        <v>339333.33333333331</v>
      </c>
      <c r="CA421" s="157">
        <f t="shared" si="509"/>
        <v>339333.33333333331</v>
      </c>
      <c r="CB421" s="157">
        <f t="shared" si="509"/>
        <v>339333.33333333331</v>
      </c>
      <c r="CC421" s="157">
        <f t="shared" si="509"/>
        <v>339333.33333333331</v>
      </c>
      <c r="CD421" s="157">
        <f t="shared" si="509"/>
        <v>339333.33333333331</v>
      </c>
      <c r="CE421" s="157">
        <f t="shared" si="509"/>
        <v>339333.33333333331</v>
      </c>
      <c r="CF421" s="157">
        <f t="shared" si="509"/>
        <v>339333.33333333331</v>
      </c>
      <c r="CG421" s="157">
        <f t="shared" si="509"/>
        <v>339333.33333333331</v>
      </c>
      <c r="CH421" s="157">
        <f t="shared" si="509"/>
        <v>339333.33333333331</v>
      </c>
      <c r="CI421" s="157">
        <f t="shared" si="509"/>
        <v>339333.33333333331</v>
      </c>
      <c r="CJ421" s="155">
        <f t="shared" si="505"/>
        <v>4072000.0000000005</v>
      </c>
      <c r="CK421" s="156">
        <f t="shared" si="500"/>
        <v>2375333.3333333335</v>
      </c>
      <c r="CL421" s="155">
        <f t="shared" ref="CL421:CQ427" si="511">+IF(YEAR($H421)&lt;$CL$4,$S421,IF(AND(YEAR($H421)=$CL$4,MONTH($H421)&lt;=CL$6),$S421,0))</f>
        <v>339333.33333333331</v>
      </c>
      <c r="CM421" s="155">
        <f t="shared" si="511"/>
        <v>339333.33333333331</v>
      </c>
      <c r="CN421" s="155">
        <f t="shared" si="511"/>
        <v>339333.33333333331</v>
      </c>
      <c r="CO421" s="155">
        <f t="shared" si="511"/>
        <v>339333.33333333331</v>
      </c>
      <c r="CP421" s="155">
        <f t="shared" si="511"/>
        <v>339333.33333333331</v>
      </c>
      <c r="CQ421" s="155">
        <f t="shared" si="511"/>
        <v>339333.33333333331</v>
      </c>
      <c r="CR421" s="155">
        <f>+IF(YEAR($H421)&lt;$CL$4,$S421,IF(AND(YEAR($H421)=$CL$4,MONTH($H421)&lt;=CR$6),$S421,0))-16</f>
        <v>339317.33333333331</v>
      </c>
      <c r="CS421" s="155"/>
      <c r="CT421" s="155"/>
      <c r="CU421" s="155"/>
      <c r="CV421" s="155"/>
      <c r="CW421" s="155"/>
      <c r="CX421" s="155">
        <f t="shared" si="492"/>
        <v>2375317.333333333</v>
      </c>
      <c r="CY421" s="158">
        <f t="shared" si="506"/>
        <v>16.000000000465661</v>
      </c>
    </row>
    <row r="422" spans="1:103" s="105" customFormat="1" ht="13" outlineLevel="1" x14ac:dyDescent="0.25">
      <c r="A422" s="80" t="s">
        <v>460</v>
      </c>
      <c r="B422" s="80" t="s">
        <v>39</v>
      </c>
      <c r="C422" s="72"/>
      <c r="D422" s="71" t="s">
        <v>82</v>
      </c>
      <c r="E422" s="142" t="s">
        <v>962</v>
      </c>
      <c r="F422" s="71" t="s">
        <v>477</v>
      </c>
      <c r="G422" s="73">
        <v>45139</v>
      </c>
      <c r="H422" s="73">
        <v>45139</v>
      </c>
      <c r="I422" s="74">
        <v>36</v>
      </c>
      <c r="J422" s="74">
        <v>1001602000</v>
      </c>
      <c r="K422" s="75" t="s">
        <v>66</v>
      </c>
      <c r="L422" s="71"/>
      <c r="M422" s="38" t="str">
        <f t="shared" si="493"/>
        <v>6274</v>
      </c>
      <c r="N422" s="71">
        <v>6274001903</v>
      </c>
      <c r="O422" s="71" t="s">
        <v>346</v>
      </c>
      <c r="P422" s="76"/>
      <c r="Q422" s="77"/>
      <c r="R422" s="76">
        <v>460772000</v>
      </c>
      <c r="S422" s="170">
        <f t="shared" si="494"/>
        <v>12799222.222222222</v>
      </c>
      <c r="T422" s="155">
        <f t="shared" si="507"/>
        <v>0</v>
      </c>
      <c r="U422" s="155">
        <f t="shared" si="507"/>
        <v>0</v>
      </c>
      <c r="V422" s="155">
        <f t="shared" si="507"/>
        <v>0</v>
      </c>
      <c r="W422" s="155">
        <f t="shared" si="507"/>
        <v>0</v>
      </c>
      <c r="X422" s="155">
        <f t="shared" si="507"/>
        <v>0</v>
      </c>
      <c r="Y422" s="155">
        <f t="shared" si="507"/>
        <v>0</v>
      </c>
      <c r="Z422" s="155">
        <f t="shared" si="507"/>
        <v>0</v>
      </c>
      <c r="AA422" s="155">
        <f t="shared" si="507"/>
        <v>0</v>
      </c>
      <c r="AB422" s="155">
        <f t="shared" si="507"/>
        <v>0</v>
      </c>
      <c r="AC422" s="155">
        <f t="shared" si="507"/>
        <v>0</v>
      </c>
      <c r="AD422" s="155">
        <f t="shared" si="507"/>
        <v>0</v>
      </c>
      <c r="AE422" s="155">
        <f t="shared" si="507"/>
        <v>0</v>
      </c>
      <c r="AF422" s="155">
        <f t="shared" si="478"/>
        <v>0</v>
      </c>
      <c r="AG422" s="156">
        <v>0</v>
      </c>
      <c r="AH422" s="155">
        <f t="shared" si="496"/>
        <v>0</v>
      </c>
      <c r="AI422" s="155">
        <f t="shared" si="496"/>
        <v>0</v>
      </c>
      <c r="AJ422" s="155">
        <f t="shared" si="496"/>
        <v>0</v>
      </c>
      <c r="AK422" s="155">
        <f t="shared" si="496"/>
        <v>0</v>
      </c>
      <c r="AL422" s="155">
        <f t="shared" si="496"/>
        <v>0</v>
      </c>
      <c r="AM422" s="155">
        <f t="shared" si="496"/>
        <v>0</v>
      </c>
      <c r="AN422" s="155">
        <f t="shared" si="496"/>
        <v>0</v>
      </c>
      <c r="AO422" s="155">
        <f t="shared" si="496"/>
        <v>0</v>
      </c>
      <c r="AP422" s="155">
        <f t="shared" si="496"/>
        <v>0</v>
      </c>
      <c r="AQ422" s="155">
        <f t="shared" si="496"/>
        <v>0</v>
      </c>
      <c r="AR422" s="155">
        <f t="shared" si="496"/>
        <v>0</v>
      </c>
      <c r="AS422" s="155">
        <f t="shared" si="496"/>
        <v>0</v>
      </c>
      <c r="AT422" s="155">
        <f t="shared" si="480"/>
        <v>0</v>
      </c>
      <c r="AU422" s="156">
        <v>0</v>
      </c>
      <c r="AV422" s="155">
        <f t="shared" si="497"/>
        <v>0</v>
      </c>
      <c r="AW422" s="155">
        <f t="shared" si="497"/>
        <v>0</v>
      </c>
      <c r="AX422" s="155">
        <f t="shared" si="497"/>
        <v>0</v>
      </c>
      <c r="AY422" s="155">
        <f t="shared" si="497"/>
        <v>0</v>
      </c>
      <c r="AZ422" s="155">
        <f t="shared" si="497"/>
        <v>0</v>
      </c>
      <c r="BA422" s="155">
        <f t="shared" si="497"/>
        <v>0</v>
      </c>
      <c r="BB422" s="155">
        <f t="shared" si="497"/>
        <v>0</v>
      </c>
      <c r="BC422" s="155">
        <f t="shared" si="497"/>
        <v>0</v>
      </c>
      <c r="BD422" s="155">
        <f t="shared" si="497"/>
        <v>0</v>
      </c>
      <c r="BE422" s="155">
        <f t="shared" si="497"/>
        <v>0</v>
      </c>
      <c r="BF422" s="155">
        <f t="shared" si="497"/>
        <v>0</v>
      </c>
      <c r="BG422" s="155">
        <f t="shared" si="497"/>
        <v>0</v>
      </c>
      <c r="BH422" s="155">
        <f t="shared" si="498"/>
        <v>0</v>
      </c>
      <c r="BI422" s="156">
        <v>0</v>
      </c>
      <c r="BJ422" s="155">
        <f t="shared" si="508"/>
        <v>0</v>
      </c>
      <c r="BK422" s="155">
        <f t="shared" si="510"/>
        <v>0</v>
      </c>
      <c r="BL422" s="155">
        <f t="shared" si="510"/>
        <v>0</v>
      </c>
      <c r="BM422" s="155">
        <f t="shared" si="510"/>
        <v>0</v>
      </c>
      <c r="BN422" s="155">
        <f t="shared" si="510"/>
        <v>0</v>
      </c>
      <c r="BO422" s="155">
        <f t="shared" si="510"/>
        <v>0</v>
      </c>
      <c r="BP422" s="155">
        <f t="shared" si="510"/>
        <v>0</v>
      </c>
      <c r="BQ422" s="155">
        <f t="shared" si="510"/>
        <v>12799222.222222222</v>
      </c>
      <c r="BR422" s="155">
        <f t="shared" si="485"/>
        <v>12799222.222222222</v>
      </c>
      <c r="BS422" s="155">
        <f t="shared" si="487"/>
        <v>12799222.222222222</v>
      </c>
      <c r="BT422" s="155">
        <f t="shared" si="487"/>
        <v>12799222.222222222</v>
      </c>
      <c r="BU422" s="155">
        <f t="shared" si="503"/>
        <v>12799222.222222222</v>
      </c>
      <c r="BV422" s="155">
        <f t="shared" si="475"/>
        <v>63996111.111111112</v>
      </c>
      <c r="BW422" s="156">
        <f t="shared" si="504"/>
        <v>396775888.8888889</v>
      </c>
      <c r="BX422" s="157">
        <f t="shared" si="509"/>
        <v>12799222.222222222</v>
      </c>
      <c r="BY422" s="157">
        <f t="shared" si="509"/>
        <v>12799222.222222222</v>
      </c>
      <c r="BZ422" s="157">
        <f t="shared" si="509"/>
        <v>12799222.222222222</v>
      </c>
      <c r="CA422" s="157">
        <f t="shared" si="509"/>
        <v>12799222.222222222</v>
      </c>
      <c r="CB422" s="157">
        <f t="shared" si="509"/>
        <v>12799222.222222222</v>
      </c>
      <c r="CC422" s="157">
        <f t="shared" si="509"/>
        <v>12799222.222222222</v>
      </c>
      <c r="CD422" s="157">
        <f t="shared" si="509"/>
        <v>12799222.222222222</v>
      </c>
      <c r="CE422" s="157">
        <f t="shared" si="509"/>
        <v>12799222.222222222</v>
      </c>
      <c r="CF422" s="157">
        <f t="shared" si="509"/>
        <v>12799222.222222222</v>
      </c>
      <c r="CG422" s="157">
        <f t="shared" si="509"/>
        <v>12799222.222222222</v>
      </c>
      <c r="CH422" s="157">
        <f t="shared" si="509"/>
        <v>12799222.222222222</v>
      </c>
      <c r="CI422" s="157">
        <f t="shared" si="509"/>
        <v>12799222.222222222</v>
      </c>
      <c r="CJ422" s="155">
        <f t="shared" si="505"/>
        <v>153590666.66666666</v>
      </c>
      <c r="CK422" s="156">
        <f t="shared" si="500"/>
        <v>243185222.22222224</v>
      </c>
      <c r="CL422" s="155">
        <f t="shared" si="511"/>
        <v>12799222.222222222</v>
      </c>
      <c r="CM422" s="155">
        <f t="shared" si="511"/>
        <v>12799222.222222222</v>
      </c>
      <c r="CN422" s="155">
        <f t="shared" si="511"/>
        <v>12799222.222222222</v>
      </c>
      <c r="CO422" s="155">
        <f t="shared" si="511"/>
        <v>12799222.222222222</v>
      </c>
      <c r="CP422" s="155">
        <f t="shared" si="511"/>
        <v>12799222.222222222</v>
      </c>
      <c r="CQ422" s="155">
        <f t="shared" si="511"/>
        <v>12799222.222222222</v>
      </c>
      <c r="CR422" s="155">
        <f t="shared" ref="CR422:CW427" si="512">+IF(YEAR($H422)&lt;$CL$4,$S422,IF(AND(YEAR($H422)=$CL$4,MONTH($H422)&lt;=CR$6),$S422,0))</f>
        <v>12799222.222222222</v>
      </c>
      <c r="CS422" s="155">
        <f t="shared" si="512"/>
        <v>12799222.222222222</v>
      </c>
      <c r="CT422" s="155">
        <f t="shared" si="512"/>
        <v>12799222.222222222</v>
      </c>
      <c r="CU422" s="155">
        <f t="shared" si="512"/>
        <v>12799222.222222222</v>
      </c>
      <c r="CV422" s="155">
        <f t="shared" si="512"/>
        <v>12799222.222222222</v>
      </c>
      <c r="CW422" s="155">
        <f t="shared" si="512"/>
        <v>12799222.222222222</v>
      </c>
      <c r="CX422" s="155">
        <f t="shared" si="492"/>
        <v>153590666.66666666</v>
      </c>
      <c r="CY422" s="155">
        <f t="shared" si="506"/>
        <v>89594555.555555582</v>
      </c>
    </row>
    <row r="423" spans="1:103" s="105" customFormat="1" ht="13" outlineLevel="1" x14ac:dyDescent="0.25">
      <c r="A423" s="80" t="s">
        <v>460</v>
      </c>
      <c r="B423" s="80" t="s">
        <v>39</v>
      </c>
      <c r="C423" s="72"/>
      <c r="D423" s="71" t="s">
        <v>590</v>
      </c>
      <c r="E423" s="142" t="s">
        <v>963</v>
      </c>
      <c r="F423" s="71" t="s">
        <v>591</v>
      </c>
      <c r="G423" s="73">
        <v>45126</v>
      </c>
      <c r="H423" s="73">
        <v>45139</v>
      </c>
      <c r="I423" s="74">
        <v>54</v>
      </c>
      <c r="J423" s="74">
        <v>1001601300</v>
      </c>
      <c r="K423" s="75" t="s">
        <v>43</v>
      </c>
      <c r="L423" s="71"/>
      <c r="M423" s="38" t="str">
        <f t="shared" si="493"/>
        <v>6274</v>
      </c>
      <c r="N423" s="71">
        <v>6274001907</v>
      </c>
      <c r="O423" s="71">
        <v>6274001907</v>
      </c>
      <c r="P423" s="76"/>
      <c r="Q423" s="77"/>
      <c r="R423" s="76">
        <v>53870000</v>
      </c>
      <c r="S423" s="170">
        <f t="shared" si="494"/>
        <v>997592.59259259258</v>
      </c>
      <c r="T423" s="155">
        <f t="shared" si="507"/>
        <v>0</v>
      </c>
      <c r="U423" s="155">
        <f t="shared" si="507"/>
        <v>0</v>
      </c>
      <c r="V423" s="155">
        <f t="shared" si="507"/>
        <v>0</v>
      </c>
      <c r="W423" s="155">
        <f t="shared" si="507"/>
        <v>0</v>
      </c>
      <c r="X423" s="155">
        <f t="shared" si="507"/>
        <v>0</v>
      </c>
      <c r="Y423" s="155">
        <f t="shared" si="507"/>
        <v>0</v>
      </c>
      <c r="Z423" s="155">
        <f t="shared" si="507"/>
        <v>0</v>
      </c>
      <c r="AA423" s="155">
        <f t="shared" si="507"/>
        <v>0</v>
      </c>
      <c r="AB423" s="155">
        <f t="shared" si="507"/>
        <v>0</v>
      </c>
      <c r="AC423" s="155">
        <f t="shared" si="507"/>
        <v>0</v>
      </c>
      <c r="AD423" s="155">
        <f t="shared" si="507"/>
        <v>0</v>
      </c>
      <c r="AE423" s="155">
        <f t="shared" si="507"/>
        <v>0</v>
      </c>
      <c r="AF423" s="155">
        <f t="shared" si="478"/>
        <v>0</v>
      </c>
      <c r="AG423" s="156">
        <v>0</v>
      </c>
      <c r="AH423" s="155">
        <f t="shared" si="496"/>
        <v>0</v>
      </c>
      <c r="AI423" s="155">
        <f t="shared" si="496"/>
        <v>0</v>
      </c>
      <c r="AJ423" s="155">
        <f t="shared" si="496"/>
        <v>0</v>
      </c>
      <c r="AK423" s="155">
        <f t="shared" si="496"/>
        <v>0</v>
      </c>
      <c r="AL423" s="155">
        <f t="shared" si="496"/>
        <v>0</v>
      </c>
      <c r="AM423" s="155">
        <f t="shared" si="496"/>
        <v>0</v>
      </c>
      <c r="AN423" s="155">
        <f t="shared" si="496"/>
        <v>0</v>
      </c>
      <c r="AO423" s="155">
        <f t="shared" si="496"/>
        <v>0</v>
      </c>
      <c r="AP423" s="155">
        <f t="shared" si="496"/>
        <v>0</v>
      </c>
      <c r="AQ423" s="155">
        <f t="shared" si="496"/>
        <v>0</v>
      </c>
      <c r="AR423" s="155">
        <f t="shared" si="496"/>
        <v>0</v>
      </c>
      <c r="AS423" s="155">
        <f t="shared" si="496"/>
        <v>0</v>
      </c>
      <c r="AT423" s="155">
        <f t="shared" si="480"/>
        <v>0</v>
      </c>
      <c r="AU423" s="156">
        <v>0</v>
      </c>
      <c r="AV423" s="155">
        <f t="shared" si="497"/>
        <v>0</v>
      </c>
      <c r="AW423" s="155">
        <f t="shared" si="497"/>
        <v>0</v>
      </c>
      <c r="AX423" s="155">
        <f t="shared" si="497"/>
        <v>0</v>
      </c>
      <c r="AY423" s="155">
        <f t="shared" si="497"/>
        <v>0</v>
      </c>
      <c r="AZ423" s="155">
        <f t="shared" si="497"/>
        <v>0</v>
      </c>
      <c r="BA423" s="155">
        <f t="shared" si="497"/>
        <v>0</v>
      </c>
      <c r="BB423" s="155">
        <f t="shared" si="497"/>
        <v>0</v>
      </c>
      <c r="BC423" s="155">
        <f t="shared" si="497"/>
        <v>0</v>
      </c>
      <c r="BD423" s="155">
        <f t="shared" si="497"/>
        <v>0</v>
      </c>
      <c r="BE423" s="155">
        <f t="shared" si="497"/>
        <v>0</v>
      </c>
      <c r="BF423" s="155">
        <f t="shared" si="497"/>
        <v>0</v>
      </c>
      <c r="BG423" s="155">
        <f t="shared" si="497"/>
        <v>0</v>
      </c>
      <c r="BH423" s="155">
        <f t="shared" si="498"/>
        <v>0</v>
      </c>
      <c r="BI423" s="156">
        <v>0</v>
      </c>
      <c r="BJ423" s="155">
        <f t="shared" si="508"/>
        <v>0</v>
      </c>
      <c r="BK423" s="155">
        <f t="shared" si="510"/>
        <v>0</v>
      </c>
      <c r="BL423" s="155">
        <f t="shared" si="510"/>
        <v>0</v>
      </c>
      <c r="BM423" s="155">
        <f t="shared" si="510"/>
        <v>0</v>
      </c>
      <c r="BN423" s="155">
        <f t="shared" si="510"/>
        <v>0</v>
      </c>
      <c r="BO423" s="155">
        <f t="shared" si="510"/>
        <v>0</v>
      </c>
      <c r="BP423" s="155">
        <f t="shared" si="510"/>
        <v>0</v>
      </c>
      <c r="BQ423" s="155">
        <f t="shared" si="510"/>
        <v>997592.59259259258</v>
      </c>
      <c r="BR423" s="155">
        <f t="shared" si="485"/>
        <v>997592.59259259258</v>
      </c>
      <c r="BS423" s="155">
        <f t="shared" si="487"/>
        <v>997592.59259259258</v>
      </c>
      <c r="BT423" s="155">
        <f t="shared" si="487"/>
        <v>997592.59259259258</v>
      </c>
      <c r="BU423" s="155">
        <f t="shared" si="503"/>
        <v>997592.59259259258</v>
      </c>
      <c r="BV423" s="155">
        <f t="shared" si="475"/>
        <v>4987962.9629629627</v>
      </c>
      <c r="BW423" s="156">
        <f t="shared" si="504"/>
        <v>48882037.037037037</v>
      </c>
      <c r="BX423" s="157">
        <f t="shared" si="509"/>
        <v>997592.59259259258</v>
      </c>
      <c r="BY423" s="157">
        <f t="shared" si="509"/>
        <v>997592.59259259258</v>
      </c>
      <c r="BZ423" s="157">
        <f t="shared" si="509"/>
        <v>997592.59259259258</v>
      </c>
      <c r="CA423" s="157">
        <f t="shared" si="509"/>
        <v>997592.59259259258</v>
      </c>
      <c r="CB423" s="157">
        <f t="shared" si="509"/>
        <v>997592.59259259258</v>
      </c>
      <c r="CC423" s="157">
        <f t="shared" si="509"/>
        <v>997592.59259259258</v>
      </c>
      <c r="CD423" s="157">
        <f t="shared" si="509"/>
        <v>997592.59259259258</v>
      </c>
      <c r="CE423" s="157">
        <f t="shared" si="509"/>
        <v>997592.59259259258</v>
      </c>
      <c r="CF423" s="157">
        <f t="shared" si="509"/>
        <v>997592.59259259258</v>
      </c>
      <c r="CG423" s="157">
        <f t="shared" si="509"/>
        <v>997592.59259259258</v>
      </c>
      <c r="CH423" s="157">
        <f t="shared" si="509"/>
        <v>997592.59259259258</v>
      </c>
      <c r="CI423" s="157">
        <f t="shared" si="509"/>
        <v>997592.59259259258</v>
      </c>
      <c r="CJ423" s="155">
        <f t="shared" si="505"/>
        <v>11971111.111111112</v>
      </c>
      <c r="CK423" s="156">
        <f t="shared" si="500"/>
        <v>36910925.925925925</v>
      </c>
      <c r="CL423" s="155">
        <f t="shared" si="511"/>
        <v>997592.59259259258</v>
      </c>
      <c r="CM423" s="155">
        <f t="shared" si="511"/>
        <v>997592.59259259258</v>
      </c>
      <c r="CN423" s="155">
        <f t="shared" si="511"/>
        <v>997592.59259259258</v>
      </c>
      <c r="CO423" s="155">
        <f t="shared" si="511"/>
        <v>997592.59259259258</v>
      </c>
      <c r="CP423" s="155">
        <f t="shared" si="511"/>
        <v>997592.59259259258</v>
      </c>
      <c r="CQ423" s="155">
        <f t="shared" si="511"/>
        <v>997592.59259259258</v>
      </c>
      <c r="CR423" s="155">
        <f t="shared" si="512"/>
        <v>997592.59259259258</v>
      </c>
      <c r="CS423" s="155">
        <f t="shared" si="512"/>
        <v>997592.59259259258</v>
      </c>
      <c r="CT423" s="155">
        <f t="shared" si="512"/>
        <v>997592.59259259258</v>
      </c>
      <c r="CU423" s="155">
        <f t="shared" si="512"/>
        <v>997592.59259259258</v>
      </c>
      <c r="CV423" s="155">
        <f t="shared" si="512"/>
        <v>997592.59259259258</v>
      </c>
      <c r="CW423" s="155">
        <f t="shared" si="512"/>
        <v>997592.59259259258</v>
      </c>
      <c r="CX423" s="155">
        <f t="shared" si="492"/>
        <v>11971111.111111112</v>
      </c>
      <c r="CY423" s="155">
        <f t="shared" si="506"/>
        <v>24939814.814814813</v>
      </c>
    </row>
    <row r="424" spans="1:103" ht="13" outlineLevel="1" x14ac:dyDescent="0.25">
      <c r="A424" s="80" t="s">
        <v>712</v>
      </c>
      <c r="B424" s="80" t="s">
        <v>39</v>
      </c>
      <c r="C424" s="72"/>
      <c r="D424" s="161" t="s">
        <v>719</v>
      </c>
      <c r="E424" s="142" t="s">
        <v>708</v>
      </c>
      <c r="F424" s="71" t="s">
        <v>709</v>
      </c>
      <c r="G424" s="57">
        <v>45119</v>
      </c>
      <c r="H424" s="57">
        <v>45139</v>
      </c>
      <c r="I424" s="141" t="s">
        <v>717</v>
      </c>
      <c r="J424" s="141" t="s">
        <v>721</v>
      </c>
      <c r="K424" s="96" t="s">
        <v>50</v>
      </c>
      <c r="L424" s="38"/>
      <c r="M424" s="38" t="str">
        <f t="shared" si="493"/>
        <v>6423</v>
      </c>
      <c r="N424" s="57" t="s">
        <v>722</v>
      </c>
      <c r="O424" s="38">
        <v>6274001901</v>
      </c>
      <c r="P424" s="92"/>
      <c r="Q424" s="58"/>
      <c r="R424" s="158">
        <v>36378182</v>
      </c>
      <c r="S424" s="170">
        <f t="shared" si="494"/>
        <v>1010505.0555555555</v>
      </c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>
        <f t="shared" si="478"/>
        <v>0</v>
      </c>
      <c r="AG424" s="156">
        <v>0</v>
      </c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>
        <f t="shared" si="480"/>
        <v>0</v>
      </c>
      <c r="AU424" s="156">
        <v>0</v>
      </c>
      <c r="AV424" s="155"/>
      <c r="AW424" s="155"/>
      <c r="AX424" s="155"/>
      <c r="AY424" s="155"/>
      <c r="AZ424" s="155"/>
      <c r="BA424" s="155"/>
      <c r="BB424" s="155"/>
      <c r="BC424" s="155"/>
      <c r="BD424" s="155"/>
      <c r="BE424" s="155"/>
      <c r="BF424" s="155"/>
      <c r="BG424" s="155"/>
      <c r="BH424" s="155">
        <f t="shared" si="498"/>
        <v>0</v>
      </c>
      <c r="BI424" s="156">
        <v>0</v>
      </c>
      <c r="BJ424" s="155">
        <f t="shared" si="508"/>
        <v>0</v>
      </c>
      <c r="BK424" s="155">
        <f t="shared" si="510"/>
        <v>0</v>
      </c>
      <c r="BL424" s="155">
        <f t="shared" si="510"/>
        <v>0</v>
      </c>
      <c r="BM424" s="155">
        <f t="shared" si="510"/>
        <v>0</v>
      </c>
      <c r="BN424" s="155">
        <f t="shared" si="510"/>
        <v>0</v>
      </c>
      <c r="BO424" s="155">
        <f t="shared" si="510"/>
        <v>0</v>
      </c>
      <c r="BP424" s="155">
        <f t="shared" si="510"/>
        <v>0</v>
      </c>
      <c r="BQ424" s="155">
        <f t="shared" si="510"/>
        <v>1010505.0555555555</v>
      </c>
      <c r="BR424" s="155">
        <f t="shared" si="485"/>
        <v>1010505.0555555555</v>
      </c>
      <c r="BS424" s="155">
        <f t="shared" si="487"/>
        <v>1010505.0555555555</v>
      </c>
      <c r="BT424" s="155">
        <f t="shared" si="487"/>
        <v>1010505.0555555555</v>
      </c>
      <c r="BU424" s="155">
        <f t="shared" si="503"/>
        <v>1010505.0555555555</v>
      </c>
      <c r="BV424" s="155">
        <f t="shared" ref="BV424:BV457" si="513">+SUM(BJ424:BU424)</f>
        <v>5052525.277777778</v>
      </c>
      <c r="BW424" s="156">
        <f t="shared" si="504"/>
        <v>31325656.722222224</v>
      </c>
      <c r="BX424" s="157">
        <f t="shared" si="509"/>
        <v>1010505.0555555555</v>
      </c>
      <c r="BY424" s="157">
        <f t="shared" si="509"/>
        <v>1010505.0555555555</v>
      </c>
      <c r="BZ424" s="157">
        <f t="shared" si="509"/>
        <v>1010505.0555555555</v>
      </c>
      <c r="CA424" s="157">
        <f t="shared" si="509"/>
        <v>1010505.0555555555</v>
      </c>
      <c r="CB424" s="157">
        <f t="shared" si="509"/>
        <v>1010505.0555555555</v>
      </c>
      <c r="CC424" s="157">
        <f t="shared" si="509"/>
        <v>1010505.0555555555</v>
      </c>
      <c r="CD424" s="157">
        <f t="shared" si="509"/>
        <v>1010505.0555555555</v>
      </c>
      <c r="CE424" s="157">
        <f t="shared" si="509"/>
        <v>1010505.0555555555</v>
      </c>
      <c r="CF424" s="157">
        <f t="shared" si="509"/>
        <v>1010505.0555555555</v>
      </c>
      <c r="CG424" s="157">
        <f t="shared" si="509"/>
        <v>1010505.0555555555</v>
      </c>
      <c r="CH424" s="157">
        <f t="shared" si="509"/>
        <v>1010505.0555555555</v>
      </c>
      <c r="CI424" s="157">
        <f t="shared" si="509"/>
        <v>1010505.0555555555</v>
      </c>
      <c r="CJ424" s="155">
        <f t="shared" si="505"/>
        <v>12126060.66666667</v>
      </c>
      <c r="CK424" s="156">
        <f t="shared" si="500"/>
        <v>19199596.055555552</v>
      </c>
      <c r="CL424" s="155">
        <f t="shared" si="511"/>
        <v>1010505.0555555555</v>
      </c>
      <c r="CM424" s="155">
        <f t="shared" si="511"/>
        <v>1010505.0555555555</v>
      </c>
      <c r="CN424" s="155">
        <f t="shared" si="511"/>
        <v>1010505.0555555555</v>
      </c>
      <c r="CO424" s="155">
        <f t="shared" si="511"/>
        <v>1010505.0555555555</v>
      </c>
      <c r="CP424" s="155">
        <f t="shared" si="511"/>
        <v>1010505.0555555555</v>
      </c>
      <c r="CQ424" s="155">
        <f t="shared" si="511"/>
        <v>1010505.0555555555</v>
      </c>
      <c r="CR424" s="155">
        <f t="shared" si="512"/>
        <v>1010505.0555555555</v>
      </c>
      <c r="CS424" s="155">
        <f t="shared" si="512"/>
        <v>1010505.0555555555</v>
      </c>
      <c r="CT424" s="155">
        <f t="shared" si="512"/>
        <v>1010505.0555555555</v>
      </c>
      <c r="CU424" s="155">
        <f t="shared" si="512"/>
        <v>1010505.0555555555</v>
      </c>
      <c r="CV424" s="155">
        <f t="shared" si="512"/>
        <v>1010505.0555555555</v>
      </c>
      <c r="CW424" s="155">
        <f t="shared" si="512"/>
        <v>1010505.0555555555</v>
      </c>
      <c r="CX424" s="155">
        <f t="shared" si="492"/>
        <v>12126060.66666667</v>
      </c>
      <c r="CY424" s="155">
        <f t="shared" si="506"/>
        <v>7073535.3888888825</v>
      </c>
    </row>
    <row r="425" spans="1:103" ht="13" outlineLevel="1" x14ac:dyDescent="0.25">
      <c r="A425" s="80" t="s">
        <v>460</v>
      </c>
      <c r="B425" s="80" t="s">
        <v>39</v>
      </c>
      <c r="C425" s="72"/>
      <c r="D425" s="71" t="s">
        <v>82</v>
      </c>
      <c r="E425" s="142" t="s">
        <v>964</v>
      </c>
      <c r="F425" s="71" t="s">
        <v>476</v>
      </c>
      <c r="G425" s="73">
        <v>45146</v>
      </c>
      <c r="H425" s="73">
        <v>45146</v>
      </c>
      <c r="I425" s="74">
        <v>36</v>
      </c>
      <c r="J425" s="74">
        <v>1001602000</v>
      </c>
      <c r="K425" s="75" t="s">
        <v>66</v>
      </c>
      <c r="L425" s="71"/>
      <c r="M425" s="38" t="str">
        <f t="shared" si="493"/>
        <v>6274</v>
      </c>
      <c r="N425" s="71">
        <v>6274001903</v>
      </c>
      <c r="O425" s="71" t="s">
        <v>346</v>
      </c>
      <c r="P425" s="76"/>
      <c r="Q425" s="77"/>
      <c r="R425" s="76">
        <v>360577908</v>
      </c>
      <c r="S425" s="170">
        <f t="shared" si="494"/>
        <v>10016053</v>
      </c>
      <c r="T425" s="155">
        <f t="shared" ref="T425:AE427" si="514">+IF(YEAR($H425)&lt;$T$5,$S425,IF(AND(YEAR($H425)=$T$5,MONTH($H425)&lt;=T$6),$S425,0))</f>
        <v>0</v>
      </c>
      <c r="U425" s="155">
        <f t="shared" si="514"/>
        <v>0</v>
      </c>
      <c r="V425" s="155">
        <f t="shared" si="514"/>
        <v>0</v>
      </c>
      <c r="W425" s="155">
        <f t="shared" si="514"/>
        <v>0</v>
      </c>
      <c r="X425" s="155">
        <f t="shared" si="514"/>
        <v>0</v>
      </c>
      <c r="Y425" s="155">
        <f t="shared" si="514"/>
        <v>0</v>
      </c>
      <c r="Z425" s="155">
        <f t="shared" si="514"/>
        <v>0</v>
      </c>
      <c r="AA425" s="155">
        <f t="shared" si="514"/>
        <v>0</v>
      </c>
      <c r="AB425" s="155">
        <f t="shared" si="514"/>
        <v>0</v>
      </c>
      <c r="AC425" s="155">
        <f t="shared" si="514"/>
        <v>0</v>
      </c>
      <c r="AD425" s="155">
        <f t="shared" si="514"/>
        <v>0</v>
      </c>
      <c r="AE425" s="155">
        <f t="shared" si="514"/>
        <v>0</v>
      </c>
      <c r="AF425" s="155">
        <f t="shared" si="478"/>
        <v>0</v>
      </c>
      <c r="AG425" s="156">
        <v>0</v>
      </c>
      <c r="AH425" s="155">
        <f t="shared" ref="AH425:AS434" si="515">+IF(YEAR($H425)&lt;$AH$5,$S425,IF(AND(YEAR($H425)=$AH$5,MONTH($H425)&lt;=AH$6),$S425,0))</f>
        <v>0</v>
      </c>
      <c r="AI425" s="155">
        <f t="shared" si="515"/>
        <v>0</v>
      </c>
      <c r="AJ425" s="155">
        <f t="shared" si="515"/>
        <v>0</v>
      </c>
      <c r="AK425" s="155">
        <f t="shared" si="515"/>
        <v>0</v>
      </c>
      <c r="AL425" s="155">
        <f t="shared" si="515"/>
        <v>0</v>
      </c>
      <c r="AM425" s="155">
        <f t="shared" si="515"/>
        <v>0</v>
      </c>
      <c r="AN425" s="155">
        <f t="shared" si="515"/>
        <v>0</v>
      </c>
      <c r="AO425" s="155">
        <f t="shared" si="515"/>
        <v>0</v>
      </c>
      <c r="AP425" s="155">
        <f t="shared" si="515"/>
        <v>0</v>
      </c>
      <c r="AQ425" s="155">
        <f t="shared" si="515"/>
        <v>0</v>
      </c>
      <c r="AR425" s="155">
        <f t="shared" si="515"/>
        <v>0</v>
      </c>
      <c r="AS425" s="155">
        <f t="shared" si="515"/>
        <v>0</v>
      </c>
      <c r="AT425" s="155">
        <f t="shared" si="480"/>
        <v>0</v>
      </c>
      <c r="AU425" s="156">
        <v>0</v>
      </c>
      <c r="AV425" s="155">
        <f t="shared" ref="AV425:BG434" si="516">+IF(YEAR($H425)&lt;$AV$5,$S425,IF(AND(YEAR($H425)=$AV$5,MONTH($H425)&lt;=AV$6),$S425,0))</f>
        <v>0</v>
      </c>
      <c r="AW425" s="155">
        <f t="shared" si="516"/>
        <v>0</v>
      </c>
      <c r="AX425" s="155">
        <f t="shared" si="516"/>
        <v>0</v>
      </c>
      <c r="AY425" s="155">
        <f t="shared" si="516"/>
        <v>0</v>
      </c>
      <c r="AZ425" s="155">
        <f t="shared" si="516"/>
        <v>0</v>
      </c>
      <c r="BA425" s="155">
        <f t="shared" si="516"/>
        <v>0</v>
      </c>
      <c r="BB425" s="155">
        <f t="shared" si="516"/>
        <v>0</v>
      </c>
      <c r="BC425" s="155">
        <f t="shared" si="516"/>
        <v>0</v>
      </c>
      <c r="BD425" s="155">
        <f t="shared" si="516"/>
        <v>0</v>
      </c>
      <c r="BE425" s="155">
        <f t="shared" si="516"/>
        <v>0</v>
      </c>
      <c r="BF425" s="155">
        <f t="shared" si="516"/>
        <v>0</v>
      </c>
      <c r="BG425" s="155">
        <f t="shared" si="516"/>
        <v>0</v>
      </c>
      <c r="BH425" s="155">
        <f t="shared" si="498"/>
        <v>0</v>
      </c>
      <c r="BI425" s="156">
        <v>0</v>
      </c>
      <c r="BJ425" s="155">
        <f t="shared" si="508"/>
        <v>0</v>
      </c>
      <c r="BK425" s="155">
        <f t="shared" si="510"/>
        <v>0</v>
      </c>
      <c r="BL425" s="155">
        <f t="shared" si="510"/>
        <v>0</v>
      </c>
      <c r="BM425" s="155">
        <f t="shared" si="510"/>
        <v>0</v>
      </c>
      <c r="BN425" s="155">
        <f t="shared" si="510"/>
        <v>0</v>
      </c>
      <c r="BO425" s="155">
        <f t="shared" si="510"/>
        <v>0</v>
      </c>
      <c r="BP425" s="155">
        <f t="shared" si="510"/>
        <v>0</v>
      </c>
      <c r="BQ425" s="155">
        <f t="shared" si="510"/>
        <v>10016053</v>
      </c>
      <c r="BR425" s="155">
        <f t="shared" si="485"/>
        <v>10016053</v>
      </c>
      <c r="BS425" s="155">
        <f t="shared" ref="BS425:BT444" si="517">+IF(YEAR($H425)&lt;$BJ$5,$S425,IF(AND(YEAR($H425)=$BJ$5,MONTH($H425)&lt;=BS$6),$S425,0))</f>
        <v>10016053</v>
      </c>
      <c r="BT425" s="155">
        <f t="shared" si="517"/>
        <v>10016053</v>
      </c>
      <c r="BU425" s="155">
        <f t="shared" si="503"/>
        <v>10016053</v>
      </c>
      <c r="BV425" s="155">
        <f t="shared" si="513"/>
        <v>50080265</v>
      </c>
      <c r="BW425" s="156">
        <f t="shared" si="504"/>
        <v>310497643</v>
      </c>
      <c r="BX425" s="157">
        <f t="shared" si="509"/>
        <v>10016053</v>
      </c>
      <c r="BY425" s="157">
        <f t="shared" si="509"/>
        <v>10016053</v>
      </c>
      <c r="BZ425" s="157">
        <f t="shared" si="509"/>
        <v>10016053</v>
      </c>
      <c r="CA425" s="157">
        <f t="shared" si="509"/>
        <v>10016053</v>
      </c>
      <c r="CB425" s="157">
        <f t="shared" si="509"/>
        <v>10016053</v>
      </c>
      <c r="CC425" s="157">
        <f t="shared" si="509"/>
        <v>10016053</v>
      </c>
      <c r="CD425" s="157">
        <f t="shared" si="509"/>
        <v>10016053</v>
      </c>
      <c r="CE425" s="157">
        <f t="shared" si="509"/>
        <v>10016053</v>
      </c>
      <c r="CF425" s="157">
        <f t="shared" si="509"/>
        <v>10016053</v>
      </c>
      <c r="CG425" s="157">
        <f t="shared" si="509"/>
        <v>10016053</v>
      </c>
      <c r="CH425" s="157">
        <f t="shared" si="509"/>
        <v>10016053</v>
      </c>
      <c r="CI425" s="157">
        <f t="shared" si="509"/>
        <v>10016053</v>
      </c>
      <c r="CJ425" s="155">
        <f t="shared" si="505"/>
        <v>120192636</v>
      </c>
      <c r="CK425" s="156">
        <f t="shared" si="500"/>
        <v>190305007</v>
      </c>
      <c r="CL425" s="155">
        <f t="shared" si="511"/>
        <v>10016053</v>
      </c>
      <c r="CM425" s="155">
        <f t="shared" si="511"/>
        <v>10016053</v>
      </c>
      <c r="CN425" s="155">
        <f t="shared" si="511"/>
        <v>10016053</v>
      </c>
      <c r="CO425" s="155">
        <f t="shared" si="511"/>
        <v>10016053</v>
      </c>
      <c r="CP425" s="155">
        <f t="shared" si="511"/>
        <v>10016053</v>
      </c>
      <c r="CQ425" s="155">
        <f t="shared" si="511"/>
        <v>10016053</v>
      </c>
      <c r="CR425" s="155">
        <f t="shared" si="512"/>
        <v>10016053</v>
      </c>
      <c r="CS425" s="155">
        <f t="shared" si="512"/>
        <v>10016053</v>
      </c>
      <c r="CT425" s="155">
        <f t="shared" si="512"/>
        <v>10016053</v>
      </c>
      <c r="CU425" s="155">
        <f t="shared" si="512"/>
        <v>10016053</v>
      </c>
      <c r="CV425" s="155">
        <f t="shared" si="512"/>
        <v>10016053</v>
      </c>
      <c r="CW425" s="155">
        <f t="shared" si="512"/>
        <v>10016053</v>
      </c>
      <c r="CX425" s="155">
        <f t="shared" si="492"/>
        <v>120192636</v>
      </c>
      <c r="CY425" s="155">
        <f t="shared" si="506"/>
        <v>70112371</v>
      </c>
    </row>
    <row r="426" spans="1:103" ht="13" outlineLevel="1" x14ac:dyDescent="0.25">
      <c r="A426" s="80" t="s">
        <v>460</v>
      </c>
      <c r="B426" s="80" t="s">
        <v>39</v>
      </c>
      <c r="C426" s="72"/>
      <c r="D426" s="71" t="s">
        <v>82</v>
      </c>
      <c r="E426" s="142" t="s">
        <v>965</v>
      </c>
      <c r="F426" s="71" t="s">
        <v>470</v>
      </c>
      <c r="G426" s="73">
        <v>45153</v>
      </c>
      <c r="H426" s="73">
        <v>45170</v>
      </c>
      <c r="I426" s="74">
        <v>60</v>
      </c>
      <c r="J426" s="74">
        <v>1001601400</v>
      </c>
      <c r="K426" s="75" t="s">
        <v>46</v>
      </c>
      <c r="L426" s="71"/>
      <c r="M426" s="38" t="str">
        <f t="shared" si="493"/>
        <v>6274</v>
      </c>
      <c r="N426" s="71">
        <v>6274001903</v>
      </c>
      <c r="O426" s="71" t="s">
        <v>346</v>
      </c>
      <c r="P426" s="76"/>
      <c r="Q426" s="77"/>
      <c r="R426" s="76">
        <v>107919600</v>
      </c>
      <c r="S426" s="170">
        <f t="shared" si="494"/>
        <v>1798660</v>
      </c>
      <c r="T426" s="155">
        <f t="shared" si="514"/>
        <v>0</v>
      </c>
      <c r="U426" s="155">
        <f t="shared" si="514"/>
        <v>0</v>
      </c>
      <c r="V426" s="155">
        <f t="shared" si="514"/>
        <v>0</v>
      </c>
      <c r="W426" s="155">
        <f t="shared" si="514"/>
        <v>0</v>
      </c>
      <c r="X426" s="155">
        <f t="shared" si="514"/>
        <v>0</v>
      </c>
      <c r="Y426" s="155">
        <f t="shared" si="514"/>
        <v>0</v>
      </c>
      <c r="Z426" s="155">
        <f t="shared" si="514"/>
        <v>0</v>
      </c>
      <c r="AA426" s="155">
        <f t="shared" si="514"/>
        <v>0</v>
      </c>
      <c r="AB426" s="155">
        <f t="shared" si="514"/>
        <v>0</v>
      </c>
      <c r="AC426" s="155">
        <f t="shared" si="514"/>
        <v>0</v>
      </c>
      <c r="AD426" s="155">
        <f t="shared" si="514"/>
        <v>0</v>
      </c>
      <c r="AE426" s="155">
        <f t="shared" si="514"/>
        <v>0</v>
      </c>
      <c r="AF426" s="155">
        <f t="shared" si="478"/>
        <v>0</v>
      </c>
      <c r="AG426" s="156">
        <v>0</v>
      </c>
      <c r="AH426" s="155">
        <f t="shared" si="515"/>
        <v>0</v>
      </c>
      <c r="AI426" s="155">
        <f t="shared" si="515"/>
        <v>0</v>
      </c>
      <c r="AJ426" s="155">
        <f t="shared" si="515"/>
        <v>0</v>
      </c>
      <c r="AK426" s="155">
        <f t="shared" si="515"/>
        <v>0</v>
      </c>
      <c r="AL426" s="155">
        <f t="shared" si="515"/>
        <v>0</v>
      </c>
      <c r="AM426" s="155">
        <f t="shared" si="515"/>
        <v>0</v>
      </c>
      <c r="AN426" s="155">
        <f t="shared" si="515"/>
        <v>0</v>
      </c>
      <c r="AO426" s="155">
        <f t="shared" si="515"/>
        <v>0</v>
      </c>
      <c r="AP426" s="155">
        <f t="shared" si="515"/>
        <v>0</v>
      </c>
      <c r="AQ426" s="155">
        <f t="shared" si="515"/>
        <v>0</v>
      </c>
      <c r="AR426" s="155">
        <f t="shared" si="515"/>
        <v>0</v>
      </c>
      <c r="AS426" s="155">
        <f t="shared" si="515"/>
        <v>0</v>
      </c>
      <c r="AT426" s="155">
        <f t="shared" si="480"/>
        <v>0</v>
      </c>
      <c r="AU426" s="156">
        <v>0</v>
      </c>
      <c r="AV426" s="155">
        <f t="shared" si="516"/>
        <v>0</v>
      </c>
      <c r="AW426" s="155">
        <f t="shared" si="516"/>
        <v>0</v>
      </c>
      <c r="AX426" s="155">
        <f t="shared" si="516"/>
        <v>0</v>
      </c>
      <c r="AY426" s="155">
        <f t="shared" si="516"/>
        <v>0</v>
      </c>
      <c r="AZ426" s="155">
        <f t="shared" si="516"/>
        <v>0</v>
      </c>
      <c r="BA426" s="155">
        <f t="shared" si="516"/>
        <v>0</v>
      </c>
      <c r="BB426" s="155">
        <f t="shared" si="516"/>
        <v>0</v>
      </c>
      <c r="BC426" s="155">
        <f t="shared" si="516"/>
        <v>0</v>
      </c>
      <c r="BD426" s="155">
        <f t="shared" si="516"/>
        <v>0</v>
      </c>
      <c r="BE426" s="155">
        <f t="shared" si="516"/>
        <v>0</v>
      </c>
      <c r="BF426" s="155">
        <f t="shared" si="516"/>
        <v>0</v>
      </c>
      <c r="BG426" s="155">
        <f t="shared" si="516"/>
        <v>0</v>
      </c>
      <c r="BH426" s="155">
        <f t="shared" si="498"/>
        <v>0</v>
      </c>
      <c r="BI426" s="156">
        <v>0</v>
      </c>
      <c r="BJ426" s="155">
        <f t="shared" si="508"/>
        <v>0</v>
      </c>
      <c r="BK426" s="155">
        <f t="shared" si="510"/>
        <v>0</v>
      </c>
      <c r="BL426" s="155">
        <f t="shared" si="510"/>
        <v>0</v>
      </c>
      <c r="BM426" s="155">
        <f t="shared" si="510"/>
        <v>0</v>
      </c>
      <c r="BN426" s="155">
        <f t="shared" si="510"/>
        <v>0</v>
      </c>
      <c r="BO426" s="155">
        <f t="shared" si="510"/>
        <v>0</v>
      </c>
      <c r="BP426" s="155">
        <f t="shared" si="510"/>
        <v>0</v>
      </c>
      <c r="BQ426" s="155">
        <f t="shared" si="510"/>
        <v>0</v>
      </c>
      <c r="BR426" s="155">
        <f t="shared" si="485"/>
        <v>1798660</v>
      </c>
      <c r="BS426" s="155">
        <f t="shared" si="517"/>
        <v>1798660</v>
      </c>
      <c r="BT426" s="155">
        <f t="shared" si="517"/>
        <v>1798660</v>
      </c>
      <c r="BU426" s="155">
        <f t="shared" si="503"/>
        <v>1798660</v>
      </c>
      <c r="BV426" s="155">
        <f t="shared" si="513"/>
        <v>7194640</v>
      </c>
      <c r="BW426" s="156">
        <f t="shared" si="504"/>
        <v>100724960</v>
      </c>
      <c r="BX426" s="157">
        <f t="shared" si="509"/>
        <v>1798660</v>
      </c>
      <c r="BY426" s="157">
        <f t="shared" si="509"/>
        <v>1798660</v>
      </c>
      <c r="BZ426" s="157">
        <f t="shared" si="509"/>
        <v>1798660</v>
      </c>
      <c r="CA426" s="157">
        <f t="shared" si="509"/>
        <v>1798660</v>
      </c>
      <c r="CB426" s="157">
        <f t="shared" si="509"/>
        <v>1798660</v>
      </c>
      <c r="CC426" s="157">
        <f t="shared" si="509"/>
        <v>1798660</v>
      </c>
      <c r="CD426" s="157">
        <f t="shared" si="509"/>
        <v>1798660</v>
      </c>
      <c r="CE426" s="157">
        <f t="shared" si="509"/>
        <v>1798660</v>
      </c>
      <c r="CF426" s="157">
        <f t="shared" si="509"/>
        <v>1798660</v>
      </c>
      <c r="CG426" s="157">
        <f t="shared" si="509"/>
        <v>1798660</v>
      </c>
      <c r="CH426" s="157">
        <f t="shared" si="509"/>
        <v>1798660</v>
      </c>
      <c r="CI426" s="157">
        <f t="shared" si="509"/>
        <v>1798660</v>
      </c>
      <c r="CJ426" s="155">
        <f t="shared" si="505"/>
        <v>21583920</v>
      </c>
      <c r="CK426" s="156">
        <f t="shared" si="500"/>
        <v>79141040</v>
      </c>
      <c r="CL426" s="155">
        <f t="shared" si="511"/>
        <v>1798660</v>
      </c>
      <c r="CM426" s="155">
        <f t="shared" si="511"/>
        <v>1798660</v>
      </c>
      <c r="CN426" s="155">
        <f t="shared" si="511"/>
        <v>1798660</v>
      </c>
      <c r="CO426" s="155">
        <f t="shared" si="511"/>
        <v>1798660</v>
      </c>
      <c r="CP426" s="155">
        <f t="shared" si="511"/>
        <v>1798660</v>
      </c>
      <c r="CQ426" s="155">
        <f t="shared" si="511"/>
        <v>1798660</v>
      </c>
      <c r="CR426" s="155">
        <f t="shared" si="512"/>
        <v>1798660</v>
      </c>
      <c r="CS426" s="155">
        <f t="shared" si="512"/>
        <v>1798660</v>
      </c>
      <c r="CT426" s="155">
        <f t="shared" si="512"/>
        <v>1798660</v>
      </c>
      <c r="CU426" s="155">
        <f t="shared" si="512"/>
        <v>1798660</v>
      </c>
      <c r="CV426" s="155">
        <f t="shared" si="512"/>
        <v>1798660</v>
      </c>
      <c r="CW426" s="155">
        <f t="shared" si="512"/>
        <v>1798660</v>
      </c>
      <c r="CX426" s="155">
        <f t="shared" si="492"/>
        <v>21583920</v>
      </c>
      <c r="CY426" s="155">
        <f t="shared" si="506"/>
        <v>57557120</v>
      </c>
    </row>
    <row r="427" spans="1:103" ht="13" outlineLevel="1" x14ac:dyDescent="0.25">
      <c r="A427" s="80" t="s">
        <v>460</v>
      </c>
      <c r="B427" s="80" t="s">
        <v>39</v>
      </c>
      <c r="C427" s="72"/>
      <c r="D427" s="71" t="s">
        <v>168</v>
      </c>
      <c r="E427" s="142" t="s">
        <v>966</v>
      </c>
      <c r="F427" s="71" t="s">
        <v>535</v>
      </c>
      <c r="G427" s="73">
        <v>45170</v>
      </c>
      <c r="H427" s="73">
        <v>45170</v>
      </c>
      <c r="I427" s="74">
        <v>60</v>
      </c>
      <c r="J427" s="74">
        <v>1001602000</v>
      </c>
      <c r="K427" s="75" t="s">
        <v>66</v>
      </c>
      <c r="L427" s="71"/>
      <c r="M427" s="38" t="str">
        <f t="shared" si="493"/>
        <v>6274</v>
      </c>
      <c r="N427" s="71">
        <v>6274001906</v>
      </c>
      <c r="O427" s="71" t="s">
        <v>346</v>
      </c>
      <c r="P427" s="76"/>
      <c r="Q427" s="77"/>
      <c r="R427" s="76">
        <v>267417833</v>
      </c>
      <c r="S427" s="170">
        <f t="shared" si="494"/>
        <v>4456963.8833333338</v>
      </c>
      <c r="T427" s="158">
        <f t="shared" si="514"/>
        <v>0</v>
      </c>
      <c r="U427" s="158">
        <f t="shared" si="514"/>
        <v>0</v>
      </c>
      <c r="V427" s="158">
        <f t="shared" si="514"/>
        <v>0</v>
      </c>
      <c r="W427" s="158">
        <f t="shared" si="514"/>
        <v>0</v>
      </c>
      <c r="X427" s="158">
        <f t="shared" si="514"/>
        <v>0</v>
      </c>
      <c r="Y427" s="158">
        <f t="shared" si="514"/>
        <v>0</v>
      </c>
      <c r="Z427" s="158">
        <f t="shared" si="514"/>
        <v>0</v>
      </c>
      <c r="AA427" s="158">
        <f t="shared" si="514"/>
        <v>0</v>
      </c>
      <c r="AB427" s="158">
        <f t="shared" si="514"/>
        <v>0</v>
      </c>
      <c r="AC427" s="158">
        <f t="shared" si="514"/>
        <v>0</v>
      </c>
      <c r="AD427" s="158">
        <f t="shared" si="514"/>
        <v>0</v>
      </c>
      <c r="AE427" s="158">
        <f t="shared" si="514"/>
        <v>0</v>
      </c>
      <c r="AF427" s="158">
        <f t="shared" si="478"/>
        <v>0</v>
      </c>
      <c r="AG427" s="156">
        <v>0</v>
      </c>
      <c r="AH427" s="158">
        <f t="shared" si="515"/>
        <v>0</v>
      </c>
      <c r="AI427" s="158">
        <f t="shared" si="515"/>
        <v>0</v>
      </c>
      <c r="AJ427" s="158">
        <f t="shared" si="515"/>
        <v>0</v>
      </c>
      <c r="AK427" s="158">
        <f t="shared" si="515"/>
        <v>0</v>
      </c>
      <c r="AL427" s="158">
        <f t="shared" si="515"/>
        <v>0</v>
      </c>
      <c r="AM427" s="158">
        <f t="shared" si="515"/>
        <v>0</v>
      </c>
      <c r="AN427" s="158">
        <f t="shared" si="515"/>
        <v>0</v>
      </c>
      <c r="AO427" s="158">
        <f t="shared" si="515"/>
        <v>0</v>
      </c>
      <c r="AP427" s="158">
        <f t="shared" si="515"/>
        <v>0</v>
      </c>
      <c r="AQ427" s="158">
        <f t="shared" si="515"/>
        <v>0</v>
      </c>
      <c r="AR427" s="158">
        <f t="shared" si="515"/>
        <v>0</v>
      </c>
      <c r="AS427" s="158">
        <f t="shared" si="515"/>
        <v>0</v>
      </c>
      <c r="AT427" s="158">
        <f t="shared" si="480"/>
        <v>0</v>
      </c>
      <c r="AU427" s="156">
        <v>0</v>
      </c>
      <c r="AV427" s="158">
        <f t="shared" si="516"/>
        <v>0</v>
      </c>
      <c r="AW427" s="158">
        <f t="shared" si="516"/>
        <v>0</v>
      </c>
      <c r="AX427" s="158">
        <f t="shared" si="516"/>
        <v>0</v>
      </c>
      <c r="AY427" s="158">
        <f t="shared" si="516"/>
        <v>0</v>
      </c>
      <c r="AZ427" s="158">
        <f t="shared" si="516"/>
        <v>0</v>
      </c>
      <c r="BA427" s="158">
        <f t="shared" si="516"/>
        <v>0</v>
      </c>
      <c r="BB427" s="158">
        <f t="shared" si="516"/>
        <v>0</v>
      </c>
      <c r="BC427" s="158">
        <f t="shared" si="516"/>
        <v>0</v>
      </c>
      <c r="BD427" s="158">
        <f t="shared" si="516"/>
        <v>0</v>
      </c>
      <c r="BE427" s="158">
        <f t="shared" si="516"/>
        <v>0</v>
      </c>
      <c r="BF427" s="158">
        <f t="shared" si="516"/>
        <v>0</v>
      </c>
      <c r="BG427" s="158">
        <f t="shared" si="516"/>
        <v>0</v>
      </c>
      <c r="BH427" s="158">
        <f t="shared" si="498"/>
        <v>0</v>
      </c>
      <c r="BI427" s="156">
        <v>0</v>
      </c>
      <c r="BJ427" s="158">
        <f t="shared" si="508"/>
        <v>0</v>
      </c>
      <c r="BK427" s="158">
        <f t="shared" si="510"/>
        <v>0</v>
      </c>
      <c r="BL427" s="158">
        <f t="shared" si="510"/>
        <v>0</v>
      </c>
      <c r="BM427" s="158">
        <f t="shared" si="510"/>
        <v>0</v>
      </c>
      <c r="BN427" s="158">
        <f t="shared" si="510"/>
        <v>0</v>
      </c>
      <c r="BO427" s="158">
        <f t="shared" si="510"/>
        <v>0</v>
      </c>
      <c r="BP427" s="158">
        <f t="shared" si="510"/>
        <v>0</v>
      </c>
      <c r="BQ427" s="158">
        <f t="shared" si="510"/>
        <v>0</v>
      </c>
      <c r="BR427" s="158">
        <f t="shared" si="485"/>
        <v>4456963.8833333338</v>
      </c>
      <c r="BS427" s="158">
        <f t="shared" si="517"/>
        <v>4456963.8833333338</v>
      </c>
      <c r="BT427" s="158">
        <f t="shared" si="517"/>
        <v>4456963.8833333338</v>
      </c>
      <c r="BU427" s="158">
        <f t="shared" si="503"/>
        <v>4456963.8833333338</v>
      </c>
      <c r="BV427" s="158">
        <f t="shared" si="513"/>
        <v>17827855.533333335</v>
      </c>
      <c r="BW427" s="156">
        <f t="shared" si="504"/>
        <v>249589977.46666667</v>
      </c>
      <c r="BX427" s="157">
        <f t="shared" si="509"/>
        <v>4456963.8833333338</v>
      </c>
      <c r="BY427" s="157">
        <f t="shared" si="509"/>
        <v>4456963.8833333338</v>
      </c>
      <c r="BZ427" s="157">
        <f t="shared" si="509"/>
        <v>4456963.8833333338</v>
      </c>
      <c r="CA427" s="157">
        <f t="shared" si="509"/>
        <v>4456963.8833333338</v>
      </c>
      <c r="CB427" s="157">
        <f t="shared" si="509"/>
        <v>4456963.8833333338</v>
      </c>
      <c r="CC427" s="157">
        <f t="shared" si="509"/>
        <v>4456963.8833333338</v>
      </c>
      <c r="CD427" s="157">
        <f t="shared" si="509"/>
        <v>4456963.8833333338</v>
      </c>
      <c r="CE427" s="157">
        <f t="shared" si="509"/>
        <v>4456963.8833333338</v>
      </c>
      <c r="CF427" s="157">
        <f t="shared" si="509"/>
        <v>4456963.8833333338</v>
      </c>
      <c r="CG427" s="157">
        <f t="shared" si="509"/>
        <v>4456963.8833333338</v>
      </c>
      <c r="CH427" s="157">
        <f t="shared" si="509"/>
        <v>4456963.8833333338</v>
      </c>
      <c r="CI427" s="157">
        <f t="shared" si="509"/>
        <v>4456963.8833333338</v>
      </c>
      <c r="CJ427" s="155">
        <f t="shared" si="505"/>
        <v>53483566.600000001</v>
      </c>
      <c r="CK427" s="156">
        <f t="shared" si="500"/>
        <v>196106410.86666667</v>
      </c>
      <c r="CL427" s="155">
        <f t="shared" si="511"/>
        <v>4456963.8833333338</v>
      </c>
      <c r="CM427" s="155">
        <f t="shared" si="511"/>
        <v>4456963.8833333338</v>
      </c>
      <c r="CN427" s="155">
        <f t="shared" si="511"/>
        <v>4456963.8833333338</v>
      </c>
      <c r="CO427" s="155">
        <f t="shared" si="511"/>
        <v>4456963.8833333338</v>
      </c>
      <c r="CP427" s="155">
        <f t="shared" si="511"/>
        <v>4456963.8833333338</v>
      </c>
      <c r="CQ427" s="155">
        <f t="shared" si="511"/>
        <v>4456963.8833333338</v>
      </c>
      <c r="CR427" s="155">
        <f t="shared" si="512"/>
        <v>4456963.8833333338</v>
      </c>
      <c r="CS427" s="155">
        <f t="shared" si="512"/>
        <v>4456963.8833333338</v>
      </c>
      <c r="CT427" s="155">
        <f t="shared" si="512"/>
        <v>4456963.8833333338</v>
      </c>
      <c r="CU427" s="155">
        <f t="shared" si="512"/>
        <v>4456963.8833333338</v>
      </c>
      <c r="CV427" s="155">
        <f t="shared" si="512"/>
        <v>4456963.8833333338</v>
      </c>
      <c r="CW427" s="155">
        <f t="shared" si="512"/>
        <v>4456963.8833333338</v>
      </c>
      <c r="CX427" s="155">
        <f t="shared" si="492"/>
        <v>53483566.600000001</v>
      </c>
      <c r="CY427" s="155">
        <f t="shared" si="506"/>
        <v>142622844.26666668</v>
      </c>
    </row>
    <row r="428" spans="1:103" ht="13" outlineLevel="1" x14ac:dyDescent="0.25">
      <c r="A428" s="80" t="s">
        <v>712</v>
      </c>
      <c r="B428" s="80" t="s">
        <v>39</v>
      </c>
      <c r="C428" s="72"/>
      <c r="D428" s="161" t="s">
        <v>719</v>
      </c>
      <c r="E428" s="142" t="s">
        <v>706</v>
      </c>
      <c r="F428" s="71" t="s">
        <v>707</v>
      </c>
      <c r="G428" s="57">
        <v>45139</v>
      </c>
      <c r="H428" s="57">
        <v>45170</v>
      </c>
      <c r="I428" s="141" t="s">
        <v>720</v>
      </c>
      <c r="J428" s="141" t="s">
        <v>721</v>
      </c>
      <c r="K428" s="96" t="s">
        <v>50</v>
      </c>
      <c r="L428" s="38"/>
      <c r="M428" s="38" t="str">
        <f t="shared" si="493"/>
        <v>6423</v>
      </c>
      <c r="N428" s="57" t="s">
        <v>722</v>
      </c>
      <c r="O428" s="38">
        <v>6274001901</v>
      </c>
      <c r="P428" s="92"/>
      <c r="Q428" s="58"/>
      <c r="R428" s="158">
        <v>41270000</v>
      </c>
      <c r="S428" s="170">
        <f t="shared" si="494"/>
        <v>3439166.6666666665</v>
      </c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>
        <f t="shared" ref="AF428:AF461" si="518">+SUM(T428:AE428)</f>
        <v>0</v>
      </c>
      <c r="AG428" s="156">
        <v>0</v>
      </c>
      <c r="AH428" s="158">
        <f t="shared" si="515"/>
        <v>0</v>
      </c>
      <c r="AI428" s="158">
        <f t="shared" si="515"/>
        <v>0</v>
      </c>
      <c r="AJ428" s="158">
        <f t="shared" si="515"/>
        <v>0</v>
      </c>
      <c r="AK428" s="158">
        <f t="shared" si="515"/>
        <v>0</v>
      </c>
      <c r="AL428" s="158">
        <f t="shared" si="515"/>
        <v>0</v>
      </c>
      <c r="AM428" s="158">
        <f t="shared" si="515"/>
        <v>0</v>
      </c>
      <c r="AN428" s="158">
        <f t="shared" si="515"/>
        <v>0</v>
      </c>
      <c r="AO428" s="158">
        <f t="shared" si="515"/>
        <v>0</v>
      </c>
      <c r="AP428" s="158">
        <f t="shared" si="515"/>
        <v>0</v>
      </c>
      <c r="AQ428" s="158">
        <f t="shared" si="515"/>
        <v>0</v>
      </c>
      <c r="AR428" s="158">
        <f t="shared" si="515"/>
        <v>0</v>
      </c>
      <c r="AS428" s="158">
        <f t="shared" si="515"/>
        <v>0</v>
      </c>
      <c r="AT428" s="158">
        <f t="shared" ref="AT428:AT461" si="519">+SUM(AH428:AS428)</f>
        <v>0</v>
      </c>
      <c r="AU428" s="156">
        <v>0</v>
      </c>
      <c r="AV428" s="158">
        <f t="shared" si="516"/>
        <v>0</v>
      </c>
      <c r="AW428" s="158">
        <f t="shared" si="516"/>
        <v>0</v>
      </c>
      <c r="AX428" s="158">
        <f t="shared" si="516"/>
        <v>0</v>
      </c>
      <c r="AY428" s="158">
        <f t="shared" si="516"/>
        <v>0</v>
      </c>
      <c r="AZ428" s="158">
        <f t="shared" si="516"/>
        <v>0</v>
      </c>
      <c r="BA428" s="158">
        <f t="shared" si="516"/>
        <v>0</v>
      </c>
      <c r="BB428" s="158">
        <f t="shared" si="516"/>
        <v>0</v>
      </c>
      <c r="BC428" s="158">
        <f t="shared" si="516"/>
        <v>0</v>
      </c>
      <c r="BD428" s="158">
        <f t="shared" si="516"/>
        <v>0</v>
      </c>
      <c r="BE428" s="158">
        <f t="shared" si="516"/>
        <v>0</v>
      </c>
      <c r="BF428" s="158">
        <f t="shared" si="516"/>
        <v>0</v>
      </c>
      <c r="BG428" s="158">
        <f t="shared" si="516"/>
        <v>0</v>
      </c>
      <c r="BH428" s="158">
        <f t="shared" si="498"/>
        <v>0</v>
      </c>
      <c r="BI428" s="156">
        <v>0</v>
      </c>
      <c r="BJ428" s="158">
        <f t="shared" si="508"/>
        <v>0</v>
      </c>
      <c r="BK428" s="158">
        <f t="shared" si="510"/>
        <v>0</v>
      </c>
      <c r="BL428" s="158">
        <f t="shared" si="510"/>
        <v>0</v>
      </c>
      <c r="BM428" s="158">
        <f t="shared" si="510"/>
        <v>0</v>
      </c>
      <c r="BN428" s="158">
        <f t="shared" si="510"/>
        <v>0</v>
      </c>
      <c r="BO428" s="158">
        <f t="shared" si="510"/>
        <v>0</v>
      </c>
      <c r="BP428" s="158">
        <f t="shared" si="510"/>
        <v>0</v>
      </c>
      <c r="BQ428" s="158">
        <f t="shared" si="510"/>
        <v>0</v>
      </c>
      <c r="BR428" s="158">
        <f t="shared" si="485"/>
        <v>3439166.6666666665</v>
      </c>
      <c r="BS428" s="158">
        <f t="shared" si="517"/>
        <v>3439166.6666666665</v>
      </c>
      <c r="BT428" s="158">
        <f t="shared" si="517"/>
        <v>3439166.6666666665</v>
      </c>
      <c r="BU428" s="158">
        <f t="shared" si="503"/>
        <v>3439166.6666666665</v>
      </c>
      <c r="BV428" s="158">
        <f t="shared" si="513"/>
        <v>13756666.666666666</v>
      </c>
      <c r="BW428" s="156">
        <f t="shared" si="504"/>
        <v>27513333.333333336</v>
      </c>
      <c r="BX428" s="157">
        <f t="shared" ref="BX428:CE437" si="520">+$S428</f>
        <v>3439166.6666666665</v>
      </c>
      <c r="BY428" s="157">
        <f t="shared" si="520"/>
        <v>3439166.6666666665</v>
      </c>
      <c r="BZ428" s="157">
        <f t="shared" si="520"/>
        <v>3439166.6666666665</v>
      </c>
      <c r="CA428" s="157">
        <f t="shared" si="520"/>
        <v>3439166.6666666665</v>
      </c>
      <c r="CB428" s="157">
        <f t="shared" si="520"/>
        <v>3439166.6666666665</v>
      </c>
      <c r="CC428" s="157">
        <f t="shared" si="520"/>
        <v>3439166.6666666665</v>
      </c>
      <c r="CD428" s="157">
        <f t="shared" si="520"/>
        <v>3439166.6666666665</v>
      </c>
      <c r="CE428" s="157">
        <f t="shared" si="520"/>
        <v>3439166.6666666665</v>
      </c>
      <c r="CF428" s="157">
        <v>0</v>
      </c>
      <c r="CG428" s="157">
        <v>0</v>
      </c>
      <c r="CH428" s="157">
        <v>0</v>
      </c>
      <c r="CI428" s="157">
        <v>0</v>
      </c>
      <c r="CJ428" s="158">
        <f t="shared" si="505"/>
        <v>27513333.333333336</v>
      </c>
      <c r="CK428" s="156">
        <f t="shared" si="500"/>
        <v>0</v>
      </c>
      <c r="CL428" s="155">
        <v>0</v>
      </c>
      <c r="CM428" s="155">
        <v>0</v>
      </c>
      <c r="CN428" s="155">
        <v>0</v>
      </c>
      <c r="CO428" s="155">
        <v>0</v>
      </c>
      <c r="CP428" s="155">
        <v>0</v>
      </c>
      <c r="CQ428" s="155">
        <v>0</v>
      </c>
      <c r="CR428" s="155">
        <v>0</v>
      </c>
      <c r="CS428" s="155">
        <v>0</v>
      </c>
      <c r="CT428" s="155">
        <v>0</v>
      </c>
      <c r="CU428" s="155">
        <v>0</v>
      </c>
      <c r="CV428" s="155">
        <v>0</v>
      </c>
      <c r="CW428" s="155">
        <v>0</v>
      </c>
      <c r="CX428" s="155">
        <f t="shared" si="492"/>
        <v>0</v>
      </c>
      <c r="CY428" s="155">
        <f t="shared" si="506"/>
        <v>0</v>
      </c>
    </row>
    <row r="429" spans="1:103" ht="13" outlineLevel="1" x14ac:dyDescent="0.25">
      <c r="A429" s="80" t="s">
        <v>460</v>
      </c>
      <c r="B429" s="80" t="s">
        <v>39</v>
      </c>
      <c r="C429" s="72"/>
      <c r="D429" s="71" t="s">
        <v>82</v>
      </c>
      <c r="E429" s="142" t="s">
        <v>967</v>
      </c>
      <c r="F429" s="71" t="s">
        <v>478</v>
      </c>
      <c r="G429" s="73">
        <v>45200</v>
      </c>
      <c r="H429" s="73">
        <v>45200</v>
      </c>
      <c r="I429" s="74">
        <v>60</v>
      </c>
      <c r="J429" s="74">
        <v>1001602000</v>
      </c>
      <c r="K429" s="75" t="s">
        <v>66</v>
      </c>
      <c r="L429" s="71"/>
      <c r="M429" s="38" t="str">
        <f t="shared" si="493"/>
        <v>6274</v>
      </c>
      <c r="N429" s="71">
        <v>6274001903</v>
      </c>
      <c r="O429" s="71" t="s">
        <v>346</v>
      </c>
      <c r="P429" s="76"/>
      <c r="Q429" s="77"/>
      <c r="R429" s="76">
        <v>409250000</v>
      </c>
      <c r="S429" s="170">
        <f t="shared" si="494"/>
        <v>6820833.333333333</v>
      </c>
      <c r="T429" s="158">
        <f t="shared" ref="T429:AE434" si="521">+IF(YEAR($H429)&lt;$T$5,$S429,IF(AND(YEAR($H429)=$T$5,MONTH($H429)&lt;=T$6),$S429,0))</f>
        <v>0</v>
      </c>
      <c r="U429" s="158">
        <f t="shared" si="521"/>
        <v>0</v>
      </c>
      <c r="V429" s="158">
        <f t="shared" si="521"/>
        <v>0</v>
      </c>
      <c r="W429" s="158">
        <f t="shared" si="521"/>
        <v>0</v>
      </c>
      <c r="X429" s="158">
        <f t="shared" si="521"/>
        <v>0</v>
      </c>
      <c r="Y429" s="158">
        <f t="shared" si="521"/>
        <v>0</v>
      </c>
      <c r="Z429" s="158">
        <f t="shared" si="521"/>
        <v>0</v>
      </c>
      <c r="AA429" s="158">
        <f t="shared" si="521"/>
        <v>0</v>
      </c>
      <c r="AB429" s="158">
        <f t="shared" si="521"/>
        <v>0</v>
      </c>
      <c r="AC429" s="158">
        <f t="shared" si="521"/>
        <v>0</v>
      </c>
      <c r="AD429" s="158">
        <f t="shared" si="521"/>
        <v>0</v>
      </c>
      <c r="AE429" s="158">
        <f t="shared" si="521"/>
        <v>0</v>
      </c>
      <c r="AF429" s="158">
        <f t="shared" si="518"/>
        <v>0</v>
      </c>
      <c r="AG429" s="156">
        <v>0</v>
      </c>
      <c r="AH429" s="158">
        <f t="shared" si="515"/>
        <v>0</v>
      </c>
      <c r="AI429" s="158">
        <f t="shared" si="515"/>
        <v>0</v>
      </c>
      <c r="AJ429" s="158">
        <f t="shared" si="515"/>
        <v>0</v>
      </c>
      <c r="AK429" s="158">
        <f t="shared" si="515"/>
        <v>0</v>
      </c>
      <c r="AL429" s="158">
        <f t="shared" si="515"/>
        <v>0</v>
      </c>
      <c r="AM429" s="158">
        <f t="shared" si="515"/>
        <v>0</v>
      </c>
      <c r="AN429" s="158">
        <f t="shared" si="515"/>
        <v>0</v>
      </c>
      <c r="AO429" s="158">
        <f t="shared" si="515"/>
        <v>0</v>
      </c>
      <c r="AP429" s="158">
        <f t="shared" si="515"/>
        <v>0</v>
      </c>
      <c r="AQ429" s="158">
        <f t="shared" si="515"/>
        <v>0</v>
      </c>
      <c r="AR429" s="158">
        <f t="shared" si="515"/>
        <v>0</v>
      </c>
      <c r="AS429" s="158">
        <f t="shared" si="515"/>
        <v>0</v>
      </c>
      <c r="AT429" s="158">
        <f t="shared" si="519"/>
        <v>0</v>
      </c>
      <c r="AU429" s="156">
        <v>0</v>
      </c>
      <c r="AV429" s="158">
        <f t="shared" si="516"/>
        <v>0</v>
      </c>
      <c r="AW429" s="158">
        <f t="shared" si="516"/>
        <v>0</v>
      </c>
      <c r="AX429" s="158">
        <f t="shared" si="516"/>
        <v>0</v>
      </c>
      <c r="AY429" s="158">
        <f t="shared" si="516"/>
        <v>0</v>
      </c>
      <c r="AZ429" s="158">
        <f t="shared" si="516"/>
        <v>0</v>
      </c>
      <c r="BA429" s="158">
        <f t="shared" si="516"/>
        <v>0</v>
      </c>
      <c r="BB429" s="158">
        <f t="shared" si="516"/>
        <v>0</v>
      </c>
      <c r="BC429" s="158">
        <f t="shared" si="516"/>
        <v>0</v>
      </c>
      <c r="BD429" s="158">
        <f t="shared" si="516"/>
        <v>0</v>
      </c>
      <c r="BE429" s="158">
        <f t="shared" si="516"/>
        <v>0</v>
      </c>
      <c r="BF429" s="158">
        <f t="shared" si="516"/>
        <v>0</v>
      </c>
      <c r="BG429" s="158">
        <f t="shared" si="516"/>
        <v>0</v>
      </c>
      <c r="BH429" s="158">
        <f t="shared" si="498"/>
        <v>0</v>
      </c>
      <c r="BI429" s="156">
        <v>0</v>
      </c>
      <c r="BJ429" s="158">
        <f t="shared" si="508"/>
        <v>0</v>
      </c>
      <c r="BK429" s="158">
        <f t="shared" si="510"/>
        <v>0</v>
      </c>
      <c r="BL429" s="158">
        <f t="shared" si="510"/>
        <v>0</v>
      </c>
      <c r="BM429" s="158">
        <f t="shared" si="510"/>
        <v>0</v>
      </c>
      <c r="BN429" s="158">
        <f t="shared" si="510"/>
        <v>0</v>
      </c>
      <c r="BO429" s="158">
        <f t="shared" si="510"/>
        <v>0</v>
      </c>
      <c r="BP429" s="158">
        <f t="shared" si="510"/>
        <v>0</v>
      </c>
      <c r="BQ429" s="158">
        <f t="shared" si="510"/>
        <v>0</v>
      </c>
      <c r="BR429" s="158">
        <f t="shared" si="485"/>
        <v>0</v>
      </c>
      <c r="BS429" s="158">
        <f t="shared" si="517"/>
        <v>6820833.333333333</v>
      </c>
      <c r="BT429" s="158">
        <f t="shared" si="517"/>
        <v>6820833.333333333</v>
      </c>
      <c r="BU429" s="158">
        <f t="shared" si="503"/>
        <v>6820833.333333333</v>
      </c>
      <c r="BV429" s="158">
        <f t="shared" si="513"/>
        <v>20462500</v>
      </c>
      <c r="BW429" s="156">
        <f t="shared" si="504"/>
        <v>388787500</v>
      </c>
      <c r="BX429" s="157">
        <f t="shared" si="520"/>
        <v>6820833.333333333</v>
      </c>
      <c r="BY429" s="157">
        <f t="shared" si="520"/>
        <v>6820833.333333333</v>
      </c>
      <c r="BZ429" s="157">
        <f t="shared" si="520"/>
        <v>6820833.333333333</v>
      </c>
      <c r="CA429" s="157">
        <f t="shared" si="520"/>
        <v>6820833.333333333</v>
      </c>
      <c r="CB429" s="157">
        <f t="shared" si="520"/>
        <v>6820833.333333333</v>
      </c>
      <c r="CC429" s="157">
        <f t="shared" si="520"/>
        <v>6820833.333333333</v>
      </c>
      <c r="CD429" s="157">
        <f t="shared" si="520"/>
        <v>6820833.333333333</v>
      </c>
      <c r="CE429" s="157">
        <f t="shared" si="520"/>
        <v>6820833.333333333</v>
      </c>
      <c r="CF429" s="157">
        <f t="shared" ref="CF429:CI434" si="522">+$S429</f>
        <v>6820833.333333333</v>
      </c>
      <c r="CG429" s="157">
        <f t="shared" si="522"/>
        <v>6820833.333333333</v>
      </c>
      <c r="CH429" s="157">
        <f t="shared" si="522"/>
        <v>6820833.333333333</v>
      </c>
      <c r="CI429" s="157">
        <f t="shared" si="522"/>
        <v>6820833.333333333</v>
      </c>
      <c r="CJ429" s="158">
        <f t="shared" si="505"/>
        <v>81850000</v>
      </c>
      <c r="CK429" s="156">
        <f t="shared" si="500"/>
        <v>306937500</v>
      </c>
      <c r="CL429" s="155">
        <f t="shared" ref="CL429:CW434" si="523">+IF(YEAR($H429)&lt;$CL$4,$S429,IF(AND(YEAR($H429)=$CL$4,MONTH($H429)&lt;=CL$6),$S429,0))</f>
        <v>6820833.333333333</v>
      </c>
      <c r="CM429" s="155">
        <f t="shared" si="523"/>
        <v>6820833.333333333</v>
      </c>
      <c r="CN429" s="155">
        <f t="shared" si="523"/>
        <v>6820833.333333333</v>
      </c>
      <c r="CO429" s="155">
        <f t="shared" si="523"/>
        <v>6820833.333333333</v>
      </c>
      <c r="CP429" s="155">
        <f t="shared" si="523"/>
        <v>6820833.333333333</v>
      </c>
      <c r="CQ429" s="155">
        <f t="shared" si="523"/>
        <v>6820833.333333333</v>
      </c>
      <c r="CR429" s="155">
        <f t="shared" si="523"/>
        <v>6820833.333333333</v>
      </c>
      <c r="CS429" s="155">
        <f t="shared" si="523"/>
        <v>6820833.333333333</v>
      </c>
      <c r="CT429" s="155">
        <f t="shared" si="523"/>
        <v>6820833.333333333</v>
      </c>
      <c r="CU429" s="155">
        <f t="shared" si="523"/>
        <v>6820833.333333333</v>
      </c>
      <c r="CV429" s="155">
        <f t="shared" si="523"/>
        <v>6820833.333333333</v>
      </c>
      <c r="CW429" s="155">
        <f t="shared" si="523"/>
        <v>6820833.333333333</v>
      </c>
      <c r="CX429" s="155">
        <f t="shared" si="492"/>
        <v>81850000</v>
      </c>
      <c r="CY429" s="155">
        <f t="shared" si="506"/>
        <v>225087500</v>
      </c>
    </row>
    <row r="430" spans="1:103" ht="13" outlineLevel="1" x14ac:dyDescent="0.25">
      <c r="A430" s="80" t="s">
        <v>460</v>
      </c>
      <c r="B430" s="80" t="s">
        <v>39</v>
      </c>
      <c r="C430" s="72"/>
      <c r="D430" s="71" t="s">
        <v>82</v>
      </c>
      <c r="E430" s="142" t="s">
        <v>968</v>
      </c>
      <c r="F430" s="71" t="s">
        <v>479</v>
      </c>
      <c r="G430" s="73">
        <v>45200</v>
      </c>
      <c r="H430" s="73">
        <v>45200</v>
      </c>
      <c r="I430" s="74">
        <v>60</v>
      </c>
      <c r="J430" s="74">
        <v>1001601400</v>
      </c>
      <c r="K430" s="75" t="s">
        <v>46</v>
      </c>
      <c r="L430" s="71"/>
      <c r="M430" s="38" t="str">
        <f t="shared" si="493"/>
        <v>6274</v>
      </c>
      <c r="N430" s="71">
        <v>6274001903</v>
      </c>
      <c r="O430" s="71" t="s">
        <v>346</v>
      </c>
      <c r="P430" s="76"/>
      <c r="Q430" s="77"/>
      <c r="R430" s="76">
        <v>366850000</v>
      </c>
      <c r="S430" s="170">
        <f t="shared" si="494"/>
        <v>6114166.666666667</v>
      </c>
      <c r="T430" s="158">
        <f t="shared" si="521"/>
        <v>0</v>
      </c>
      <c r="U430" s="158">
        <f t="shared" si="521"/>
        <v>0</v>
      </c>
      <c r="V430" s="158">
        <f t="shared" si="521"/>
        <v>0</v>
      </c>
      <c r="W430" s="158">
        <f t="shared" si="521"/>
        <v>0</v>
      </c>
      <c r="X430" s="158">
        <f t="shared" si="521"/>
        <v>0</v>
      </c>
      <c r="Y430" s="158">
        <f t="shared" si="521"/>
        <v>0</v>
      </c>
      <c r="Z430" s="158">
        <f t="shared" si="521"/>
        <v>0</v>
      </c>
      <c r="AA430" s="158">
        <f t="shared" si="521"/>
        <v>0</v>
      </c>
      <c r="AB430" s="158">
        <f t="shared" si="521"/>
        <v>0</v>
      </c>
      <c r="AC430" s="158">
        <f t="shared" si="521"/>
        <v>0</v>
      </c>
      <c r="AD430" s="158">
        <f t="shared" si="521"/>
        <v>0</v>
      </c>
      <c r="AE430" s="158">
        <f t="shared" si="521"/>
        <v>0</v>
      </c>
      <c r="AF430" s="158">
        <f t="shared" si="518"/>
        <v>0</v>
      </c>
      <c r="AG430" s="156">
        <v>0</v>
      </c>
      <c r="AH430" s="158">
        <f t="shared" si="515"/>
        <v>0</v>
      </c>
      <c r="AI430" s="158">
        <f t="shared" si="515"/>
        <v>0</v>
      </c>
      <c r="AJ430" s="158">
        <f t="shared" si="515"/>
        <v>0</v>
      </c>
      <c r="AK430" s="158">
        <f t="shared" si="515"/>
        <v>0</v>
      </c>
      <c r="AL430" s="158">
        <f t="shared" si="515"/>
        <v>0</v>
      </c>
      <c r="AM430" s="158">
        <f t="shared" si="515"/>
        <v>0</v>
      </c>
      <c r="AN430" s="158">
        <f t="shared" si="515"/>
        <v>0</v>
      </c>
      <c r="AO430" s="158">
        <f t="shared" si="515"/>
        <v>0</v>
      </c>
      <c r="AP430" s="158">
        <f t="shared" si="515"/>
        <v>0</v>
      </c>
      <c r="AQ430" s="158">
        <f t="shared" si="515"/>
        <v>0</v>
      </c>
      <c r="AR430" s="158">
        <f t="shared" si="515"/>
        <v>0</v>
      </c>
      <c r="AS430" s="158">
        <f t="shared" si="515"/>
        <v>0</v>
      </c>
      <c r="AT430" s="158">
        <f t="shared" si="519"/>
        <v>0</v>
      </c>
      <c r="AU430" s="156">
        <v>0</v>
      </c>
      <c r="AV430" s="158">
        <f t="shared" si="516"/>
        <v>0</v>
      </c>
      <c r="AW430" s="158">
        <f t="shared" si="516"/>
        <v>0</v>
      </c>
      <c r="AX430" s="158">
        <f t="shared" si="516"/>
        <v>0</v>
      </c>
      <c r="AY430" s="158">
        <f t="shared" si="516"/>
        <v>0</v>
      </c>
      <c r="AZ430" s="158">
        <f t="shared" si="516"/>
        <v>0</v>
      </c>
      <c r="BA430" s="158">
        <f t="shared" si="516"/>
        <v>0</v>
      </c>
      <c r="BB430" s="158">
        <f t="shared" si="516"/>
        <v>0</v>
      </c>
      <c r="BC430" s="158">
        <f t="shared" si="516"/>
        <v>0</v>
      </c>
      <c r="BD430" s="158">
        <f t="shared" si="516"/>
        <v>0</v>
      </c>
      <c r="BE430" s="158">
        <f t="shared" si="516"/>
        <v>0</v>
      </c>
      <c r="BF430" s="158">
        <f t="shared" si="516"/>
        <v>0</v>
      </c>
      <c r="BG430" s="158">
        <f t="shared" si="516"/>
        <v>0</v>
      </c>
      <c r="BH430" s="158">
        <f t="shared" si="498"/>
        <v>0</v>
      </c>
      <c r="BI430" s="156">
        <v>0</v>
      </c>
      <c r="BJ430" s="158">
        <f t="shared" si="508"/>
        <v>0</v>
      </c>
      <c r="BK430" s="158">
        <f t="shared" si="510"/>
        <v>0</v>
      </c>
      <c r="BL430" s="158">
        <f t="shared" si="510"/>
        <v>0</v>
      </c>
      <c r="BM430" s="158">
        <f t="shared" si="510"/>
        <v>0</v>
      </c>
      <c r="BN430" s="158">
        <f t="shared" si="510"/>
        <v>0</v>
      </c>
      <c r="BO430" s="158">
        <f t="shared" si="510"/>
        <v>0</v>
      </c>
      <c r="BP430" s="158">
        <f t="shared" si="510"/>
        <v>0</v>
      </c>
      <c r="BQ430" s="158">
        <f t="shared" si="510"/>
        <v>0</v>
      </c>
      <c r="BR430" s="158">
        <f t="shared" si="485"/>
        <v>0</v>
      </c>
      <c r="BS430" s="158">
        <f t="shared" si="517"/>
        <v>6114166.666666667</v>
      </c>
      <c r="BT430" s="158">
        <f t="shared" si="517"/>
        <v>6114166.666666667</v>
      </c>
      <c r="BU430" s="158">
        <f t="shared" si="503"/>
        <v>6114166.666666667</v>
      </c>
      <c r="BV430" s="158">
        <f t="shared" si="513"/>
        <v>18342500</v>
      </c>
      <c r="BW430" s="156">
        <f t="shared" si="504"/>
        <v>348507500</v>
      </c>
      <c r="BX430" s="157">
        <f t="shared" si="520"/>
        <v>6114166.666666667</v>
      </c>
      <c r="BY430" s="157">
        <f t="shared" si="520"/>
        <v>6114166.666666667</v>
      </c>
      <c r="BZ430" s="157">
        <f t="shared" si="520"/>
        <v>6114166.666666667</v>
      </c>
      <c r="CA430" s="157">
        <f t="shared" si="520"/>
        <v>6114166.666666667</v>
      </c>
      <c r="CB430" s="157">
        <f t="shared" si="520"/>
        <v>6114166.666666667</v>
      </c>
      <c r="CC430" s="157">
        <f t="shared" si="520"/>
        <v>6114166.666666667</v>
      </c>
      <c r="CD430" s="157">
        <f t="shared" si="520"/>
        <v>6114166.666666667</v>
      </c>
      <c r="CE430" s="157">
        <f t="shared" si="520"/>
        <v>6114166.666666667</v>
      </c>
      <c r="CF430" s="157">
        <f t="shared" si="522"/>
        <v>6114166.666666667</v>
      </c>
      <c r="CG430" s="157">
        <f t="shared" si="522"/>
        <v>6114166.666666667</v>
      </c>
      <c r="CH430" s="157">
        <f t="shared" si="522"/>
        <v>6114166.666666667</v>
      </c>
      <c r="CI430" s="157">
        <f t="shared" si="522"/>
        <v>6114166.666666667</v>
      </c>
      <c r="CJ430" s="158">
        <f t="shared" si="505"/>
        <v>73370000</v>
      </c>
      <c r="CK430" s="156">
        <f t="shared" si="500"/>
        <v>275137500</v>
      </c>
      <c r="CL430" s="155">
        <f t="shared" si="523"/>
        <v>6114166.666666667</v>
      </c>
      <c r="CM430" s="155">
        <f t="shared" si="523"/>
        <v>6114166.666666667</v>
      </c>
      <c r="CN430" s="155">
        <f t="shared" si="523"/>
        <v>6114166.666666667</v>
      </c>
      <c r="CO430" s="155">
        <f t="shared" si="523"/>
        <v>6114166.666666667</v>
      </c>
      <c r="CP430" s="155">
        <f t="shared" si="523"/>
        <v>6114166.666666667</v>
      </c>
      <c r="CQ430" s="155">
        <f t="shared" si="523"/>
        <v>6114166.666666667</v>
      </c>
      <c r="CR430" s="155">
        <f t="shared" si="523"/>
        <v>6114166.666666667</v>
      </c>
      <c r="CS430" s="155">
        <f t="shared" si="523"/>
        <v>6114166.666666667</v>
      </c>
      <c r="CT430" s="155">
        <f t="shared" si="523"/>
        <v>6114166.666666667</v>
      </c>
      <c r="CU430" s="155">
        <f t="shared" si="523"/>
        <v>6114166.666666667</v>
      </c>
      <c r="CV430" s="155">
        <f t="shared" si="523"/>
        <v>6114166.666666667</v>
      </c>
      <c r="CW430" s="155">
        <f t="shared" si="523"/>
        <v>6114166.666666667</v>
      </c>
      <c r="CX430" s="155">
        <f t="shared" si="492"/>
        <v>73370000</v>
      </c>
      <c r="CY430" s="155">
        <f t="shared" si="506"/>
        <v>201767500</v>
      </c>
    </row>
    <row r="431" spans="1:103" ht="13" outlineLevel="1" x14ac:dyDescent="0.25">
      <c r="A431" s="80" t="s">
        <v>460</v>
      </c>
      <c r="B431" s="80" t="s">
        <v>39</v>
      </c>
      <c r="C431" s="72"/>
      <c r="D431" s="71" t="s">
        <v>82</v>
      </c>
      <c r="E431" s="142" t="s">
        <v>969</v>
      </c>
      <c r="F431" s="71" t="s">
        <v>480</v>
      </c>
      <c r="G431" s="73">
        <v>45232</v>
      </c>
      <c r="H431" s="73">
        <v>45231</v>
      </c>
      <c r="I431" s="74">
        <v>120</v>
      </c>
      <c r="J431" s="74">
        <v>1001601300</v>
      </c>
      <c r="K431" s="75" t="s">
        <v>43</v>
      </c>
      <c r="L431" s="71"/>
      <c r="M431" s="38" t="str">
        <f t="shared" si="493"/>
        <v>6274</v>
      </c>
      <c r="N431" s="71">
        <v>6274001903</v>
      </c>
      <c r="O431" s="71" t="s">
        <v>346</v>
      </c>
      <c r="P431" s="76"/>
      <c r="Q431" s="77"/>
      <c r="R431" s="76">
        <v>1782611000</v>
      </c>
      <c r="S431" s="170">
        <f t="shared" si="494"/>
        <v>14855091.666666666</v>
      </c>
      <c r="T431" s="158">
        <f t="shared" si="521"/>
        <v>0</v>
      </c>
      <c r="U431" s="158">
        <f t="shared" si="521"/>
        <v>0</v>
      </c>
      <c r="V431" s="158">
        <f t="shared" si="521"/>
        <v>0</v>
      </c>
      <c r="W431" s="158">
        <f t="shared" si="521"/>
        <v>0</v>
      </c>
      <c r="X431" s="158">
        <f t="shared" si="521"/>
        <v>0</v>
      </c>
      <c r="Y431" s="158">
        <f t="shared" si="521"/>
        <v>0</v>
      </c>
      <c r="Z431" s="158">
        <f t="shared" si="521"/>
        <v>0</v>
      </c>
      <c r="AA431" s="158">
        <f t="shared" si="521"/>
        <v>0</v>
      </c>
      <c r="AB431" s="158">
        <f t="shared" si="521"/>
        <v>0</v>
      </c>
      <c r="AC431" s="158">
        <f t="shared" si="521"/>
        <v>0</v>
      </c>
      <c r="AD431" s="158">
        <f t="shared" si="521"/>
        <v>0</v>
      </c>
      <c r="AE431" s="158">
        <f t="shared" si="521"/>
        <v>0</v>
      </c>
      <c r="AF431" s="158">
        <f t="shared" si="518"/>
        <v>0</v>
      </c>
      <c r="AG431" s="156">
        <v>0</v>
      </c>
      <c r="AH431" s="158">
        <f t="shared" si="515"/>
        <v>0</v>
      </c>
      <c r="AI431" s="158">
        <f t="shared" si="515"/>
        <v>0</v>
      </c>
      <c r="AJ431" s="158">
        <f t="shared" si="515"/>
        <v>0</v>
      </c>
      <c r="AK431" s="158">
        <f t="shared" si="515"/>
        <v>0</v>
      </c>
      <c r="AL431" s="158">
        <f t="shared" si="515"/>
        <v>0</v>
      </c>
      <c r="AM431" s="158">
        <f t="shared" si="515"/>
        <v>0</v>
      </c>
      <c r="AN431" s="158">
        <f t="shared" si="515"/>
        <v>0</v>
      </c>
      <c r="AO431" s="158">
        <f t="shared" si="515"/>
        <v>0</v>
      </c>
      <c r="AP431" s="158">
        <f t="shared" si="515"/>
        <v>0</v>
      </c>
      <c r="AQ431" s="158">
        <f t="shared" si="515"/>
        <v>0</v>
      </c>
      <c r="AR431" s="158">
        <f t="shared" si="515"/>
        <v>0</v>
      </c>
      <c r="AS431" s="158">
        <f t="shared" si="515"/>
        <v>0</v>
      </c>
      <c r="AT431" s="158">
        <f t="shared" si="519"/>
        <v>0</v>
      </c>
      <c r="AU431" s="156">
        <v>0</v>
      </c>
      <c r="AV431" s="158">
        <f t="shared" si="516"/>
        <v>0</v>
      </c>
      <c r="AW431" s="158">
        <f t="shared" si="516"/>
        <v>0</v>
      </c>
      <c r="AX431" s="158">
        <f t="shared" si="516"/>
        <v>0</v>
      </c>
      <c r="AY431" s="158">
        <f t="shared" si="516"/>
        <v>0</v>
      </c>
      <c r="AZ431" s="158">
        <f t="shared" si="516"/>
        <v>0</v>
      </c>
      <c r="BA431" s="158">
        <f t="shared" si="516"/>
        <v>0</v>
      </c>
      <c r="BB431" s="158">
        <f t="shared" si="516"/>
        <v>0</v>
      </c>
      <c r="BC431" s="158">
        <f t="shared" si="516"/>
        <v>0</v>
      </c>
      <c r="BD431" s="158">
        <f t="shared" si="516"/>
        <v>0</v>
      </c>
      <c r="BE431" s="158">
        <f t="shared" si="516"/>
        <v>0</v>
      </c>
      <c r="BF431" s="158">
        <f t="shared" si="516"/>
        <v>0</v>
      </c>
      <c r="BG431" s="158">
        <f t="shared" si="516"/>
        <v>0</v>
      </c>
      <c r="BH431" s="158">
        <f t="shared" si="498"/>
        <v>0</v>
      </c>
      <c r="BI431" s="156">
        <v>0</v>
      </c>
      <c r="BJ431" s="158">
        <f t="shared" si="508"/>
        <v>0</v>
      </c>
      <c r="BK431" s="158">
        <f t="shared" ref="BK431:BQ440" si="524">+IF(YEAR($H431)&lt;$BJ$5,$S431,IF(AND(YEAR($H431)=$BJ$5,MONTH($H431)&lt;=BK$6),$S431,0))</f>
        <v>0</v>
      </c>
      <c r="BL431" s="158">
        <f t="shared" si="524"/>
        <v>0</v>
      </c>
      <c r="BM431" s="158">
        <f t="shared" si="524"/>
        <v>0</v>
      </c>
      <c r="BN431" s="158">
        <f t="shared" si="524"/>
        <v>0</v>
      </c>
      <c r="BO431" s="158">
        <f t="shared" si="524"/>
        <v>0</v>
      </c>
      <c r="BP431" s="158">
        <f t="shared" si="524"/>
        <v>0</v>
      </c>
      <c r="BQ431" s="158">
        <f t="shared" si="524"/>
        <v>0</v>
      </c>
      <c r="BR431" s="158">
        <f t="shared" si="485"/>
        <v>0</v>
      </c>
      <c r="BS431" s="158">
        <f t="shared" si="517"/>
        <v>0</v>
      </c>
      <c r="BT431" s="158">
        <f t="shared" si="517"/>
        <v>14855091.666666666</v>
      </c>
      <c r="BU431" s="158">
        <f t="shared" si="503"/>
        <v>14855091.666666666</v>
      </c>
      <c r="BV431" s="158">
        <f t="shared" si="513"/>
        <v>29710183.333333332</v>
      </c>
      <c r="BW431" s="156">
        <f t="shared" si="504"/>
        <v>1752900816.6666667</v>
      </c>
      <c r="BX431" s="157">
        <f t="shared" si="520"/>
        <v>14855091.666666666</v>
      </c>
      <c r="BY431" s="157">
        <f t="shared" si="520"/>
        <v>14855091.666666666</v>
      </c>
      <c r="BZ431" s="157">
        <f t="shared" si="520"/>
        <v>14855091.666666666</v>
      </c>
      <c r="CA431" s="157">
        <f t="shared" si="520"/>
        <v>14855091.666666666</v>
      </c>
      <c r="CB431" s="157">
        <f t="shared" si="520"/>
        <v>14855091.666666666</v>
      </c>
      <c r="CC431" s="157">
        <f t="shared" si="520"/>
        <v>14855091.666666666</v>
      </c>
      <c r="CD431" s="157">
        <f t="shared" si="520"/>
        <v>14855091.666666666</v>
      </c>
      <c r="CE431" s="157">
        <f t="shared" si="520"/>
        <v>14855091.666666666</v>
      </c>
      <c r="CF431" s="157">
        <f t="shared" si="522"/>
        <v>14855091.666666666</v>
      </c>
      <c r="CG431" s="157">
        <f t="shared" si="522"/>
        <v>14855091.666666666</v>
      </c>
      <c r="CH431" s="157">
        <f t="shared" si="522"/>
        <v>14855091.666666666</v>
      </c>
      <c r="CI431" s="157">
        <f t="shared" si="522"/>
        <v>14855091.666666666</v>
      </c>
      <c r="CJ431" s="158">
        <f t="shared" si="505"/>
        <v>178261100</v>
      </c>
      <c r="CK431" s="156">
        <f t="shared" si="500"/>
        <v>1574639716.6666667</v>
      </c>
      <c r="CL431" s="155">
        <f t="shared" si="523"/>
        <v>14855091.666666666</v>
      </c>
      <c r="CM431" s="155">
        <f t="shared" si="523"/>
        <v>14855091.666666666</v>
      </c>
      <c r="CN431" s="155">
        <f t="shared" si="523"/>
        <v>14855091.666666666</v>
      </c>
      <c r="CO431" s="155">
        <f t="shared" si="523"/>
        <v>14855091.666666666</v>
      </c>
      <c r="CP431" s="155">
        <f t="shared" si="523"/>
        <v>14855091.666666666</v>
      </c>
      <c r="CQ431" s="155">
        <f t="shared" si="523"/>
        <v>14855091.666666666</v>
      </c>
      <c r="CR431" s="155">
        <f t="shared" si="523"/>
        <v>14855091.666666666</v>
      </c>
      <c r="CS431" s="155">
        <f t="shared" si="523"/>
        <v>14855091.666666666</v>
      </c>
      <c r="CT431" s="155">
        <f t="shared" si="523"/>
        <v>14855091.666666666</v>
      </c>
      <c r="CU431" s="155">
        <f t="shared" si="523"/>
        <v>14855091.666666666</v>
      </c>
      <c r="CV431" s="155">
        <f t="shared" si="523"/>
        <v>14855091.666666666</v>
      </c>
      <c r="CW431" s="155">
        <f t="shared" si="523"/>
        <v>14855091.666666666</v>
      </c>
      <c r="CX431" s="155">
        <f t="shared" si="492"/>
        <v>178261100</v>
      </c>
      <c r="CY431" s="155">
        <f t="shared" si="506"/>
        <v>1396378616.6666667</v>
      </c>
    </row>
    <row r="432" spans="1:103" ht="13" outlineLevel="1" x14ac:dyDescent="0.25">
      <c r="A432" s="80" t="s">
        <v>460</v>
      </c>
      <c r="B432" s="80" t="s">
        <v>39</v>
      </c>
      <c r="C432" s="72"/>
      <c r="D432" s="71" t="s">
        <v>82</v>
      </c>
      <c r="E432" s="142" t="s">
        <v>970</v>
      </c>
      <c r="F432" s="71" t="s">
        <v>481</v>
      </c>
      <c r="G432" s="73">
        <v>45260</v>
      </c>
      <c r="H432" s="73">
        <v>45231</v>
      </c>
      <c r="I432" s="74">
        <v>96</v>
      </c>
      <c r="J432" s="74">
        <v>1001601300</v>
      </c>
      <c r="K432" s="75" t="s">
        <v>43</v>
      </c>
      <c r="L432" s="71"/>
      <c r="M432" s="38" t="str">
        <f t="shared" si="493"/>
        <v>6274</v>
      </c>
      <c r="N432" s="71">
        <v>6274001903</v>
      </c>
      <c r="O432" s="71" t="s">
        <v>346</v>
      </c>
      <c r="P432" s="76"/>
      <c r="Q432" s="77"/>
      <c r="R432" s="76">
        <v>208093649</v>
      </c>
      <c r="S432" s="170">
        <f t="shared" si="494"/>
        <v>2167642.1770833335</v>
      </c>
      <c r="T432" s="158">
        <f t="shared" si="521"/>
        <v>0</v>
      </c>
      <c r="U432" s="158">
        <f t="shared" si="521"/>
        <v>0</v>
      </c>
      <c r="V432" s="158">
        <f t="shared" si="521"/>
        <v>0</v>
      </c>
      <c r="W432" s="158">
        <f t="shared" si="521"/>
        <v>0</v>
      </c>
      <c r="X432" s="158">
        <f t="shared" si="521"/>
        <v>0</v>
      </c>
      <c r="Y432" s="158">
        <f t="shared" si="521"/>
        <v>0</v>
      </c>
      <c r="Z432" s="158">
        <f t="shared" si="521"/>
        <v>0</v>
      </c>
      <c r="AA432" s="158">
        <f t="shared" si="521"/>
        <v>0</v>
      </c>
      <c r="AB432" s="158">
        <f t="shared" si="521"/>
        <v>0</v>
      </c>
      <c r="AC432" s="158">
        <f t="shared" si="521"/>
        <v>0</v>
      </c>
      <c r="AD432" s="158">
        <f t="shared" si="521"/>
        <v>0</v>
      </c>
      <c r="AE432" s="158">
        <f t="shared" si="521"/>
        <v>0</v>
      </c>
      <c r="AF432" s="158">
        <f t="shared" si="518"/>
        <v>0</v>
      </c>
      <c r="AG432" s="156">
        <v>0</v>
      </c>
      <c r="AH432" s="158">
        <f t="shared" si="515"/>
        <v>0</v>
      </c>
      <c r="AI432" s="158">
        <f t="shared" si="515"/>
        <v>0</v>
      </c>
      <c r="AJ432" s="158">
        <f t="shared" si="515"/>
        <v>0</v>
      </c>
      <c r="AK432" s="158">
        <f t="shared" si="515"/>
        <v>0</v>
      </c>
      <c r="AL432" s="158">
        <f t="shared" si="515"/>
        <v>0</v>
      </c>
      <c r="AM432" s="158">
        <f t="shared" si="515"/>
        <v>0</v>
      </c>
      <c r="AN432" s="158">
        <f t="shared" si="515"/>
        <v>0</v>
      </c>
      <c r="AO432" s="158">
        <f t="shared" si="515"/>
        <v>0</v>
      </c>
      <c r="AP432" s="158">
        <f t="shared" si="515"/>
        <v>0</v>
      </c>
      <c r="AQ432" s="158">
        <f t="shared" si="515"/>
        <v>0</v>
      </c>
      <c r="AR432" s="158">
        <f t="shared" si="515"/>
        <v>0</v>
      </c>
      <c r="AS432" s="158">
        <f t="shared" si="515"/>
        <v>0</v>
      </c>
      <c r="AT432" s="158">
        <f t="shared" si="519"/>
        <v>0</v>
      </c>
      <c r="AU432" s="156">
        <v>0</v>
      </c>
      <c r="AV432" s="158">
        <f t="shared" si="516"/>
        <v>0</v>
      </c>
      <c r="AW432" s="158">
        <f t="shared" si="516"/>
        <v>0</v>
      </c>
      <c r="AX432" s="158">
        <f t="shared" si="516"/>
        <v>0</v>
      </c>
      <c r="AY432" s="158">
        <f t="shared" si="516"/>
        <v>0</v>
      </c>
      <c r="AZ432" s="158">
        <f t="shared" si="516"/>
        <v>0</v>
      </c>
      <c r="BA432" s="158">
        <f t="shared" si="516"/>
        <v>0</v>
      </c>
      <c r="BB432" s="158">
        <f t="shared" si="516"/>
        <v>0</v>
      </c>
      <c r="BC432" s="158">
        <f t="shared" si="516"/>
        <v>0</v>
      </c>
      <c r="BD432" s="158">
        <f t="shared" si="516"/>
        <v>0</v>
      </c>
      <c r="BE432" s="158">
        <f t="shared" si="516"/>
        <v>0</v>
      </c>
      <c r="BF432" s="158">
        <f t="shared" si="516"/>
        <v>0</v>
      </c>
      <c r="BG432" s="158">
        <f t="shared" si="516"/>
        <v>0</v>
      </c>
      <c r="BH432" s="158">
        <f t="shared" si="498"/>
        <v>0</v>
      </c>
      <c r="BI432" s="156">
        <v>0</v>
      </c>
      <c r="BJ432" s="158">
        <f t="shared" si="508"/>
        <v>0</v>
      </c>
      <c r="BK432" s="158">
        <f t="shared" si="524"/>
        <v>0</v>
      </c>
      <c r="BL432" s="158">
        <f t="shared" si="524"/>
        <v>0</v>
      </c>
      <c r="BM432" s="158">
        <f t="shared" si="524"/>
        <v>0</v>
      </c>
      <c r="BN432" s="158">
        <f t="shared" si="524"/>
        <v>0</v>
      </c>
      <c r="BO432" s="158">
        <f t="shared" si="524"/>
        <v>0</v>
      </c>
      <c r="BP432" s="158">
        <f t="shared" si="524"/>
        <v>0</v>
      </c>
      <c r="BQ432" s="158">
        <f t="shared" si="524"/>
        <v>0</v>
      </c>
      <c r="BR432" s="158">
        <f t="shared" si="485"/>
        <v>0</v>
      </c>
      <c r="BS432" s="158">
        <f t="shared" si="517"/>
        <v>0</v>
      </c>
      <c r="BT432" s="158">
        <f t="shared" si="517"/>
        <v>2167642.1770833335</v>
      </c>
      <c r="BU432" s="158">
        <f t="shared" si="503"/>
        <v>2167642.1770833335</v>
      </c>
      <c r="BV432" s="158">
        <f t="shared" si="513"/>
        <v>4335284.354166667</v>
      </c>
      <c r="BW432" s="156">
        <f t="shared" si="504"/>
        <v>203758364.64583334</v>
      </c>
      <c r="BX432" s="157">
        <f t="shared" si="520"/>
        <v>2167642.1770833335</v>
      </c>
      <c r="BY432" s="157">
        <f t="shared" si="520"/>
        <v>2167642.1770833335</v>
      </c>
      <c r="BZ432" s="157">
        <f t="shared" si="520"/>
        <v>2167642.1770833335</v>
      </c>
      <c r="CA432" s="157">
        <f t="shared" si="520"/>
        <v>2167642.1770833335</v>
      </c>
      <c r="CB432" s="157">
        <f t="shared" si="520"/>
        <v>2167642.1770833335</v>
      </c>
      <c r="CC432" s="157">
        <f t="shared" si="520"/>
        <v>2167642.1770833335</v>
      </c>
      <c r="CD432" s="157">
        <f t="shared" si="520"/>
        <v>2167642.1770833335</v>
      </c>
      <c r="CE432" s="157">
        <f t="shared" si="520"/>
        <v>2167642.1770833335</v>
      </c>
      <c r="CF432" s="157">
        <f t="shared" si="522"/>
        <v>2167642.1770833335</v>
      </c>
      <c r="CG432" s="157">
        <f t="shared" si="522"/>
        <v>2167642.1770833335</v>
      </c>
      <c r="CH432" s="157">
        <f t="shared" si="522"/>
        <v>2167642.1770833335</v>
      </c>
      <c r="CI432" s="157">
        <f t="shared" si="522"/>
        <v>2167642.1770833335</v>
      </c>
      <c r="CJ432" s="158">
        <f t="shared" si="505"/>
        <v>26011706.124999996</v>
      </c>
      <c r="CK432" s="156">
        <f t="shared" si="500"/>
        <v>177746658.52083334</v>
      </c>
      <c r="CL432" s="155">
        <f t="shared" si="523"/>
        <v>2167642.1770833335</v>
      </c>
      <c r="CM432" s="155">
        <f t="shared" si="523"/>
        <v>2167642.1770833335</v>
      </c>
      <c r="CN432" s="155">
        <f t="shared" si="523"/>
        <v>2167642.1770833335</v>
      </c>
      <c r="CO432" s="155">
        <f t="shared" si="523"/>
        <v>2167642.1770833335</v>
      </c>
      <c r="CP432" s="155">
        <f t="shared" si="523"/>
        <v>2167642.1770833335</v>
      </c>
      <c r="CQ432" s="155">
        <f t="shared" si="523"/>
        <v>2167642.1770833335</v>
      </c>
      <c r="CR432" s="155">
        <f t="shared" si="523"/>
        <v>2167642.1770833335</v>
      </c>
      <c r="CS432" s="155">
        <f t="shared" si="523"/>
        <v>2167642.1770833335</v>
      </c>
      <c r="CT432" s="155">
        <f t="shared" si="523"/>
        <v>2167642.1770833335</v>
      </c>
      <c r="CU432" s="155">
        <f t="shared" si="523"/>
        <v>2167642.1770833335</v>
      </c>
      <c r="CV432" s="155">
        <f t="shared" si="523"/>
        <v>2167642.1770833335</v>
      </c>
      <c r="CW432" s="155">
        <f t="shared" si="523"/>
        <v>2167642.1770833335</v>
      </c>
      <c r="CX432" s="155">
        <f t="shared" si="492"/>
        <v>26011706.124999996</v>
      </c>
      <c r="CY432" s="155">
        <f t="shared" si="506"/>
        <v>151734952.39583334</v>
      </c>
    </row>
    <row r="433" spans="1:103" ht="13" outlineLevel="1" x14ac:dyDescent="0.25">
      <c r="A433" s="80" t="s">
        <v>460</v>
      </c>
      <c r="B433" s="80" t="s">
        <v>39</v>
      </c>
      <c r="C433" s="72"/>
      <c r="D433" s="71" t="s">
        <v>82</v>
      </c>
      <c r="E433" s="142" t="s">
        <v>971</v>
      </c>
      <c r="F433" s="71" t="s">
        <v>482</v>
      </c>
      <c r="G433" s="73">
        <v>45260</v>
      </c>
      <c r="H433" s="73">
        <v>45231</v>
      </c>
      <c r="I433" s="74">
        <v>96</v>
      </c>
      <c r="J433" s="74">
        <v>1001602000</v>
      </c>
      <c r="K433" s="75" t="s">
        <v>66</v>
      </c>
      <c r="L433" s="71"/>
      <c r="M433" s="38" t="str">
        <f t="shared" si="493"/>
        <v>6274</v>
      </c>
      <c r="N433" s="71">
        <v>6274001903</v>
      </c>
      <c r="O433" s="71" t="s">
        <v>346</v>
      </c>
      <c r="P433" s="76"/>
      <c r="Q433" s="77"/>
      <c r="R433" s="76">
        <v>374180000</v>
      </c>
      <c r="S433" s="170">
        <f t="shared" si="494"/>
        <v>3897708.3333333335</v>
      </c>
      <c r="T433" s="158">
        <f t="shared" si="521"/>
        <v>0</v>
      </c>
      <c r="U433" s="158">
        <f t="shared" si="521"/>
        <v>0</v>
      </c>
      <c r="V433" s="158">
        <f t="shared" si="521"/>
        <v>0</v>
      </c>
      <c r="W433" s="158">
        <f t="shared" si="521"/>
        <v>0</v>
      </c>
      <c r="X433" s="158">
        <f t="shared" si="521"/>
        <v>0</v>
      </c>
      <c r="Y433" s="158">
        <f t="shared" si="521"/>
        <v>0</v>
      </c>
      <c r="Z433" s="158">
        <f t="shared" si="521"/>
        <v>0</v>
      </c>
      <c r="AA433" s="158">
        <f t="shared" si="521"/>
        <v>0</v>
      </c>
      <c r="AB433" s="158">
        <f t="shared" si="521"/>
        <v>0</v>
      </c>
      <c r="AC433" s="158">
        <f t="shared" si="521"/>
        <v>0</v>
      </c>
      <c r="AD433" s="158">
        <f t="shared" si="521"/>
        <v>0</v>
      </c>
      <c r="AE433" s="158">
        <f t="shared" si="521"/>
        <v>0</v>
      </c>
      <c r="AF433" s="158">
        <f t="shared" si="518"/>
        <v>0</v>
      </c>
      <c r="AG433" s="156">
        <v>0</v>
      </c>
      <c r="AH433" s="158">
        <f t="shared" si="515"/>
        <v>0</v>
      </c>
      <c r="AI433" s="158">
        <f t="shared" si="515"/>
        <v>0</v>
      </c>
      <c r="AJ433" s="158">
        <f t="shared" si="515"/>
        <v>0</v>
      </c>
      <c r="AK433" s="158">
        <f t="shared" si="515"/>
        <v>0</v>
      </c>
      <c r="AL433" s="158">
        <f t="shared" si="515"/>
        <v>0</v>
      </c>
      <c r="AM433" s="158">
        <f t="shared" si="515"/>
        <v>0</v>
      </c>
      <c r="AN433" s="158">
        <f t="shared" si="515"/>
        <v>0</v>
      </c>
      <c r="AO433" s="158">
        <f t="shared" si="515"/>
        <v>0</v>
      </c>
      <c r="AP433" s="158">
        <f t="shared" si="515"/>
        <v>0</v>
      </c>
      <c r="AQ433" s="158">
        <f t="shared" si="515"/>
        <v>0</v>
      </c>
      <c r="AR433" s="158">
        <f t="shared" si="515"/>
        <v>0</v>
      </c>
      <c r="AS433" s="158">
        <f t="shared" si="515"/>
        <v>0</v>
      </c>
      <c r="AT433" s="158">
        <f t="shared" si="519"/>
        <v>0</v>
      </c>
      <c r="AU433" s="156">
        <v>0</v>
      </c>
      <c r="AV433" s="158">
        <f t="shared" si="516"/>
        <v>0</v>
      </c>
      <c r="AW433" s="158">
        <f t="shared" si="516"/>
        <v>0</v>
      </c>
      <c r="AX433" s="158">
        <f t="shared" si="516"/>
        <v>0</v>
      </c>
      <c r="AY433" s="158">
        <f t="shared" si="516"/>
        <v>0</v>
      </c>
      <c r="AZ433" s="158">
        <f t="shared" si="516"/>
        <v>0</v>
      </c>
      <c r="BA433" s="158">
        <f t="shared" si="516"/>
        <v>0</v>
      </c>
      <c r="BB433" s="158">
        <f t="shared" si="516"/>
        <v>0</v>
      </c>
      <c r="BC433" s="158">
        <f t="shared" si="516"/>
        <v>0</v>
      </c>
      <c r="BD433" s="158">
        <f t="shared" si="516"/>
        <v>0</v>
      </c>
      <c r="BE433" s="158">
        <f t="shared" si="516"/>
        <v>0</v>
      </c>
      <c r="BF433" s="158">
        <f t="shared" si="516"/>
        <v>0</v>
      </c>
      <c r="BG433" s="158">
        <f t="shared" si="516"/>
        <v>0</v>
      </c>
      <c r="BH433" s="158">
        <f t="shared" si="498"/>
        <v>0</v>
      </c>
      <c r="BI433" s="156">
        <v>0</v>
      </c>
      <c r="BJ433" s="158">
        <f t="shared" si="508"/>
        <v>0</v>
      </c>
      <c r="BK433" s="158">
        <f t="shared" si="524"/>
        <v>0</v>
      </c>
      <c r="BL433" s="158">
        <f t="shared" si="524"/>
        <v>0</v>
      </c>
      <c r="BM433" s="158">
        <f t="shared" si="524"/>
        <v>0</v>
      </c>
      <c r="BN433" s="158">
        <f t="shared" si="524"/>
        <v>0</v>
      </c>
      <c r="BO433" s="158">
        <f t="shared" si="524"/>
        <v>0</v>
      </c>
      <c r="BP433" s="158">
        <f t="shared" si="524"/>
        <v>0</v>
      </c>
      <c r="BQ433" s="158">
        <f t="shared" si="524"/>
        <v>0</v>
      </c>
      <c r="BR433" s="158">
        <f t="shared" si="485"/>
        <v>0</v>
      </c>
      <c r="BS433" s="158">
        <f t="shared" si="517"/>
        <v>0</v>
      </c>
      <c r="BT433" s="158">
        <f t="shared" si="517"/>
        <v>3897708.3333333335</v>
      </c>
      <c r="BU433" s="158">
        <f t="shared" si="503"/>
        <v>3897708.3333333335</v>
      </c>
      <c r="BV433" s="158">
        <f t="shared" si="513"/>
        <v>7795416.666666667</v>
      </c>
      <c r="BW433" s="156">
        <f t="shared" si="504"/>
        <v>366384583.33333331</v>
      </c>
      <c r="BX433" s="157">
        <f t="shared" si="520"/>
        <v>3897708.3333333335</v>
      </c>
      <c r="BY433" s="157">
        <f t="shared" si="520"/>
        <v>3897708.3333333335</v>
      </c>
      <c r="BZ433" s="157">
        <f t="shared" si="520"/>
        <v>3897708.3333333335</v>
      </c>
      <c r="CA433" s="157">
        <f t="shared" si="520"/>
        <v>3897708.3333333335</v>
      </c>
      <c r="CB433" s="157">
        <f t="shared" si="520"/>
        <v>3897708.3333333335</v>
      </c>
      <c r="CC433" s="157">
        <f t="shared" si="520"/>
        <v>3897708.3333333335</v>
      </c>
      <c r="CD433" s="157">
        <f t="shared" si="520"/>
        <v>3897708.3333333335</v>
      </c>
      <c r="CE433" s="157">
        <f t="shared" si="520"/>
        <v>3897708.3333333335</v>
      </c>
      <c r="CF433" s="157">
        <f t="shared" si="522"/>
        <v>3897708.3333333335</v>
      </c>
      <c r="CG433" s="157">
        <f t="shared" si="522"/>
        <v>3897708.3333333335</v>
      </c>
      <c r="CH433" s="157">
        <f t="shared" si="522"/>
        <v>3897708.3333333335</v>
      </c>
      <c r="CI433" s="157">
        <f t="shared" si="522"/>
        <v>3897708.3333333335</v>
      </c>
      <c r="CJ433" s="158">
        <f t="shared" si="505"/>
        <v>46772500.000000007</v>
      </c>
      <c r="CK433" s="156">
        <f t="shared" si="500"/>
        <v>319612083.33333331</v>
      </c>
      <c r="CL433" s="155">
        <f t="shared" si="523"/>
        <v>3897708.3333333335</v>
      </c>
      <c r="CM433" s="155">
        <f t="shared" si="523"/>
        <v>3897708.3333333335</v>
      </c>
      <c r="CN433" s="155">
        <f t="shared" si="523"/>
        <v>3897708.3333333335</v>
      </c>
      <c r="CO433" s="155">
        <f t="shared" si="523"/>
        <v>3897708.3333333335</v>
      </c>
      <c r="CP433" s="155">
        <f t="shared" si="523"/>
        <v>3897708.3333333335</v>
      </c>
      <c r="CQ433" s="155">
        <f t="shared" si="523"/>
        <v>3897708.3333333335</v>
      </c>
      <c r="CR433" s="155">
        <f t="shared" si="523"/>
        <v>3897708.3333333335</v>
      </c>
      <c r="CS433" s="155">
        <f t="shared" si="523"/>
        <v>3897708.3333333335</v>
      </c>
      <c r="CT433" s="155">
        <f t="shared" si="523"/>
        <v>3897708.3333333335</v>
      </c>
      <c r="CU433" s="155">
        <f t="shared" si="523"/>
        <v>3897708.3333333335</v>
      </c>
      <c r="CV433" s="155">
        <f t="shared" si="523"/>
        <v>3897708.3333333335</v>
      </c>
      <c r="CW433" s="155">
        <f t="shared" si="523"/>
        <v>3897708.3333333335</v>
      </c>
      <c r="CX433" s="155">
        <f t="shared" si="492"/>
        <v>46772500.000000007</v>
      </c>
      <c r="CY433" s="155">
        <f t="shared" si="506"/>
        <v>272839583.33333331</v>
      </c>
    </row>
    <row r="434" spans="1:103" ht="13" outlineLevel="1" x14ac:dyDescent="0.25">
      <c r="A434" s="80" t="s">
        <v>460</v>
      </c>
      <c r="B434" s="80" t="s">
        <v>39</v>
      </c>
      <c r="C434" s="72"/>
      <c r="D434" s="71" t="s">
        <v>173</v>
      </c>
      <c r="E434" s="142" t="s">
        <v>972</v>
      </c>
      <c r="F434" s="71" t="s">
        <v>572</v>
      </c>
      <c r="G434" s="73">
        <v>45260</v>
      </c>
      <c r="H434" s="73">
        <v>45231</v>
      </c>
      <c r="I434" s="74">
        <v>60</v>
      </c>
      <c r="J434" s="74">
        <v>1001601400</v>
      </c>
      <c r="K434" s="75" t="s">
        <v>46</v>
      </c>
      <c r="L434" s="71"/>
      <c r="M434" s="38" t="str">
        <f t="shared" si="493"/>
        <v>6274</v>
      </c>
      <c r="N434" s="71">
        <v>6274001904</v>
      </c>
      <c r="O434" s="71">
        <v>6274001904</v>
      </c>
      <c r="P434" s="76"/>
      <c r="Q434" s="77"/>
      <c r="R434" s="76">
        <v>110912800</v>
      </c>
      <c r="S434" s="170">
        <f t="shared" si="494"/>
        <v>1848546.6666666667</v>
      </c>
      <c r="T434" s="158">
        <f t="shared" si="521"/>
        <v>0</v>
      </c>
      <c r="U434" s="158">
        <f t="shared" si="521"/>
        <v>0</v>
      </c>
      <c r="V434" s="158">
        <f t="shared" si="521"/>
        <v>0</v>
      </c>
      <c r="W434" s="158">
        <f t="shared" si="521"/>
        <v>0</v>
      </c>
      <c r="X434" s="158">
        <f t="shared" si="521"/>
        <v>0</v>
      </c>
      <c r="Y434" s="158">
        <f t="shared" si="521"/>
        <v>0</v>
      </c>
      <c r="Z434" s="158">
        <f t="shared" si="521"/>
        <v>0</v>
      </c>
      <c r="AA434" s="158">
        <f t="shared" si="521"/>
        <v>0</v>
      </c>
      <c r="AB434" s="158">
        <f t="shared" si="521"/>
        <v>0</v>
      </c>
      <c r="AC434" s="158">
        <f t="shared" si="521"/>
        <v>0</v>
      </c>
      <c r="AD434" s="158">
        <f t="shared" si="521"/>
        <v>0</v>
      </c>
      <c r="AE434" s="158">
        <f t="shared" si="521"/>
        <v>0</v>
      </c>
      <c r="AF434" s="158">
        <f t="shared" si="518"/>
        <v>0</v>
      </c>
      <c r="AG434" s="156">
        <v>0</v>
      </c>
      <c r="AH434" s="158">
        <f t="shared" si="515"/>
        <v>0</v>
      </c>
      <c r="AI434" s="158">
        <f t="shared" si="515"/>
        <v>0</v>
      </c>
      <c r="AJ434" s="158">
        <f t="shared" si="515"/>
        <v>0</v>
      </c>
      <c r="AK434" s="158">
        <f t="shared" si="515"/>
        <v>0</v>
      </c>
      <c r="AL434" s="158">
        <f t="shared" si="515"/>
        <v>0</v>
      </c>
      <c r="AM434" s="158">
        <f t="shared" si="515"/>
        <v>0</v>
      </c>
      <c r="AN434" s="158">
        <f t="shared" si="515"/>
        <v>0</v>
      </c>
      <c r="AO434" s="158">
        <f t="shared" si="515"/>
        <v>0</v>
      </c>
      <c r="AP434" s="158">
        <f t="shared" si="515"/>
        <v>0</v>
      </c>
      <c r="AQ434" s="158">
        <f t="shared" si="515"/>
        <v>0</v>
      </c>
      <c r="AR434" s="158">
        <f t="shared" si="515"/>
        <v>0</v>
      </c>
      <c r="AS434" s="158">
        <f t="shared" si="515"/>
        <v>0</v>
      </c>
      <c r="AT434" s="158">
        <f t="shared" si="519"/>
        <v>0</v>
      </c>
      <c r="AU434" s="156">
        <v>0</v>
      </c>
      <c r="AV434" s="158">
        <f t="shared" si="516"/>
        <v>0</v>
      </c>
      <c r="AW434" s="158">
        <f t="shared" si="516"/>
        <v>0</v>
      </c>
      <c r="AX434" s="158">
        <f t="shared" si="516"/>
        <v>0</v>
      </c>
      <c r="AY434" s="158">
        <f t="shared" si="516"/>
        <v>0</v>
      </c>
      <c r="AZ434" s="158">
        <f t="shared" si="516"/>
        <v>0</v>
      </c>
      <c r="BA434" s="158">
        <f t="shared" si="516"/>
        <v>0</v>
      </c>
      <c r="BB434" s="158">
        <f t="shared" si="516"/>
        <v>0</v>
      </c>
      <c r="BC434" s="158">
        <f t="shared" si="516"/>
        <v>0</v>
      </c>
      <c r="BD434" s="158">
        <f t="shared" si="516"/>
        <v>0</v>
      </c>
      <c r="BE434" s="158">
        <f t="shared" si="516"/>
        <v>0</v>
      </c>
      <c r="BF434" s="158">
        <f t="shared" si="516"/>
        <v>0</v>
      </c>
      <c r="BG434" s="158">
        <f t="shared" si="516"/>
        <v>0</v>
      </c>
      <c r="BH434" s="158">
        <f t="shared" si="498"/>
        <v>0</v>
      </c>
      <c r="BI434" s="156">
        <v>0</v>
      </c>
      <c r="BJ434" s="158">
        <f t="shared" si="508"/>
        <v>0</v>
      </c>
      <c r="BK434" s="158">
        <f t="shared" si="524"/>
        <v>0</v>
      </c>
      <c r="BL434" s="158">
        <f t="shared" si="524"/>
        <v>0</v>
      </c>
      <c r="BM434" s="158">
        <f t="shared" si="524"/>
        <v>0</v>
      </c>
      <c r="BN434" s="158">
        <f t="shared" si="524"/>
        <v>0</v>
      </c>
      <c r="BO434" s="158">
        <f t="shared" si="524"/>
        <v>0</v>
      </c>
      <c r="BP434" s="158">
        <f t="shared" si="524"/>
        <v>0</v>
      </c>
      <c r="BQ434" s="158">
        <f t="shared" si="524"/>
        <v>0</v>
      </c>
      <c r="BR434" s="158">
        <f t="shared" ref="BR434:BR454" si="525">+IF(YEAR($H434)&lt;$BJ$5,$S434,IF(AND(YEAR($H434)=$BJ$5,MONTH($H434)&lt;=BR$6),$S434,0))</f>
        <v>0</v>
      </c>
      <c r="BS434" s="158">
        <f t="shared" si="517"/>
        <v>0</v>
      </c>
      <c r="BT434" s="158">
        <f t="shared" si="517"/>
        <v>1848546.6666666667</v>
      </c>
      <c r="BU434" s="158">
        <f t="shared" si="503"/>
        <v>1848546.6666666667</v>
      </c>
      <c r="BV434" s="158">
        <f t="shared" si="513"/>
        <v>3697093.3333333335</v>
      </c>
      <c r="BW434" s="156">
        <f t="shared" si="504"/>
        <v>107215706.66666667</v>
      </c>
      <c r="BX434" s="157">
        <f t="shared" si="520"/>
        <v>1848546.6666666667</v>
      </c>
      <c r="BY434" s="157">
        <f t="shared" si="520"/>
        <v>1848546.6666666667</v>
      </c>
      <c r="BZ434" s="157">
        <f t="shared" si="520"/>
        <v>1848546.6666666667</v>
      </c>
      <c r="CA434" s="157">
        <f t="shared" si="520"/>
        <v>1848546.6666666667</v>
      </c>
      <c r="CB434" s="157">
        <f t="shared" si="520"/>
        <v>1848546.6666666667</v>
      </c>
      <c r="CC434" s="157">
        <f t="shared" si="520"/>
        <v>1848546.6666666667</v>
      </c>
      <c r="CD434" s="157">
        <f t="shared" si="520"/>
        <v>1848546.6666666667</v>
      </c>
      <c r="CE434" s="157">
        <f t="shared" si="520"/>
        <v>1848546.6666666667</v>
      </c>
      <c r="CF434" s="157">
        <f t="shared" si="522"/>
        <v>1848546.6666666667</v>
      </c>
      <c r="CG434" s="157">
        <f t="shared" si="522"/>
        <v>1848546.6666666667</v>
      </c>
      <c r="CH434" s="157">
        <f t="shared" si="522"/>
        <v>1848546.6666666667</v>
      </c>
      <c r="CI434" s="157">
        <f t="shared" si="522"/>
        <v>1848546.6666666667</v>
      </c>
      <c r="CJ434" s="158">
        <f t="shared" si="505"/>
        <v>22182560</v>
      </c>
      <c r="CK434" s="156">
        <f t="shared" si="500"/>
        <v>85033146.666666672</v>
      </c>
      <c r="CL434" s="155">
        <f t="shared" si="523"/>
        <v>1848546.6666666667</v>
      </c>
      <c r="CM434" s="155">
        <f t="shared" si="523"/>
        <v>1848546.6666666667</v>
      </c>
      <c r="CN434" s="155">
        <f t="shared" si="523"/>
        <v>1848546.6666666667</v>
      </c>
      <c r="CO434" s="155">
        <f t="shared" si="523"/>
        <v>1848546.6666666667</v>
      </c>
      <c r="CP434" s="155">
        <f t="shared" si="523"/>
        <v>1848546.6666666667</v>
      </c>
      <c r="CQ434" s="155">
        <f t="shared" si="523"/>
        <v>1848546.6666666667</v>
      </c>
      <c r="CR434" s="155">
        <f t="shared" si="523"/>
        <v>1848546.6666666667</v>
      </c>
      <c r="CS434" s="155">
        <f t="shared" si="523"/>
        <v>1848546.6666666667</v>
      </c>
      <c r="CT434" s="155">
        <f t="shared" si="523"/>
        <v>1848546.6666666667</v>
      </c>
      <c r="CU434" s="155">
        <f t="shared" si="523"/>
        <v>1848546.6666666667</v>
      </c>
      <c r="CV434" s="155">
        <f t="shared" si="523"/>
        <v>1848546.6666666667</v>
      </c>
      <c r="CW434" s="155">
        <f t="shared" si="523"/>
        <v>1848546.6666666667</v>
      </c>
      <c r="CX434" s="155">
        <f t="shared" si="492"/>
        <v>22182560</v>
      </c>
      <c r="CY434" s="155">
        <f t="shared" si="506"/>
        <v>62850586.666666672</v>
      </c>
    </row>
    <row r="435" spans="1:103" ht="13" outlineLevel="1" x14ac:dyDescent="0.25">
      <c r="A435" s="80" t="s">
        <v>714</v>
      </c>
      <c r="B435" s="80" t="s">
        <v>39</v>
      </c>
      <c r="C435" s="72"/>
      <c r="D435" s="161" t="s">
        <v>610</v>
      </c>
      <c r="E435" s="142" t="s">
        <v>675</v>
      </c>
      <c r="F435" s="71" t="s">
        <v>676</v>
      </c>
      <c r="G435" s="57">
        <v>45212</v>
      </c>
      <c r="H435" s="57">
        <v>45231</v>
      </c>
      <c r="I435" s="141" t="s">
        <v>720</v>
      </c>
      <c r="J435" s="141" t="s">
        <v>94</v>
      </c>
      <c r="K435" s="96" t="s">
        <v>66</v>
      </c>
      <c r="L435" s="38"/>
      <c r="M435" s="38" t="str">
        <f t="shared" si="493"/>
        <v>6273</v>
      </c>
      <c r="N435" s="57" t="s">
        <v>718</v>
      </c>
      <c r="O435" s="38">
        <v>6274001901</v>
      </c>
      <c r="P435" s="92"/>
      <c r="Q435" s="58"/>
      <c r="R435" s="158">
        <v>30363636</v>
      </c>
      <c r="S435" s="170">
        <f t="shared" si="494"/>
        <v>2530303</v>
      </c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>
        <f t="shared" si="518"/>
        <v>0</v>
      </c>
      <c r="AG435" s="156">
        <v>0</v>
      </c>
      <c r="AH435" s="158">
        <f t="shared" ref="AH435:AS444" si="526">+IF(YEAR($H435)&lt;$AH$5,$S435,IF(AND(YEAR($H435)=$AH$5,MONTH($H435)&lt;=AH$6),$S435,0))</f>
        <v>0</v>
      </c>
      <c r="AI435" s="158">
        <f t="shared" si="526"/>
        <v>0</v>
      </c>
      <c r="AJ435" s="158">
        <f t="shared" si="526"/>
        <v>0</v>
      </c>
      <c r="AK435" s="158">
        <f t="shared" si="526"/>
        <v>0</v>
      </c>
      <c r="AL435" s="158">
        <f t="shared" si="526"/>
        <v>0</v>
      </c>
      <c r="AM435" s="158">
        <f t="shared" si="526"/>
        <v>0</v>
      </c>
      <c r="AN435" s="158">
        <f t="shared" si="526"/>
        <v>0</v>
      </c>
      <c r="AO435" s="158">
        <f t="shared" si="526"/>
        <v>0</v>
      </c>
      <c r="AP435" s="158">
        <f t="shared" si="526"/>
        <v>0</v>
      </c>
      <c r="AQ435" s="158">
        <f t="shared" si="526"/>
        <v>0</v>
      </c>
      <c r="AR435" s="158">
        <f t="shared" si="526"/>
        <v>0</v>
      </c>
      <c r="AS435" s="158">
        <f t="shared" si="526"/>
        <v>0</v>
      </c>
      <c r="AT435" s="158">
        <f t="shared" si="519"/>
        <v>0</v>
      </c>
      <c r="AU435" s="156">
        <v>0</v>
      </c>
      <c r="AV435" s="158">
        <f t="shared" ref="AV435:BG444" si="527">+IF(YEAR($H435)&lt;$AV$5,$S435,IF(AND(YEAR($H435)=$AV$5,MONTH($H435)&lt;=AV$6),$S435,0))</f>
        <v>0</v>
      </c>
      <c r="AW435" s="158">
        <f t="shared" si="527"/>
        <v>0</v>
      </c>
      <c r="AX435" s="158">
        <f t="shared" si="527"/>
        <v>0</v>
      </c>
      <c r="AY435" s="158">
        <f t="shared" si="527"/>
        <v>0</v>
      </c>
      <c r="AZ435" s="158">
        <f t="shared" si="527"/>
        <v>0</v>
      </c>
      <c r="BA435" s="158">
        <f t="shared" si="527"/>
        <v>0</v>
      </c>
      <c r="BB435" s="158">
        <f t="shared" si="527"/>
        <v>0</v>
      </c>
      <c r="BC435" s="158">
        <f t="shared" si="527"/>
        <v>0</v>
      </c>
      <c r="BD435" s="158">
        <f t="shared" si="527"/>
        <v>0</v>
      </c>
      <c r="BE435" s="158">
        <f t="shared" si="527"/>
        <v>0</v>
      </c>
      <c r="BF435" s="158">
        <f t="shared" si="527"/>
        <v>0</v>
      </c>
      <c r="BG435" s="158">
        <f t="shared" si="527"/>
        <v>0</v>
      </c>
      <c r="BH435" s="158">
        <f t="shared" si="498"/>
        <v>0</v>
      </c>
      <c r="BI435" s="156">
        <v>0</v>
      </c>
      <c r="BJ435" s="158">
        <f t="shared" si="508"/>
        <v>0</v>
      </c>
      <c r="BK435" s="158">
        <f t="shared" si="524"/>
        <v>0</v>
      </c>
      <c r="BL435" s="158">
        <f t="shared" si="524"/>
        <v>0</v>
      </c>
      <c r="BM435" s="158">
        <f t="shared" si="524"/>
        <v>0</v>
      </c>
      <c r="BN435" s="158">
        <f t="shared" si="524"/>
        <v>0</v>
      </c>
      <c r="BO435" s="158">
        <f t="shared" si="524"/>
        <v>0</v>
      </c>
      <c r="BP435" s="158">
        <f t="shared" si="524"/>
        <v>0</v>
      </c>
      <c r="BQ435" s="158">
        <f t="shared" si="524"/>
        <v>0</v>
      </c>
      <c r="BR435" s="158">
        <f t="shared" si="525"/>
        <v>0</v>
      </c>
      <c r="BS435" s="158">
        <f t="shared" si="517"/>
        <v>0</v>
      </c>
      <c r="BT435" s="158">
        <f t="shared" si="517"/>
        <v>2530303</v>
      </c>
      <c r="BU435" s="158">
        <f t="shared" si="503"/>
        <v>2530303</v>
      </c>
      <c r="BV435" s="158">
        <f t="shared" si="513"/>
        <v>5060606</v>
      </c>
      <c r="BW435" s="156">
        <f t="shared" si="504"/>
        <v>25303030</v>
      </c>
      <c r="BX435" s="157">
        <f t="shared" si="520"/>
        <v>2530303</v>
      </c>
      <c r="BY435" s="157">
        <f t="shared" si="520"/>
        <v>2530303</v>
      </c>
      <c r="BZ435" s="157">
        <f t="shared" si="520"/>
        <v>2530303</v>
      </c>
      <c r="CA435" s="157">
        <f t="shared" si="520"/>
        <v>2530303</v>
      </c>
      <c r="CB435" s="157">
        <f t="shared" si="520"/>
        <v>2530303</v>
      </c>
      <c r="CC435" s="157">
        <f t="shared" si="520"/>
        <v>2530303</v>
      </c>
      <c r="CD435" s="157">
        <f t="shared" si="520"/>
        <v>2530303</v>
      </c>
      <c r="CE435" s="157">
        <f t="shared" si="520"/>
        <v>2530303</v>
      </c>
      <c r="CF435" s="157">
        <f t="shared" ref="CF435:CG453" si="528">+$S435</f>
        <v>2530303</v>
      </c>
      <c r="CG435" s="157">
        <f t="shared" si="528"/>
        <v>2530303</v>
      </c>
      <c r="CH435" s="157">
        <v>0</v>
      </c>
      <c r="CI435" s="157">
        <v>0</v>
      </c>
      <c r="CJ435" s="158">
        <f t="shared" si="505"/>
        <v>25303030</v>
      </c>
      <c r="CK435" s="156">
        <f t="shared" si="500"/>
        <v>0</v>
      </c>
      <c r="CL435" s="155">
        <v>0</v>
      </c>
      <c r="CM435" s="155">
        <v>0</v>
      </c>
      <c r="CN435" s="155">
        <v>0</v>
      </c>
      <c r="CO435" s="155">
        <v>0</v>
      </c>
      <c r="CP435" s="155">
        <v>0</v>
      </c>
      <c r="CQ435" s="155">
        <v>0</v>
      </c>
      <c r="CR435" s="155">
        <v>0</v>
      </c>
      <c r="CS435" s="155">
        <v>0</v>
      </c>
      <c r="CT435" s="155">
        <v>0</v>
      </c>
      <c r="CU435" s="155">
        <v>0</v>
      </c>
      <c r="CV435" s="155">
        <v>0</v>
      </c>
      <c r="CW435" s="155">
        <v>0</v>
      </c>
      <c r="CX435" s="155">
        <f t="shared" si="492"/>
        <v>0</v>
      </c>
      <c r="CY435" s="155">
        <f t="shared" si="506"/>
        <v>0</v>
      </c>
    </row>
    <row r="436" spans="1:103" ht="13" outlineLevel="1" x14ac:dyDescent="0.25">
      <c r="A436" s="80" t="s">
        <v>460</v>
      </c>
      <c r="B436" s="80" t="s">
        <v>39</v>
      </c>
      <c r="C436" s="72"/>
      <c r="D436" s="71" t="s">
        <v>82</v>
      </c>
      <c r="E436" s="142" t="s">
        <v>973</v>
      </c>
      <c r="F436" s="71" t="s">
        <v>483</v>
      </c>
      <c r="G436" s="73">
        <v>45291</v>
      </c>
      <c r="H436" s="73">
        <v>45261</v>
      </c>
      <c r="I436" s="74">
        <v>96</v>
      </c>
      <c r="J436" s="74">
        <v>1001602000</v>
      </c>
      <c r="K436" s="75" t="s">
        <v>66</v>
      </c>
      <c r="L436" s="71"/>
      <c r="M436" s="38" t="str">
        <f t="shared" si="493"/>
        <v>6274</v>
      </c>
      <c r="N436" s="71">
        <v>6274001903</v>
      </c>
      <c r="O436" s="71" t="s">
        <v>346</v>
      </c>
      <c r="P436" s="76"/>
      <c r="Q436" s="77"/>
      <c r="R436" s="76">
        <v>187287621</v>
      </c>
      <c r="S436" s="170">
        <f t="shared" si="494"/>
        <v>1950912.71875</v>
      </c>
      <c r="T436" s="158">
        <f t="shared" ref="T436:AE437" si="529">+IF(YEAR($H436)&lt;$T$5,$S436,IF(AND(YEAR($H436)=$T$5,MONTH($H436)&lt;=T$6),$S436,0))</f>
        <v>0</v>
      </c>
      <c r="U436" s="158">
        <f t="shared" si="529"/>
        <v>0</v>
      </c>
      <c r="V436" s="158">
        <f t="shared" si="529"/>
        <v>0</v>
      </c>
      <c r="W436" s="158">
        <f t="shared" si="529"/>
        <v>0</v>
      </c>
      <c r="X436" s="158">
        <f t="shared" si="529"/>
        <v>0</v>
      </c>
      <c r="Y436" s="158">
        <f t="shared" si="529"/>
        <v>0</v>
      </c>
      <c r="Z436" s="158">
        <f t="shared" si="529"/>
        <v>0</v>
      </c>
      <c r="AA436" s="158">
        <f t="shared" si="529"/>
        <v>0</v>
      </c>
      <c r="AB436" s="158">
        <f t="shared" si="529"/>
        <v>0</v>
      </c>
      <c r="AC436" s="158">
        <f t="shared" si="529"/>
        <v>0</v>
      </c>
      <c r="AD436" s="158">
        <f t="shared" si="529"/>
        <v>0</v>
      </c>
      <c r="AE436" s="158">
        <f t="shared" si="529"/>
        <v>0</v>
      </c>
      <c r="AF436" s="158">
        <f t="shared" si="518"/>
        <v>0</v>
      </c>
      <c r="AG436" s="156">
        <v>0</v>
      </c>
      <c r="AH436" s="158">
        <f t="shared" si="526"/>
        <v>0</v>
      </c>
      <c r="AI436" s="158">
        <f t="shared" si="526"/>
        <v>0</v>
      </c>
      <c r="AJ436" s="158">
        <f t="shared" si="526"/>
        <v>0</v>
      </c>
      <c r="AK436" s="158">
        <f t="shared" si="526"/>
        <v>0</v>
      </c>
      <c r="AL436" s="158">
        <f t="shared" si="526"/>
        <v>0</v>
      </c>
      <c r="AM436" s="158">
        <f t="shared" si="526"/>
        <v>0</v>
      </c>
      <c r="AN436" s="158">
        <f t="shared" si="526"/>
        <v>0</v>
      </c>
      <c r="AO436" s="158">
        <f t="shared" si="526"/>
        <v>0</v>
      </c>
      <c r="AP436" s="158">
        <f t="shared" si="526"/>
        <v>0</v>
      </c>
      <c r="AQ436" s="158">
        <f t="shared" si="526"/>
        <v>0</v>
      </c>
      <c r="AR436" s="158">
        <f t="shared" si="526"/>
        <v>0</v>
      </c>
      <c r="AS436" s="158">
        <f t="shared" si="526"/>
        <v>0</v>
      </c>
      <c r="AT436" s="158">
        <f t="shared" si="519"/>
        <v>0</v>
      </c>
      <c r="AU436" s="156">
        <v>0</v>
      </c>
      <c r="AV436" s="158">
        <f t="shared" si="527"/>
        <v>0</v>
      </c>
      <c r="AW436" s="158">
        <f t="shared" si="527"/>
        <v>0</v>
      </c>
      <c r="AX436" s="158">
        <f t="shared" si="527"/>
        <v>0</v>
      </c>
      <c r="AY436" s="158">
        <f t="shared" si="527"/>
        <v>0</v>
      </c>
      <c r="AZ436" s="158">
        <f t="shared" si="527"/>
        <v>0</v>
      </c>
      <c r="BA436" s="158">
        <f t="shared" si="527"/>
        <v>0</v>
      </c>
      <c r="BB436" s="158">
        <f t="shared" si="527"/>
        <v>0</v>
      </c>
      <c r="BC436" s="158">
        <f t="shared" si="527"/>
        <v>0</v>
      </c>
      <c r="BD436" s="158">
        <f t="shared" si="527"/>
        <v>0</v>
      </c>
      <c r="BE436" s="158">
        <f t="shared" si="527"/>
        <v>0</v>
      </c>
      <c r="BF436" s="158">
        <f t="shared" si="527"/>
        <v>0</v>
      </c>
      <c r="BG436" s="158">
        <f t="shared" si="527"/>
        <v>0</v>
      </c>
      <c r="BH436" s="158">
        <f t="shared" si="498"/>
        <v>0</v>
      </c>
      <c r="BI436" s="156">
        <v>0</v>
      </c>
      <c r="BJ436" s="158">
        <f t="shared" si="508"/>
        <v>0</v>
      </c>
      <c r="BK436" s="158">
        <f t="shared" si="524"/>
        <v>0</v>
      </c>
      <c r="BL436" s="158">
        <f t="shared" si="524"/>
        <v>0</v>
      </c>
      <c r="BM436" s="158">
        <f t="shared" si="524"/>
        <v>0</v>
      </c>
      <c r="BN436" s="158">
        <f t="shared" si="524"/>
        <v>0</v>
      </c>
      <c r="BO436" s="158">
        <f t="shared" si="524"/>
        <v>0</v>
      </c>
      <c r="BP436" s="158">
        <f t="shared" si="524"/>
        <v>0</v>
      </c>
      <c r="BQ436" s="158">
        <f t="shared" si="524"/>
        <v>0</v>
      </c>
      <c r="BR436" s="158">
        <f t="shared" si="525"/>
        <v>0</v>
      </c>
      <c r="BS436" s="158">
        <f t="shared" si="517"/>
        <v>0</v>
      </c>
      <c r="BT436" s="158">
        <f t="shared" si="517"/>
        <v>0</v>
      </c>
      <c r="BU436" s="158">
        <f t="shared" si="503"/>
        <v>1950912.71875</v>
      </c>
      <c r="BV436" s="158">
        <f t="shared" si="513"/>
        <v>1950912.71875</v>
      </c>
      <c r="BW436" s="156">
        <f t="shared" si="504"/>
        <v>185336708.28125</v>
      </c>
      <c r="BX436" s="157">
        <f t="shared" si="520"/>
        <v>1950912.71875</v>
      </c>
      <c r="BY436" s="157">
        <f t="shared" si="520"/>
        <v>1950912.71875</v>
      </c>
      <c r="BZ436" s="157">
        <f t="shared" si="520"/>
        <v>1950912.71875</v>
      </c>
      <c r="CA436" s="157">
        <f t="shared" si="520"/>
        <v>1950912.71875</v>
      </c>
      <c r="CB436" s="157">
        <f t="shared" si="520"/>
        <v>1950912.71875</v>
      </c>
      <c r="CC436" s="157">
        <f t="shared" si="520"/>
        <v>1950912.71875</v>
      </c>
      <c r="CD436" s="157">
        <f t="shared" si="520"/>
        <v>1950912.71875</v>
      </c>
      <c r="CE436" s="157">
        <f t="shared" si="520"/>
        <v>1950912.71875</v>
      </c>
      <c r="CF436" s="157">
        <f t="shared" si="528"/>
        <v>1950912.71875</v>
      </c>
      <c r="CG436" s="157">
        <f t="shared" si="528"/>
        <v>1950912.71875</v>
      </c>
      <c r="CH436" s="157">
        <f>+$S436</f>
        <v>1950912.71875</v>
      </c>
      <c r="CI436" s="157">
        <f>+$S436</f>
        <v>1950912.71875</v>
      </c>
      <c r="CJ436" s="158">
        <f t="shared" si="505"/>
        <v>23410952.625</v>
      </c>
      <c r="CK436" s="156">
        <f t="shared" si="500"/>
        <v>161925755.65625</v>
      </c>
      <c r="CL436" s="155">
        <f t="shared" ref="CL436:CW437" si="530">+IF(YEAR($H436)&lt;$CL$4,$S436,IF(AND(YEAR($H436)=$CL$4,MONTH($H436)&lt;=CL$6),$S436,0))</f>
        <v>1950912.71875</v>
      </c>
      <c r="CM436" s="155">
        <f t="shared" si="530"/>
        <v>1950912.71875</v>
      </c>
      <c r="CN436" s="155">
        <f t="shared" si="530"/>
        <v>1950912.71875</v>
      </c>
      <c r="CO436" s="155">
        <f t="shared" si="530"/>
        <v>1950912.71875</v>
      </c>
      <c r="CP436" s="155">
        <f t="shared" si="530"/>
        <v>1950912.71875</v>
      </c>
      <c r="CQ436" s="155">
        <f t="shared" si="530"/>
        <v>1950912.71875</v>
      </c>
      <c r="CR436" s="155">
        <f t="shared" si="530"/>
        <v>1950912.71875</v>
      </c>
      <c r="CS436" s="155">
        <f t="shared" si="530"/>
        <v>1950912.71875</v>
      </c>
      <c r="CT436" s="155">
        <f t="shared" si="530"/>
        <v>1950912.71875</v>
      </c>
      <c r="CU436" s="155">
        <f t="shared" si="530"/>
        <v>1950912.71875</v>
      </c>
      <c r="CV436" s="155">
        <f t="shared" si="530"/>
        <v>1950912.71875</v>
      </c>
      <c r="CW436" s="155">
        <f t="shared" si="530"/>
        <v>1950912.71875</v>
      </c>
      <c r="CX436" s="155">
        <f t="shared" si="492"/>
        <v>23410952.625</v>
      </c>
      <c r="CY436" s="155">
        <f t="shared" si="506"/>
        <v>138514803.03125</v>
      </c>
    </row>
    <row r="437" spans="1:103" ht="13" outlineLevel="1" x14ac:dyDescent="0.25">
      <c r="A437" s="80" t="s">
        <v>460</v>
      </c>
      <c r="B437" s="80" t="s">
        <v>39</v>
      </c>
      <c r="C437" s="72"/>
      <c r="D437" s="71" t="s">
        <v>88</v>
      </c>
      <c r="E437" s="142" t="s">
        <v>974</v>
      </c>
      <c r="F437" s="71" t="s">
        <v>563</v>
      </c>
      <c r="G437" s="73">
        <v>45280</v>
      </c>
      <c r="H437" s="73">
        <v>45261</v>
      </c>
      <c r="I437" s="74">
        <v>60</v>
      </c>
      <c r="J437" s="74">
        <v>1001602000</v>
      </c>
      <c r="K437" s="75" t="s">
        <v>66</v>
      </c>
      <c r="L437" s="71"/>
      <c r="M437" s="38" t="str">
        <f t="shared" si="493"/>
        <v>6274</v>
      </c>
      <c r="N437" s="71">
        <v>6274001905</v>
      </c>
      <c r="O437" s="71">
        <v>6274001905</v>
      </c>
      <c r="P437" s="76"/>
      <c r="Q437" s="77"/>
      <c r="R437" s="76">
        <v>81300000</v>
      </c>
      <c r="S437" s="170">
        <f t="shared" si="494"/>
        <v>1355000</v>
      </c>
      <c r="T437" s="158">
        <f t="shared" si="529"/>
        <v>0</v>
      </c>
      <c r="U437" s="158">
        <f t="shared" si="529"/>
        <v>0</v>
      </c>
      <c r="V437" s="158">
        <f t="shared" si="529"/>
        <v>0</v>
      </c>
      <c r="W437" s="158">
        <f t="shared" si="529"/>
        <v>0</v>
      </c>
      <c r="X437" s="158">
        <f t="shared" si="529"/>
        <v>0</v>
      </c>
      <c r="Y437" s="158">
        <f t="shared" si="529"/>
        <v>0</v>
      </c>
      <c r="Z437" s="158">
        <f t="shared" si="529"/>
        <v>0</v>
      </c>
      <c r="AA437" s="158">
        <f t="shared" si="529"/>
        <v>0</v>
      </c>
      <c r="AB437" s="158">
        <f t="shared" si="529"/>
        <v>0</v>
      </c>
      <c r="AC437" s="158">
        <f t="shared" si="529"/>
        <v>0</v>
      </c>
      <c r="AD437" s="158">
        <f t="shared" si="529"/>
        <v>0</v>
      </c>
      <c r="AE437" s="158">
        <f t="shared" si="529"/>
        <v>0</v>
      </c>
      <c r="AF437" s="158">
        <f t="shared" si="518"/>
        <v>0</v>
      </c>
      <c r="AG437" s="156">
        <v>0</v>
      </c>
      <c r="AH437" s="158">
        <f t="shared" si="526"/>
        <v>0</v>
      </c>
      <c r="AI437" s="158">
        <f t="shared" si="526"/>
        <v>0</v>
      </c>
      <c r="AJ437" s="158">
        <f t="shared" si="526"/>
        <v>0</v>
      </c>
      <c r="AK437" s="158">
        <f t="shared" si="526"/>
        <v>0</v>
      </c>
      <c r="AL437" s="158">
        <f t="shared" si="526"/>
        <v>0</v>
      </c>
      <c r="AM437" s="158">
        <f t="shared" si="526"/>
        <v>0</v>
      </c>
      <c r="AN437" s="158">
        <f t="shared" si="526"/>
        <v>0</v>
      </c>
      <c r="AO437" s="158">
        <f t="shared" si="526"/>
        <v>0</v>
      </c>
      <c r="AP437" s="158">
        <f t="shared" si="526"/>
        <v>0</v>
      </c>
      <c r="AQ437" s="158">
        <f t="shared" si="526"/>
        <v>0</v>
      </c>
      <c r="AR437" s="158">
        <f t="shared" si="526"/>
        <v>0</v>
      </c>
      <c r="AS437" s="158">
        <f t="shared" si="526"/>
        <v>0</v>
      </c>
      <c r="AT437" s="158">
        <f t="shared" si="519"/>
        <v>0</v>
      </c>
      <c r="AU437" s="156">
        <v>0</v>
      </c>
      <c r="AV437" s="158">
        <f t="shared" si="527"/>
        <v>0</v>
      </c>
      <c r="AW437" s="158">
        <f t="shared" si="527"/>
        <v>0</v>
      </c>
      <c r="AX437" s="158">
        <f t="shared" si="527"/>
        <v>0</v>
      </c>
      <c r="AY437" s="158">
        <f t="shared" si="527"/>
        <v>0</v>
      </c>
      <c r="AZ437" s="158">
        <f t="shared" si="527"/>
        <v>0</v>
      </c>
      <c r="BA437" s="158">
        <f t="shared" si="527"/>
        <v>0</v>
      </c>
      <c r="BB437" s="158">
        <f t="shared" si="527"/>
        <v>0</v>
      </c>
      <c r="BC437" s="158">
        <f t="shared" si="527"/>
        <v>0</v>
      </c>
      <c r="BD437" s="158">
        <f t="shared" si="527"/>
        <v>0</v>
      </c>
      <c r="BE437" s="158">
        <f t="shared" si="527"/>
        <v>0</v>
      </c>
      <c r="BF437" s="158">
        <f t="shared" si="527"/>
        <v>0</v>
      </c>
      <c r="BG437" s="158">
        <f t="shared" si="527"/>
        <v>0</v>
      </c>
      <c r="BH437" s="158">
        <f t="shared" si="498"/>
        <v>0</v>
      </c>
      <c r="BI437" s="156">
        <v>0</v>
      </c>
      <c r="BJ437" s="158">
        <f t="shared" si="508"/>
        <v>0</v>
      </c>
      <c r="BK437" s="158">
        <f t="shared" si="524"/>
        <v>0</v>
      </c>
      <c r="BL437" s="158">
        <f t="shared" si="524"/>
        <v>0</v>
      </c>
      <c r="BM437" s="158">
        <f t="shared" si="524"/>
        <v>0</v>
      </c>
      <c r="BN437" s="158">
        <f t="shared" si="524"/>
        <v>0</v>
      </c>
      <c r="BO437" s="158">
        <f t="shared" si="524"/>
        <v>0</v>
      </c>
      <c r="BP437" s="158">
        <f t="shared" si="524"/>
        <v>0</v>
      </c>
      <c r="BQ437" s="158">
        <f t="shared" si="524"/>
        <v>0</v>
      </c>
      <c r="BR437" s="158">
        <f t="shared" si="525"/>
        <v>0</v>
      </c>
      <c r="BS437" s="158">
        <f t="shared" si="517"/>
        <v>0</v>
      </c>
      <c r="BT437" s="158">
        <f t="shared" si="517"/>
        <v>0</v>
      </c>
      <c r="BU437" s="158">
        <f t="shared" si="503"/>
        <v>1355000</v>
      </c>
      <c r="BV437" s="158">
        <f t="shared" si="513"/>
        <v>1355000</v>
      </c>
      <c r="BW437" s="156">
        <f t="shared" si="504"/>
        <v>79945000</v>
      </c>
      <c r="BX437" s="157">
        <f t="shared" si="520"/>
        <v>1355000</v>
      </c>
      <c r="BY437" s="157">
        <f t="shared" si="520"/>
        <v>1355000</v>
      </c>
      <c r="BZ437" s="157">
        <f t="shared" si="520"/>
        <v>1355000</v>
      </c>
      <c r="CA437" s="157">
        <f t="shared" si="520"/>
        <v>1355000</v>
      </c>
      <c r="CB437" s="157">
        <f t="shared" si="520"/>
        <v>1355000</v>
      </c>
      <c r="CC437" s="157">
        <f t="shared" si="520"/>
        <v>1355000</v>
      </c>
      <c r="CD437" s="157">
        <f t="shared" si="520"/>
        <v>1355000</v>
      </c>
      <c r="CE437" s="157">
        <f t="shared" si="520"/>
        <v>1355000</v>
      </c>
      <c r="CF437" s="157">
        <f t="shared" si="528"/>
        <v>1355000</v>
      </c>
      <c r="CG437" s="157">
        <f t="shared" si="528"/>
        <v>1355000</v>
      </c>
      <c r="CH437" s="157">
        <f>+$S437</f>
        <v>1355000</v>
      </c>
      <c r="CI437" s="157">
        <f>+$S437</f>
        <v>1355000</v>
      </c>
      <c r="CJ437" s="158">
        <f t="shared" si="505"/>
        <v>16260000</v>
      </c>
      <c r="CK437" s="156">
        <f t="shared" si="500"/>
        <v>63685000</v>
      </c>
      <c r="CL437" s="155">
        <f t="shared" si="530"/>
        <v>1355000</v>
      </c>
      <c r="CM437" s="155">
        <f t="shared" si="530"/>
        <v>1355000</v>
      </c>
      <c r="CN437" s="155">
        <f t="shared" si="530"/>
        <v>1355000</v>
      </c>
      <c r="CO437" s="155">
        <f t="shared" si="530"/>
        <v>1355000</v>
      </c>
      <c r="CP437" s="155">
        <f t="shared" si="530"/>
        <v>1355000</v>
      </c>
      <c r="CQ437" s="155">
        <f t="shared" si="530"/>
        <v>1355000</v>
      </c>
      <c r="CR437" s="155">
        <f t="shared" si="530"/>
        <v>1355000</v>
      </c>
      <c r="CS437" s="155">
        <f t="shared" si="530"/>
        <v>1355000</v>
      </c>
      <c r="CT437" s="155">
        <f t="shared" si="530"/>
        <v>1355000</v>
      </c>
      <c r="CU437" s="155">
        <f t="shared" si="530"/>
        <v>1355000</v>
      </c>
      <c r="CV437" s="155">
        <f t="shared" si="530"/>
        <v>1355000</v>
      </c>
      <c r="CW437" s="155">
        <f t="shared" si="530"/>
        <v>1355000</v>
      </c>
      <c r="CX437" s="155">
        <f t="shared" si="492"/>
        <v>16260000</v>
      </c>
      <c r="CY437" s="155">
        <f t="shared" si="506"/>
        <v>47425000</v>
      </c>
    </row>
    <row r="438" spans="1:103" ht="13" outlineLevel="1" x14ac:dyDescent="0.25">
      <c r="A438" s="80" t="s">
        <v>712</v>
      </c>
      <c r="B438" s="80" t="s">
        <v>39</v>
      </c>
      <c r="C438" s="72"/>
      <c r="D438" s="161" t="s">
        <v>719</v>
      </c>
      <c r="E438" s="142" t="s">
        <v>710</v>
      </c>
      <c r="F438" s="71" t="s">
        <v>711</v>
      </c>
      <c r="G438" s="57">
        <v>45231</v>
      </c>
      <c r="H438" s="57">
        <v>45261</v>
      </c>
      <c r="I438" s="141" t="s">
        <v>720</v>
      </c>
      <c r="J438" s="141" t="s">
        <v>721</v>
      </c>
      <c r="K438" s="96" t="s">
        <v>50</v>
      </c>
      <c r="L438" s="38"/>
      <c r="M438" s="38" t="str">
        <f t="shared" si="493"/>
        <v>6423</v>
      </c>
      <c r="N438" s="57" t="s">
        <v>722</v>
      </c>
      <c r="O438" s="38">
        <v>6274001901</v>
      </c>
      <c r="P438" s="92"/>
      <c r="Q438" s="58"/>
      <c r="R438" s="158">
        <v>34507272</v>
      </c>
      <c r="S438" s="170">
        <f t="shared" si="494"/>
        <v>2875606</v>
      </c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>
        <f t="shared" si="518"/>
        <v>0</v>
      </c>
      <c r="AG438" s="156">
        <v>0</v>
      </c>
      <c r="AH438" s="158">
        <f t="shared" si="526"/>
        <v>0</v>
      </c>
      <c r="AI438" s="158">
        <f t="shared" si="526"/>
        <v>0</v>
      </c>
      <c r="AJ438" s="158">
        <f t="shared" si="526"/>
        <v>0</v>
      </c>
      <c r="AK438" s="158">
        <f t="shared" si="526"/>
        <v>0</v>
      </c>
      <c r="AL438" s="158">
        <f t="shared" si="526"/>
        <v>0</v>
      </c>
      <c r="AM438" s="158">
        <f t="shared" si="526"/>
        <v>0</v>
      </c>
      <c r="AN438" s="158">
        <f t="shared" si="526"/>
        <v>0</v>
      </c>
      <c r="AO438" s="158">
        <f t="shared" si="526"/>
        <v>0</v>
      </c>
      <c r="AP438" s="158">
        <f t="shared" si="526"/>
        <v>0</v>
      </c>
      <c r="AQ438" s="158">
        <f t="shared" si="526"/>
        <v>0</v>
      </c>
      <c r="AR438" s="158">
        <f t="shared" si="526"/>
        <v>0</v>
      </c>
      <c r="AS438" s="158">
        <f t="shared" si="526"/>
        <v>0</v>
      </c>
      <c r="AT438" s="158">
        <f t="shared" si="519"/>
        <v>0</v>
      </c>
      <c r="AU438" s="156">
        <v>0</v>
      </c>
      <c r="AV438" s="158">
        <f t="shared" si="527"/>
        <v>0</v>
      </c>
      <c r="AW438" s="158">
        <f t="shared" si="527"/>
        <v>0</v>
      </c>
      <c r="AX438" s="158">
        <f t="shared" si="527"/>
        <v>0</v>
      </c>
      <c r="AY438" s="158">
        <f t="shared" si="527"/>
        <v>0</v>
      </c>
      <c r="AZ438" s="158">
        <f t="shared" si="527"/>
        <v>0</v>
      </c>
      <c r="BA438" s="158">
        <f t="shared" si="527"/>
        <v>0</v>
      </c>
      <c r="BB438" s="158">
        <f t="shared" si="527"/>
        <v>0</v>
      </c>
      <c r="BC438" s="158">
        <f t="shared" si="527"/>
        <v>0</v>
      </c>
      <c r="BD438" s="158">
        <f t="shared" si="527"/>
        <v>0</v>
      </c>
      <c r="BE438" s="158">
        <f t="shared" si="527"/>
        <v>0</v>
      </c>
      <c r="BF438" s="158">
        <f t="shared" si="527"/>
        <v>0</v>
      </c>
      <c r="BG438" s="158">
        <f t="shared" si="527"/>
        <v>0</v>
      </c>
      <c r="BH438" s="158">
        <f t="shared" si="498"/>
        <v>0</v>
      </c>
      <c r="BI438" s="156">
        <v>0</v>
      </c>
      <c r="BJ438" s="158">
        <f t="shared" si="508"/>
        <v>0</v>
      </c>
      <c r="BK438" s="158">
        <f t="shared" si="524"/>
        <v>0</v>
      </c>
      <c r="BL438" s="158">
        <f t="shared" si="524"/>
        <v>0</v>
      </c>
      <c r="BM438" s="158">
        <f t="shared" si="524"/>
        <v>0</v>
      </c>
      <c r="BN438" s="158">
        <f t="shared" si="524"/>
        <v>0</v>
      </c>
      <c r="BO438" s="158">
        <f t="shared" si="524"/>
        <v>0</v>
      </c>
      <c r="BP438" s="158">
        <f t="shared" si="524"/>
        <v>0</v>
      </c>
      <c r="BQ438" s="158">
        <f t="shared" si="524"/>
        <v>0</v>
      </c>
      <c r="BR438" s="158">
        <f t="shared" si="525"/>
        <v>0</v>
      </c>
      <c r="BS438" s="158">
        <f t="shared" si="517"/>
        <v>0</v>
      </c>
      <c r="BT438" s="158">
        <f t="shared" si="517"/>
        <v>0</v>
      </c>
      <c r="BU438" s="158">
        <f t="shared" si="503"/>
        <v>2875606</v>
      </c>
      <c r="BV438" s="158">
        <f t="shared" si="513"/>
        <v>2875606</v>
      </c>
      <c r="BW438" s="156">
        <f t="shared" si="504"/>
        <v>31631666</v>
      </c>
      <c r="BX438" s="157">
        <f t="shared" ref="BX438:CE447" si="531">+$S438</f>
        <v>2875606</v>
      </c>
      <c r="BY438" s="157">
        <f t="shared" si="531"/>
        <v>2875606</v>
      </c>
      <c r="BZ438" s="157">
        <f t="shared" si="531"/>
        <v>2875606</v>
      </c>
      <c r="CA438" s="157">
        <f t="shared" si="531"/>
        <v>2875606</v>
      </c>
      <c r="CB438" s="157">
        <f t="shared" si="531"/>
        <v>2875606</v>
      </c>
      <c r="CC438" s="157">
        <f t="shared" si="531"/>
        <v>2875606</v>
      </c>
      <c r="CD438" s="157">
        <f t="shared" si="531"/>
        <v>2875606</v>
      </c>
      <c r="CE438" s="157">
        <f t="shared" si="531"/>
        <v>2875606</v>
      </c>
      <c r="CF438" s="157">
        <f t="shared" si="528"/>
        <v>2875606</v>
      </c>
      <c r="CG438" s="157">
        <f t="shared" si="528"/>
        <v>2875606</v>
      </c>
      <c r="CH438" s="157">
        <f t="shared" ref="CH438:CH453" si="532">+$S438</f>
        <v>2875606</v>
      </c>
      <c r="CI438" s="157">
        <v>0</v>
      </c>
      <c r="CJ438" s="158">
        <f t="shared" si="505"/>
        <v>31631666</v>
      </c>
      <c r="CK438" s="156">
        <f t="shared" si="500"/>
        <v>0</v>
      </c>
      <c r="CL438" s="155">
        <v>0</v>
      </c>
      <c r="CM438" s="155">
        <v>0</v>
      </c>
      <c r="CN438" s="155">
        <v>0</v>
      </c>
      <c r="CO438" s="155">
        <v>0</v>
      </c>
      <c r="CP438" s="155">
        <v>0</v>
      </c>
      <c r="CQ438" s="155">
        <v>0</v>
      </c>
      <c r="CR438" s="155">
        <v>0</v>
      </c>
      <c r="CS438" s="155">
        <v>0</v>
      </c>
      <c r="CT438" s="155">
        <v>0</v>
      </c>
      <c r="CU438" s="155">
        <v>0</v>
      </c>
      <c r="CV438" s="155">
        <v>0</v>
      </c>
      <c r="CW438" s="155">
        <v>0</v>
      </c>
      <c r="CX438" s="155">
        <f t="shared" ref="CX438:CX471" si="533">+SUM(CL438:CW438)</f>
        <v>0</v>
      </c>
      <c r="CY438" s="155">
        <f t="shared" si="506"/>
        <v>0</v>
      </c>
    </row>
    <row r="439" spans="1:103" ht="13" outlineLevel="1" x14ac:dyDescent="0.25">
      <c r="A439" s="80" t="s">
        <v>460</v>
      </c>
      <c r="B439" s="80" t="s">
        <v>39</v>
      </c>
      <c r="C439" s="72"/>
      <c r="D439" s="71" t="s">
        <v>64</v>
      </c>
      <c r="E439" s="142" t="s">
        <v>975</v>
      </c>
      <c r="F439" s="71" t="s">
        <v>586</v>
      </c>
      <c r="G439" s="73">
        <v>45292</v>
      </c>
      <c r="H439" s="73">
        <v>45323</v>
      </c>
      <c r="I439" s="74">
        <v>60</v>
      </c>
      <c r="J439" s="74">
        <v>1001602000</v>
      </c>
      <c r="K439" s="75" t="s">
        <v>66</v>
      </c>
      <c r="L439" s="71"/>
      <c r="M439" s="38" t="str">
        <f t="shared" si="493"/>
        <v>6274</v>
      </c>
      <c r="N439" s="71">
        <v>6274001909</v>
      </c>
      <c r="O439" s="71">
        <v>6274001909</v>
      </c>
      <c r="P439" s="76"/>
      <c r="Q439" s="77"/>
      <c r="R439" s="76">
        <v>62000000</v>
      </c>
      <c r="S439" s="170">
        <f t="shared" si="494"/>
        <v>1033333.3333333334</v>
      </c>
      <c r="T439" s="158">
        <f t="shared" ref="T439:AE453" si="534">+IF(YEAR($H439)&lt;$T$5,$S439,IF(AND(YEAR($H439)=$T$5,MONTH($H439)&lt;=T$6),$S439,0))</f>
        <v>0</v>
      </c>
      <c r="U439" s="158">
        <f t="shared" si="534"/>
        <v>0</v>
      </c>
      <c r="V439" s="158">
        <f t="shared" si="534"/>
        <v>0</v>
      </c>
      <c r="W439" s="158">
        <f t="shared" si="534"/>
        <v>0</v>
      </c>
      <c r="X439" s="158">
        <f t="shared" si="534"/>
        <v>0</v>
      </c>
      <c r="Y439" s="158">
        <f t="shared" si="534"/>
        <v>0</v>
      </c>
      <c r="Z439" s="158">
        <f t="shared" si="534"/>
        <v>0</v>
      </c>
      <c r="AA439" s="158">
        <f t="shared" si="534"/>
        <v>0</v>
      </c>
      <c r="AB439" s="158">
        <f t="shared" si="534"/>
        <v>0</v>
      </c>
      <c r="AC439" s="158">
        <f t="shared" si="534"/>
        <v>0</v>
      </c>
      <c r="AD439" s="158">
        <f t="shared" si="534"/>
        <v>0</v>
      </c>
      <c r="AE439" s="158">
        <f t="shared" si="534"/>
        <v>0</v>
      </c>
      <c r="AF439" s="158">
        <f t="shared" si="518"/>
        <v>0</v>
      </c>
      <c r="AG439" s="156">
        <v>0</v>
      </c>
      <c r="AH439" s="158">
        <f t="shared" si="526"/>
        <v>0</v>
      </c>
      <c r="AI439" s="158">
        <f t="shared" si="526"/>
        <v>0</v>
      </c>
      <c r="AJ439" s="158">
        <f t="shared" si="526"/>
        <v>0</v>
      </c>
      <c r="AK439" s="158">
        <f t="shared" si="526"/>
        <v>0</v>
      </c>
      <c r="AL439" s="158">
        <f t="shared" si="526"/>
        <v>0</v>
      </c>
      <c r="AM439" s="158">
        <f t="shared" si="526"/>
        <v>0</v>
      </c>
      <c r="AN439" s="158">
        <f t="shared" si="526"/>
        <v>0</v>
      </c>
      <c r="AO439" s="158">
        <f t="shared" si="526"/>
        <v>0</v>
      </c>
      <c r="AP439" s="158">
        <f t="shared" si="526"/>
        <v>0</v>
      </c>
      <c r="AQ439" s="158">
        <f t="shared" si="526"/>
        <v>0</v>
      </c>
      <c r="AR439" s="158">
        <f t="shared" si="526"/>
        <v>0</v>
      </c>
      <c r="AS439" s="158">
        <f t="shared" si="526"/>
        <v>0</v>
      </c>
      <c r="AT439" s="158">
        <f t="shared" si="519"/>
        <v>0</v>
      </c>
      <c r="AU439" s="156">
        <v>0</v>
      </c>
      <c r="AV439" s="158">
        <f t="shared" si="527"/>
        <v>0</v>
      </c>
      <c r="AW439" s="158">
        <f t="shared" si="527"/>
        <v>0</v>
      </c>
      <c r="AX439" s="158">
        <f t="shared" si="527"/>
        <v>0</v>
      </c>
      <c r="AY439" s="158">
        <f t="shared" si="527"/>
        <v>0</v>
      </c>
      <c r="AZ439" s="158">
        <f t="shared" si="527"/>
        <v>0</v>
      </c>
      <c r="BA439" s="158">
        <f t="shared" si="527"/>
        <v>0</v>
      </c>
      <c r="BB439" s="158">
        <f t="shared" si="527"/>
        <v>0</v>
      </c>
      <c r="BC439" s="158">
        <f t="shared" si="527"/>
        <v>0</v>
      </c>
      <c r="BD439" s="158">
        <f t="shared" si="527"/>
        <v>0</v>
      </c>
      <c r="BE439" s="158">
        <f t="shared" si="527"/>
        <v>0</v>
      </c>
      <c r="BF439" s="158">
        <f t="shared" si="527"/>
        <v>0</v>
      </c>
      <c r="BG439" s="158">
        <f t="shared" si="527"/>
        <v>0</v>
      </c>
      <c r="BH439" s="158">
        <f t="shared" si="498"/>
        <v>0</v>
      </c>
      <c r="BI439" s="156">
        <v>0</v>
      </c>
      <c r="BJ439" s="158">
        <f t="shared" si="508"/>
        <v>0</v>
      </c>
      <c r="BK439" s="158">
        <f t="shared" si="524"/>
        <v>0</v>
      </c>
      <c r="BL439" s="158">
        <f t="shared" si="524"/>
        <v>0</v>
      </c>
      <c r="BM439" s="158">
        <f t="shared" si="524"/>
        <v>0</v>
      </c>
      <c r="BN439" s="158">
        <f t="shared" si="524"/>
        <v>0</v>
      </c>
      <c r="BO439" s="158">
        <f t="shared" si="524"/>
        <v>0</v>
      </c>
      <c r="BP439" s="158">
        <f t="shared" si="524"/>
        <v>0</v>
      </c>
      <c r="BQ439" s="158">
        <f t="shared" si="524"/>
        <v>0</v>
      </c>
      <c r="BR439" s="158">
        <f t="shared" si="525"/>
        <v>0</v>
      </c>
      <c r="BS439" s="158">
        <f t="shared" si="517"/>
        <v>0</v>
      </c>
      <c r="BT439" s="158">
        <f t="shared" si="517"/>
        <v>0</v>
      </c>
      <c r="BU439" s="158">
        <f t="shared" si="503"/>
        <v>0</v>
      </c>
      <c r="BV439" s="158">
        <f t="shared" si="513"/>
        <v>0</v>
      </c>
      <c r="BW439" s="156">
        <v>0</v>
      </c>
      <c r="BX439" s="157"/>
      <c r="BY439" s="157">
        <f t="shared" si="531"/>
        <v>1033333.3333333334</v>
      </c>
      <c r="BZ439" s="157">
        <f t="shared" si="531"/>
        <v>1033333.3333333334</v>
      </c>
      <c r="CA439" s="157">
        <f t="shared" si="531"/>
        <v>1033333.3333333334</v>
      </c>
      <c r="CB439" s="157">
        <f t="shared" si="531"/>
        <v>1033333.3333333334</v>
      </c>
      <c r="CC439" s="157">
        <f t="shared" si="531"/>
        <v>1033333.3333333334</v>
      </c>
      <c r="CD439" s="157">
        <f t="shared" si="531"/>
        <v>1033333.3333333334</v>
      </c>
      <c r="CE439" s="157">
        <f t="shared" si="531"/>
        <v>1033333.3333333334</v>
      </c>
      <c r="CF439" s="157">
        <f t="shared" si="528"/>
        <v>1033333.3333333334</v>
      </c>
      <c r="CG439" s="157">
        <f t="shared" si="528"/>
        <v>1033333.3333333334</v>
      </c>
      <c r="CH439" s="157">
        <f t="shared" si="532"/>
        <v>1033333.3333333334</v>
      </c>
      <c r="CI439" s="157">
        <f t="shared" ref="CI439:CI453" si="535">+$S439</f>
        <v>1033333.3333333334</v>
      </c>
      <c r="CJ439" s="158">
        <f t="shared" si="505"/>
        <v>11366666.666666668</v>
      </c>
      <c r="CK439" s="156">
        <f t="shared" ref="CK439:CK472" si="536">+R439-CJ439</f>
        <v>50633333.333333328</v>
      </c>
      <c r="CL439" s="155">
        <f t="shared" ref="CL439:CW448" si="537">+IF(YEAR($H439)&lt;$CL$4,$S439,IF(AND(YEAR($H439)=$CL$4,MONTH($H439)&lt;=CL$6),$S439,0))</f>
        <v>1033333.3333333334</v>
      </c>
      <c r="CM439" s="155">
        <f t="shared" si="537"/>
        <v>1033333.3333333334</v>
      </c>
      <c r="CN439" s="155">
        <f t="shared" si="537"/>
        <v>1033333.3333333334</v>
      </c>
      <c r="CO439" s="155">
        <f t="shared" si="537"/>
        <v>1033333.3333333334</v>
      </c>
      <c r="CP439" s="155">
        <f t="shared" si="537"/>
        <v>1033333.3333333334</v>
      </c>
      <c r="CQ439" s="155">
        <f t="shared" si="537"/>
        <v>1033333.3333333334</v>
      </c>
      <c r="CR439" s="155">
        <f t="shared" si="537"/>
        <v>1033333.3333333334</v>
      </c>
      <c r="CS439" s="155">
        <f t="shared" si="537"/>
        <v>1033333.3333333334</v>
      </c>
      <c r="CT439" s="155">
        <f t="shared" si="537"/>
        <v>1033333.3333333334</v>
      </c>
      <c r="CU439" s="155">
        <f t="shared" si="537"/>
        <v>1033333.3333333334</v>
      </c>
      <c r="CV439" s="155">
        <f t="shared" si="537"/>
        <v>1033333.3333333334</v>
      </c>
      <c r="CW439" s="155">
        <f t="shared" si="537"/>
        <v>1033333.3333333334</v>
      </c>
      <c r="CX439" s="155">
        <f t="shared" si="533"/>
        <v>12400000.000000002</v>
      </c>
      <c r="CY439" s="155">
        <f t="shared" si="506"/>
        <v>38233333.333333328</v>
      </c>
    </row>
    <row r="440" spans="1:103" ht="13" outlineLevel="1" x14ac:dyDescent="0.25">
      <c r="A440" s="80" t="s">
        <v>460</v>
      </c>
      <c r="B440" s="80" t="s">
        <v>39</v>
      </c>
      <c r="C440" s="72"/>
      <c r="D440" s="71" t="s">
        <v>64</v>
      </c>
      <c r="E440" s="142" t="s">
        <v>976</v>
      </c>
      <c r="F440" s="71" t="s">
        <v>587</v>
      </c>
      <c r="G440" s="73">
        <v>45292</v>
      </c>
      <c r="H440" s="73">
        <v>45323</v>
      </c>
      <c r="I440" s="74">
        <v>60</v>
      </c>
      <c r="J440" s="74">
        <v>1001604000</v>
      </c>
      <c r="K440" s="75" t="s">
        <v>109</v>
      </c>
      <c r="L440" s="71"/>
      <c r="M440" s="38" t="str">
        <f t="shared" si="493"/>
        <v>6274</v>
      </c>
      <c r="N440" s="71">
        <v>6274001909</v>
      </c>
      <c r="O440" s="71">
        <v>6274001909</v>
      </c>
      <c r="P440" s="76"/>
      <c r="Q440" s="77"/>
      <c r="R440" s="76">
        <v>80000000</v>
      </c>
      <c r="S440" s="170">
        <f t="shared" si="494"/>
        <v>1333333.3333333333</v>
      </c>
      <c r="T440" s="158">
        <f t="shared" si="534"/>
        <v>0</v>
      </c>
      <c r="U440" s="158">
        <f t="shared" si="534"/>
        <v>0</v>
      </c>
      <c r="V440" s="158">
        <f t="shared" si="534"/>
        <v>0</v>
      </c>
      <c r="W440" s="158">
        <f t="shared" si="534"/>
        <v>0</v>
      </c>
      <c r="X440" s="158">
        <f t="shared" si="534"/>
        <v>0</v>
      </c>
      <c r="Y440" s="158">
        <f t="shared" si="534"/>
        <v>0</v>
      </c>
      <c r="Z440" s="158">
        <f t="shared" si="534"/>
        <v>0</v>
      </c>
      <c r="AA440" s="158">
        <f t="shared" si="534"/>
        <v>0</v>
      </c>
      <c r="AB440" s="158">
        <f t="shared" si="534"/>
        <v>0</v>
      </c>
      <c r="AC440" s="158">
        <f t="shared" si="534"/>
        <v>0</v>
      </c>
      <c r="AD440" s="158">
        <f t="shared" si="534"/>
        <v>0</v>
      </c>
      <c r="AE440" s="158">
        <f t="shared" si="534"/>
        <v>0</v>
      </c>
      <c r="AF440" s="158">
        <f t="shared" si="518"/>
        <v>0</v>
      </c>
      <c r="AG440" s="156">
        <v>0</v>
      </c>
      <c r="AH440" s="158">
        <f t="shared" si="526"/>
        <v>0</v>
      </c>
      <c r="AI440" s="158">
        <f t="shared" si="526"/>
        <v>0</v>
      </c>
      <c r="AJ440" s="158">
        <f t="shared" si="526"/>
        <v>0</v>
      </c>
      <c r="AK440" s="158">
        <f t="shared" si="526"/>
        <v>0</v>
      </c>
      <c r="AL440" s="158">
        <f t="shared" si="526"/>
        <v>0</v>
      </c>
      <c r="AM440" s="158">
        <f t="shared" si="526"/>
        <v>0</v>
      </c>
      <c r="AN440" s="158">
        <f t="shared" si="526"/>
        <v>0</v>
      </c>
      <c r="AO440" s="158">
        <f t="shared" si="526"/>
        <v>0</v>
      </c>
      <c r="AP440" s="158">
        <f t="shared" si="526"/>
        <v>0</v>
      </c>
      <c r="AQ440" s="158">
        <f t="shared" si="526"/>
        <v>0</v>
      </c>
      <c r="AR440" s="158">
        <f t="shared" si="526"/>
        <v>0</v>
      </c>
      <c r="AS440" s="158">
        <f t="shared" si="526"/>
        <v>0</v>
      </c>
      <c r="AT440" s="158">
        <f t="shared" si="519"/>
        <v>0</v>
      </c>
      <c r="AU440" s="156">
        <v>0</v>
      </c>
      <c r="AV440" s="158">
        <f t="shared" si="527"/>
        <v>0</v>
      </c>
      <c r="AW440" s="158">
        <f t="shared" si="527"/>
        <v>0</v>
      </c>
      <c r="AX440" s="158">
        <f t="shared" si="527"/>
        <v>0</v>
      </c>
      <c r="AY440" s="158">
        <f t="shared" si="527"/>
        <v>0</v>
      </c>
      <c r="AZ440" s="158">
        <f t="shared" si="527"/>
        <v>0</v>
      </c>
      <c r="BA440" s="158">
        <f t="shared" si="527"/>
        <v>0</v>
      </c>
      <c r="BB440" s="158">
        <f t="shared" si="527"/>
        <v>0</v>
      </c>
      <c r="BC440" s="158">
        <f t="shared" si="527"/>
        <v>0</v>
      </c>
      <c r="BD440" s="158">
        <f t="shared" si="527"/>
        <v>0</v>
      </c>
      <c r="BE440" s="158">
        <f t="shared" si="527"/>
        <v>0</v>
      </c>
      <c r="BF440" s="158">
        <f t="shared" si="527"/>
        <v>0</v>
      </c>
      <c r="BG440" s="158">
        <f t="shared" si="527"/>
        <v>0</v>
      </c>
      <c r="BH440" s="158">
        <f t="shared" si="498"/>
        <v>0</v>
      </c>
      <c r="BI440" s="156">
        <v>0</v>
      </c>
      <c r="BJ440" s="158">
        <f t="shared" si="508"/>
        <v>0</v>
      </c>
      <c r="BK440" s="158">
        <f t="shared" si="524"/>
        <v>0</v>
      </c>
      <c r="BL440" s="158">
        <f t="shared" si="524"/>
        <v>0</v>
      </c>
      <c r="BM440" s="158">
        <f t="shared" si="524"/>
        <v>0</v>
      </c>
      <c r="BN440" s="158">
        <f t="shared" si="524"/>
        <v>0</v>
      </c>
      <c r="BO440" s="158">
        <f t="shared" si="524"/>
        <v>0</v>
      </c>
      <c r="BP440" s="158">
        <f t="shared" si="524"/>
        <v>0</v>
      </c>
      <c r="BQ440" s="158">
        <f t="shared" si="524"/>
        <v>0</v>
      </c>
      <c r="BR440" s="158">
        <f t="shared" si="525"/>
        <v>0</v>
      </c>
      <c r="BS440" s="158">
        <f t="shared" si="517"/>
        <v>0</v>
      </c>
      <c r="BT440" s="158">
        <f t="shared" si="517"/>
        <v>0</v>
      </c>
      <c r="BU440" s="158">
        <f t="shared" si="503"/>
        <v>0</v>
      </c>
      <c r="BV440" s="158">
        <f t="shared" si="513"/>
        <v>0</v>
      </c>
      <c r="BW440" s="156">
        <v>0</v>
      </c>
      <c r="BX440" s="167"/>
      <c r="BY440" s="167">
        <f t="shared" si="531"/>
        <v>1333333.3333333333</v>
      </c>
      <c r="BZ440" s="167">
        <f t="shared" si="531"/>
        <v>1333333.3333333333</v>
      </c>
      <c r="CA440" s="167">
        <f t="shared" si="531"/>
        <v>1333333.3333333333</v>
      </c>
      <c r="CB440" s="167">
        <f t="shared" si="531"/>
        <v>1333333.3333333333</v>
      </c>
      <c r="CC440" s="167">
        <f t="shared" si="531"/>
        <v>1333333.3333333333</v>
      </c>
      <c r="CD440" s="167">
        <f t="shared" si="531"/>
        <v>1333333.3333333333</v>
      </c>
      <c r="CE440" s="167">
        <f t="shared" si="531"/>
        <v>1333333.3333333333</v>
      </c>
      <c r="CF440" s="167">
        <f t="shared" si="528"/>
        <v>1333333.3333333333</v>
      </c>
      <c r="CG440" s="167">
        <f t="shared" si="528"/>
        <v>1333333.3333333333</v>
      </c>
      <c r="CH440" s="167">
        <f t="shared" si="532"/>
        <v>1333333.3333333333</v>
      </c>
      <c r="CI440" s="167">
        <f t="shared" si="535"/>
        <v>1333333.3333333333</v>
      </c>
      <c r="CJ440" s="158">
        <f t="shared" si="505"/>
        <v>14666666.666666668</v>
      </c>
      <c r="CK440" s="156">
        <f t="shared" si="536"/>
        <v>65333333.333333328</v>
      </c>
      <c r="CL440" s="155">
        <f t="shared" si="537"/>
        <v>1333333.3333333333</v>
      </c>
      <c r="CM440" s="155">
        <f t="shared" si="537"/>
        <v>1333333.3333333333</v>
      </c>
      <c r="CN440" s="155">
        <f t="shared" si="537"/>
        <v>1333333.3333333333</v>
      </c>
      <c r="CO440" s="155">
        <f t="shared" si="537"/>
        <v>1333333.3333333333</v>
      </c>
      <c r="CP440" s="155">
        <f t="shared" si="537"/>
        <v>1333333.3333333333</v>
      </c>
      <c r="CQ440" s="155">
        <f t="shared" si="537"/>
        <v>1333333.3333333333</v>
      </c>
      <c r="CR440" s="155">
        <f t="shared" si="537"/>
        <v>1333333.3333333333</v>
      </c>
      <c r="CS440" s="155">
        <f t="shared" si="537"/>
        <v>1333333.3333333333</v>
      </c>
      <c r="CT440" s="155">
        <f t="shared" si="537"/>
        <v>1333333.3333333333</v>
      </c>
      <c r="CU440" s="155">
        <f t="shared" si="537"/>
        <v>1333333.3333333333</v>
      </c>
      <c r="CV440" s="155">
        <f t="shared" si="537"/>
        <v>1333333.3333333333</v>
      </c>
      <c r="CW440" s="155">
        <f t="shared" si="537"/>
        <v>1333333.3333333333</v>
      </c>
      <c r="CX440" s="155">
        <f t="shared" si="533"/>
        <v>16000000.000000002</v>
      </c>
      <c r="CY440" s="155">
        <f t="shared" si="506"/>
        <v>49333333.333333328</v>
      </c>
    </row>
    <row r="441" spans="1:103" ht="13" outlineLevel="1" x14ac:dyDescent="0.25">
      <c r="A441" s="80" t="s">
        <v>460</v>
      </c>
      <c r="B441" s="80" t="s">
        <v>39</v>
      </c>
      <c r="C441" s="72"/>
      <c r="D441" s="71" t="s">
        <v>64</v>
      </c>
      <c r="E441" s="142" t="s">
        <v>977</v>
      </c>
      <c r="F441" s="71" t="s">
        <v>588</v>
      </c>
      <c r="G441" s="73">
        <v>45292</v>
      </c>
      <c r="H441" s="73">
        <v>45323</v>
      </c>
      <c r="I441" s="74">
        <v>60</v>
      </c>
      <c r="J441" s="74">
        <v>1001604000</v>
      </c>
      <c r="K441" s="75" t="s">
        <v>109</v>
      </c>
      <c r="L441" s="71"/>
      <c r="M441" s="38" t="str">
        <f t="shared" si="493"/>
        <v>6274</v>
      </c>
      <c r="N441" s="71">
        <v>6274001909</v>
      </c>
      <c r="O441" s="71">
        <v>6274001909</v>
      </c>
      <c r="P441" s="76"/>
      <c r="Q441" s="77"/>
      <c r="R441" s="76">
        <v>85500000</v>
      </c>
      <c r="S441" s="170">
        <f t="shared" si="494"/>
        <v>1425000</v>
      </c>
      <c r="T441" s="158">
        <f t="shared" si="534"/>
        <v>0</v>
      </c>
      <c r="U441" s="158">
        <f t="shared" si="534"/>
        <v>0</v>
      </c>
      <c r="V441" s="158">
        <f t="shared" si="534"/>
        <v>0</v>
      </c>
      <c r="W441" s="158">
        <f t="shared" si="534"/>
        <v>0</v>
      </c>
      <c r="X441" s="158">
        <f t="shared" si="534"/>
        <v>0</v>
      </c>
      <c r="Y441" s="158">
        <f t="shared" si="534"/>
        <v>0</v>
      </c>
      <c r="Z441" s="158">
        <f t="shared" si="534"/>
        <v>0</v>
      </c>
      <c r="AA441" s="158">
        <f t="shared" si="534"/>
        <v>0</v>
      </c>
      <c r="AB441" s="158">
        <f t="shared" si="534"/>
        <v>0</v>
      </c>
      <c r="AC441" s="158">
        <f t="shared" si="534"/>
        <v>0</v>
      </c>
      <c r="AD441" s="158">
        <f t="shared" si="534"/>
        <v>0</v>
      </c>
      <c r="AE441" s="158">
        <f t="shared" si="534"/>
        <v>0</v>
      </c>
      <c r="AF441" s="158">
        <f t="shared" si="518"/>
        <v>0</v>
      </c>
      <c r="AG441" s="156">
        <v>0</v>
      </c>
      <c r="AH441" s="158">
        <f t="shared" si="526"/>
        <v>0</v>
      </c>
      <c r="AI441" s="158">
        <f t="shared" si="526"/>
        <v>0</v>
      </c>
      <c r="AJ441" s="158">
        <f t="shared" si="526"/>
        <v>0</v>
      </c>
      <c r="AK441" s="158">
        <f t="shared" si="526"/>
        <v>0</v>
      </c>
      <c r="AL441" s="158">
        <f t="shared" si="526"/>
        <v>0</v>
      </c>
      <c r="AM441" s="158">
        <f t="shared" si="526"/>
        <v>0</v>
      </c>
      <c r="AN441" s="158">
        <f t="shared" si="526"/>
        <v>0</v>
      </c>
      <c r="AO441" s="158">
        <f t="shared" si="526"/>
        <v>0</v>
      </c>
      <c r="AP441" s="158">
        <f t="shared" si="526"/>
        <v>0</v>
      </c>
      <c r="AQ441" s="158">
        <f t="shared" si="526"/>
        <v>0</v>
      </c>
      <c r="AR441" s="158">
        <f t="shared" si="526"/>
        <v>0</v>
      </c>
      <c r="AS441" s="158">
        <f t="shared" si="526"/>
        <v>0</v>
      </c>
      <c r="AT441" s="158">
        <f t="shared" si="519"/>
        <v>0</v>
      </c>
      <c r="AU441" s="156">
        <v>0</v>
      </c>
      <c r="AV441" s="158">
        <f t="shared" si="527"/>
        <v>0</v>
      </c>
      <c r="AW441" s="158">
        <f t="shared" si="527"/>
        <v>0</v>
      </c>
      <c r="AX441" s="158">
        <f t="shared" si="527"/>
        <v>0</v>
      </c>
      <c r="AY441" s="158">
        <f t="shared" si="527"/>
        <v>0</v>
      </c>
      <c r="AZ441" s="158">
        <f t="shared" si="527"/>
        <v>0</v>
      </c>
      <c r="BA441" s="158">
        <f t="shared" si="527"/>
        <v>0</v>
      </c>
      <c r="BB441" s="158">
        <f t="shared" si="527"/>
        <v>0</v>
      </c>
      <c r="BC441" s="158">
        <f t="shared" si="527"/>
        <v>0</v>
      </c>
      <c r="BD441" s="158">
        <f t="shared" si="527"/>
        <v>0</v>
      </c>
      <c r="BE441" s="158">
        <f t="shared" si="527"/>
        <v>0</v>
      </c>
      <c r="BF441" s="158">
        <f t="shared" si="527"/>
        <v>0</v>
      </c>
      <c r="BG441" s="158">
        <f t="shared" si="527"/>
        <v>0</v>
      </c>
      <c r="BH441" s="158">
        <f t="shared" ref="BH441:BH474" si="538">+SUM(AV441:BG441)</f>
        <v>0</v>
      </c>
      <c r="BI441" s="156">
        <v>0</v>
      </c>
      <c r="BJ441" s="158">
        <f t="shared" si="508"/>
        <v>0</v>
      </c>
      <c r="BK441" s="158">
        <f t="shared" ref="BK441:BQ454" si="539">+IF(YEAR($H441)&lt;$BJ$5,$S441,IF(AND(YEAR($H441)=$BJ$5,MONTH($H441)&lt;=BK$6),$S441,0))</f>
        <v>0</v>
      </c>
      <c r="BL441" s="158">
        <f t="shared" si="539"/>
        <v>0</v>
      </c>
      <c r="BM441" s="158">
        <f t="shared" si="539"/>
        <v>0</v>
      </c>
      <c r="BN441" s="158">
        <f t="shared" si="539"/>
        <v>0</v>
      </c>
      <c r="BO441" s="158">
        <f t="shared" si="539"/>
        <v>0</v>
      </c>
      <c r="BP441" s="158">
        <f t="shared" si="539"/>
        <v>0</v>
      </c>
      <c r="BQ441" s="158">
        <f t="shared" si="539"/>
        <v>0</v>
      </c>
      <c r="BR441" s="158">
        <f t="shared" si="525"/>
        <v>0</v>
      </c>
      <c r="BS441" s="158">
        <f t="shared" si="517"/>
        <v>0</v>
      </c>
      <c r="BT441" s="158">
        <f t="shared" si="517"/>
        <v>0</v>
      </c>
      <c r="BU441" s="158">
        <f t="shared" si="503"/>
        <v>0</v>
      </c>
      <c r="BV441" s="158">
        <f t="shared" si="513"/>
        <v>0</v>
      </c>
      <c r="BW441" s="156">
        <v>0</v>
      </c>
      <c r="BX441" s="167"/>
      <c r="BY441" s="167">
        <f t="shared" si="531"/>
        <v>1425000</v>
      </c>
      <c r="BZ441" s="167">
        <f t="shared" si="531"/>
        <v>1425000</v>
      </c>
      <c r="CA441" s="167">
        <f t="shared" si="531"/>
        <v>1425000</v>
      </c>
      <c r="CB441" s="167">
        <f t="shared" si="531"/>
        <v>1425000</v>
      </c>
      <c r="CC441" s="167">
        <f t="shared" si="531"/>
        <v>1425000</v>
      </c>
      <c r="CD441" s="167">
        <f t="shared" si="531"/>
        <v>1425000</v>
      </c>
      <c r="CE441" s="167">
        <f t="shared" si="531"/>
        <v>1425000</v>
      </c>
      <c r="CF441" s="167">
        <f t="shared" si="528"/>
        <v>1425000</v>
      </c>
      <c r="CG441" s="167">
        <f t="shared" si="528"/>
        <v>1425000</v>
      </c>
      <c r="CH441" s="167">
        <f t="shared" si="532"/>
        <v>1425000</v>
      </c>
      <c r="CI441" s="167">
        <f t="shared" si="535"/>
        <v>1425000</v>
      </c>
      <c r="CJ441" s="158">
        <f t="shared" si="505"/>
        <v>15675000</v>
      </c>
      <c r="CK441" s="156">
        <f t="shared" si="536"/>
        <v>69825000</v>
      </c>
      <c r="CL441" s="155">
        <f t="shared" si="537"/>
        <v>1425000</v>
      </c>
      <c r="CM441" s="155">
        <f t="shared" si="537"/>
        <v>1425000</v>
      </c>
      <c r="CN441" s="155">
        <f t="shared" si="537"/>
        <v>1425000</v>
      </c>
      <c r="CO441" s="155">
        <f t="shared" si="537"/>
        <v>1425000</v>
      </c>
      <c r="CP441" s="155">
        <f t="shared" si="537"/>
        <v>1425000</v>
      </c>
      <c r="CQ441" s="155">
        <f t="shared" si="537"/>
        <v>1425000</v>
      </c>
      <c r="CR441" s="155">
        <f t="shared" si="537"/>
        <v>1425000</v>
      </c>
      <c r="CS441" s="155">
        <f t="shared" si="537"/>
        <v>1425000</v>
      </c>
      <c r="CT441" s="155">
        <f t="shared" si="537"/>
        <v>1425000</v>
      </c>
      <c r="CU441" s="155">
        <f t="shared" si="537"/>
        <v>1425000</v>
      </c>
      <c r="CV441" s="155">
        <f t="shared" si="537"/>
        <v>1425000</v>
      </c>
      <c r="CW441" s="155">
        <f t="shared" si="537"/>
        <v>1425000</v>
      </c>
      <c r="CX441" s="155">
        <f t="shared" si="533"/>
        <v>17100000</v>
      </c>
      <c r="CY441" s="155">
        <f t="shared" si="506"/>
        <v>52725000</v>
      </c>
    </row>
    <row r="442" spans="1:103" ht="13" outlineLevel="1" x14ac:dyDescent="0.25">
      <c r="A442" s="80" t="s">
        <v>460</v>
      </c>
      <c r="B442" s="80" t="s">
        <v>39</v>
      </c>
      <c r="C442" s="72"/>
      <c r="D442" s="71" t="s">
        <v>64</v>
      </c>
      <c r="E442" s="142" t="s">
        <v>978</v>
      </c>
      <c r="F442" s="71" t="s">
        <v>589</v>
      </c>
      <c r="G442" s="73">
        <v>45292</v>
      </c>
      <c r="H442" s="73">
        <v>45323</v>
      </c>
      <c r="I442" s="74">
        <v>60</v>
      </c>
      <c r="J442" s="74">
        <v>1001602000</v>
      </c>
      <c r="K442" s="75" t="s">
        <v>66</v>
      </c>
      <c r="L442" s="71"/>
      <c r="M442" s="38" t="str">
        <f t="shared" si="493"/>
        <v>6274</v>
      </c>
      <c r="N442" s="71">
        <v>6274001909</v>
      </c>
      <c r="O442" s="71">
        <v>6274001909</v>
      </c>
      <c r="P442" s="76"/>
      <c r="Q442" s="77"/>
      <c r="R442" s="76">
        <v>62000000</v>
      </c>
      <c r="S442" s="170">
        <f t="shared" si="494"/>
        <v>1033333.3333333334</v>
      </c>
      <c r="T442" s="158">
        <f t="shared" si="534"/>
        <v>0</v>
      </c>
      <c r="U442" s="158">
        <f t="shared" si="534"/>
        <v>0</v>
      </c>
      <c r="V442" s="158">
        <f t="shared" si="534"/>
        <v>0</v>
      </c>
      <c r="W442" s="158">
        <f t="shared" si="534"/>
        <v>0</v>
      </c>
      <c r="X442" s="158">
        <f t="shared" si="534"/>
        <v>0</v>
      </c>
      <c r="Y442" s="158">
        <f t="shared" si="534"/>
        <v>0</v>
      </c>
      <c r="Z442" s="158">
        <f t="shared" si="534"/>
        <v>0</v>
      </c>
      <c r="AA442" s="158">
        <f t="shared" si="534"/>
        <v>0</v>
      </c>
      <c r="AB442" s="158">
        <f t="shared" si="534"/>
        <v>0</v>
      </c>
      <c r="AC442" s="158">
        <f t="shared" si="534"/>
        <v>0</v>
      </c>
      <c r="AD442" s="158">
        <f t="shared" si="534"/>
        <v>0</v>
      </c>
      <c r="AE442" s="158">
        <f t="shared" si="534"/>
        <v>0</v>
      </c>
      <c r="AF442" s="158">
        <f t="shared" si="518"/>
        <v>0</v>
      </c>
      <c r="AG442" s="156">
        <v>0</v>
      </c>
      <c r="AH442" s="158">
        <f t="shared" si="526"/>
        <v>0</v>
      </c>
      <c r="AI442" s="158">
        <f t="shared" si="526"/>
        <v>0</v>
      </c>
      <c r="AJ442" s="158">
        <f t="shared" si="526"/>
        <v>0</v>
      </c>
      <c r="AK442" s="158">
        <f t="shared" si="526"/>
        <v>0</v>
      </c>
      <c r="AL442" s="158">
        <f t="shared" si="526"/>
        <v>0</v>
      </c>
      <c r="AM442" s="158">
        <f t="shared" si="526"/>
        <v>0</v>
      </c>
      <c r="AN442" s="158">
        <f t="shared" si="526"/>
        <v>0</v>
      </c>
      <c r="AO442" s="158">
        <f t="shared" si="526"/>
        <v>0</v>
      </c>
      <c r="AP442" s="158">
        <f t="shared" si="526"/>
        <v>0</v>
      </c>
      <c r="AQ442" s="158">
        <f t="shared" si="526"/>
        <v>0</v>
      </c>
      <c r="AR442" s="158">
        <f t="shared" si="526"/>
        <v>0</v>
      </c>
      <c r="AS442" s="158">
        <f t="shared" si="526"/>
        <v>0</v>
      </c>
      <c r="AT442" s="158">
        <f t="shared" si="519"/>
        <v>0</v>
      </c>
      <c r="AU442" s="156">
        <v>0</v>
      </c>
      <c r="AV442" s="158">
        <f t="shared" si="527"/>
        <v>0</v>
      </c>
      <c r="AW442" s="158">
        <f t="shared" si="527"/>
        <v>0</v>
      </c>
      <c r="AX442" s="158">
        <f t="shared" si="527"/>
        <v>0</v>
      </c>
      <c r="AY442" s="158">
        <f t="shared" si="527"/>
        <v>0</v>
      </c>
      <c r="AZ442" s="158">
        <f t="shared" si="527"/>
        <v>0</v>
      </c>
      <c r="BA442" s="158">
        <f t="shared" si="527"/>
        <v>0</v>
      </c>
      <c r="BB442" s="158">
        <f t="shared" si="527"/>
        <v>0</v>
      </c>
      <c r="BC442" s="158">
        <f t="shared" si="527"/>
        <v>0</v>
      </c>
      <c r="BD442" s="158">
        <f t="shared" si="527"/>
        <v>0</v>
      </c>
      <c r="BE442" s="158">
        <f t="shared" si="527"/>
        <v>0</v>
      </c>
      <c r="BF442" s="158">
        <f t="shared" si="527"/>
        <v>0</v>
      </c>
      <c r="BG442" s="158">
        <f t="shared" si="527"/>
        <v>0</v>
      </c>
      <c r="BH442" s="158">
        <f t="shared" si="538"/>
        <v>0</v>
      </c>
      <c r="BI442" s="156">
        <v>0</v>
      </c>
      <c r="BJ442" s="158">
        <f t="shared" si="508"/>
        <v>0</v>
      </c>
      <c r="BK442" s="158">
        <f t="shared" si="539"/>
        <v>0</v>
      </c>
      <c r="BL442" s="158">
        <f t="shared" si="539"/>
        <v>0</v>
      </c>
      <c r="BM442" s="158">
        <f t="shared" si="539"/>
        <v>0</v>
      </c>
      <c r="BN442" s="158">
        <f t="shared" si="539"/>
        <v>0</v>
      </c>
      <c r="BO442" s="158">
        <f t="shared" si="539"/>
        <v>0</v>
      </c>
      <c r="BP442" s="158">
        <f t="shared" si="539"/>
        <v>0</v>
      </c>
      <c r="BQ442" s="158">
        <f t="shared" si="539"/>
        <v>0</v>
      </c>
      <c r="BR442" s="158">
        <f t="shared" si="525"/>
        <v>0</v>
      </c>
      <c r="BS442" s="158">
        <f t="shared" si="517"/>
        <v>0</v>
      </c>
      <c r="BT442" s="158">
        <f t="shared" si="517"/>
        <v>0</v>
      </c>
      <c r="BU442" s="158">
        <f t="shared" si="503"/>
        <v>0</v>
      </c>
      <c r="BV442" s="158">
        <f t="shared" si="513"/>
        <v>0</v>
      </c>
      <c r="BW442" s="156">
        <v>0</v>
      </c>
      <c r="BX442" s="167"/>
      <c r="BY442" s="167">
        <f t="shared" si="531"/>
        <v>1033333.3333333334</v>
      </c>
      <c r="BZ442" s="167">
        <f t="shared" si="531"/>
        <v>1033333.3333333334</v>
      </c>
      <c r="CA442" s="167">
        <f t="shared" si="531"/>
        <v>1033333.3333333334</v>
      </c>
      <c r="CB442" s="167">
        <f t="shared" si="531"/>
        <v>1033333.3333333334</v>
      </c>
      <c r="CC442" s="167">
        <f t="shared" si="531"/>
        <v>1033333.3333333334</v>
      </c>
      <c r="CD442" s="167">
        <f t="shared" si="531"/>
        <v>1033333.3333333334</v>
      </c>
      <c r="CE442" s="167">
        <f t="shared" si="531"/>
        <v>1033333.3333333334</v>
      </c>
      <c r="CF442" s="167">
        <f t="shared" si="528"/>
        <v>1033333.3333333334</v>
      </c>
      <c r="CG442" s="167">
        <f t="shared" si="528"/>
        <v>1033333.3333333334</v>
      </c>
      <c r="CH442" s="167">
        <f t="shared" si="532"/>
        <v>1033333.3333333334</v>
      </c>
      <c r="CI442" s="167">
        <f t="shared" si="535"/>
        <v>1033333.3333333334</v>
      </c>
      <c r="CJ442" s="158">
        <f t="shared" si="505"/>
        <v>11366666.666666668</v>
      </c>
      <c r="CK442" s="156">
        <f t="shared" si="536"/>
        <v>50633333.333333328</v>
      </c>
      <c r="CL442" s="155">
        <f t="shared" si="537"/>
        <v>1033333.3333333334</v>
      </c>
      <c r="CM442" s="155">
        <f t="shared" si="537"/>
        <v>1033333.3333333334</v>
      </c>
      <c r="CN442" s="155">
        <f t="shared" si="537"/>
        <v>1033333.3333333334</v>
      </c>
      <c r="CO442" s="155">
        <f t="shared" si="537"/>
        <v>1033333.3333333334</v>
      </c>
      <c r="CP442" s="155">
        <f t="shared" si="537"/>
        <v>1033333.3333333334</v>
      </c>
      <c r="CQ442" s="155">
        <f t="shared" si="537"/>
        <v>1033333.3333333334</v>
      </c>
      <c r="CR442" s="155">
        <f t="shared" si="537"/>
        <v>1033333.3333333334</v>
      </c>
      <c r="CS442" s="155">
        <f t="shared" si="537"/>
        <v>1033333.3333333334</v>
      </c>
      <c r="CT442" s="155">
        <f t="shared" si="537"/>
        <v>1033333.3333333334</v>
      </c>
      <c r="CU442" s="155">
        <f t="shared" si="537"/>
        <v>1033333.3333333334</v>
      </c>
      <c r="CV442" s="155">
        <f t="shared" si="537"/>
        <v>1033333.3333333334</v>
      </c>
      <c r="CW442" s="155">
        <f t="shared" si="537"/>
        <v>1033333.3333333334</v>
      </c>
      <c r="CX442" s="155">
        <f t="shared" si="533"/>
        <v>12400000.000000002</v>
      </c>
      <c r="CY442" s="155">
        <f t="shared" si="506"/>
        <v>38233333.333333328</v>
      </c>
    </row>
    <row r="443" spans="1:103" ht="13" outlineLevel="1" x14ac:dyDescent="0.25">
      <c r="A443" s="80" t="s">
        <v>460</v>
      </c>
      <c r="B443" s="80" t="s">
        <v>39</v>
      </c>
      <c r="C443" s="72"/>
      <c r="D443" s="71" t="s">
        <v>82</v>
      </c>
      <c r="E443" s="142" t="s">
        <v>979</v>
      </c>
      <c r="F443" s="71" t="s">
        <v>602</v>
      </c>
      <c r="G443" s="73">
        <v>45352</v>
      </c>
      <c r="H443" s="73">
        <v>45383</v>
      </c>
      <c r="I443" s="74">
        <v>120</v>
      </c>
      <c r="J443" s="74">
        <v>1001602000</v>
      </c>
      <c r="K443" s="75" t="s">
        <v>66</v>
      </c>
      <c r="L443" s="71"/>
      <c r="M443" s="38" t="str">
        <f t="shared" si="493"/>
        <v>6274</v>
      </c>
      <c r="N443" s="71">
        <v>6274001903</v>
      </c>
      <c r="O443" s="71">
        <v>6274001903</v>
      </c>
      <c r="P443" s="76"/>
      <c r="Q443" s="77"/>
      <c r="R443" s="76">
        <v>6912429918</v>
      </c>
      <c r="S443" s="170">
        <f t="shared" si="494"/>
        <v>57603582.649999999</v>
      </c>
      <c r="T443" s="158">
        <f t="shared" si="534"/>
        <v>0</v>
      </c>
      <c r="U443" s="158">
        <f t="shared" si="534"/>
        <v>0</v>
      </c>
      <c r="V443" s="158">
        <f t="shared" si="534"/>
        <v>0</v>
      </c>
      <c r="W443" s="158">
        <f t="shared" si="534"/>
        <v>0</v>
      </c>
      <c r="X443" s="158">
        <f t="shared" si="534"/>
        <v>0</v>
      </c>
      <c r="Y443" s="158">
        <f t="shared" si="534"/>
        <v>0</v>
      </c>
      <c r="Z443" s="158">
        <f t="shared" si="534"/>
        <v>0</v>
      </c>
      <c r="AA443" s="158">
        <f t="shared" si="534"/>
        <v>0</v>
      </c>
      <c r="AB443" s="158">
        <f t="shared" si="534"/>
        <v>0</v>
      </c>
      <c r="AC443" s="158">
        <f t="shared" si="534"/>
        <v>0</v>
      </c>
      <c r="AD443" s="158">
        <f t="shared" si="534"/>
        <v>0</v>
      </c>
      <c r="AE443" s="158">
        <f t="shared" si="534"/>
        <v>0</v>
      </c>
      <c r="AF443" s="158">
        <f t="shared" si="518"/>
        <v>0</v>
      </c>
      <c r="AG443" s="156">
        <v>0</v>
      </c>
      <c r="AH443" s="158">
        <f t="shared" si="526"/>
        <v>0</v>
      </c>
      <c r="AI443" s="158">
        <f t="shared" si="526"/>
        <v>0</v>
      </c>
      <c r="AJ443" s="158">
        <f t="shared" si="526"/>
        <v>0</v>
      </c>
      <c r="AK443" s="158">
        <f t="shared" si="526"/>
        <v>0</v>
      </c>
      <c r="AL443" s="158">
        <f t="shared" si="526"/>
        <v>0</v>
      </c>
      <c r="AM443" s="158">
        <f t="shared" si="526"/>
        <v>0</v>
      </c>
      <c r="AN443" s="158">
        <f t="shared" si="526"/>
        <v>0</v>
      </c>
      <c r="AO443" s="158">
        <f t="shared" si="526"/>
        <v>0</v>
      </c>
      <c r="AP443" s="158">
        <f t="shared" si="526"/>
        <v>0</v>
      </c>
      <c r="AQ443" s="158">
        <f t="shared" si="526"/>
        <v>0</v>
      </c>
      <c r="AR443" s="158">
        <f t="shared" si="526"/>
        <v>0</v>
      </c>
      <c r="AS443" s="158">
        <f t="shared" si="526"/>
        <v>0</v>
      </c>
      <c r="AT443" s="158">
        <f t="shared" si="519"/>
        <v>0</v>
      </c>
      <c r="AU443" s="156">
        <v>0</v>
      </c>
      <c r="AV443" s="158">
        <f t="shared" si="527"/>
        <v>0</v>
      </c>
      <c r="AW443" s="158">
        <f t="shared" si="527"/>
        <v>0</v>
      </c>
      <c r="AX443" s="158">
        <f t="shared" si="527"/>
        <v>0</v>
      </c>
      <c r="AY443" s="158">
        <f t="shared" si="527"/>
        <v>0</v>
      </c>
      <c r="AZ443" s="158">
        <f t="shared" si="527"/>
        <v>0</v>
      </c>
      <c r="BA443" s="158">
        <f t="shared" si="527"/>
        <v>0</v>
      </c>
      <c r="BB443" s="158">
        <f t="shared" si="527"/>
        <v>0</v>
      </c>
      <c r="BC443" s="158">
        <f t="shared" si="527"/>
        <v>0</v>
      </c>
      <c r="BD443" s="158">
        <f t="shared" si="527"/>
        <v>0</v>
      </c>
      <c r="BE443" s="158">
        <f t="shared" si="527"/>
        <v>0</v>
      </c>
      <c r="BF443" s="158">
        <f t="shared" si="527"/>
        <v>0</v>
      </c>
      <c r="BG443" s="158">
        <f t="shared" si="527"/>
        <v>0</v>
      </c>
      <c r="BH443" s="158">
        <f t="shared" si="538"/>
        <v>0</v>
      </c>
      <c r="BI443" s="156">
        <v>0</v>
      </c>
      <c r="BJ443" s="158">
        <f t="shared" si="508"/>
        <v>0</v>
      </c>
      <c r="BK443" s="158">
        <f t="shared" si="539"/>
        <v>0</v>
      </c>
      <c r="BL443" s="158">
        <f t="shared" si="539"/>
        <v>0</v>
      </c>
      <c r="BM443" s="158">
        <f t="shared" si="539"/>
        <v>0</v>
      </c>
      <c r="BN443" s="158">
        <f t="shared" si="539"/>
        <v>0</v>
      </c>
      <c r="BO443" s="158">
        <f t="shared" si="539"/>
        <v>0</v>
      </c>
      <c r="BP443" s="158">
        <f t="shared" si="539"/>
        <v>0</v>
      </c>
      <c r="BQ443" s="158">
        <f t="shared" si="539"/>
        <v>0</v>
      </c>
      <c r="BR443" s="158">
        <f t="shared" si="525"/>
        <v>0</v>
      </c>
      <c r="BS443" s="158">
        <f t="shared" si="517"/>
        <v>0</v>
      </c>
      <c r="BT443" s="158">
        <f t="shared" si="517"/>
        <v>0</v>
      </c>
      <c r="BU443" s="158">
        <f t="shared" si="503"/>
        <v>0</v>
      </c>
      <c r="BV443" s="158">
        <f t="shared" si="513"/>
        <v>0</v>
      </c>
      <c r="BW443" s="156">
        <v>0</v>
      </c>
      <c r="BX443" s="167"/>
      <c r="BY443" s="167"/>
      <c r="BZ443" s="167"/>
      <c r="CA443" s="167">
        <f t="shared" si="531"/>
        <v>57603582.649999999</v>
      </c>
      <c r="CB443" s="167">
        <f t="shared" si="531"/>
        <v>57603582.649999999</v>
      </c>
      <c r="CC443" s="167">
        <f t="shared" si="531"/>
        <v>57603582.649999999</v>
      </c>
      <c r="CD443" s="167">
        <f t="shared" si="531"/>
        <v>57603582.649999999</v>
      </c>
      <c r="CE443" s="167">
        <f t="shared" si="531"/>
        <v>57603582.649999999</v>
      </c>
      <c r="CF443" s="167">
        <f t="shared" si="528"/>
        <v>57603582.649999999</v>
      </c>
      <c r="CG443" s="167">
        <f t="shared" si="528"/>
        <v>57603582.649999999</v>
      </c>
      <c r="CH443" s="167">
        <f t="shared" si="532"/>
        <v>57603582.649999999</v>
      </c>
      <c r="CI443" s="167">
        <f t="shared" si="535"/>
        <v>57603582.649999999</v>
      </c>
      <c r="CJ443" s="158">
        <f t="shared" si="505"/>
        <v>518432243.8499999</v>
      </c>
      <c r="CK443" s="156">
        <f t="shared" si="536"/>
        <v>6393997674.1499996</v>
      </c>
      <c r="CL443" s="155">
        <f t="shared" si="537"/>
        <v>57603582.649999999</v>
      </c>
      <c r="CM443" s="155">
        <f t="shared" si="537"/>
        <v>57603582.649999999</v>
      </c>
      <c r="CN443" s="155">
        <f t="shared" si="537"/>
        <v>57603582.649999999</v>
      </c>
      <c r="CO443" s="155">
        <f t="shared" si="537"/>
        <v>57603582.649999999</v>
      </c>
      <c r="CP443" s="155">
        <f t="shared" si="537"/>
        <v>57603582.649999999</v>
      </c>
      <c r="CQ443" s="155">
        <f t="shared" si="537"/>
        <v>57603582.649999999</v>
      </c>
      <c r="CR443" s="155">
        <f t="shared" si="537"/>
        <v>57603582.649999999</v>
      </c>
      <c r="CS443" s="155">
        <f t="shared" si="537"/>
        <v>57603582.649999999</v>
      </c>
      <c r="CT443" s="155">
        <f t="shared" si="537"/>
        <v>57603582.649999999</v>
      </c>
      <c r="CU443" s="155">
        <f t="shared" si="537"/>
        <v>57603582.649999999</v>
      </c>
      <c r="CV443" s="155">
        <f t="shared" si="537"/>
        <v>57603582.649999999</v>
      </c>
      <c r="CW443" s="155">
        <f t="shared" si="537"/>
        <v>57603582.649999999</v>
      </c>
      <c r="CX443" s="155">
        <f t="shared" si="533"/>
        <v>691242991.79999983</v>
      </c>
      <c r="CY443" s="155">
        <f t="shared" si="506"/>
        <v>5702754682.3499994</v>
      </c>
    </row>
    <row r="444" spans="1:103" ht="13" outlineLevel="1" x14ac:dyDescent="0.25">
      <c r="A444" s="80" t="s">
        <v>460</v>
      </c>
      <c r="B444" s="80" t="s">
        <v>39</v>
      </c>
      <c r="C444" s="72"/>
      <c r="D444" s="71" t="s">
        <v>82</v>
      </c>
      <c r="E444" s="142" t="s">
        <v>980</v>
      </c>
      <c r="F444" s="71" t="s">
        <v>603</v>
      </c>
      <c r="G444" s="73">
        <v>45352</v>
      </c>
      <c r="H444" s="73">
        <v>45383</v>
      </c>
      <c r="I444" s="74">
        <v>36</v>
      </c>
      <c r="J444" s="74">
        <v>1001602000</v>
      </c>
      <c r="K444" s="75" t="s">
        <v>66</v>
      </c>
      <c r="L444" s="71"/>
      <c r="M444" s="38" t="str">
        <f t="shared" si="493"/>
        <v>6274</v>
      </c>
      <c r="N444" s="71">
        <v>6274001903</v>
      </c>
      <c r="O444" s="71">
        <v>6274001903</v>
      </c>
      <c r="P444" s="76"/>
      <c r="Q444" s="77"/>
      <c r="R444" s="76">
        <v>183912103</v>
      </c>
      <c r="S444" s="170">
        <f t="shared" si="494"/>
        <v>5108669.527777778</v>
      </c>
      <c r="T444" s="158">
        <f t="shared" si="534"/>
        <v>0</v>
      </c>
      <c r="U444" s="158">
        <f t="shared" si="534"/>
        <v>0</v>
      </c>
      <c r="V444" s="158">
        <f t="shared" si="534"/>
        <v>0</v>
      </c>
      <c r="W444" s="158">
        <f t="shared" si="534"/>
        <v>0</v>
      </c>
      <c r="X444" s="158">
        <f t="shared" si="534"/>
        <v>0</v>
      </c>
      <c r="Y444" s="158">
        <f t="shared" si="534"/>
        <v>0</v>
      </c>
      <c r="Z444" s="158">
        <f t="shared" si="534"/>
        <v>0</v>
      </c>
      <c r="AA444" s="158">
        <f t="shared" si="534"/>
        <v>0</v>
      </c>
      <c r="AB444" s="158">
        <f t="shared" si="534"/>
        <v>0</v>
      </c>
      <c r="AC444" s="158">
        <f t="shared" si="534"/>
        <v>0</v>
      </c>
      <c r="AD444" s="158">
        <f t="shared" si="534"/>
        <v>0</v>
      </c>
      <c r="AE444" s="158">
        <f t="shared" si="534"/>
        <v>0</v>
      </c>
      <c r="AF444" s="158">
        <f t="shared" si="518"/>
        <v>0</v>
      </c>
      <c r="AG444" s="156">
        <v>0</v>
      </c>
      <c r="AH444" s="158">
        <f t="shared" si="526"/>
        <v>0</v>
      </c>
      <c r="AI444" s="158">
        <f t="shared" si="526"/>
        <v>0</v>
      </c>
      <c r="AJ444" s="158">
        <f t="shared" si="526"/>
        <v>0</v>
      </c>
      <c r="AK444" s="158">
        <f t="shared" si="526"/>
        <v>0</v>
      </c>
      <c r="AL444" s="158">
        <f t="shared" si="526"/>
        <v>0</v>
      </c>
      <c r="AM444" s="158">
        <f t="shared" si="526"/>
        <v>0</v>
      </c>
      <c r="AN444" s="158">
        <f t="shared" si="526"/>
        <v>0</v>
      </c>
      <c r="AO444" s="158">
        <f t="shared" si="526"/>
        <v>0</v>
      </c>
      <c r="AP444" s="158">
        <f t="shared" si="526"/>
        <v>0</v>
      </c>
      <c r="AQ444" s="158">
        <f t="shared" si="526"/>
        <v>0</v>
      </c>
      <c r="AR444" s="158">
        <f t="shared" si="526"/>
        <v>0</v>
      </c>
      <c r="AS444" s="158">
        <f t="shared" si="526"/>
        <v>0</v>
      </c>
      <c r="AT444" s="158">
        <f t="shared" si="519"/>
        <v>0</v>
      </c>
      <c r="AU444" s="156">
        <v>0</v>
      </c>
      <c r="AV444" s="158">
        <f t="shared" si="527"/>
        <v>0</v>
      </c>
      <c r="AW444" s="158">
        <f t="shared" si="527"/>
        <v>0</v>
      </c>
      <c r="AX444" s="158">
        <f t="shared" si="527"/>
        <v>0</v>
      </c>
      <c r="AY444" s="158">
        <f t="shared" si="527"/>
        <v>0</v>
      </c>
      <c r="AZ444" s="158">
        <f t="shared" si="527"/>
        <v>0</v>
      </c>
      <c r="BA444" s="158">
        <f t="shared" si="527"/>
        <v>0</v>
      </c>
      <c r="BB444" s="158">
        <f t="shared" si="527"/>
        <v>0</v>
      </c>
      <c r="BC444" s="158">
        <f t="shared" si="527"/>
        <v>0</v>
      </c>
      <c r="BD444" s="158">
        <f t="shared" si="527"/>
        <v>0</v>
      </c>
      <c r="BE444" s="158">
        <f t="shared" si="527"/>
        <v>0</v>
      </c>
      <c r="BF444" s="158">
        <f t="shared" si="527"/>
        <v>0</v>
      </c>
      <c r="BG444" s="158">
        <f t="shared" si="527"/>
        <v>0</v>
      </c>
      <c r="BH444" s="158">
        <f t="shared" si="538"/>
        <v>0</v>
      </c>
      <c r="BI444" s="156">
        <v>0</v>
      </c>
      <c r="BJ444" s="158">
        <f t="shared" si="508"/>
        <v>0</v>
      </c>
      <c r="BK444" s="158">
        <f t="shared" si="539"/>
        <v>0</v>
      </c>
      <c r="BL444" s="158">
        <f t="shared" si="539"/>
        <v>0</v>
      </c>
      <c r="BM444" s="158">
        <f t="shared" si="539"/>
        <v>0</v>
      </c>
      <c r="BN444" s="158">
        <f t="shared" si="539"/>
        <v>0</v>
      </c>
      <c r="BO444" s="158">
        <f t="shared" si="539"/>
        <v>0</v>
      </c>
      <c r="BP444" s="158">
        <f t="shared" si="539"/>
        <v>0</v>
      </c>
      <c r="BQ444" s="158">
        <f t="shared" si="539"/>
        <v>0</v>
      </c>
      <c r="BR444" s="158">
        <f t="shared" si="525"/>
        <v>0</v>
      </c>
      <c r="BS444" s="158">
        <f t="shared" si="517"/>
        <v>0</v>
      </c>
      <c r="BT444" s="158">
        <f t="shared" si="517"/>
        <v>0</v>
      </c>
      <c r="BU444" s="158">
        <f t="shared" si="503"/>
        <v>0</v>
      </c>
      <c r="BV444" s="158">
        <f t="shared" si="513"/>
        <v>0</v>
      </c>
      <c r="BW444" s="156">
        <v>0</v>
      </c>
      <c r="BX444" s="167"/>
      <c r="BY444" s="167"/>
      <c r="BZ444" s="167"/>
      <c r="CA444" s="167">
        <f t="shared" si="531"/>
        <v>5108669.527777778</v>
      </c>
      <c r="CB444" s="167">
        <f t="shared" si="531"/>
        <v>5108669.527777778</v>
      </c>
      <c r="CC444" s="167">
        <f t="shared" si="531"/>
        <v>5108669.527777778</v>
      </c>
      <c r="CD444" s="167">
        <f t="shared" si="531"/>
        <v>5108669.527777778</v>
      </c>
      <c r="CE444" s="167">
        <f t="shared" si="531"/>
        <v>5108669.527777778</v>
      </c>
      <c r="CF444" s="167">
        <f t="shared" si="528"/>
        <v>5108669.527777778</v>
      </c>
      <c r="CG444" s="167">
        <f t="shared" si="528"/>
        <v>5108669.527777778</v>
      </c>
      <c r="CH444" s="167">
        <f t="shared" si="532"/>
        <v>5108669.527777778</v>
      </c>
      <c r="CI444" s="167">
        <f t="shared" si="535"/>
        <v>5108669.527777778</v>
      </c>
      <c r="CJ444" s="158">
        <f t="shared" si="505"/>
        <v>45978025.749999993</v>
      </c>
      <c r="CK444" s="156">
        <f t="shared" si="536"/>
        <v>137934077.25</v>
      </c>
      <c r="CL444" s="155">
        <f t="shared" si="537"/>
        <v>5108669.527777778</v>
      </c>
      <c r="CM444" s="155">
        <f t="shared" si="537"/>
        <v>5108669.527777778</v>
      </c>
      <c r="CN444" s="155">
        <f t="shared" si="537"/>
        <v>5108669.527777778</v>
      </c>
      <c r="CO444" s="155">
        <f t="shared" si="537"/>
        <v>5108669.527777778</v>
      </c>
      <c r="CP444" s="155">
        <f t="shared" si="537"/>
        <v>5108669.527777778</v>
      </c>
      <c r="CQ444" s="155">
        <f t="shared" si="537"/>
        <v>5108669.527777778</v>
      </c>
      <c r="CR444" s="155">
        <f t="shared" si="537"/>
        <v>5108669.527777778</v>
      </c>
      <c r="CS444" s="155">
        <f t="shared" si="537"/>
        <v>5108669.527777778</v>
      </c>
      <c r="CT444" s="155">
        <f t="shared" si="537"/>
        <v>5108669.527777778</v>
      </c>
      <c r="CU444" s="155">
        <f t="shared" si="537"/>
        <v>5108669.527777778</v>
      </c>
      <c r="CV444" s="155">
        <f t="shared" si="537"/>
        <v>5108669.527777778</v>
      </c>
      <c r="CW444" s="155">
        <f t="shared" si="537"/>
        <v>5108669.527777778</v>
      </c>
      <c r="CX444" s="155">
        <f t="shared" si="533"/>
        <v>61304034.333333321</v>
      </c>
      <c r="CY444" s="155">
        <f t="shared" si="506"/>
        <v>76630042.916666687</v>
      </c>
    </row>
    <row r="445" spans="1:103" ht="13" outlineLevel="1" x14ac:dyDescent="0.25">
      <c r="A445" s="80" t="s">
        <v>460</v>
      </c>
      <c r="B445" s="80" t="s">
        <v>39</v>
      </c>
      <c r="C445" s="72"/>
      <c r="D445" s="71" t="s">
        <v>82</v>
      </c>
      <c r="E445" s="142" t="s">
        <v>981</v>
      </c>
      <c r="F445" s="71" t="s">
        <v>604</v>
      </c>
      <c r="G445" s="73">
        <v>45352</v>
      </c>
      <c r="H445" s="73">
        <v>45383</v>
      </c>
      <c r="I445" s="74">
        <v>36</v>
      </c>
      <c r="J445" s="74">
        <v>1001602000</v>
      </c>
      <c r="K445" s="75" t="s">
        <v>66</v>
      </c>
      <c r="L445" s="71"/>
      <c r="M445" s="38" t="str">
        <f t="shared" si="493"/>
        <v>6274</v>
      </c>
      <c r="N445" s="71">
        <v>6274001903</v>
      </c>
      <c r="O445" s="71">
        <v>6274001903</v>
      </c>
      <c r="P445" s="76"/>
      <c r="Q445" s="77"/>
      <c r="R445" s="76">
        <v>82950000</v>
      </c>
      <c r="S445" s="170">
        <f t="shared" si="494"/>
        <v>2304166.6666666665</v>
      </c>
      <c r="T445" s="158">
        <f t="shared" si="534"/>
        <v>0</v>
      </c>
      <c r="U445" s="158">
        <f t="shared" si="534"/>
        <v>0</v>
      </c>
      <c r="V445" s="158">
        <f t="shared" si="534"/>
        <v>0</v>
      </c>
      <c r="W445" s="158">
        <f t="shared" si="534"/>
        <v>0</v>
      </c>
      <c r="X445" s="158">
        <f t="shared" si="534"/>
        <v>0</v>
      </c>
      <c r="Y445" s="158">
        <f t="shared" si="534"/>
        <v>0</v>
      </c>
      <c r="Z445" s="158">
        <f t="shared" si="534"/>
        <v>0</v>
      </c>
      <c r="AA445" s="158">
        <f t="shared" si="534"/>
        <v>0</v>
      </c>
      <c r="AB445" s="158">
        <f t="shared" si="534"/>
        <v>0</v>
      </c>
      <c r="AC445" s="158">
        <f t="shared" si="534"/>
        <v>0</v>
      </c>
      <c r="AD445" s="158">
        <f t="shared" si="534"/>
        <v>0</v>
      </c>
      <c r="AE445" s="158">
        <f t="shared" si="534"/>
        <v>0</v>
      </c>
      <c r="AF445" s="158">
        <f t="shared" si="518"/>
        <v>0</v>
      </c>
      <c r="AG445" s="156">
        <v>0</v>
      </c>
      <c r="AH445" s="158">
        <f t="shared" ref="AH445:AS454" si="540">+IF(YEAR($H445)&lt;$AH$5,$S445,IF(AND(YEAR($H445)=$AH$5,MONTH($H445)&lt;=AH$6),$S445,0))</f>
        <v>0</v>
      </c>
      <c r="AI445" s="158">
        <f t="shared" si="540"/>
        <v>0</v>
      </c>
      <c r="AJ445" s="158">
        <f t="shared" si="540"/>
        <v>0</v>
      </c>
      <c r="AK445" s="158">
        <f t="shared" si="540"/>
        <v>0</v>
      </c>
      <c r="AL445" s="158">
        <f t="shared" si="540"/>
        <v>0</v>
      </c>
      <c r="AM445" s="158">
        <f t="shared" si="540"/>
        <v>0</v>
      </c>
      <c r="AN445" s="158">
        <f t="shared" si="540"/>
        <v>0</v>
      </c>
      <c r="AO445" s="158">
        <f t="shared" si="540"/>
        <v>0</v>
      </c>
      <c r="AP445" s="158">
        <f t="shared" si="540"/>
        <v>0</v>
      </c>
      <c r="AQ445" s="158">
        <f t="shared" si="540"/>
        <v>0</v>
      </c>
      <c r="AR445" s="158">
        <f t="shared" si="540"/>
        <v>0</v>
      </c>
      <c r="AS445" s="158">
        <f t="shared" si="540"/>
        <v>0</v>
      </c>
      <c r="AT445" s="158">
        <f t="shared" si="519"/>
        <v>0</v>
      </c>
      <c r="AU445" s="156">
        <v>0</v>
      </c>
      <c r="AV445" s="158">
        <f t="shared" ref="AV445:BG454" si="541">+IF(YEAR($H445)&lt;$AV$5,$S445,IF(AND(YEAR($H445)=$AV$5,MONTH($H445)&lt;=AV$6),$S445,0))</f>
        <v>0</v>
      </c>
      <c r="AW445" s="158">
        <f t="shared" si="541"/>
        <v>0</v>
      </c>
      <c r="AX445" s="158">
        <f t="shared" si="541"/>
        <v>0</v>
      </c>
      <c r="AY445" s="158">
        <f t="shared" si="541"/>
        <v>0</v>
      </c>
      <c r="AZ445" s="158">
        <f t="shared" si="541"/>
        <v>0</v>
      </c>
      <c r="BA445" s="158">
        <f t="shared" si="541"/>
        <v>0</v>
      </c>
      <c r="BB445" s="158">
        <f t="shared" si="541"/>
        <v>0</v>
      </c>
      <c r="BC445" s="158">
        <f t="shared" si="541"/>
        <v>0</v>
      </c>
      <c r="BD445" s="158">
        <f t="shared" si="541"/>
        <v>0</v>
      </c>
      <c r="BE445" s="158">
        <f t="shared" si="541"/>
        <v>0</v>
      </c>
      <c r="BF445" s="158">
        <f t="shared" si="541"/>
        <v>0</v>
      </c>
      <c r="BG445" s="158">
        <f t="shared" si="541"/>
        <v>0</v>
      </c>
      <c r="BH445" s="158">
        <f t="shared" si="538"/>
        <v>0</v>
      </c>
      <c r="BI445" s="156">
        <v>0</v>
      </c>
      <c r="BJ445" s="158">
        <f t="shared" si="508"/>
        <v>0</v>
      </c>
      <c r="BK445" s="158">
        <f t="shared" si="539"/>
        <v>0</v>
      </c>
      <c r="BL445" s="158">
        <f t="shared" si="539"/>
        <v>0</v>
      </c>
      <c r="BM445" s="158">
        <f t="shared" si="539"/>
        <v>0</v>
      </c>
      <c r="BN445" s="158">
        <f t="shared" si="539"/>
        <v>0</v>
      </c>
      <c r="BO445" s="158">
        <f t="shared" si="539"/>
        <v>0</v>
      </c>
      <c r="BP445" s="158">
        <f t="shared" si="539"/>
        <v>0</v>
      </c>
      <c r="BQ445" s="158">
        <f t="shared" si="539"/>
        <v>0</v>
      </c>
      <c r="BR445" s="158">
        <f t="shared" si="525"/>
        <v>0</v>
      </c>
      <c r="BS445" s="158">
        <f t="shared" ref="BS445:BT454" si="542">+IF(YEAR($H445)&lt;$BJ$5,$S445,IF(AND(YEAR($H445)=$BJ$5,MONTH($H445)&lt;=BS$6),$S445,0))</f>
        <v>0</v>
      </c>
      <c r="BT445" s="158">
        <f t="shared" si="542"/>
        <v>0</v>
      </c>
      <c r="BU445" s="158">
        <f t="shared" si="503"/>
        <v>0</v>
      </c>
      <c r="BV445" s="158">
        <f t="shared" si="513"/>
        <v>0</v>
      </c>
      <c r="BW445" s="156">
        <v>0</v>
      </c>
      <c r="BX445" s="167"/>
      <c r="BY445" s="167"/>
      <c r="BZ445" s="167"/>
      <c r="CA445" s="167">
        <f t="shared" si="531"/>
        <v>2304166.6666666665</v>
      </c>
      <c r="CB445" s="167">
        <f t="shared" si="531"/>
        <v>2304166.6666666665</v>
      </c>
      <c r="CC445" s="167">
        <f t="shared" si="531"/>
        <v>2304166.6666666665</v>
      </c>
      <c r="CD445" s="167">
        <f t="shared" si="531"/>
        <v>2304166.6666666665</v>
      </c>
      <c r="CE445" s="167">
        <f t="shared" si="531"/>
        <v>2304166.6666666665</v>
      </c>
      <c r="CF445" s="167">
        <f t="shared" si="528"/>
        <v>2304166.6666666665</v>
      </c>
      <c r="CG445" s="167">
        <f t="shared" si="528"/>
        <v>2304166.6666666665</v>
      </c>
      <c r="CH445" s="167">
        <f t="shared" si="532"/>
        <v>2304166.6666666665</v>
      </c>
      <c r="CI445" s="167">
        <f t="shared" si="535"/>
        <v>2304166.6666666665</v>
      </c>
      <c r="CJ445" s="158">
        <f t="shared" si="505"/>
        <v>20737500</v>
      </c>
      <c r="CK445" s="156">
        <f t="shared" si="536"/>
        <v>62212500</v>
      </c>
      <c r="CL445" s="155">
        <f t="shared" si="537"/>
        <v>2304166.6666666665</v>
      </c>
      <c r="CM445" s="155">
        <f t="shared" si="537"/>
        <v>2304166.6666666665</v>
      </c>
      <c r="CN445" s="155">
        <f t="shared" si="537"/>
        <v>2304166.6666666665</v>
      </c>
      <c r="CO445" s="155">
        <f t="shared" si="537"/>
        <v>2304166.6666666665</v>
      </c>
      <c r="CP445" s="155">
        <f t="shared" si="537"/>
        <v>2304166.6666666665</v>
      </c>
      <c r="CQ445" s="155">
        <f t="shared" si="537"/>
        <v>2304166.6666666665</v>
      </c>
      <c r="CR445" s="155">
        <f t="shared" si="537"/>
        <v>2304166.6666666665</v>
      </c>
      <c r="CS445" s="155">
        <f t="shared" si="537"/>
        <v>2304166.6666666665</v>
      </c>
      <c r="CT445" s="155">
        <f t="shared" si="537"/>
        <v>2304166.6666666665</v>
      </c>
      <c r="CU445" s="155">
        <f t="shared" si="537"/>
        <v>2304166.6666666665</v>
      </c>
      <c r="CV445" s="155">
        <f t="shared" si="537"/>
        <v>2304166.6666666665</v>
      </c>
      <c r="CW445" s="155">
        <f t="shared" si="537"/>
        <v>2304166.6666666665</v>
      </c>
      <c r="CX445" s="155">
        <f t="shared" si="533"/>
        <v>27650000.000000004</v>
      </c>
      <c r="CY445" s="155">
        <f t="shared" si="506"/>
        <v>34562500</v>
      </c>
    </row>
    <row r="446" spans="1:103" ht="13" outlineLevel="1" x14ac:dyDescent="0.25">
      <c r="A446" s="80" t="s">
        <v>460</v>
      </c>
      <c r="B446" s="80" t="s">
        <v>39</v>
      </c>
      <c r="C446" s="72"/>
      <c r="D446" s="71" t="s">
        <v>88</v>
      </c>
      <c r="E446" s="142" t="s">
        <v>982</v>
      </c>
      <c r="F446" s="71" t="s">
        <v>90</v>
      </c>
      <c r="G446" s="73">
        <v>45362</v>
      </c>
      <c r="H446" s="73">
        <v>45383</v>
      </c>
      <c r="I446" s="74">
        <v>60</v>
      </c>
      <c r="J446" s="74">
        <v>1001602000</v>
      </c>
      <c r="K446" s="75" t="s">
        <v>66</v>
      </c>
      <c r="L446" s="71"/>
      <c r="M446" s="38" t="str">
        <f t="shared" si="493"/>
        <v>6274</v>
      </c>
      <c r="N446" s="71">
        <v>6274001905</v>
      </c>
      <c r="O446" s="71">
        <v>6274001905</v>
      </c>
      <c r="P446" s="76"/>
      <c r="Q446" s="77"/>
      <c r="R446" s="76">
        <v>37962963</v>
      </c>
      <c r="S446" s="170">
        <f t="shared" si="494"/>
        <v>632716.05000000005</v>
      </c>
      <c r="T446" s="158">
        <f t="shared" si="534"/>
        <v>0</v>
      </c>
      <c r="U446" s="158">
        <f t="shared" si="534"/>
        <v>0</v>
      </c>
      <c r="V446" s="158">
        <f t="shared" si="534"/>
        <v>0</v>
      </c>
      <c r="W446" s="158">
        <f t="shared" si="534"/>
        <v>0</v>
      </c>
      <c r="X446" s="158">
        <f t="shared" si="534"/>
        <v>0</v>
      </c>
      <c r="Y446" s="158">
        <f t="shared" si="534"/>
        <v>0</v>
      </c>
      <c r="Z446" s="158">
        <f t="shared" si="534"/>
        <v>0</v>
      </c>
      <c r="AA446" s="158">
        <f t="shared" si="534"/>
        <v>0</v>
      </c>
      <c r="AB446" s="158">
        <f t="shared" si="534"/>
        <v>0</v>
      </c>
      <c r="AC446" s="158">
        <f t="shared" si="534"/>
        <v>0</v>
      </c>
      <c r="AD446" s="158">
        <f t="shared" si="534"/>
        <v>0</v>
      </c>
      <c r="AE446" s="158">
        <f t="shared" si="534"/>
        <v>0</v>
      </c>
      <c r="AF446" s="158">
        <f t="shared" si="518"/>
        <v>0</v>
      </c>
      <c r="AG446" s="156">
        <v>0</v>
      </c>
      <c r="AH446" s="158">
        <f t="shared" si="540"/>
        <v>0</v>
      </c>
      <c r="AI446" s="158">
        <f t="shared" si="540"/>
        <v>0</v>
      </c>
      <c r="AJ446" s="158">
        <f t="shared" si="540"/>
        <v>0</v>
      </c>
      <c r="AK446" s="158">
        <f t="shared" si="540"/>
        <v>0</v>
      </c>
      <c r="AL446" s="158">
        <f t="shared" si="540"/>
        <v>0</v>
      </c>
      <c r="AM446" s="158">
        <f t="shared" si="540"/>
        <v>0</v>
      </c>
      <c r="AN446" s="158">
        <f t="shared" si="540"/>
        <v>0</v>
      </c>
      <c r="AO446" s="158">
        <f t="shared" si="540"/>
        <v>0</v>
      </c>
      <c r="AP446" s="158">
        <f t="shared" si="540"/>
        <v>0</v>
      </c>
      <c r="AQ446" s="158">
        <f t="shared" si="540"/>
        <v>0</v>
      </c>
      <c r="AR446" s="158">
        <f t="shared" si="540"/>
        <v>0</v>
      </c>
      <c r="AS446" s="158">
        <f t="shared" si="540"/>
        <v>0</v>
      </c>
      <c r="AT446" s="158">
        <f t="shared" si="519"/>
        <v>0</v>
      </c>
      <c r="AU446" s="156">
        <v>0</v>
      </c>
      <c r="AV446" s="158">
        <f t="shared" si="541"/>
        <v>0</v>
      </c>
      <c r="AW446" s="158">
        <f t="shared" si="541"/>
        <v>0</v>
      </c>
      <c r="AX446" s="158">
        <f t="shared" si="541"/>
        <v>0</v>
      </c>
      <c r="AY446" s="158">
        <f t="shared" si="541"/>
        <v>0</v>
      </c>
      <c r="AZ446" s="158">
        <f t="shared" si="541"/>
        <v>0</v>
      </c>
      <c r="BA446" s="158">
        <f t="shared" si="541"/>
        <v>0</v>
      </c>
      <c r="BB446" s="158">
        <f t="shared" si="541"/>
        <v>0</v>
      </c>
      <c r="BC446" s="158">
        <f t="shared" si="541"/>
        <v>0</v>
      </c>
      <c r="BD446" s="158">
        <f t="shared" si="541"/>
        <v>0</v>
      </c>
      <c r="BE446" s="158">
        <f t="shared" si="541"/>
        <v>0</v>
      </c>
      <c r="BF446" s="158">
        <f t="shared" si="541"/>
        <v>0</v>
      </c>
      <c r="BG446" s="158">
        <f t="shared" si="541"/>
        <v>0</v>
      </c>
      <c r="BH446" s="158">
        <f t="shared" si="538"/>
        <v>0</v>
      </c>
      <c r="BI446" s="156">
        <v>0</v>
      </c>
      <c r="BJ446" s="158">
        <f t="shared" si="508"/>
        <v>0</v>
      </c>
      <c r="BK446" s="158">
        <f t="shared" si="539"/>
        <v>0</v>
      </c>
      <c r="BL446" s="158">
        <f t="shared" si="539"/>
        <v>0</v>
      </c>
      <c r="BM446" s="158">
        <f t="shared" si="539"/>
        <v>0</v>
      </c>
      <c r="BN446" s="158">
        <f t="shared" si="539"/>
        <v>0</v>
      </c>
      <c r="BO446" s="158">
        <f t="shared" si="539"/>
        <v>0</v>
      </c>
      <c r="BP446" s="158">
        <f t="shared" si="539"/>
        <v>0</v>
      </c>
      <c r="BQ446" s="158">
        <f t="shared" si="539"/>
        <v>0</v>
      </c>
      <c r="BR446" s="158">
        <f t="shared" si="525"/>
        <v>0</v>
      </c>
      <c r="BS446" s="158">
        <f t="shared" si="542"/>
        <v>0</v>
      </c>
      <c r="BT446" s="158">
        <f t="shared" si="542"/>
        <v>0</v>
      </c>
      <c r="BU446" s="158">
        <f t="shared" si="503"/>
        <v>0</v>
      </c>
      <c r="BV446" s="158">
        <f t="shared" si="513"/>
        <v>0</v>
      </c>
      <c r="BW446" s="156">
        <v>0</v>
      </c>
      <c r="BX446" s="167"/>
      <c r="BY446" s="167"/>
      <c r="BZ446" s="167"/>
      <c r="CA446" s="167">
        <f t="shared" si="531"/>
        <v>632716.05000000005</v>
      </c>
      <c r="CB446" s="167">
        <f t="shared" si="531"/>
        <v>632716.05000000005</v>
      </c>
      <c r="CC446" s="167">
        <f t="shared" si="531"/>
        <v>632716.05000000005</v>
      </c>
      <c r="CD446" s="167">
        <f t="shared" si="531"/>
        <v>632716.05000000005</v>
      </c>
      <c r="CE446" s="167">
        <f t="shared" si="531"/>
        <v>632716.05000000005</v>
      </c>
      <c r="CF446" s="167">
        <f t="shared" si="528"/>
        <v>632716.05000000005</v>
      </c>
      <c r="CG446" s="167">
        <f t="shared" si="528"/>
        <v>632716.05000000005</v>
      </c>
      <c r="CH446" s="167">
        <f t="shared" si="532"/>
        <v>632716.05000000005</v>
      </c>
      <c r="CI446" s="167">
        <f t="shared" si="535"/>
        <v>632716.05000000005</v>
      </c>
      <c r="CJ446" s="158">
        <f t="shared" si="505"/>
        <v>5694444.4499999993</v>
      </c>
      <c r="CK446" s="156">
        <f t="shared" si="536"/>
        <v>32268518.550000001</v>
      </c>
      <c r="CL446" s="155">
        <f t="shared" si="537"/>
        <v>632716.05000000005</v>
      </c>
      <c r="CM446" s="155">
        <f t="shared" si="537"/>
        <v>632716.05000000005</v>
      </c>
      <c r="CN446" s="155">
        <f t="shared" si="537"/>
        <v>632716.05000000005</v>
      </c>
      <c r="CO446" s="155">
        <f t="shared" si="537"/>
        <v>632716.05000000005</v>
      </c>
      <c r="CP446" s="155">
        <f t="shared" si="537"/>
        <v>632716.05000000005</v>
      </c>
      <c r="CQ446" s="155">
        <f t="shared" si="537"/>
        <v>632716.05000000005</v>
      </c>
      <c r="CR446" s="155">
        <f t="shared" si="537"/>
        <v>632716.05000000005</v>
      </c>
      <c r="CS446" s="155">
        <f t="shared" si="537"/>
        <v>632716.05000000005</v>
      </c>
      <c r="CT446" s="155">
        <f t="shared" si="537"/>
        <v>632716.05000000005</v>
      </c>
      <c r="CU446" s="155">
        <f t="shared" si="537"/>
        <v>632716.05000000005</v>
      </c>
      <c r="CV446" s="155">
        <f t="shared" si="537"/>
        <v>632716.05000000005</v>
      </c>
      <c r="CW446" s="155">
        <f t="shared" si="537"/>
        <v>632716.05000000005</v>
      </c>
      <c r="CX446" s="155">
        <f t="shared" si="533"/>
        <v>7592592.5999999987</v>
      </c>
      <c r="CY446" s="155">
        <f t="shared" si="506"/>
        <v>24675925.950000003</v>
      </c>
    </row>
    <row r="447" spans="1:103" ht="13" outlineLevel="1" x14ac:dyDescent="0.25">
      <c r="A447" s="80" t="s">
        <v>715</v>
      </c>
      <c r="B447" s="98" t="s">
        <v>39</v>
      </c>
      <c r="C447" s="99"/>
      <c r="D447" s="98" t="s">
        <v>69</v>
      </c>
      <c r="E447" s="162" t="s">
        <v>983</v>
      </c>
      <c r="F447" s="98" t="s">
        <v>605</v>
      </c>
      <c r="G447" s="100">
        <v>45352</v>
      </c>
      <c r="H447" s="100">
        <v>45383</v>
      </c>
      <c r="I447" s="101">
        <v>60</v>
      </c>
      <c r="J447" s="101">
        <v>1001101000</v>
      </c>
      <c r="K447" s="102" t="s">
        <v>596</v>
      </c>
      <c r="L447" s="98"/>
      <c r="M447" s="38" t="str">
        <f t="shared" si="493"/>
        <v>6424</v>
      </c>
      <c r="N447" s="98">
        <v>6424001909</v>
      </c>
      <c r="O447" s="98">
        <v>6424001909</v>
      </c>
      <c r="P447" s="103"/>
      <c r="Q447" s="104"/>
      <c r="R447" s="103">
        <v>235000000</v>
      </c>
      <c r="S447" s="170">
        <f t="shared" si="494"/>
        <v>3916666.6666666665</v>
      </c>
      <c r="T447" s="158">
        <f t="shared" si="534"/>
        <v>0</v>
      </c>
      <c r="U447" s="158">
        <f t="shared" si="534"/>
        <v>0</v>
      </c>
      <c r="V447" s="158">
        <f t="shared" si="534"/>
        <v>0</v>
      </c>
      <c r="W447" s="158">
        <f t="shared" si="534"/>
        <v>0</v>
      </c>
      <c r="X447" s="158">
        <f t="shared" si="534"/>
        <v>0</v>
      </c>
      <c r="Y447" s="158">
        <f t="shared" si="534"/>
        <v>0</v>
      </c>
      <c r="Z447" s="158">
        <f t="shared" si="534"/>
        <v>0</v>
      </c>
      <c r="AA447" s="158">
        <f t="shared" si="534"/>
        <v>0</v>
      </c>
      <c r="AB447" s="158">
        <f t="shared" si="534"/>
        <v>0</v>
      </c>
      <c r="AC447" s="158">
        <f t="shared" si="534"/>
        <v>0</v>
      </c>
      <c r="AD447" s="158">
        <f t="shared" si="534"/>
        <v>0</v>
      </c>
      <c r="AE447" s="158">
        <f t="shared" si="534"/>
        <v>0</v>
      </c>
      <c r="AF447" s="168">
        <f t="shared" si="518"/>
        <v>0</v>
      </c>
      <c r="AG447" s="154">
        <v>0</v>
      </c>
      <c r="AH447" s="158">
        <f t="shared" si="540"/>
        <v>0</v>
      </c>
      <c r="AI447" s="158">
        <f t="shared" si="540"/>
        <v>0</v>
      </c>
      <c r="AJ447" s="158">
        <f t="shared" si="540"/>
        <v>0</v>
      </c>
      <c r="AK447" s="158">
        <f t="shared" si="540"/>
        <v>0</v>
      </c>
      <c r="AL447" s="158">
        <f t="shared" si="540"/>
        <v>0</v>
      </c>
      <c r="AM447" s="158">
        <f t="shared" si="540"/>
        <v>0</v>
      </c>
      <c r="AN447" s="158">
        <f t="shared" si="540"/>
        <v>0</v>
      </c>
      <c r="AO447" s="158">
        <f t="shared" si="540"/>
        <v>0</v>
      </c>
      <c r="AP447" s="158">
        <f t="shared" si="540"/>
        <v>0</v>
      </c>
      <c r="AQ447" s="158">
        <f t="shared" si="540"/>
        <v>0</v>
      </c>
      <c r="AR447" s="158">
        <f t="shared" si="540"/>
        <v>0</v>
      </c>
      <c r="AS447" s="158">
        <f t="shared" si="540"/>
        <v>0</v>
      </c>
      <c r="AT447" s="168">
        <f t="shared" si="519"/>
        <v>0</v>
      </c>
      <c r="AU447" s="154">
        <v>0</v>
      </c>
      <c r="AV447" s="158">
        <f t="shared" si="541"/>
        <v>0</v>
      </c>
      <c r="AW447" s="158">
        <f t="shared" si="541"/>
        <v>0</v>
      </c>
      <c r="AX447" s="158">
        <f t="shared" si="541"/>
        <v>0</v>
      </c>
      <c r="AY447" s="158">
        <f t="shared" si="541"/>
        <v>0</v>
      </c>
      <c r="AZ447" s="158">
        <f t="shared" si="541"/>
        <v>0</v>
      </c>
      <c r="BA447" s="158">
        <f t="shared" si="541"/>
        <v>0</v>
      </c>
      <c r="BB447" s="158">
        <f t="shared" si="541"/>
        <v>0</v>
      </c>
      <c r="BC447" s="158">
        <f t="shared" si="541"/>
        <v>0</v>
      </c>
      <c r="BD447" s="158">
        <f t="shared" si="541"/>
        <v>0</v>
      </c>
      <c r="BE447" s="158">
        <f t="shared" si="541"/>
        <v>0</v>
      </c>
      <c r="BF447" s="158">
        <f t="shared" si="541"/>
        <v>0</v>
      </c>
      <c r="BG447" s="158">
        <f t="shared" si="541"/>
        <v>0</v>
      </c>
      <c r="BH447" s="168">
        <f t="shared" si="538"/>
        <v>0</v>
      </c>
      <c r="BI447" s="154">
        <v>0</v>
      </c>
      <c r="BJ447" s="158">
        <f t="shared" si="508"/>
        <v>0</v>
      </c>
      <c r="BK447" s="158">
        <f t="shared" si="539"/>
        <v>0</v>
      </c>
      <c r="BL447" s="158">
        <f t="shared" si="539"/>
        <v>0</v>
      </c>
      <c r="BM447" s="158">
        <f t="shared" si="539"/>
        <v>0</v>
      </c>
      <c r="BN447" s="158">
        <f t="shared" si="539"/>
        <v>0</v>
      </c>
      <c r="BO447" s="158">
        <f t="shared" si="539"/>
        <v>0</v>
      </c>
      <c r="BP447" s="158">
        <f t="shared" si="539"/>
        <v>0</v>
      </c>
      <c r="BQ447" s="158">
        <f t="shared" si="539"/>
        <v>0</v>
      </c>
      <c r="BR447" s="158">
        <f t="shared" si="525"/>
        <v>0</v>
      </c>
      <c r="BS447" s="158">
        <f t="shared" si="542"/>
        <v>0</v>
      </c>
      <c r="BT447" s="158">
        <f t="shared" si="542"/>
        <v>0</v>
      </c>
      <c r="BU447" s="158">
        <f t="shared" si="503"/>
        <v>0</v>
      </c>
      <c r="BV447" s="168">
        <f t="shared" si="513"/>
        <v>0</v>
      </c>
      <c r="BW447" s="154">
        <v>0</v>
      </c>
      <c r="BX447" s="169"/>
      <c r="BY447" s="169"/>
      <c r="BZ447" s="169"/>
      <c r="CA447" s="169">
        <f t="shared" si="531"/>
        <v>3916666.6666666665</v>
      </c>
      <c r="CB447" s="169">
        <f t="shared" si="531"/>
        <v>3916666.6666666665</v>
      </c>
      <c r="CC447" s="169">
        <f t="shared" si="531"/>
        <v>3916666.6666666665</v>
      </c>
      <c r="CD447" s="169">
        <f t="shared" si="531"/>
        <v>3916666.6666666665</v>
      </c>
      <c r="CE447" s="169">
        <f t="shared" si="531"/>
        <v>3916666.6666666665</v>
      </c>
      <c r="CF447" s="169">
        <f t="shared" si="528"/>
        <v>3916666.6666666665</v>
      </c>
      <c r="CG447" s="169">
        <f t="shared" si="528"/>
        <v>3916666.6666666665</v>
      </c>
      <c r="CH447" s="169">
        <f t="shared" si="532"/>
        <v>3916666.6666666665</v>
      </c>
      <c r="CI447" s="169">
        <f t="shared" si="535"/>
        <v>3916666.6666666665</v>
      </c>
      <c r="CJ447" s="168">
        <f t="shared" si="505"/>
        <v>35250000</v>
      </c>
      <c r="CK447" s="154">
        <f t="shared" si="536"/>
        <v>199750000</v>
      </c>
      <c r="CL447" s="155">
        <f t="shared" si="537"/>
        <v>3916666.6666666665</v>
      </c>
      <c r="CM447" s="155">
        <f t="shared" si="537"/>
        <v>3916666.6666666665</v>
      </c>
      <c r="CN447" s="155">
        <f t="shared" si="537"/>
        <v>3916666.6666666665</v>
      </c>
      <c r="CO447" s="155">
        <f t="shared" si="537"/>
        <v>3916666.6666666665</v>
      </c>
      <c r="CP447" s="155">
        <f t="shared" si="537"/>
        <v>3916666.6666666665</v>
      </c>
      <c r="CQ447" s="155">
        <f t="shared" si="537"/>
        <v>3916666.6666666665</v>
      </c>
      <c r="CR447" s="155">
        <f t="shared" si="537"/>
        <v>3916666.6666666665</v>
      </c>
      <c r="CS447" s="155">
        <f t="shared" si="537"/>
        <v>3916666.6666666665</v>
      </c>
      <c r="CT447" s="155">
        <f t="shared" si="537"/>
        <v>3916666.6666666665</v>
      </c>
      <c r="CU447" s="155">
        <f t="shared" si="537"/>
        <v>3916666.6666666665</v>
      </c>
      <c r="CV447" s="155">
        <f t="shared" si="537"/>
        <v>3916666.6666666665</v>
      </c>
      <c r="CW447" s="155">
        <f t="shared" si="537"/>
        <v>3916666.6666666665</v>
      </c>
      <c r="CX447" s="155">
        <f t="shared" si="533"/>
        <v>46999999.999999993</v>
      </c>
      <c r="CY447" s="155">
        <f t="shared" si="506"/>
        <v>152750000</v>
      </c>
    </row>
    <row r="448" spans="1:103" ht="13" outlineLevel="1" x14ac:dyDescent="0.25">
      <c r="A448" s="80" t="s">
        <v>715</v>
      </c>
      <c r="B448" s="98" t="s">
        <v>39</v>
      </c>
      <c r="C448" s="99"/>
      <c r="D448" s="98" t="s">
        <v>69</v>
      </c>
      <c r="E448" s="162" t="s">
        <v>984</v>
      </c>
      <c r="F448" s="98" t="s">
        <v>606</v>
      </c>
      <c r="G448" s="100">
        <v>45352</v>
      </c>
      <c r="H448" s="100">
        <v>45383</v>
      </c>
      <c r="I448" s="101">
        <v>60</v>
      </c>
      <c r="J448" s="101">
        <v>1001101000</v>
      </c>
      <c r="K448" s="102" t="s">
        <v>596</v>
      </c>
      <c r="L448" s="98"/>
      <c r="M448" s="38" t="str">
        <f t="shared" si="493"/>
        <v>6424</v>
      </c>
      <c r="N448" s="98">
        <v>6424001909</v>
      </c>
      <c r="O448" s="98">
        <v>6424001909</v>
      </c>
      <c r="P448" s="103"/>
      <c r="Q448" s="104"/>
      <c r="R448" s="103">
        <v>188000000</v>
      </c>
      <c r="S448" s="170">
        <f t="shared" si="494"/>
        <v>3133333.3333333335</v>
      </c>
      <c r="T448" s="158">
        <f t="shared" si="534"/>
        <v>0</v>
      </c>
      <c r="U448" s="158">
        <f t="shared" si="534"/>
        <v>0</v>
      </c>
      <c r="V448" s="158">
        <f t="shared" si="534"/>
        <v>0</v>
      </c>
      <c r="W448" s="158">
        <f t="shared" si="534"/>
        <v>0</v>
      </c>
      <c r="X448" s="158">
        <f t="shared" si="534"/>
        <v>0</v>
      </c>
      <c r="Y448" s="158">
        <f t="shared" si="534"/>
        <v>0</v>
      </c>
      <c r="Z448" s="158">
        <f t="shared" si="534"/>
        <v>0</v>
      </c>
      <c r="AA448" s="158">
        <f t="shared" si="534"/>
        <v>0</v>
      </c>
      <c r="AB448" s="158">
        <f t="shared" si="534"/>
        <v>0</v>
      </c>
      <c r="AC448" s="158">
        <f t="shared" si="534"/>
        <v>0</v>
      </c>
      <c r="AD448" s="158">
        <f t="shared" si="534"/>
        <v>0</v>
      </c>
      <c r="AE448" s="158">
        <f t="shared" si="534"/>
        <v>0</v>
      </c>
      <c r="AF448" s="168">
        <f t="shared" si="518"/>
        <v>0</v>
      </c>
      <c r="AG448" s="154">
        <v>0</v>
      </c>
      <c r="AH448" s="158">
        <f t="shared" si="540"/>
        <v>0</v>
      </c>
      <c r="AI448" s="158">
        <f t="shared" si="540"/>
        <v>0</v>
      </c>
      <c r="AJ448" s="158">
        <f t="shared" si="540"/>
        <v>0</v>
      </c>
      <c r="AK448" s="158">
        <f t="shared" si="540"/>
        <v>0</v>
      </c>
      <c r="AL448" s="158">
        <f t="shared" si="540"/>
        <v>0</v>
      </c>
      <c r="AM448" s="158">
        <f t="shared" si="540"/>
        <v>0</v>
      </c>
      <c r="AN448" s="158">
        <f t="shared" si="540"/>
        <v>0</v>
      </c>
      <c r="AO448" s="158">
        <f t="shared" si="540"/>
        <v>0</v>
      </c>
      <c r="AP448" s="158">
        <f t="shared" si="540"/>
        <v>0</v>
      </c>
      <c r="AQ448" s="158">
        <f t="shared" si="540"/>
        <v>0</v>
      </c>
      <c r="AR448" s="158">
        <f t="shared" si="540"/>
        <v>0</v>
      </c>
      <c r="AS448" s="158">
        <f t="shared" si="540"/>
        <v>0</v>
      </c>
      <c r="AT448" s="168">
        <f t="shared" si="519"/>
        <v>0</v>
      </c>
      <c r="AU448" s="154">
        <v>0</v>
      </c>
      <c r="AV448" s="158">
        <f t="shared" si="541"/>
        <v>0</v>
      </c>
      <c r="AW448" s="158">
        <f t="shared" si="541"/>
        <v>0</v>
      </c>
      <c r="AX448" s="158">
        <f t="shared" si="541"/>
        <v>0</v>
      </c>
      <c r="AY448" s="158">
        <f t="shared" si="541"/>
        <v>0</v>
      </c>
      <c r="AZ448" s="158">
        <f t="shared" si="541"/>
        <v>0</v>
      </c>
      <c r="BA448" s="158">
        <f t="shared" si="541"/>
        <v>0</v>
      </c>
      <c r="BB448" s="158">
        <f t="shared" si="541"/>
        <v>0</v>
      </c>
      <c r="BC448" s="158">
        <f t="shared" si="541"/>
        <v>0</v>
      </c>
      <c r="BD448" s="158">
        <f t="shared" si="541"/>
        <v>0</v>
      </c>
      <c r="BE448" s="158">
        <f t="shared" si="541"/>
        <v>0</v>
      </c>
      <c r="BF448" s="158">
        <f t="shared" si="541"/>
        <v>0</v>
      </c>
      <c r="BG448" s="158">
        <f t="shared" si="541"/>
        <v>0</v>
      </c>
      <c r="BH448" s="168">
        <f t="shared" si="538"/>
        <v>0</v>
      </c>
      <c r="BI448" s="154">
        <v>0</v>
      </c>
      <c r="BJ448" s="158">
        <f t="shared" si="508"/>
        <v>0</v>
      </c>
      <c r="BK448" s="158">
        <f t="shared" si="539"/>
        <v>0</v>
      </c>
      <c r="BL448" s="158">
        <f t="shared" si="539"/>
        <v>0</v>
      </c>
      <c r="BM448" s="158">
        <f t="shared" si="539"/>
        <v>0</v>
      </c>
      <c r="BN448" s="158">
        <f t="shared" si="539"/>
        <v>0</v>
      </c>
      <c r="BO448" s="158">
        <f t="shared" si="539"/>
        <v>0</v>
      </c>
      <c r="BP448" s="158">
        <f t="shared" si="539"/>
        <v>0</v>
      </c>
      <c r="BQ448" s="158">
        <f t="shared" si="539"/>
        <v>0</v>
      </c>
      <c r="BR448" s="158">
        <f t="shared" si="525"/>
        <v>0</v>
      </c>
      <c r="BS448" s="158">
        <f t="shared" si="542"/>
        <v>0</v>
      </c>
      <c r="BT448" s="158">
        <f t="shared" si="542"/>
        <v>0</v>
      </c>
      <c r="BU448" s="158">
        <f t="shared" si="503"/>
        <v>0</v>
      </c>
      <c r="BV448" s="168">
        <f t="shared" si="513"/>
        <v>0</v>
      </c>
      <c r="BW448" s="154">
        <v>0</v>
      </c>
      <c r="BX448" s="169"/>
      <c r="BY448" s="169"/>
      <c r="BZ448" s="169"/>
      <c r="CA448" s="169">
        <f t="shared" ref="CA448:CE453" si="543">+$S448</f>
        <v>3133333.3333333335</v>
      </c>
      <c r="CB448" s="169">
        <f t="shared" si="543"/>
        <v>3133333.3333333335</v>
      </c>
      <c r="CC448" s="169">
        <f t="shared" si="543"/>
        <v>3133333.3333333335</v>
      </c>
      <c r="CD448" s="169">
        <f t="shared" si="543"/>
        <v>3133333.3333333335</v>
      </c>
      <c r="CE448" s="169">
        <f t="shared" si="543"/>
        <v>3133333.3333333335</v>
      </c>
      <c r="CF448" s="169">
        <f t="shared" si="528"/>
        <v>3133333.3333333335</v>
      </c>
      <c r="CG448" s="169">
        <f t="shared" si="528"/>
        <v>3133333.3333333335</v>
      </c>
      <c r="CH448" s="169">
        <f t="shared" si="532"/>
        <v>3133333.3333333335</v>
      </c>
      <c r="CI448" s="169">
        <f t="shared" si="535"/>
        <v>3133333.3333333335</v>
      </c>
      <c r="CJ448" s="168">
        <f t="shared" si="505"/>
        <v>28199999.999999996</v>
      </c>
      <c r="CK448" s="154">
        <f t="shared" si="536"/>
        <v>159800000</v>
      </c>
      <c r="CL448" s="155">
        <f t="shared" si="537"/>
        <v>3133333.3333333335</v>
      </c>
      <c r="CM448" s="155">
        <f t="shared" si="537"/>
        <v>3133333.3333333335</v>
      </c>
      <c r="CN448" s="155">
        <f t="shared" si="537"/>
        <v>3133333.3333333335</v>
      </c>
      <c r="CO448" s="155">
        <f t="shared" si="537"/>
        <v>3133333.3333333335</v>
      </c>
      <c r="CP448" s="155">
        <f t="shared" si="537"/>
        <v>3133333.3333333335</v>
      </c>
      <c r="CQ448" s="155">
        <f t="shared" si="537"/>
        <v>3133333.3333333335</v>
      </c>
      <c r="CR448" s="155">
        <f t="shared" si="537"/>
        <v>3133333.3333333335</v>
      </c>
      <c r="CS448" s="155">
        <f t="shared" si="537"/>
        <v>3133333.3333333335</v>
      </c>
      <c r="CT448" s="155">
        <f t="shared" si="537"/>
        <v>3133333.3333333335</v>
      </c>
      <c r="CU448" s="155">
        <f t="shared" si="537"/>
        <v>3133333.3333333335</v>
      </c>
      <c r="CV448" s="155">
        <f t="shared" si="537"/>
        <v>3133333.3333333335</v>
      </c>
      <c r="CW448" s="155">
        <f t="shared" si="537"/>
        <v>3133333.3333333335</v>
      </c>
      <c r="CX448" s="155">
        <f t="shared" si="533"/>
        <v>37600000</v>
      </c>
      <c r="CY448" s="155">
        <f t="shared" si="506"/>
        <v>122200000</v>
      </c>
    </row>
    <row r="449" spans="1:103" ht="13" outlineLevel="1" x14ac:dyDescent="0.25">
      <c r="A449" s="80" t="s">
        <v>715</v>
      </c>
      <c r="B449" s="98" t="s">
        <v>39</v>
      </c>
      <c r="C449" s="99"/>
      <c r="D449" s="98" t="s">
        <v>69</v>
      </c>
      <c r="E449" s="162" t="s">
        <v>985</v>
      </c>
      <c r="F449" s="98" t="s">
        <v>607</v>
      </c>
      <c r="G449" s="100">
        <v>45352</v>
      </c>
      <c r="H449" s="100">
        <v>45383</v>
      </c>
      <c r="I449" s="101">
        <v>60</v>
      </c>
      <c r="J449" s="101">
        <v>1001101000</v>
      </c>
      <c r="K449" s="102" t="s">
        <v>596</v>
      </c>
      <c r="L449" s="98"/>
      <c r="M449" s="38" t="str">
        <f t="shared" si="493"/>
        <v>6424</v>
      </c>
      <c r="N449" s="98">
        <v>6424001909</v>
      </c>
      <c r="O449" s="98">
        <v>6424001909</v>
      </c>
      <c r="P449" s="103"/>
      <c r="Q449" s="104"/>
      <c r="R449" s="103">
        <v>211500000</v>
      </c>
      <c r="S449" s="170">
        <f t="shared" si="494"/>
        <v>3525000</v>
      </c>
      <c r="T449" s="158">
        <f t="shared" si="534"/>
        <v>0</v>
      </c>
      <c r="U449" s="158">
        <f t="shared" si="534"/>
        <v>0</v>
      </c>
      <c r="V449" s="158">
        <f t="shared" si="534"/>
        <v>0</v>
      </c>
      <c r="W449" s="158">
        <f t="shared" si="534"/>
        <v>0</v>
      </c>
      <c r="X449" s="158">
        <f t="shared" si="534"/>
        <v>0</v>
      </c>
      <c r="Y449" s="158">
        <f t="shared" si="534"/>
        <v>0</v>
      </c>
      <c r="Z449" s="158">
        <f t="shared" si="534"/>
        <v>0</v>
      </c>
      <c r="AA449" s="158">
        <f t="shared" si="534"/>
        <v>0</v>
      </c>
      <c r="AB449" s="158">
        <f t="shared" si="534"/>
        <v>0</v>
      </c>
      <c r="AC449" s="158">
        <f t="shared" si="534"/>
        <v>0</v>
      </c>
      <c r="AD449" s="158">
        <f t="shared" si="534"/>
        <v>0</v>
      </c>
      <c r="AE449" s="158">
        <f t="shared" si="534"/>
        <v>0</v>
      </c>
      <c r="AF449" s="168">
        <f t="shared" si="518"/>
        <v>0</v>
      </c>
      <c r="AG449" s="154">
        <v>0</v>
      </c>
      <c r="AH449" s="158">
        <f t="shared" si="540"/>
        <v>0</v>
      </c>
      <c r="AI449" s="158">
        <f t="shared" si="540"/>
        <v>0</v>
      </c>
      <c r="AJ449" s="158">
        <f t="shared" si="540"/>
        <v>0</v>
      </c>
      <c r="AK449" s="158">
        <f t="shared" si="540"/>
        <v>0</v>
      </c>
      <c r="AL449" s="158">
        <f t="shared" si="540"/>
        <v>0</v>
      </c>
      <c r="AM449" s="158">
        <f t="shared" si="540"/>
        <v>0</v>
      </c>
      <c r="AN449" s="158">
        <f t="shared" si="540"/>
        <v>0</v>
      </c>
      <c r="AO449" s="158">
        <f t="shared" si="540"/>
        <v>0</v>
      </c>
      <c r="AP449" s="158">
        <f t="shared" si="540"/>
        <v>0</v>
      </c>
      <c r="AQ449" s="158">
        <f t="shared" si="540"/>
        <v>0</v>
      </c>
      <c r="AR449" s="158">
        <f t="shared" si="540"/>
        <v>0</v>
      </c>
      <c r="AS449" s="158">
        <f t="shared" si="540"/>
        <v>0</v>
      </c>
      <c r="AT449" s="168">
        <f t="shared" si="519"/>
        <v>0</v>
      </c>
      <c r="AU449" s="154">
        <v>0</v>
      </c>
      <c r="AV449" s="158">
        <f t="shared" si="541"/>
        <v>0</v>
      </c>
      <c r="AW449" s="158">
        <f t="shared" si="541"/>
        <v>0</v>
      </c>
      <c r="AX449" s="158">
        <f t="shared" si="541"/>
        <v>0</v>
      </c>
      <c r="AY449" s="158">
        <f t="shared" si="541"/>
        <v>0</v>
      </c>
      <c r="AZ449" s="158">
        <f t="shared" si="541"/>
        <v>0</v>
      </c>
      <c r="BA449" s="158">
        <f t="shared" si="541"/>
        <v>0</v>
      </c>
      <c r="BB449" s="158">
        <f t="shared" si="541"/>
        <v>0</v>
      </c>
      <c r="BC449" s="158">
        <f t="shared" si="541"/>
        <v>0</v>
      </c>
      <c r="BD449" s="158">
        <f t="shared" si="541"/>
        <v>0</v>
      </c>
      <c r="BE449" s="158">
        <f t="shared" si="541"/>
        <v>0</v>
      </c>
      <c r="BF449" s="158">
        <f t="shared" si="541"/>
        <v>0</v>
      </c>
      <c r="BG449" s="158">
        <f t="shared" si="541"/>
        <v>0</v>
      </c>
      <c r="BH449" s="168">
        <f t="shared" si="538"/>
        <v>0</v>
      </c>
      <c r="BI449" s="154">
        <v>0</v>
      </c>
      <c r="BJ449" s="158">
        <f t="shared" si="508"/>
        <v>0</v>
      </c>
      <c r="BK449" s="158">
        <f t="shared" si="539"/>
        <v>0</v>
      </c>
      <c r="BL449" s="158">
        <f t="shared" si="539"/>
        <v>0</v>
      </c>
      <c r="BM449" s="158">
        <f t="shared" si="539"/>
        <v>0</v>
      </c>
      <c r="BN449" s="158">
        <f t="shared" si="539"/>
        <v>0</v>
      </c>
      <c r="BO449" s="158">
        <f t="shared" si="539"/>
        <v>0</v>
      </c>
      <c r="BP449" s="158">
        <f t="shared" si="539"/>
        <v>0</v>
      </c>
      <c r="BQ449" s="158">
        <f t="shared" si="539"/>
        <v>0</v>
      </c>
      <c r="BR449" s="158">
        <f t="shared" si="525"/>
        <v>0</v>
      </c>
      <c r="BS449" s="158">
        <f t="shared" si="542"/>
        <v>0</v>
      </c>
      <c r="BT449" s="158">
        <f t="shared" si="542"/>
        <v>0</v>
      </c>
      <c r="BU449" s="158">
        <f t="shared" si="503"/>
        <v>0</v>
      </c>
      <c r="BV449" s="168">
        <f t="shared" si="513"/>
        <v>0</v>
      </c>
      <c r="BW449" s="154">
        <v>0</v>
      </c>
      <c r="BX449" s="169"/>
      <c r="BY449" s="169"/>
      <c r="BZ449" s="169"/>
      <c r="CA449" s="169">
        <f t="shared" si="543"/>
        <v>3525000</v>
      </c>
      <c r="CB449" s="169">
        <f t="shared" si="543"/>
        <v>3525000</v>
      </c>
      <c r="CC449" s="169">
        <f t="shared" si="543"/>
        <v>3525000</v>
      </c>
      <c r="CD449" s="169">
        <f t="shared" si="543"/>
        <v>3525000</v>
      </c>
      <c r="CE449" s="169">
        <f t="shared" si="543"/>
        <v>3525000</v>
      </c>
      <c r="CF449" s="169">
        <f t="shared" si="528"/>
        <v>3525000</v>
      </c>
      <c r="CG449" s="169">
        <f t="shared" si="528"/>
        <v>3525000</v>
      </c>
      <c r="CH449" s="169">
        <f t="shared" si="532"/>
        <v>3525000</v>
      </c>
      <c r="CI449" s="169">
        <f t="shared" si="535"/>
        <v>3525000</v>
      </c>
      <c r="CJ449" s="168">
        <f t="shared" si="505"/>
        <v>31725000</v>
      </c>
      <c r="CK449" s="154">
        <f t="shared" si="536"/>
        <v>179775000</v>
      </c>
      <c r="CL449" s="155">
        <f t="shared" ref="CL449:CW458" si="544">+IF(YEAR($H449)&lt;$CL$4,$S449,IF(AND(YEAR($H449)=$CL$4,MONTH($H449)&lt;=CL$6),$S449,0))</f>
        <v>3525000</v>
      </c>
      <c r="CM449" s="155">
        <f t="shared" si="544"/>
        <v>3525000</v>
      </c>
      <c r="CN449" s="155">
        <f t="shared" si="544"/>
        <v>3525000</v>
      </c>
      <c r="CO449" s="155">
        <f t="shared" si="544"/>
        <v>3525000</v>
      </c>
      <c r="CP449" s="155">
        <f t="shared" si="544"/>
        <v>3525000</v>
      </c>
      <c r="CQ449" s="155">
        <f t="shared" si="544"/>
        <v>3525000</v>
      </c>
      <c r="CR449" s="155">
        <f t="shared" si="544"/>
        <v>3525000</v>
      </c>
      <c r="CS449" s="155">
        <f t="shared" si="544"/>
        <v>3525000</v>
      </c>
      <c r="CT449" s="155">
        <f t="shared" si="544"/>
        <v>3525000</v>
      </c>
      <c r="CU449" s="155">
        <f t="shared" si="544"/>
        <v>3525000</v>
      </c>
      <c r="CV449" s="155">
        <f t="shared" si="544"/>
        <v>3525000</v>
      </c>
      <c r="CW449" s="155">
        <f t="shared" si="544"/>
        <v>3525000</v>
      </c>
      <c r="CX449" s="155">
        <f t="shared" si="533"/>
        <v>42300000</v>
      </c>
      <c r="CY449" s="155">
        <f t="shared" si="506"/>
        <v>137475000</v>
      </c>
    </row>
    <row r="450" spans="1:103" ht="13" outlineLevel="1" x14ac:dyDescent="0.25">
      <c r="A450" s="80" t="s">
        <v>715</v>
      </c>
      <c r="B450" s="98" t="s">
        <v>39</v>
      </c>
      <c r="C450" s="99"/>
      <c r="D450" s="98" t="s">
        <v>594</v>
      </c>
      <c r="E450" s="162" t="s">
        <v>986</v>
      </c>
      <c r="F450" s="98" t="s">
        <v>608</v>
      </c>
      <c r="G450" s="100">
        <v>45352</v>
      </c>
      <c r="H450" s="100">
        <v>45383</v>
      </c>
      <c r="I450" s="101">
        <v>36</v>
      </c>
      <c r="J450" s="101">
        <v>1001202000</v>
      </c>
      <c r="K450" s="102" t="s">
        <v>50</v>
      </c>
      <c r="L450" s="98"/>
      <c r="M450" s="38" t="str">
        <f t="shared" si="493"/>
        <v>6424</v>
      </c>
      <c r="N450" s="98">
        <v>6424001915</v>
      </c>
      <c r="O450" s="98">
        <v>6424001915</v>
      </c>
      <c r="P450" s="103"/>
      <c r="Q450" s="104"/>
      <c r="R450" s="103">
        <v>431300039</v>
      </c>
      <c r="S450" s="170">
        <f t="shared" si="494"/>
        <v>11980556.638888888</v>
      </c>
      <c r="T450" s="158">
        <f t="shared" si="534"/>
        <v>0</v>
      </c>
      <c r="U450" s="158">
        <f t="shared" si="534"/>
        <v>0</v>
      </c>
      <c r="V450" s="158">
        <f t="shared" si="534"/>
        <v>0</v>
      </c>
      <c r="W450" s="158">
        <f t="shared" si="534"/>
        <v>0</v>
      </c>
      <c r="X450" s="158">
        <f t="shared" si="534"/>
        <v>0</v>
      </c>
      <c r="Y450" s="158">
        <f t="shared" si="534"/>
        <v>0</v>
      </c>
      <c r="Z450" s="158">
        <f t="shared" si="534"/>
        <v>0</v>
      </c>
      <c r="AA450" s="158">
        <f t="shared" si="534"/>
        <v>0</v>
      </c>
      <c r="AB450" s="158">
        <f t="shared" si="534"/>
        <v>0</v>
      </c>
      <c r="AC450" s="158">
        <f t="shared" si="534"/>
        <v>0</v>
      </c>
      <c r="AD450" s="158">
        <f t="shared" si="534"/>
        <v>0</v>
      </c>
      <c r="AE450" s="158">
        <f t="shared" si="534"/>
        <v>0</v>
      </c>
      <c r="AF450" s="168">
        <f t="shared" si="518"/>
        <v>0</v>
      </c>
      <c r="AG450" s="154">
        <v>0</v>
      </c>
      <c r="AH450" s="158">
        <f t="shared" si="540"/>
        <v>0</v>
      </c>
      <c r="AI450" s="158">
        <f t="shared" si="540"/>
        <v>0</v>
      </c>
      <c r="AJ450" s="158">
        <f t="shared" si="540"/>
        <v>0</v>
      </c>
      <c r="AK450" s="158">
        <f t="shared" si="540"/>
        <v>0</v>
      </c>
      <c r="AL450" s="158">
        <f t="shared" si="540"/>
        <v>0</v>
      </c>
      <c r="AM450" s="158">
        <f t="shared" si="540"/>
        <v>0</v>
      </c>
      <c r="AN450" s="158">
        <f t="shared" si="540"/>
        <v>0</v>
      </c>
      <c r="AO450" s="158">
        <f t="shared" si="540"/>
        <v>0</v>
      </c>
      <c r="AP450" s="158">
        <f t="shared" si="540"/>
        <v>0</v>
      </c>
      <c r="AQ450" s="158">
        <f t="shared" si="540"/>
        <v>0</v>
      </c>
      <c r="AR450" s="158">
        <f t="shared" si="540"/>
        <v>0</v>
      </c>
      <c r="AS450" s="158">
        <f t="shared" si="540"/>
        <v>0</v>
      </c>
      <c r="AT450" s="168">
        <f t="shared" si="519"/>
        <v>0</v>
      </c>
      <c r="AU450" s="154">
        <v>0</v>
      </c>
      <c r="AV450" s="158">
        <f t="shared" si="541"/>
        <v>0</v>
      </c>
      <c r="AW450" s="158">
        <f t="shared" si="541"/>
        <v>0</v>
      </c>
      <c r="AX450" s="158">
        <f t="shared" si="541"/>
        <v>0</v>
      </c>
      <c r="AY450" s="158">
        <f t="shared" si="541"/>
        <v>0</v>
      </c>
      <c r="AZ450" s="158">
        <f t="shared" si="541"/>
        <v>0</v>
      </c>
      <c r="BA450" s="158">
        <f t="shared" si="541"/>
        <v>0</v>
      </c>
      <c r="BB450" s="158">
        <f t="shared" si="541"/>
        <v>0</v>
      </c>
      <c r="BC450" s="158">
        <f t="shared" si="541"/>
        <v>0</v>
      </c>
      <c r="BD450" s="158">
        <f t="shared" si="541"/>
        <v>0</v>
      </c>
      <c r="BE450" s="158">
        <f t="shared" si="541"/>
        <v>0</v>
      </c>
      <c r="BF450" s="158">
        <f t="shared" si="541"/>
        <v>0</v>
      </c>
      <c r="BG450" s="158">
        <f t="shared" si="541"/>
        <v>0</v>
      </c>
      <c r="BH450" s="168">
        <f t="shared" si="538"/>
        <v>0</v>
      </c>
      <c r="BI450" s="154">
        <v>0</v>
      </c>
      <c r="BJ450" s="158">
        <f t="shared" si="508"/>
        <v>0</v>
      </c>
      <c r="BK450" s="158">
        <f t="shared" si="539"/>
        <v>0</v>
      </c>
      <c r="BL450" s="158">
        <f t="shared" si="539"/>
        <v>0</v>
      </c>
      <c r="BM450" s="158">
        <f t="shared" si="539"/>
        <v>0</v>
      </c>
      <c r="BN450" s="158">
        <f t="shared" si="539"/>
        <v>0</v>
      </c>
      <c r="BO450" s="158">
        <f t="shared" si="539"/>
        <v>0</v>
      </c>
      <c r="BP450" s="158">
        <f t="shared" si="539"/>
        <v>0</v>
      </c>
      <c r="BQ450" s="158">
        <f t="shared" si="539"/>
        <v>0</v>
      </c>
      <c r="BR450" s="158">
        <f t="shared" si="525"/>
        <v>0</v>
      </c>
      <c r="BS450" s="158">
        <f t="shared" si="542"/>
        <v>0</v>
      </c>
      <c r="BT450" s="158">
        <f t="shared" si="542"/>
        <v>0</v>
      </c>
      <c r="BU450" s="158">
        <f t="shared" si="503"/>
        <v>0</v>
      </c>
      <c r="BV450" s="168">
        <f t="shared" si="513"/>
        <v>0</v>
      </c>
      <c r="BW450" s="154">
        <v>0</v>
      </c>
      <c r="BX450" s="169"/>
      <c r="BY450" s="169"/>
      <c r="BZ450" s="169"/>
      <c r="CA450" s="169">
        <f t="shared" si="543"/>
        <v>11980556.638888888</v>
      </c>
      <c r="CB450" s="169">
        <f t="shared" si="543"/>
        <v>11980556.638888888</v>
      </c>
      <c r="CC450" s="169">
        <f t="shared" si="543"/>
        <v>11980556.638888888</v>
      </c>
      <c r="CD450" s="169">
        <f t="shared" si="543"/>
        <v>11980556.638888888</v>
      </c>
      <c r="CE450" s="169">
        <f t="shared" si="543"/>
        <v>11980556.638888888</v>
      </c>
      <c r="CF450" s="169">
        <f t="shared" si="528"/>
        <v>11980556.638888888</v>
      </c>
      <c r="CG450" s="169">
        <f t="shared" si="528"/>
        <v>11980556.638888888</v>
      </c>
      <c r="CH450" s="169">
        <f t="shared" si="532"/>
        <v>11980556.638888888</v>
      </c>
      <c r="CI450" s="169">
        <f t="shared" si="535"/>
        <v>11980556.638888888</v>
      </c>
      <c r="CJ450" s="168">
        <f t="shared" ref="CJ450:CJ475" si="545">+SUM(BX450:CI450)</f>
        <v>107825009.75</v>
      </c>
      <c r="CK450" s="154">
        <f t="shared" si="536"/>
        <v>323475029.25</v>
      </c>
      <c r="CL450" s="155">
        <f t="shared" si="544"/>
        <v>11980556.638888888</v>
      </c>
      <c r="CM450" s="155">
        <f t="shared" si="544"/>
        <v>11980556.638888888</v>
      </c>
      <c r="CN450" s="155">
        <f t="shared" si="544"/>
        <v>11980556.638888888</v>
      </c>
      <c r="CO450" s="155">
        <f t="shared" si="544"/>
        <v>11980556.638888888</v>
      </c>
      <c r="CP450" s="155">
        <f t="shared" si="544"/>
        <v>11980556.638888888</v>
      </c>
      <c r="CQ450" s="155">
        <f t="shared" si="544"/>
        <v>11980556.638888888</v>
      </c>
      <c r="CR450" s="155">
        <f t="shared" si="544"/>
        <v>11980556.638888888</v>
      </c>
      <c r="CS450" s="155">
        <f t="shared" si="544"/>
        <v>11980556.638888888</v>
      </c>
      <c r="CT450" s="155">
        <f t="shared" si="544"/>
        <v>11980556.638888888</v>
      </c>
      <c r="CU450" s="155">
        <f t="shared" si="544"/>
        <v>11980556.638888888</v>
      </c>
      <c r="CV450" s="155">
        <f t="shared" si="544"/>
        <v>11980556.638888888</v>
      </c>
      <c r="CW450" s="155">
        <f t="shared" si="544"/>
        <v>11980556.638888888</v>
      </c>
      <c r="CX450" s="155">
        <f t="shared" si="533"/>
        <v>143766679.66666669</v>
      </c>
      <c r="CY450" s="155">
        <f t="shared" ref="CY450:CY475" si="546">+CK450-CX450</f>
        <v>179708349.58333331</v>
      </c>
    </row>
    <row r="451" spans="1:103" ht="13" outlineLevel="1" x14ac:dyDescent="0.25">
      <c r="A451" s="80" t="s">
        <v>460</v>
      </c>
      <c r="B451" s="80" t="s">
        <v>39</v>
      </c>
      <c r="C451" s="72"/>
      <c r="D451" s="71" t="s">
        <v>88</v>
      </c>
      <c r="E451" s="142" t="s">
        <v>987</v>
      </c>
      <c r="F451" s="71" t="s">
        <v>90</v>
      </c>
      <c r="G451" s="73">
        <v>45387</v>
      </c>
      <c r="H451" s="73">
        <v>45413</v>
      </c>
      <c r="I451" s="74">
        <v>60</v>
      </c>
      <c r="J451" s="74">
        <v>1001602000</v>
      </c>
      <c r="K451" s="116" t="s">
        <v>66</v>
      </c>
      <c r="L451" s="109"/>
      <c r="M451" s="38" t="str">
        <f t="shared" si="493"/>
        <v>6274</v>
      </c>
      <c r="N451" s="71">
        <v>6274001905</v>
      </c>
      <c r="O451" s="109">
        <v>6274001905</v>
      </c>
      <c r="P451" s="77"/>
      <c r="Q451" s="77"/>
      <c r="R451" s="76">
        <v>37962963</v>
      </c>
      <c r="S451" s="170">
        <f t="shared" si="494"/>
        <v>632716.05000000005</v>
      </c>
      <c r="T451" s="158">
        <f t="shared" si="534"/>
        <v>0</v>
      </c>
      <c r="U451" s="158">
        <f t="shared" si="534"/>
        <v>0</v>
      </c>
      <c r="V451" s="158">
        <f t="shared" si="534"/>
        <v>0</v>
      </c>
      <c r="W451" s="158">
        <f t="shared" si="534"/>
        <v>0</v>
      </c>
      <c r="X451" s="158">
        <f t="shared" si="534"/>
        <v>0</v>
      </c>
      <c r="Y451" s="158">
        <f t="shared" si="534"/>
        <v>0</v>
      </c>
      <c r="Z451" s="158">
        <f t="shared" si="534"/>
        <v>0</v>
      </c>
      <c r="AA451" s="158">
        <f t="shared" si="534"/>
        <v>0</v>
      </c>
      <c r="AB451" s="158">
        <f t="shared" si="534"/>
        <v>0</v>
      </c>
      <c r="AC451" s="158">
        <f t="shared" si="534"/>
        <v>0</v>
      </c>
      <c r="AD451" s="158">
        <f t="shared" si="534"/>
        <v>0</v>
      </c>
      <c r="AE451" s="158">
        <f t="shared" si="534"/>
        <v>0</v>
      </c>
      <c r="AF451" s="158">
        <f t="shared" si="518"/>
        <v>0</v>
      </c>
      <c r="AG451" s="156">
        <v>0</v>
      </c>
      <c r="AH451" s="158">
        <f t="shared" si="540"/>
        <v>0</v>
      </c>
      <c r="AI451" s="158">
        <f t="shared" si="540"/>
        <v>0</v>
      </c>
      <c r="AJ451" s="158">
        <f t="shared" si="540"/>
        <v>0</v>
      </c>
      <c r="AK451" s="158">
        <f t="shared" si="540"/>
        <v>0</v>
      </c>
      <c r="AL451" s="158">
        <f t="shared" si="540"/>
        <v>0</v>
      </c>
      <c r="AM451" s="158">
        <f t="shared" si="540"/>
        <v>0</v>
      </c>
      <c r="AN451" s="158">
        <f t="shared" si="540"/>
        <v>0</v>
      </c>
      <c r="AO451" s="158">
        <f t="shared" si="540"/>
        <v>0</v>
      </c>
      <c r="AP451" s="158">
        <f t="shared" si="540"/>
        <v>0</v>
      </c>
      <c r="AQ451" s="158">
        <f t="shared" si="540"/>
        <v>0</v>
      </c>
      <c r="AR451" s="158">
        <f t="shared" si="540"/>
        <v>0</v>
      </c>
      <c r="AS451" s="158">
        <f t="shared" si="540"/>
        <v>0</v>
      </c>
      <c r="AT451" s="158">
        <f t="shared" si="519"/>
        <v>0</v>
      </c>
      <c r="AU451" s="156">
        <v>0</v>
      </c>
      <c r="AV451" s="158">
        <f t="shared" si="541"/>
        <v>0</v>
      </c>
      <c r="AW451" s="158">
        <f t="shared" si="541"/>
        <v>0</v>
      </c>
      <c r="AX451" s="158">
        <f t="shared" si="541"/>
        <v>0</v>
      </c>
      <c r="AY451" s="158">
        <f t="shared" si="541"/>
        <v>0</v>
      </c>
      <c r="AZ451" s="158">
        <f t="shared" si="541"/>
        <v>0</v>
      </c>
      <c r="BA451" s="158">
        <f t="shared" si="541"/>
        <v>0</v>
      </c>
      <c r="BB451" s="158">
        <f t="shared" si="541"/>
        <v>0</v>
      </c>
      <c r="BC451" s="158">
        <f t="shared" si="541"/>
        <v>0</v>
      </c>
      <c r="BD451" s="158">
        <f t="shared" si="541"/>
        <v>0</v>
      </c>
      <c r="BE451" s="158">
        <f t="shared" si="541"/>
        <v>0</v>
      </c>
      <c r="BF451" s="158">
        <f t="shared" si="541"/>
        <v>0</v>
      </c>
      <c r="BG451" s="158">
        <f t="shared" si="541"/>
        <v>0</v>
      </c>
      <c r="BH451" s="158">
        <f t="shared" si="538"/>
        <v>0</v>
      </c>
      <c r="BI451" s="156">
        <v>0</v>
      </c>
      <c r="BJ451" s="158">
        <f t="shared" si="508"/>
        <v>0</v>
      </c>
      <c r="BK451" s="158">
        <f t="shared" si="539"/>
        <v>0</v>
      </c>
      <c r="BL451" s="158">
        <f t="shared" si="539"/>
        <v>0</v>
      </c>
      <c r="BM451" s="158">
        <f t="shared" si="539"/>
        <v>0</v>
      </c>
      <c r="BN451" s="158">
        <f t="shared" si="539"/>
        <v>0</v>
      </c>
      <c r="BO451" s="158">
        <f t="shared" si="539"/>
        <v>0</v>
      </c>
      <c r="BP451" s="158">
        <f t="shared" si="539"/>
        <v>0</v>
      </c>
      <c r="BQ451" s="158">
        <f t="shared" si="539"/>
        <v>0</v>
      </c>
      <c r="BR451" s="158">
        <f t="shared" si="525"/>
        <v>0</v>
      </c>
      <c r="BS451" s="158">
        <f t="shared" si="542"/>
        <v>0</v>
      </c>
      <c r="BT451" s="158">
        <f t="shared" si="542"/>
        <v>0</v>
      </c>
      <c r="BU451" s="158">
        <f t="shared" si="503"/>
        <v>0</v>
      </c>
      <c r="BV451" s="158">
        <f t="shared" si="513"/>
        <v>0</v>
      </c>
      <c r="BW451" s="156">
        <v>0</v>
      </c>
      <c r="BX451" s="157"/>
      <c r="BY451" s="157"/>
      <c r="BZ451" s="157"/>
      <c r="CA451" s="157"/>
      <c r="CB451" s="157">
        <f t="shared" si="543"/>
        <v>632716.05000000005</v>
      </c>
      <c r="CC451" s="157">
        <f t="shared" si="543"/>
        <v>632716.05000000005</v>
      </c>
      <c r="CD451" s="157">
        <f t="shared" si="543"/>
        <v>632716.05000000005</v>
      </c>
      <c r="CE451" s="157">
        <f t="shared" si="543"/>
        <v>632716.05000000005</v>
      </c>
      <c r="CF451" s="157">
        <f t="shared" si="528"/>
        <v>632716.05000000005</v>
      </c>
      <c r="CG451" s="157">
        <f t="shared" si="528"/>
        <v>632716.05000000005</v>
      </c>
      <c r="CH451" s="157">
        <f t="shared" si="532"/>
        <v>632716.05000000005</v>
      </c>
      <c r="CI451" s="157">
        <f t="shared" si="535"/>
        <v>632716.05000000005</v>
      </c>
      <c r="CJ451" s="155">
        <f t="shared" si="545"/>
        <v>5061728.3999999994</v>
      </c>
      <c r="CK451" s="156">
        <f t="shared" si="536"/>
        <v>32901234.600000001</v>
      </c>
      <c r="CL451" s="155">
        <f t="shared" si="544"/>
        <v>632716.05000000005</v>
      </c>
      <c r="CM451" s="155">
        <f t="shared" si="544"/>
        <v>632716.05000000005</v>
      </c>
      <c r="CN451" s="155">
        <f t="shared" si="544"/>
        <v>632716.05000000005</v>
      </c>
      <c r="CO451" s="155">
        <f t="shared" si="544"/>
        <v>632716.05000000005</v>
      </c>
      <c r="CP451" s="155">
        <f t="shared" si="544"/>
        <v>632716.05000000005</v>
      </c>
      <c r="CQ451" s="155">
        <f t="shared" si="544"/>
        <v>632716.05000000005</v>
      </c>
      <c r="CR451" s="155">
        <f t="shared" si="544"/>
        <v>632716.05000000005</v>
      </c>
      <c r="CS451" s="155">
        <f t="shared" si="544"/>
        <v>632716.05000000005</v>
      </c>
      <c r="CT451" s="155">
        <f t="shared" si="544"/>
        <v>632716.05000000005</v>
      </c>
      <c r="CU451" s="155">
        <f t="shared" si="544"/>
        <v>632716.05000000005</v>
      </c>
      <c r="CV451" s="155">
        <f t="shared" si="544"/>
        <v>632716.05000000005</v>
      </c>
      <c r="CW451" s="155">
        <f t="shared" si="544"/>
        <v>632716.05000000005</v>
      </c>
      <c r="CX451" s="155">
        <f t="shared" si="533"/>
        <v>7592592.5999999987</v>
      </c>
      <c r="CY451" s="155">
        <f t="shared" si="546"/>
        <v>25308642.000000004</v>
      </c>
    </row>
    <row r="452" spans="1:103" ht="13" outlineLevel="1" x14ac:dyDescent="0.25">
      <c r="A452" s="80" t="s">
        <v>460</v>
      </c>
      <c r="B452" s="80" t="s">
        <v>39</v>
      </c>
      <c r="C452" s="72"/>
      <c r="D452" s="71" t="s">
        <v>88</v>
      </c>
      <c r="E452" s="142" t="s">
        <v>988</v>
      </c>
      <c r="F452" s="71" t="s">
        <v>90</v>
      </c>
      <c r="G452" s="73">
        <v>45387</v>
      </c>
      <c r="H452" s="73">
        <v>45413</v>
      </c>
      <c r="I452" s="74">
        <v>60</v>
      </c>
      <c r="J452" s="74">
        <v>1001602000</v>
      </c>
      <c r="K452" s="116" t="s">
        <v>66</v>
      </c>
      <c r="L452" s="109"/>
      <c r="M452" s="38" t="str">
        <f t="shared" si="493"/>
        <v>6274</v>
      </c>
      <c r="N452" s="71">
        <v>6274001905</v>
      </c>
      <c r="O452" s="109">
        <v>6274001905</v>
      </c>
      <c r="P452" s="77"/>
      <c r="Q452" s="77"/>
      <c r="R452" s="76">
        <v>37962963</v>
      </c>
      <c r="S452" s="170">
        <f t="shared" si="494"/>
        <v>632716.05000000005</v>
      </c>
      <c r="T452" s="158">
        <f t="shared" si="534"/>
        <v>0</v>
      </c>
      <c r="U452" s="158">
        <f t="shared" si="534"/>
        <v>0</v>
      </c>
      <c r="V452" s="158">
        <f t="shared" si="534"/>
        <v>0</v>
      </c>
      <c r="W452" s="158">
        <f t="shared" si="534"/>
        <v>0</v>
      </c>
      <c r="X452" s="158">
        <f t="shared" si="534"/>
        <v>0</v>
      </c>
      <c r="Y452" s="158">
        <f t="shared" si="534"/>
        <v>0</v>
      </c>
      <c r="Z452" s="158">
        <f t="shared" si="534"/>
        <v>0</v>
      </c>
      <c r="AA452" s="158">
        <f t="shared" si="534"/>
        <v>0</v>
      </c>
      <c r="AB452" s="158">
        <f t="shared" si="534"/>
        <v>0</v>
      </c>
      <c r="AC452" s="158">
        <f t="shared" si="534"/>
        <v>0</v>
      </c>
      <c r="AD452" s="158">
        <f t="shared" si="534"/>
        <v>0</v>
      </c>
      <c r="AE452" s="158">
        <f t="shared" si="534"/>
        <v>0</v>
      </c>
      <c r="AF452" s="158">
        <f t="shared" si="518"/>
        <v>0</v>
      </c>
      <c r="AG452" s="156">
        <v>0</v>
      </c>
      <c r="AH452" s="158">
        <f t="shared" si="540"/>
        <v>0</v>
      </c>
      <c r="AI452" s="158">
        <f t="shared" si="540"/>
        <v>0</v>
      </c>
      <c r="AJ452" s="158">
        <f t="shared" si="540"/>
        <v>0</v>
      </c>
      <c r="AK452" s="158">
        <f t="shared" si="540"/>
        <v>0</v>
      </c>
      <c r="AL452" s="158">
        <f t="shared" si="540"/>
        <v>0</v>
      </c>
      <c r="AM452" s="158">
        <f t="shared" si="540"/>
        <v>0</v>
      </c>
      <c r="AN452" s="158">
        <f t="shared" si="540"/>
        <v>0</v>
      </c>
      <c r="AO452" s="158">
        <f t="shared" si="540"/>
        <v>0</v>
      </c>
      <c r="AP452" s="158">
        <f t="shared" si="540"/>
        <v>0</v>
      </c>
      <c r="AQ452" s="158">
        <f t="shared" si="540"/>
        <v>0</v>
      </c>
      <c r="AR452" s="158">
        <f t="shared" si="540"/>
        <v>0</v>
      </c>
      <c r="AS452" s="158">
        <f t="shared" si="540"/>
        <v>0</v>
      </c>
      <c r="AT452" s="158">
        <f t="shared" si="519"/>
        <v>0</v>
      </c>
      <c r="AU452" s="156">
        <v>0</v>
      </c>
      <c r="AV452" s="158">
        <f t="shared" si="541"/>
        <v>0</v>
      </c>
      <c r="AW452" s="158">
        <f t="shared" si="541"/>
        <v>0</v>
      </c>
      <c r="AX452" s="158">
        <f t="shared" si="541"/>
        <v>0</v>
      </c>
      <c r="AY452" s="158">
        <f t="shared" si="541"/>
        <v>0</v>
      </c>
      <c r="AZ452" s="158">
        <f t="shared" si="541"/>
        <v>0</v>
      </c>
      <c r="BA452" s="158">
        <f t="shared" si="541"/>
        <v>0</v>
      </c>
      <c r="BB452" s="158">
        <f t="shared" si="541"/>
        <v>0</v>
      </c>
      <c r="BC452" s="158">
        <f t="shared" si="541"/>
        <v>0</v>
      </c>
      <c r="BD452" s="158">
        <f t="shared" si="541"/>
        <v>0</v>
      </c>
      <c r="BE452" s="158">
        <f t="shared" si="541"/>
        <v>0</v>
      </c>
      <c r="BF452" s="158">
        <f t="shared" si="541"/>
        <v>0</v>
      </c>
      <c r="BG452" s="158">
        <f t="shared" si="541"/>
        <v>0</v>
      </c>
      <c r="BH452" s="158">
        <f t="shared" si="538"/>
        <v>0</v>
      </c>
      <c r="BI452" s="156">
        <v>0</v>
      </c>
      <c r="BJ452" s="158">
        <f t="shared" si="508"/>
        <v>0</v>
      </c>
      <c r="BK452" s="158">
        <f t="shared" si="539"/>
        <v>0</v>
      </c>
      <c r="BL452" s="158">
        <f t="shared" si="539"/>
        <v>0</v>
      </c>
      <c r="BM452" s="158">
        <f t="shared" si="539"/>
        <v>0</v>
      </c>
      <c r="BN452" s="158">
        <f t="shared" si="539"/>
        <v>0</v>
      </c>
      <c r="BO452" s="158">
        <f t="shared" si="539"/>
        <v>0</v>
      </c>
      <c r="BP452" s="158">
        <f t="shared" si="539"/>
        <v>0</v>
      </c>
      <c r="BQ452" s="158">
        <f t="shared" si="539"/>
        <v>0</v>
      </c>
      <c r="BR452" s="158">
        <f t="shared" si="525"/>
        <v>0</v>
      </c>
      <c r="BS452" s="158">
        <f t="shared" si="542"/>
        <v>0</v>
      </c>
      <c r="BT452" s="158">
        <f t="shared" si="542"/>
        <v>0</v>
      </c>
      <c r="BU452" s="158">
        <f t="shared" si="503"/>
        <v>0</v>
      </c>
      <c r="BV452" s="158">
        <f t="shared" si="513"/>
        <v>0</v>
      </c>
      <c r="BW452" s="156">
        <v>0</v>
      </c>
      <c r="BX452" s="157"/>
      <c r="BY452" s="157"/>
      <c r="BZ452" s="157"/>
      <c r="CA452" s="157"/>
      <c r="CB452" s="157">
        <f t="shared" si="543"/>
        <v>632716.05000000005</v>
      </c>
      <c r="CC452" s="157">
        <f t="shared" si="543"/>
        <v>632716.05000000005</v>
      </c>
      <c r="CD452" s="157">
        <f t="shared" si="543"/>
        <v>632716.05000000005</v>
      </c>
      <c r="CE452" s="157">
        <f t="shared" si="543"/>
        <v>632716.05000000005</v>
      </c>
      <c r="CF452" s="157">
        <f t="shared" si="528"/>
        <v>632716.05000000005</v>
      </c>
      <c r="CG452" s="157">
        <f t="shared" si="528"/>
        <v>632716.05000000005</v>
      </c>
      <c r="CH452" s="157">
        <f t="shared" si="532"/>
        <v>632716.05000000005</v>
      </c>
      <c r="CI452" s="157">
        <f t="shared" si="535"/>
        <v>632716.05000000005</v>
      </c>
      <c r="CJ452" s="155">
        <f t="shared" si="545"/>
        <v>5061728.3999999994</v>
      </c>
      <c r="CK452" s="156">
        <f t="shared" si="536"/>
        <v>32901234.600000001</v>
      </c>
      <c r="CL452" s="155">
        <f t="shared" si="544"/>
        <v>632716.05000000005</v>
      </c>
      <c r="CM452" s="155">
        <f t="shared" si="544"/>
        <v>632716.05000000005</v>
      </c>
      <c r="CN452" s="155">
        <f t="shared" si="544"/>
        <v>632716.05000000005</v>
      </c>
      <c r="CO452" s="155">
        <f t="shared" si="544"/>
        <v>632716.05000000005</v>
      </c>
      <c r="CP452" s="155">
        <f t="shared" si="544"/>
        <v>632716.05000000005</v>
      </c>
      <c r="CQ452" s="155">
        <f t="shared" si="544"/>
        <v>632716.05000000005</v>
      </c>
      <c r="CR452" s="155">
        <f t="shared" si="544"/>
        <v>632716.05000000005</v>
      </c>
      <c r="CS452" s="155">
        <f t="shared" si="544"/>
        <v>632716.05000000005</v>
      </c>
      <c r="CT452" s="155">
        <f t="shared" si="544"/>
        <v>632716.05000000005</v>
      </c>
      <c r="CU452" s="155">
        <f t="shared" si="544"/>
        <v>632716.05000000005</v>
      </c>
      <c r="CV452" s="155">
        <f t="shared" si="544"/>
        <v>632716.05000000005</v>
      </c>
      <c r="CW452" s="155">
        <f t="shared" si="544"/>
        <v>632716.05000000005</v>
      </c>
      <c r="CX452" s="155">
        <f t="shared" si="533"/>
        <v>7592592.5999999987</v>
      </c>
      <c r="CY452" s="155">
        <f t="shared" si="546"/>
        <v>25308642.000000004</v>
      </c>
    </row>
    <row r="453" spans="1:103" ht="13" outlineLevel="1" x14ac:dyDescent="0.25">
      <c r="A453" s="80" t="s">
        <v>460</v>
      </c>
      <c r="B453" s="80" t="s">
        <v>39</v>
      </c>
      <c r="C453" s="72"/>
      <c r="D453" s="71" t="s">
        <v>64</v>
      </c>
      <c r="E453" s="142" t="s">
        <v>989</v>
      </c>
      <c r="F453" s="71" t="s">
        <v>609</v>
      </c>
      <c r="G453" s="73">
        <v>45383</v>
      </c>
      <c r="H453" s="73">
        <v>45413</v>
      </c>
      <c r="I453" s="74">
        <v>60</v>
      </c>
      <c r="J453" s="74">
        <v>1001605000</v>
      </c>
      <c r="K453" s="116" t="s">
        <v>122</v>
      </c>
      <c r="L453" s="109"/>
      <c r="M453" s="38" t="str">
        <f t="shared" si="493"/>
        <v>6274</v>
      </c>
      <c r="N453" s="71">
        <v>6274001909</v>
      </c>
      <c r="O453" s="109">
        <v>6274001909</v>
      </c>
      <c r="P453" s="77"/>
      <c r="Q453" s="77"/>
      <c r="R453" s="76">
        <v>1744151201</v>
      </c>
      <c r="S453" s="170">
        <f t="shared" si="494"/>
        <v>29069186.683333334</v>
      </c>
      <c r="T453" s="158">
        <f t="shared" si="534"/>
        <v>0</v>
      </c>
      <c r="U453" s="158">
        <f t="shared" si="534"/>
        <v>0</v>
      </c>
      <c r="V453" s="158">
        <f t="shared" si="534"/>
        <v>0</v>
      </c>
      <c r="W453" s="158">
        <f t="shared" si="534"/>
        <v>0</v>
      </c>
      <c r="X453" s="158">
        <f t="shared" si="534"/>
        <v>0</v>
      </c>
      <c r="Y453" s="158">
        <f t="shared" si="534"/>
        <v>0</v>
      </c>
      <c r="Z453" s="158">
        <f t="shared" si="534"/>
        <v>0</v>
      </c>
      <c r="AA453" s="158">
        <f t="shared" si="534"/>
        <v>0</v>
      </c>
      <c r="AB453" s="158">
        <f t="shared" si="534"/>
        <v>0</v>
      </c>
      <c r="AC453" s="158">
        <f t="shared" si="534"/>
        <v>0</v>
      </c>
      <c r="AD453" s="158">
        <f t="shared" si="534"/>
        <v>0</v>
      </c>
      <c r="AE453" s="158">
        <f t="shared" si="534"/>
        <v>0</v>
      </c>
      <c r="AF453" s="158">
        <f t="shared" si="518"/>
        <v>0</v>
      </c>
      <c r="AG453" s="156">
        <v>0</v>
      </c>
      <c r="AH453" s="158">
        <f t="shared" si="540"/>
        <v>0</v>
      </c>
      <c r="AI453" s="158">
        <f t="shared" si="540"/>
        <v>0</v>
      </c>
      <c r="AJ453" s="158">
        <f t="shared" si="540"/>
        <v>0</v>
      </c>
      <c r="AK453" s="158">
        <f t="shared" si="540"/>
        <v>0</v>
      </c>
      <c r="AL453" s="158">
        <f t="shared" si="540"/>
        <v>0</v>
      </c>
      <c r="AM453" s="158">
        <f t="shared" si="540"/>
        <v>0</v>
      </c>
      <c r="AN453" s="158">
        <f t="shared" si="540"/>
        <v>0</v>
      </c>
      <c r="AO453" s="158">
        <f t="shared" si="540"/>
        <v>0</v>
      </c>
      <c r="AP453" s="158">
        <f t="shared" si="540"/>
        <v>0</v>
      </c>
      <c r="AQ453" s="158">
        <f t="shared" si="540"/>
        <v>0</v>
      </c>
      <c r="AR453" s="158">
        <f t="shared" si="540"/>
        <v>0</v>
      </c>
      <c r="AS453" s="158">
        <f t="shared" si="540"/>
        <v>0</v>
      </c>
      <c r="AT453" s="158">
        <f t="shared" si="519"/>
        <v>0</v>
      </c>
      <c r="AU453" s="156">
        <v>0</v>
      </c>
      <c r="AV453" s="158">
        <f t="shared" si="541"/>
        <v>0</v>
      </c>
      <c r="AW453" s="158">
        <f t="shared" si="541"/>
        <v>0</v>
      </c>
      <c r="AX453" s="158">
        <f t="shared" si="541"/>
        <v>0</v>
      </c>
      <c r="AY453" s="158">
        <f t="shared" si="541"/>
        <v>0</v>
      </c>
      <c r="AZ453" s="158">
        <f t="shared" si="541"/>
        <v>0</v>
      </c>
      <c r="BA453" s="158">
        <f t="shared" si="541"/>
        <v>0</v>
      </c>
      <c r="BB453" s="158">
        <f t="shared" si="541"/>
        <v>0</v>
      </c>
      <c r="BC453" s="158">
        <f t="shared" si="541"/>
        <v>0</v>
      </c>
      <c r="BD453" s="158">
        <f t="shared" si="541"/>
        <v>0</v>
      </c>
      <c r="BE453" s="158">
        <f t="shared" si="541"/>
        <v>0</v>
      </c>
      <c r="BF453" s="158">
        <f t="shared" si="541"/>
        <v>0</v>
      </c>
      <c r="BG453" s="158">
        <f t="shared" si="541"/>
        <v>0</v>
      </c>
      <c r="BH453" s="158">
        <f t="shared" si="538"/>
        <v>0</v>
      </c>
      <c r="BI453" s="156">
        <v>0</v>
      </c>
      <c r="BJ453" s="158">
        <f t="shared" si="508"/>
        <v>0</v>
      </c>
      <c r="BK453" s="158">
        <f t="shared" si="539"/>
        <v>0</v>
      </c>
      <c r="BL453" s="158">
        <f t="shared" si="539"/>
        <v>0</v>
      </c>
      <c r="BM453" s="158">
        <f t="shared" si="539"/>
        <v>0</v>
      </c>
      <c r="BN453" s="158">
        <f t="shared" si="539"/>
        <v>0</v>
      </c>
      <c r="BO453" s="158">
        <f t="shared" si="539"/>
        <v>0</v>
      </c>
      <c r="BP453" s="158">
        <f t="shared" si="539"/>
        <v>0</v>
      </c>
      <c r="BQ453" s="158">
        <f t="shared" si="539"/>
        <v>0</v>
      </c>
      <c r="BR453" s="158">
        <f t="shared" si="525"/>
        <v>0</v>
      </c>
      <c r="BS453" s="158">
        <f t="shared" si="542"/>
        <v>0</v>
      </c>
      <c r="BT453" s="158">
        <f t="shared" si="542"/>
        <v>0</v>
      </c>
      <c r="BU453" s="158">
        <f t="shared" si="503"/>
        <v>0</v>
      </c>
      <c r="BV453" s="158">
        <f t="shared" si="513"/>
        <v>0</v>
      </c>
      <c r="BW453" s="156">
        <v>0</v>
      </c>
      <c r="BX453" s="157"/>
      <c r="BY453" s="157"/>
      <c r="BZ453" s="157"/>
      <c r="CA453" s="157"/>
      <c r="CB453" s="157">
        <f t="shared" si="543"/>
        <v>29069186.683333334</v>
      </c>
      <c r="CC453" s="157">
        <f t="shared" si="543"/>
        <v>29069186.683333334</v>
      </c>
      <c r="CD453" s="157">
        <f t="shared" si="543"/>
        <v>29069186.683333334</v>
      </c>
      <c r="CE453" s="157">
        <f t="shared" si="543"/>
        <v>29069186.683333334</v>
      </c>
      <c r="CF453" s="157">
        <f t="shared" si="528"/>
        <v>29069186.683333334</v>
      </c>
      <c r="CG453" s="157">
        <f t="shared" si="528"/>
        <v>29069186.683333334</v>
      </c>
      <c r="CH453" s="157">
        <f t="shared" si="532"/>
        <v>29069186.683333334</v>
      </c>
      <c r="CI453" s="157">
        <f t="shared" si="535"/>
        <v>29069186.683333334</v>
      </c>
      <c r="CJ453" s="155">
        <f t="shared" si="545"/>
        <v>232553493.46666667</v>
      </c>
      <c r="CK453" s="156">
        <f t="shared" si="536"/>
        <v>1511597707.5333333</v>
      </c>
      <c r="CL453" s="155">
        <f t="shared" si="544"/>
        <v>29069186.683333334</v>
      </c>
      <c r="CM453" s="155">
        <f t="shared" si="544"/>
        <v>29069186.683333334</v>
      </c>
      <c r="CN453" s="155">
        <f t="shared" si="544"/>
        <v>29069186.683333334</v>
      </c>
      <c r="CO453" s="155">
        <f t="shared" si="544"/>
        <v>29069186.683333334</v>
      </c>
      <c r="CP453" s="155">
        <f t="shared" si="544"/>
        <v>29069186.683333334</v>
      </c>
      <c r="CQ453" s="155">
        <f t="shared" si="544"/>
        <v>29069186.683333334</v>
      </c>
      <c r="CR453" s="155">
        <f t="shared" si="544"/>
        <v>29069186.683333334</v>
      </c>
      <c r="CS453" s="155">
        <f t="shared" si="544"/>
        <v>29069186.683333334</v>
      </c>
      <c r="CT453" s="155">
        <f t="shared" si="544"/>
        <v>29069186.683333334</v>
      </c>
      <c r="CU453" s="155">
        <f t="shared" si="544"/>
        <v>29069186.683333334</v>
      </c>
      <c r="CV453" s="155">
        <f t="shared" si="544"/>
        <v>29069186.683333334</v>
      </c>
      <c r="CW453" s="155">
        <f t="shared" si="544"/>
        <v>29069186.683333334</v>
      </c>
      <c r="CX453" s="155">
        <f t="shared" si="533"/>
        <v>348830240.19999999</v>
      </c>
      <c r="CY453" s="155">
        <f t="shared" si="546"/>
        <v>1162767467.3333333</v>
      </c>
    </row>
    <row r="454" spans="1:103" ht="13" outlineLevel="1" x14ac:dyDescent="0.25">
      <c r="A454" s="80" t="s">
        <v>714</v>
      </c>
      <c r="B454" s="80" t="s">
        <v>39</v>
      </c>
      <c r="C454" s="72"/>
      <c r="D454" s="71" t="s">
        <v>610</v>
      </c>
      <c r="E454" s="142" t="s">
        <v>990</v>
      </c>
      <c r="F454" s="71" t="s">
        <v>611</v>
      </c>
      <c r="G454" s="73">
        <v>45427</v>
      </c>
      <c r="H454" s="73">
        <v>45444</v>
      </c>
      <c r="I454" s="74">
        <v>36</v>
      </c>
      <c r="J454" s="74">
        <v>1001601400</v>
      </c>
      <c r="K454" s="116" t="s">
        <v>46</v>
      </c>
      <c r="L454" s="109"/>
      <c r="M454" s="38" t="str">
        <f t="shared" si="493"/>
        <v>6273</v>
      </c>
      <c r="N454" s="71">
        <v>6273001908</v>
      </c>
      <c r="O454" s="109">
        <v>6273001908</v>
      </c>
      <c r="P454" s="77"/>
      <c r="Q454" s="77"/>
      <c r="R454" s="76">
        <v>20900000</v>
      </c>
      <c r="S454" s="170">
        <f t="shared" si="494"/>
        <v>580555.5555555555</v>
      </c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>
        <f t="shared" si="518"/>
        <v>0</v>
      </c>
      <c r="AG454" s="156">
        <v>0</v>
      </c>
      <c r="AH454" s="158">
        <f t="shared" si="540"/>
        <v>0</v>
      </c>
      <c r="AI454" s="158">
        <f t="shared" si="540"/>
        <v>0</v>
      </c>
      <c r="AJ454" s="158">
        <f t="shared" si="540"/>
        <v>0</v>
      </c>
      <c r="AK454" s="158">
        <f t="shared" si="540"/>
        <v>0</v>
      </c>
      <c r="AL454" s="158">
        <f t="shared" si="540"/>
        <v>0</v>
      </c>
      <c r="AM454" s="158">
        <f t="shared" si="540"/>
        <v>0</v>
      </c>
      <c r="AN454" s="158">
        <f t="shared" si="540"/>
        <v>0</v>
      </c>
      <c r="AO454" s="158">
        <f t="shared" si="540"/>
        <v>0</v>
      </c>
      <c r="AP454" s="158">
        <f t="shared" si="540"/>
        <v>0</v>
      </c>
      <c r="AQ454" s="158">
        <f t="shared" si="540"/>
        <v>0</v>
      </c>
      <c r="AR454" s="158">
        <f t="shared" si="540"/>
        <v>0</v>
      </c>
      <c r="AS454" s="158">
        <f t="shared" si="540"/>
        <v>0</v>
      </c>
      <c r="AT454" s="158">
        <f t="shared" si="519"/>
        <v>0</v>
      </c>
      <c r="AU454" s="156">
        <v>0</v>
      </c>
      <c r="AV454" s="158">
        <f t="shared" si="541"/>
        <v>0</v>
      </c>
      <c r="AW454" s="158">
        <f t="shared" si="541"/>
        <v>0</v>
      </c>
      <c r="AX454" s="158">
        <f t="shared" si="541"/>
        <v>0</v>
      </c>
      <c r="AY454" s="158">
        <f t="shared" si="541"/>
        <v>0</v>
      </c>
      <c r="AZ454" s="158">
        <f t="shared" si="541"/>
        <v>0</v>
      </c>
      <c r="BA454" s="158">
        <f t="shared" si="541"/>
        <v>0</v>
      </c>
      <c r="BB454" s="158">
        <f t="shared" si="541"/>
        <v>0</v>
      </c>
      <c r="BC454" s="158">
        <f t="shared" si="541"/>
        <v>0</v>
      </c>
      <c r="BD454" s="158">
        <f t="shared" si="541"/>
        <v>0</v>
      </c>
      <c r="BE454" s="158">
        <f t="shared" si="541"/>
        <v>0</v>
      </c>
      <c r="BF454" s="158">
        <f t="shared" si="541"/>
        <v>0</v>
      </c>
      <c r="BG454" s="158">
        <f t="shared" si="541"/>
        <v>0</v>
      </c>
      <c r="BH454" s="158">
        <f t="shared" si="538"/>
        <v>0</v>
      </c>
      <c r="BI454" s="156">
        <v>0</v>
      </c>
      <c r="BJ454" s="158">
        <f t="shared" si="508"/>
        <v>0</v>
      </c>
      <c r="BK454" s="158">
        <f t="shared" si="539"/>
        <v>0</v>
      </c>
      <c r="BL454" s="158">
        <f t="shared" si="539"/>
        <v>0</v>
      </c>
      <c r="BM454" s="158">
        <f t="shared" si="539"/>
        <v>0</v>
      </c>
      <c r="BN454" s="158">
        <f t="shared" si="539"/>
        <v>0</v>
      </c>
      <c r="BO454" s="158">
        <f t="shared" si="539"/>
        <v>0</v>
      </c>
      <c r="BP454" s="158">
        <f t="shared" si="539"/>
        <v>0</v>
      </c>
      <c r="BQ454" s="158">
        <f t="shared" si="539"/>
        <v>0</v>
      </c>
      <c r="BR454" s="158">
        <f t="shared" si="525"/>
        <v>0</v>
      </c>
      <c r="BS454" s="158">
        <f t="shared" si="542"/>
        <v>0</v>
      </c>
      <c r="BT454" s="158">
        <f t="shared" si="542"/>
        <v>0</v>
      </c>
      <c r="BU454" s="158">
        <f t="shared" si="503"/>
        <v>0</v>
      </c>
      <c r="BV454" s="158">
        <f t="shared" si="513"/>
        <v>0</v>
      </c>
      <c r="BW454" s="156">
        <v>0</v>
      </c>
      <c r="BX454" s="155">
        <f t="shared" ref="BX454:CI465" si="547">+IF(YEAR($H454)&lt;$BX$5,$S454,IF(AND(YEAR($H454)=$BX$5,MONTH($H454)&lt;=BX$6),$S454,0))</f>
        <v>0</v>
      </c>
      <c r="BY454" s="155">
        <f t="shared" si="547"/>
        <v>0</v>
      </c>
      <c r="BZ454" s="155">
        <f t="shared" si="547"/>
        <v>0</v>
      </c>
      <c r="CA454" s="155">
        <f t="shared" si="547"/>
        <v>0</v>
      </c>
      <c r="CB454" s="155">
        <f t="shared" si="547"/>
        <v>0</v>
      </c>
      <c r="CC454" s="155">
        <f t="shared" si="547"/>
        <v>580555.5555555555</v>
      </c>
      <c r="CD454" s="155">
        <f t="shared" si="547"/>
        <v>580555.5555555555</v>
      </c>
      <c r="CE454" s="155">
        <f t="shared" si="547"/>
        <v>580555.5555555555</v>
      </c>
      <c r="CF454" s="155">
        <f t="shared" si="547"/>
        <v>580555.5555555555</v>
      </c>
      <c r="CG454" s="155">
        <f t="shared" si="547"/>
        <v>580555.5555555555</v>
      </c>
      <c r="CH454" s="155">
        <f t="shared" si="547"/>
        <v>580555.5555555555</v>
      </c>
      <c r="CI454" s="155">
        <f t="shared" si="547"/>
        <v>580555.5555555555</v>
      </c>
      <c r="CJ454" s="155">
        <f t="shared" si="545"/>
        <v>4063888.8888888885</v>
      </c>
      <c r="CK454" s="156">
        <f t="shared" si="536"/>
        <v>16836111.111111112</v>
      </c>
      <c r="CL454" s="155">
        <f t="shared" si="544"/>
        <v>580555.5555555555</v>
      </c>
      <c r="CM454" s="155">
        <f t="shared" si="544"/>
        <v>580555.5555555555</v>
      </c>
      <c r="CN454" s="155">
        <f t="shared" si="544"/>
        <v>580555.5555555555</v>
      </c>
      <c r="CO454" s="155">
        <f t="shared" si="544"/>
        <v>580555.5555555555</v>
      </c>
      <c r="CP454" s="155">
        <f t="shared" si="544"/>
        <v>580555.5555555555</v>
      </c>
      <c r="CQ454" s="155">
        <f t="shared" si="544"/>
        <v>580555.5555555555</v>
      </c>
      <c r="CR454" s="155">
        <f t="shared" si="544"/>
        <v>580555.5555555555</v>
      </c>
      <c r="CS454" s="155">
        <f t="shared" si="544"/>
        <v>580555.5555555555</v>
      </c>
      <c r="CT454" s="155">
        <f t="shared" si="544"/>
        <v>580555.5555555555</v>
      </c>
      <c r="CU454" s="155">
        <f t="shared" si="544"/>
        <v>580555.5555555555</v>
      </c>
      <c r="CV454" s="155">
        <f t="shared" si="544"/>
        <v>580555.5555555555</v>
      </c>
      <c r="CW454" s="155">
        <f t="shared" si="544"/>
        <v>580555.5555555555</v>
      </c>
      <c r="CX454" s="155">
        <f t="shared" si="533"/>
        <v>6966666.6666666679</v>
      </c>
      <c r="CY454" s="155">
        <f t="shared" si="546"/>
        <v>9869444.444444444</v>
      </c>
    </row>
    <row r="455" spans="1:103" s="42" customFormat="1" ht="13" outlineLevel="1" x14ac:dyDescent="0.25">
      <c r="A455" s="33" t="s">
        <v>38</v>
      </c>
      <c r="B455" s="33" t="s">
        <v>39</v>
      </c>
      <c r="C455" s="56"/>
      <c r="D455" s="33" t="s">
        <v>88</v>
      </c>
      <c r="E455" s="36" t="s">
        <v>89</v>
      </c>
      <c r="F455" s="33" t="s">
        <v>90</v>
      </c>
      <c r="G455" s="57">
        <v>45414</v>
      </c>
      <c r="H455" s="57">
        <v>45444</v>
      </c>
      <c r="I455" s="36">
        <v>60</v>
      </c>
      <c r="J455" s="146" t="s">
        <v>94</v>
      </c>
      <c r="K455" s="37" t="s">
        <v>66</v>
      </c>
      <c r="L455" s="33"/>
      <c r="M455" s="38" t="str">
        <f>+LEFT(N455,4)</f>
        <v>6274</v>
      </c>
      <c r="N455" s="33">
        <v>6274001905</v>
      </c>
      <c r="O455" s="33">
        <v>6274001905</v>
      </c>
      <c r="P455" s="58"/>
      <c r="Q455" s="58"/>
      <c r="R455" s="58">
        <v>37962963</v>
      </c>
      <c r="S455" s="59">
        <f>+R455/I455</f>
        <v>632716.05000000005</v>
      </c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60"/>
      <c r="BQ455" s="60"/>
      <c r="BR455" s="60"/>
      <c r="BS455" s="60"/>
      <c r="BT455" s="60"/>
      <c r="BU455" s="60"/>
      <c r="BV455" s="41">
        <f>+SUM(BJ455:BU455)</f>
        <v>0</v>
      </c>
      <c r="BW455" s="41">
        <f>R455-BV455</f>
        <v>37962963</v>
      </c>
      <c r="BX455" s="61"/>
      <c r="BY455" s="61"/>
      <c r="BZ455" s="61"/>
      <c r="CA455" s="41"/>
      <c r="CB455" s="41"/>
      <c r="CC455" s="41">
        <f t="shared" ref="CC455:CI456" si="548">+$S455</f>
        <v>632716.05000000005</v>
      </c>
      <c r="CD455" s="41">
        <f t="shared" si="548"/>
        <v>632716.05000000005</v>
      </c>
      <c r="CE455" s="41">
        <f t="shared" si="548"/>
        <v>632716.05000000005</v>
      </c>
      <c r="CF455" s="41">
        <f t="shared" si="548"/>
        <v>632716.05000000005</v>
      </c>
      <c r="CG455" s="41">
        <f t="shared" si="548"/>
        <v>632716.05000000005</v>
      </c>
      <c r="CH455" s="41">
        <f t="shared" si="548"/>
        <v>632716.05000000005</v>
      </c>
      <c r="CI455" s="41">
        <f t="shared" si="548"/>
        <v>632716.05000000005</v>
      </c>
      <c r="CJ455" s="41">
        <f>+SUM(BX455:CI455)</f>
        <v>4429012.3499999996</v>
      </c>
      <c r="CK455" s="41">
        <f>+BW455-CJ455</f>
        <v>33533950.649999999</v>
      </c>
      <c r="CL455" s="41">
        <f t="shared" si="544"/>
        <v>632716.05000000005</v>
      </c>
      <c r="CM455" s="41">
        <f t="shared" si="544"/>
        <v>632716.05000000005</v>
      </c>
      <c r="CN455" s="41">
        <f t="shared" si="544"/>
        <v>632716.05000000005</v>
      </c>
      <c r="CO455" s="41">
        <f t="shared" si="544"/>
        <v>632716.05000000005</v>
      </c>
      <c r="CP455" s="41">
        <f t="shared" si="544"/>
        <v>632716.05000000005</v>
      </c>
      <c r="CQ455" s="41">
        <f t="shared" si="544"/>
        <v>632716.05000000005</v>
      </c>
      <c r="CR455" s="41">
        <f t="shared" si="544"/>
        <v>632716.05000000005</v>
      </c>
      <c r="CS455" s="41">
        <f t="shared" si="544"/>
        <v>632716.05000000005</v>
      </c>
      <c r="CT455" s="41">
        <f t="shared" si="544"/>
        <v>632716.05000000005</v>
      </c>
      <c r="CU455" s="41">
        <f t="shared" si="544"/>
        <v>632716.05000000005</v>
      </c>
      <c r="CV455" s="41">
        <f t="shared" si="544"/>
        <v>632716.05000000005</v>
      </c>
      <c r="CW455" s="41">
        <f t="shared" si="544"/>
        <v>632716.05000000005</v>
      </c>
      <c r="CX455" s="41">
        <f>+SUM(CL455:CW455)</f>
        <v>7592592.5999999987</v>
      </c>
      <c r="CY455" s="41">
        <f>+CK455-CX455</f>
        <v>25941358.050000001</v>
      </c>
    </row>
    <row r="456" spans="1:103" s="42" customFormat="1" ht="13" outlineLevel="1" x14ac:dyDescent="0.25">
      <c r="A456" s="33" t="s">
        <v>38</v>
      </c>
      <c r="B456" s="33" t="s">
        <v>39</v>
      </c>
      <c r="C456" s="56"/>
      <c r="D456" s="33" t="s">
        <v>88</v>
      </c>
      <c r="E456" s="36" t="s">
        <v>91</v>
      </c>
      <c r="F456" s="33" t="s">
        <v>90</v>
      </c>
      <c r="G456" s="57">
        <v>45414</v>
      </c>
      <c r="H456" s="57">
        <v>45444</v>
      </c>
      <c r="I456" s="36">
        <v>60</v>
      </c>
      <c r="J456" s="146" t="s">
        <v>94</v>
      </c>
      <c r="K456" s="37" t="s">
        <v>66</v>
      </c>
      <c r="L456" s="33"/>
      <c r="M456" s="38" t="str">
        <f>+LEFT(N456,4)</f>
        <v>6274</v>
      </c>
      <c r="N456" s="33">
        <v>6274001905</v>
      </c>
      <c r="O456" s="33">
        <v>6274001905</v>
      </c>
      <c r="P456" s="58"/>
      <c r="Q456" s="58"/>
      <c r="R456" s="58">
        <v>37962963</v>
      </c>
      <c r="S456" s="59">
        <f>+R456/I456</f>
        <v>632716.05000000005</v>
      </c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60"/>
      <c r="BQ456" s="60"/>
      <c r="BR456" s="60"/>
      <c r="BS456" s="60"/>
      <c r="BT456" s="60"/>
      <c r="BU456" s="60"/>
      <c r="BV456" s="41">
        <f>+SUM(BJ456:BU456)</f>
        <v>0</v>
      </c>
      <c r="BW456" s="41">
        <f>R456-BV456</f>
        <v>37962963</v>
      </c>
      <c r="BX456" s="61"/>
      <c r="BY456" s="61"/>
      <c r="BZ456" s="61"/>
      <c r="CA456" s="41"/>
      <c r="CB456" s="41"/>
      <c r="CC456" s="41">
        <f t="shared" si="548"/>
        <v>632716.05000000005</v>
      </c>
      <c r="CD456" s="41">
        <f t="shared" si="548"/>
        <v>632716.05000000005</v>
      </c>
      <c r="CE456" s="41">
        <f t="shared" si="548"/>
        <v>632716.05000000005</v>
      </c>
      <c r="CF456" s="41">
        <f t="shared" si="548"/>
        <v>632716.05000000005</v>
      </c>
      <c r="CG456" s="41">
        <f t="shared" si="548"/>
        <v>632716.05000000005</v>
      </c>
      <c r="CH456" s="41">
        <f t="shared" si="548"/>
        <v>632716.05000000005</v>
      </c>
      <c r="CI456" s="41">
        <f t="shared" si="548"/>
        <v>632716.05000000005</v>
      </c>
      <c r="CJ456" s="41">
        <f>+SUM(BX456:CI456)</f>
        <v>4429012.3499999996</v>
      </c>
      <c r="CK456" s="41">
        <f>+BW456-CJ456</f>
        <v>33533950.649999999</v>
      </c>
      <c r="CL456" s="41">
        <f t="shared" si="544"/>
        <v>632716.05000000005</v>
      </c>
      <c r="CM456" s="41">
        <f t="shared" si="544"/>
        <v>632716.05000000005</v>
      </c>
      <c r="CN456" s="41">
        <f t="shared" si="544"/>
        <v>632716.05000000005</v>
      </c>
      <c r="CO456" s="41">
        <f t="shared" si="544"/>
        <v>632716.05000000005</v>
      </c>
      <c r="CP456" s="41">
        <f t="shared" si="544"/>
        <v>632716.05000000005</v>
      </c>
      <c r="CQ456" s="41">
        <f t="shared" si="544"/>
        <v>632716.05000000005</v>
      </c>
      <c r="CR456" s="41">
        <f t="shared" si="544"/>
        <v>632716.05000000005</v>
      </c>
      <c r="CS456" s="41">
        <f t="shared" si="544"/>
        <v>632716.05000000005</v>
      </c>
      <c r="CT456" s="41">
        <f t="shared" si="544"/>
        <v>632716.05000000005</v>
      </c>
      <c r="CU456" s="41">
        <f t="shared" si="544"/>
        <v>632716.05000000005</v>
      </c>
      <c r="CV456" s="41">
        <f t="shared" si="544"/>
        <v>632716.05000000005</v>
      </c>
      <c r="CW456" s="41">
        <f t="shared" si="544"/>
        <v>632716.05000000005</v>
      </c>
      <c r="CX456" s="41">
        <f>+SUM(CL456:CW456)</f>
        <v>7592592.5999999987</v>
      </c>
      <c r="CY456" s="41">
        <f>+CK456-CX456</f>
        <v>25941358.050000001</v>
      </c>
    </row>
    <row r="457" spans="1:103" ht="13" outlineLevel="1" x14ac:dyDescent="0.25">
      <c r="A457" s="80" t="s">
        <v>460</v>
      </c>
      <c r="B457" s="80" t="s">
        <v>39</v>
      </c>
      <c r="C457" s="72"/>
      <c r="D457" s="71" t="s">
        <v>147</v>
      </c>
      <c r="E457" s="142" t="s">
        <v>991</v>
      </c>
      <c r="F457" s="71" t="s">
        <v>612</v>
      </c>
      <c r="G457" s="73">
        <v>45446</v>
      </c>
      <c r="H457" s="73">
        <v>45474</v>
      </c>
      <c r="I457" s="74">
        <v>60</v>
      </c>
      <c r="J457" s="74" t="s">
        <v>613</v>
      </c>
      <c r="K457" s="116" t="s">
        <v>46</v>
      </c>
      <c r="L457" s="109"/>
      <c r="M457" s="38" t="str">
        <f t="shared" si="493"/>
        <v>6274</v>
      </c>
      <c r="N457" s="80">
        <v>6274001906</v>
      </c>
      <c r="O457" s="109">
        <v>6273001906</v>
      </c>
      <c r="P457" s="77"/>
      <c r="Q457" s="77"/>
      <c r="R457" s="76">
        <v>400000000</v>
      </c>
      <c r="S457" s="170">
        <f t="shared" si="494"/>
        <v>6666666.666666667</v>
      </c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>
        <f t="shared" si="518"/>
        <v>0</v>
      </c>
      <c r="AG457" s="156">
        <v>0</v>
      </c>
      <c r="AH457" s="158">
        <f t="shared" ref="AH457:AS469" si="549">+IF(YEAR($H457)&lt;$AH$5,$S457,IF(AND(YEAR($H457)=$AH$5,MONTH($H457)&lt;=AH$6),$S457,0))</f>
        <v>0</v>
      </c>
      <c r="AI457" s="158">
        <f t="shared" si="549"/>
        <v>0</v>
      </c>
      <c r="AJ457" s="158">
        <f t="shared" si="549"/>
        <v>0</v>
      </c>
      <c r="AK457" s="158">
        <f t="shared" si="549"/>
        <v>0</v>
      </c>
      <c r="AL457" s="158">
        <f t="shared" si="549"/>
        <v>0</v>
      </c>
      <c r="AM457" s="158">
        <f t="shared" si="549"/>
        <v>0</v>
      </c>
      <c r="AN457" s="158">
        <f t="shared" si="549"/>
        <v>0</v>
      </c>
      <c r="AO457" s="158">
        <f t="shared" si="549"/>
        <v>0</v>
      </c>
      <c r="AP457" s="158">
        <f t="shared" si="549"/>
        <v>0</v>
      </c>
      <c r="AQ457" s="158">
        <f t="shared" si="549"/>
        <v>0</v>
      </c>
      <c r="AR457" s="158">
        <f t="shared" si="549"/>
        <v>0</v>
      </c>
      <c r="AS457" s="158">
        <f t="shared" si="549"/>
        <v>0</v>
      </c>
      <c r="AT457" s="158">
        <f t="shared" si="519"/>
        <v>0</v>
      </c>
      <c r="AU457" s="156">
        <v>0</v>
      </c>
      <c r="AV457" s="158">
        <f t="shared" ref="AV457:BG469" si="550">+IF(YEAR($H457)&lt;$AV$5,$S457,IF(AND(YEAR($H457)=$AV$5,MONTH($H457)&lt;=AV$6),$S457,0))</f>
        <v>0</v>
      </c>
      <c r="AW457" s="158">
        <f t="shared" si="550"/>
        <v>0</v>
      </c>
      <c r="AX457" s="158">
        <f t="shared" si="550"/>
        <v>0</v>
      </c>
      <c r="AY457" s="158">
        <f t="shared" si="550"/>
        <v>0</v>
      </c>
      <c r="AZ457" s="158">
        <f t="shared" si="550"/>
        <v>0</v>
      </c>
      <c r="BA457" s="158">
        <f t="shared" si="550"/>
        <v>0</v>
      </c>
      <c r="BB457" s="158">
        <f t="shared" si="550"/>
        <v>0</v>
      </c>
      <c r="BC457" s="158">
        <f t="shared" si="550"/>
        <v>0</v>
      </c>
      <c r="BD457" s="158">
        <f t="shared" si="550"/>
        <v>0</v>
      </c>
      <c r="BE457" s="158">
        <f t="shared" si="550"/>
        <v>0</v>
      </c>
      <c r="BF457" s="158">
        <f t="shared" si="550"/>
        <v>0</v>
      </c>
      <c r="BG457" s="158">
        <f t="shared" si="550"/>
        <v>0</v>
      </c>
      <c r="BH457" s="158">
        <f t="shared" si="538"/>
        <v>0</v>
      </c>
      <c r="BI457" s="156">
        <v>0</v>
      </c>
      <c r="BJ457" s="158"/>
      <c r="BK457" s="158"/>
      <c r="BL457" s="158"/>
      <c r="BM457" s="158"/>
      <c r="BN457" s="158"/>
      <c r="BO457" s="158"/>
      <c r="BP457" s="158"/>
      <c r="BQ457" s="158"/>
      <c r="BR457" s="158"/>
      <c r="BS457" s="158"/>
      <c r="BT457" s="158"/>
      <c r="BU457" s="158"/>
      <c r="BV457" s="158">
        <f t="shared" si="513"/>
        <v>0</v>
      </c>
      <c r="BW457" s="156">
        <v>0</v>
      </c>
      <c r="BX457" s="155">
        <f t="shared" si="547"/>
        <v>0</v>
      </c>
      <c r="BY457" s="155">
        <f t="shared" si="547"/>
        <v>0</v>
      </c>
      <c r="BZ457" s="155">
        <f t="shared" si="547"/>
        <v>0</v>
      </c>
      <c r="CA457" s="155">
        <f t="shared" si="547"/>
        <v>0</v>
      </c>
      <c r="CB457" s="155">
        <f t="shared" si="547"/>
        <v>0</v>
      </c>
      <c r="CC457" s="155">
        <f t="shared" si="547"/>
        <v>0</v>
      </c>
      <c r="CD457" s="155">
        <f t="shared" si="547"/>
        <v>6666666.666666667</v>
      </c>
      <c r="CE457" s="155">
        <f t="shared" si="547"/>
        <v>6666666.666666667</v>
      </c>
      <c r="CF457" s="155">
        <f t="shared" si="547"/>
        <v>6666666.666666667</v>
      </c>
      <c r="CG457" s="155">
        <f t="shared" si="547"/>
        <v>6666666.666666667</v>
      </c>
      <c r="CH457" s="155">
        <f t="shared" si="547"/>
        <v>6666666.666666667</v>
      </c>
      <c r="CI457" s="155">
        <f t="shared" si="547"/>
        <v>6666666.666666667</v>
      </c>
      <c r="CJ457" s="155">
        <f t="shared" si="545"/>
        <v>40000000</v>
      </c>
      <c r="CK457" s="156">
        <f t="shared" si="536"/>
        <v>360000000</v>
      </c>
      <c r="CL457" s="155">
        <f t="shared" si="544"/>
        <v>6666666.666666667</v>
      </c>
      <c r="CM457" s="155">
        <f t="shared" si="544"/>
        <v>6666666.666666667</v>
      </c>
      <c r="CN457" s="155">
        <f t="shared" si="544"/>
        <v>6666666.666666667</v>
      </c>
      <c r="CO457" s="155">
        <f t="shared" si="544"/>
        <v>6666666.666666667</v>
      </c>
      <c r="CP457" s="155">
        <f t="shared" si="544"/>
        <v>6666666.666666667</v>
      </c>
      <c r="CQ457" s="155">
        <f t="shared" si="544"/>
        <v>6666666.666666667</v>
      </c>
      <c r="CR457" s="155">
        <f t="shared" si="544"/>
        <v>6666666.666666667</v>
      </c>
      <c r="CS457" s="155">
        <f t="shared" si="544"/>
        <v>6666666.666666667</v>
      </c>
      <c r="CT457" s="155">
        <f t="shared" si="544"/>
        <v>6666666.666666667</v>
      </c>
      <c r="CU457" s="155">
        <f t="shared" si="544"/>
        <v>6666666.666666667</v>
      </c>
      <c r="CV457" s="155">
        <f t="shared" si="544"/>
        <v>6666666.666666667</v>
      </c>
      <c r="CW457" s="155">
        <f t="shared" si="544"/>
        <v>6666666.666666667</v>
      </c>
      <c r="CX457" s="155">
        <f t="shared" si="533"/>
        <v>80000000</v>
      </c>
      <c r="CY457" s="155">
        <f t="shared" si="546"/>
        <v>280000000</v>
      </c>
    </row>
    <row r="458" spans="1:103" ht="13" outlineLevel="1" x14ac:dyDescent="0.25">
      <c r="A458" s="80" t="s">
        <v>715</v>
      </c>
      <c r="B458" s="80" t="s">
        <v>39</v>
      </c>
      <c r="C458" s="72"/>
      <c r="D458" s="71" t="s">
        <v>168</v>
      </c>
      <c r="E458" s="142" t="s">
        <v>992</v>
      </c>
      <c r="F458" s="71" t="s">
        <v>614</v>
      </c>
      <c r="G458" s="73">
        <v>45446</v>
      </c>
      <c r="H458" s="73">
        <v>45474</v>
      </c>
      <c r="I458" s="74">
        <v>36</v>
      </c>
      <c r="J458" s="74" t="s">
        <v>613</v>
      </c>
      <c r="K458" s="116" t="s">
        <v>46</v>
      </c>
      <c r="L458" s="109"/>
      <c r="M458" s="38" t="str">
        <f t="shared" si="493"/>
        <v>6424</v>
      </c>
      <c r="N458" s="71">
        <v>6424001903</v>
      </c>
      <c r="O458" s="109">
        <v>6424001903</v>
      </c>
      <c r="P458" s="77"/>
      <c r="Q458" s="77"/>
      <c r="R458" s="76">
        <v>98100000</v>
      </c>
      <c r="S458" s="170">
        <f t="shared" si="494"/>
        <v>2725000</v>
      </c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>
        <f t="shared" si="518"/>
        <v>0</v>
      </c>
      <c r="AG458" s="156">
        <v>0</v>
      </c>
      <c r="AH458" s="158">
        <f t="shared" si="549"/>
        <v>0</v>
      </c>
      <c r="AI458" s="158">
        <f t="shared" si="549"/>
        <v>0</v>
      </c>
      <c r="AJ458" s="158">
        <f t="shared" si="549"/>
        <v>0</v>
      </c>
      <c r="AK458" s="158">
        <f t="shared" si="549"/>
        <v>0</v>
      </c>
      <c r="AL458" s="158">
        <f t="shared" si="549"/>
        <v>0</v>
      </c>
      <c r="AM458" s="158">
        <f t="shared" si="549"/>
        <v>0</v>
      </c>
      <c r="AN458" s="158">
        <f t="shared" si="549"/>
        <v>0</v>
      </c>
      <c r="AO458" s="158">
        <f t="shared" si="549"/>
        <v>0</v>
      </c>
      <c r="AP458" s="158">
        <f t="shared" si="549"/>
        <v>0</v>
      </c>
      <c r="AQ458" s="158">
        <f t="shared" si="549"/>
        <v>0</v>
      </c>
      <c r="AR458" s="158">
        <f t="shared" si="549"/>
        <v>0</v>
      </c>
      <c r="AS458" s="158">
        <f t="shared" si="549"/>
        <v>0</v>
      </c>
      <c r="AT458" s="158">
        <f t="shared" si="519"/>
        <v>0</v>
      </c>
      <c r="AU458" s="156">
        <v>0</v>
      </c>
      <c r="AV458" s="158">
        <f t="shared" si="550"/>
        <v>0</v>
      </c>
      <c r="AW458" s="158">
        <f t="shared" si="550"/>
        <v>0</v>
      </c>
      <c r="AX458" s="158">
        <f t="shared" si="550"/>
        <v>0</v>
      </c>
      <c r="AY458" s="158">
        <f t="shared" si="550"/>
        <v>0</v>
      </c>
      <c r="AZ458" s="158">
        <f t="shared" si="550"/>
        <v>0</v>
      </c>
      <c r="BA458" s="158">
        <f t="shared" si="550"/>
        <v>0</v>
      </c>
      <c r="BB458" s="158">
        <f t="shared" si="550"/>
        <v>0</v>
      </c>
      <c r="BC458" s="158">
        <f t="shared" si="550"/>
        <v>0</v>
      </c>
      <c r="BD458" s="158">
        <f t="shared" si="550"/>
        <v>0</v>
      </c>
      <c r="BE458" s="158">
        <f t="shared" si="550"/>
        <v>0</v>
      </c>
      <c r="BF458" s="158">
        <f t="shared" si="550"/>
        <v>0</v>
      </c>
      <c r="BG458" s="158">
        <f t="shared" si="550"/>
        <v>0</v>
      </c>
      <c r="BH458" s="158">
        <f t="shared" si="538"/>
        <v>0</v>
      </c>
      <c r="BI458" s="156">
        <v>0</v>
      </c>
      <c r="BJ458" s="158"/>
      <c r="BK458" s="158"/>
      <c r="BL458" s="158"/>
      <c r="BM458" s="158"/>
      <c r="BN458" s="158"/>
      <c r="BO458" s="158"/>
      <c r="BP458" s="158"/>
      <c r="BQ458" s="158"/>
      <c r="BR458" s="158"/>
      <c r="BS458" s="158"/>
      <c r="BT458" s="158"/>
      <c r="BU458" s="158"/>
      <c r="BV458" s="158">
        <f t="shared" ref="BV458:BV475" si="551">+SUM(BJ458:BU458)</f>
        <v>0</v>
      </c>
      <c r="BW458" s="156">
        <v>0</v>
      </c>
      <c r="BX458" s="155">
        <f t="shared" si="547"/>
        <v>0</v>
      </c>
      <c r="BY458" s="155">
        <f t="shared" si="547"/>
        <v>0</v>
      </c>
      <c r="BZ458" s="155">
        <f t="shared" si="547"/>
        <v>0</v>
      </c>
      <c r="CA458" s="155">
        <f t="shared" si="547"/>
        <v>0</v>
      </c>
      <c r="CB458" s="155">
        <f t="shared" si="547"/>
        <v>0</v>
      </c>
      <c r="CC458" s="155">
        <f t="shared" si="547"/>
        <v>0</v>
      </c>
      <c r="CD458" s="155">
        <f t="shared" si="547"/>
        <v>2725000</v>
      </c>
      <c r="CE458" s="155">
        <f t="shared" si="547"/>
        <v>2725000</v>
      </c>
      <c r="CF458" s="155">
        <f t="shared" si="547"/>
        <v>2725000</v>
      </c>
      <c r="CG458" s="155">
        <f t="shared" si="547"/>
        <v>2725000</v>
      </c>
      <c r="CH458" s="155">
        <f t="shared" si="547"/>
        <v>2725000</v>
      </c>
      <c r="CI458" s="155">
        <f t="shared" si="547"/>
        <v>2725000</v>
      </c>
      <c r="CJ458" s="155">
        <f t="shared" si="545"/>
        <v>16350000</v>
      </c>
      <c r="CK458" s="156">
        <f t="shared" si="536"/>
        <v>81750000</v>
      </c>
      <c r="CL458" s="155">
        <f t="shared" si="544"/>
        <v>2725000</v>
      </c>
      <c r="CM458" s="155">
        <f t="shared" si="544"/>
        <v>2725000</v>
      </c>
      <c r="CN458" s="155">
        <f t="shared" si="544"/>
        <v>2725000</v>
      </c>
      <c r="CO458" s="155">
        <f t="shared" si="544"/>
        <v>2725000</v>
      </c>
      <c r="CP458" s="155">
        <f t="shared" si="544"/>
        <v>2725000</v>
      </c>
      <c r="CQ458" s="155">
        <f t="shared" si="544"/>
        <v>2725000</v>
      </c>
      <c r="CR458" s="155">
        <f t="shared" si="544"/>
        <v>2725000</v>
      </c>
      <c r="CS458" s="155">
        <f t="shared" si="544"/>
        <v>2725000</v>
      </c>
      <c r="CT458" s="155">
        <f t="shared" si="544"/>
        <v>2725000</v>
      </c>
      <c r="CU458" s="155">
        <f t="shared" si="544"/>
        <v>2725000</v>
      </c>
      <c r="CV458" s="155">
        <f t="shared" si="544"/>
        <v>2725000</v>
      </c>
      <c r="CW458" s="155">
        <f t="shared" si="544"/>
        <v>2725000</v>
      </c>
      <c r="CX458" s="155">
        <f t="shared" si="533"/>
        <v>32700000</v>
      </c>
      <c r="CY458" s="155">
        <f t="shared" si="546"/>
        <v>49050000</v>
      </c>
    </row>
    <row r="459" spans="1:103" ht="13" outlineLevel="1" x14ac:dyDescent="0.25">
      <c r="A459" s="80" t="s">
        <v>460</v>
      </c>
      <c r="B459" s="80" t="s">
        <v>39</v>
      </c>
      <c r="C459" s="72"/>
      <c r="D459" s="71" t="s">
        <v>147</v>
      </c>
      <c r="E459" s="142" t="s">
        <v>993</v>
      </c>
      <c r="F459" s="71" t="s">
        <v>615</v>
      </c>
      <c r="G459" s="73">
        <v>45474</v>
      </c>
      <c r="H459" s="73">
        <v>45505</v>
      </c>
      <c r="I459" s="74">
        <v>60</v>
      </c>
      <c r="J459" s="74" t="s">
        <v>94</v>
      </c>
      <c r="K459" s="116" t="s">
        <v>66</v>
      </c>
      <c r="L459" s="109"/>
      <c r="M459" s="38" t="str">
        <f t="shared" si="493"/>
        <v>6274</v>
      </c>
      <c r="N459" s="71">
        <v>6274001906</v>
      </c>
      <c r="O459" s="109">
        <v>6274001906</v>
      </c>
      <c r="P459" s="77"/>
      <c r="Q459" s="77"/>
      <c r="R459" s="76">
        <v>1256000000</v>
      </c>
      <c r="S459" s="170">
        <f t="shared" si="494"/>
        <v>20933333.333333332</v>
      </c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>
        <f t="shared" si="518"/>
        <v>0</v>
      </c>
      <c r="AG459" s="156">
        <v>0</v>
      </c>
      <c r="AH459" s="158">
        <f t="shared" si="549"/>
        <v>0</v>
      </c>
      <c r="AI459" s="158">
        <f t="shared" si="549"/>
        <v>0</v>
      </c>
      <c r="AJ459" s="158">
        <f t="shared" si="549"/>
        <v>0</v>
      </c>
      <c r="AK459" s="158">
        <f t="shared" si="549"/>
        <v>0</v>
      </c>
      <c r="AL459" s="158">
        <f t="shared" si="549"/>
        <v>0</v>
      </c>
      <c r="AM459" s="158">
        <f t="shared" si="549"/>
        <v>0</v>
      </c>
      <c r="AN459" s="158">
        <f t="shared" si="549"/>
        <v>0</v>
      </c>
      <c r="AO459" s="158">
        <f t="shared" si="549"/>
        <v>0</v>
      </c>
      <c r="AP459" s="158">
        <f t="shared" si="549"/>
        <v>0</v>
      </c>
      <c r="AQ459" s="158">
        <f t="shared" si="549"/>
        <v>0</v>
      </c>
      <c r="AR459" s="158">
        <f t="shared" si="549"/>
        <v>0</v>
      </c>
      <c r="AS459" s="158">
        <f t="shared" si="549"/>
        <v>0</v>
      </c>
      <c r="AT459" s="158">
        <f t="shared" si="519"/>
        <v>0</v>
      </c>
      <c r="AU459" s="156">
        <v>0</v>
      </c>
      <c r="AV459" s="158">
        <f t="shared" si="550"/>
        <v>0</v>
      </c>
      <c r="AW459" s="158">
        <f t="shared" si="550"/>
        <v>0</v>
      </c>
      <c r="AX459" s="158">
        <f t="shared" si="550"/>
        <v>0</v>
      </c>
      <c r="AY459" s="158">
        <f t="shared" si="550"/>
        <v>0</v>
      </c>
      <c r="AZ459" s="158">
        <f t="shared" si="550"/>
        <v>0</v>
      </c>
      <c r="BA459" s="158">
        <f t="shared" si="550"/>
        <v>0</v>
      </c>
      <c r="BB459" s="158">
        <f t="shared" si="550"/>
        <v>0</v>
      </c>
      <c r="BC459" s="158">
        <f t="shared" si="550"/>
        <v>0</v>
      </c>
      <c r="BD459" s="158">
        <f t="shared" si="550"/>
        <v>0</v>
      </c>
      <c r="BE459" s="158">
        <f t="shared" si="550"/>
        <v>0</v>
      </c>
      <c r="BF459" s="158">
        <f t="shared" si="550"/>
        <v>0</v>
      </c>
      <c r="BG459" s="158">
        <f t="shared" si="550"/>
        <v>0</v>
      </c>
      <c r="BH459" s="158">
        <f t="shared" si="538"/>
        <v>0</v>
      </c>
      <c r="BI459" s="156">
        <v>0</v>
      </c>
      <c r="BJ459" s="158"/>
      <c r="BK459" s="158"/>
      <c r="BL459" s="158"/>
      <c r="BM459" s="158"/>
      <c r="BN459" s="158"/>
      <c r="BO459" s="158"/>
      <c r="BP459" s="158"/>
      <c r="BQ459" s="158"/>
      <c r="BR459" s="158"/>
      <c r="BS459" s="158"/>
      <c r="BT459" s="158"/>
      <c r="BU459" s="158"/>
      <c r="BV459" s="158">
        <f t="shared" si="551"/>
        <v>0</v>
      </c>
      <c r="BW459" s="156">
        <v>0</v>
      </c>
      <c r="BX459" s="155">
        <f t="shared" si="547"/>
        <v>0</v>
      </c>
      <c r="BY459" s="155">
        <f t="shared" si="547"/>
        <v>0</v>
      </c>
      <c r="BZ459" s="155">
        <f t="shared" si="547"/>
        <v>0</v>
      </c>
      <c r="CA459" s="155">
        <f t="shared" si="547"/>
        <v>0</v>
      </c>
      <c r="CB459" s="155">
        <f t="shared" si="547"/>
        <v>0</v>
      </c>
      <c r="CC459" s="155">
        <f t="shared" si="547"/>
        <v>0</v>
      </c>
      <c r="CD459" s="155">
        <f t="shared" si="547"/>
        <v>0</v>
      </c>
      <c r="CE459" s="155">
        <f t="shared" si="547"/>
        <v>20933333.333333332</v>
      </c>
      <c r="CF459" s="155">
        <f t="shared" si="547"/>
        <v>20933333.333333332</v>
      </c>
      <c r="CG459" s="155">
        <f t="shared" si="547"/>
        <v>20933333.333333332</v>
      </c>
      <c r="CH459" s="155">
        <f t="shared" si="547"/>
        <v>20933333.333333332</v>
      </c>
      <c r="CI459" s="155">
        <f t="shared" si="547"/>
        <v>20933333.333333332</v>
      </c>
      <c r="CJ459" s="155">
        <f t="shared" si="545"/>
        <v>104666666.66666666</v>
      </c>
      <c r="CK459" s="156">
        <f t="shared" si="536"/>
        <v>1151333333.3333333</v>
      </c>
      <c r="CL459" s="155">
        <f t="shared" ref="CL459:CW468" si="552">+IF(YEAR($H459)&lt;$CL$4,$S459,IF(AND(YEAR($H459)=$CL$4,MONTH($H459)&lt;=CL$6),$S459,0))</f>
        <v>20933333.333333332</v>
      </c>
      <c r="CM459" s="155">
        <f t="shared" si="552"/>
        <v>20933333.333333332</v>
      </c>
      <c r="CN459" s="155">
        <f t="shared" si="552"/>
        <v>20933333.333333332</v>
      </c>
      <c r="CO459" s="155">
        <f t="shared" si="552"/>
        <v>20933333.333333332</v>
      </c>
      <c r="CP459" s="155">
        <f t="shared" si="552"/>
        <v>20933333.333333332</v>
      </c>
      <c r="CQ459" s="155">
        <f t="shared" si="552"/>
        <v>20933333.333333332</v>
      </c>
      <c r="CR459" s="155">
        <f t="shared" si="552"/>
        <v>20933333.333333332</v>
      </c>
      <c r="CS459" s="155">
        <f t="shared" si="552"/>
        <v>20933333.333333332</v>
      </c>
      <c r="CT459" s="155">
        <f t="shared" si="552"/>
        <v>20933333.333333332</v>
      </c>
      <c r="CU459" s="155">
        <f t="shared" si="552"/>
        <v>20933333.333333332</v>
      </c>
      <c r="CV459" s="155">
        <f t="shared" si="552"/>
        <v>20933333.333333332</v>
      </c>
      <c r="CW459" s="155">
        <f t="shared" si="552"/>
        <v>20933333.333333332</v>
      </c>
      <c r="CX459" s="155">
        <f t="shared" si="533"/>
        <v>251200000.00000003</v>
      </c>
      <c r="CY459" s="155">
        <f t="shared" si="546"/>
        <v>900133333.33333325</v>
      </c>
    </row>
    <row r="460" spans="1:103" ht="13" outlineLevel="1" x14ac:dyDescent="0.25">
      <c r="A460" s="80" t="s">
        <v>460</v>
      </c>
      <c r="B460" s="80" t="s">
        <v>39</v>
      </c>
      <c r="C460" s="72"/>
      <c r="D460" s="71" t="s">
        <v>147</v>
      </c>
      <c r="E460" s="142" t="s">
        <v>994</v>
      </c>
      <c r="F460" s="71" t="s">
        <v>616</v>
      </c>
      <c r="G460" s="73">
        <v>45505</v>
      </c>
      <c r="H460" s="73">
        <v>45536</v>
      </c>
      <c r="I460" s="74">
        <v>36</v>
      </c>
      <c r="J460" s="74" t="s">
        <v>613</v>
      </c>
      <c r="K460" s="116" t="s">
        <v>46</v>
      </c>
      <c r="L460" s="109"/>
      <c r="M460" s="38" t="str">
        <f t="shared" si="493"/>
        <v>6274</v>
      </c>
      <c r="N460" s="71">
        <v>6274001906</v>
      </c>
      <c r="O460" s="109">
        <v>6274001906</v>
      </c>
      <c r="P460" s="77"/>
      <c r="Q460" s="77"/>
      <c r="R460" s="76">
        <v>54950000</v>
      </c>
      <c r="S460" s="170">
        <f t="shared" si="494"/>
        <v>1526388.888888889</v>
      </c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>
        <f t="shared" si="518"/>
        <v>0</v>
      </c>
      <c r="AG460" s="156">
        <v>0</v>
      </c>
      <c r="AH460" s="158">
        <f t="shared" si="549"/>
        <v>0</v>
      </c>
      <c r="AI460" s="158">
        <f t="shared" si="549"/>
        <v>0</v>
      </c>
      <c r="AJ460" s="158">
        <f t="shared" si="549"/>
        <v>0</v>
      </c>
      <c r="AK460" s="158">
        <f t="shared" si="549"/>
        <v>0</v>
      </c>
      <c r="AL460" s="158">
        <f t="shared" si="549"/>
        <v>0</v>
      </c>
      <c r="AM460" s="158">
        <f t="shared" si="549"/>
        <v>0</v>
      </c>
      <c r="AN460" s="158">
        <f t="shared" si="549"/>
        <v>0</v>
      </c>
      <c r="AO460" s="158">
        <f t="shared" si="549"/>
        <v>0</v>
      </c>
      <c r="AP460" s="158">
        <f t="shared" si="549"/>
        <v>0</v>
      </c>
      <c r="AQ460" s="158">
        <f t="shared" si="549"/>
        <v>0</v>
      </c>
      <c r="AR460" s="158">
        <f t="shared" si="549"/>
        <v>0</v>
      </c>
      <c r="AS460" s="158">
        <f t="shared" si="549"/>
        <v>0</v>
      </c>
      <c r="AT460" s="158">
        <f t="shared" si="519"/>
        <v>0</v>
      </c>
      <c r="AU460" s="156">
        <v>0</v>
      </c>
      <c r="AV460" s="158">
        <f t="shared" si="550"/>
        <v>0</v>
      </c>
      <c r="AW460" s="158">
        <f t="shared" si="550"/>
        <v>0</v>
      </c>
      <c r="AX460" s="158">
        <f t="shared" si="550"/>
        <v>0</v>
      </c>
      <c r="AY460" s="158">
        <f t="shared" si="550"/>
        <v>0</v>
      </c>
      <c r="AZ460" s="158">
        <f t="shared" si="550"/>
        <v>0</v>
      </c>
      <c r="BA460" s="158">
        <f t="shared" si="550"/>
        <v>0</v>
      </c>
      <c r="BB460" s="158">
        <f t="shared" si="550"/>
        <v>0</v>
      </c>
      <c r="BC460" s="158">
        <f t="shared" si="550"/>
        <v>0</v>
      </c>
      <c r="BD460" s="158">
        <f t="shared" si="550"/>
        <v>0</v>
      </c>
      <c r="BE460" s="158">
        <f t="shared" si="550"/>
        <v>0</v>
      </c>
      <c r="BF460" s="158">
        <f t="shared" si="550"/>
        <v>0</v>
      </c>
      <c r="BG460" s="158">
        <f t="shared" si="550"/>
        <v>0</v>
      </c>
      <c r="BH460" s="158">
        <f t="shared" si="538"/>
        <v>0</v>
      </c>
      <c r="BI460" s="156">
        <v>0</v>
      </c>
      <c r="BJ460" s="158"/>
      <c r="BK460" s="158"/>
      <c r="BL460" s="158"/>
      <c r="BM460" s="158"/>
      <c r="BN460" s="158"/>
      <c r="BO460" s="158"/>
      <c r="BP460" s="158"/>
      <c r="BQ460" s="158"/>
      <c r="BR460" s="158"/>
      <c r="BS460" s="158"/>
      <c r="BT460" s="158"/>
      <c r="BU460" s="158"/>
      <c r="BV460" s="158">
        <f t="shared" si="551"/>
        <v>0</v>
      </c>
      <c r="BW460" s="156">
        <v>0</v>
      </c>
      <c r="BX460" s="155">
        <f t="shared" si="547"/>
        <v>0</v>
      </c>
      <c r="BY460" s="155">
        <f t="shared" si="547"/>
        <v>0</v>
      </c>
      <c r="BZ460" s="155">
        <f t="shared" si="547"/>
        <v>0</v>
      </c>
      <c r="CA460" s="155">
        <f t="shared" si="547"/>
        <v>0</v>
      </c>
      <c r="CB460" s="155">
        <f t="shared" si="547"/>
        <v>0</v>
      </c>
      <c r="CC460" s="155">
        <f t="shared" si="547"/>
        <v>0</v>
      </c>
      <c r="CD460" s="155">
        <f t="shared" si="547"/>
        <v>0</v>
      </c>
      <c r="CE460" s="155">
        <f t="shared" si="547"/>
        <v>0</v>
      </c>
      <c r="CF460" s="155">
        <f t="shared" si="547"/>
        <v>1526388.888888889</v>
      </c>
      <c r="CG460" s="155">
        <f t="shared" si="547"/>
        <v>1526388.888888889</v>
      </c>
      <c r="CH460" s="155">
        <f t="shared" si="547"/>
        <v>1526388.888888889</v>
      </c>
      <c r="CI460" s="155">
        <f t="shared" si="547"/>
        <v>1526388.888888889</v>
      </c>
      <c r="CJ460" s="155">
        <f t="shared" si="545"/>
        <v>6105555.555555556</v>
      </c>
      <c r="CK460" s="156">
        <f t="shared" si="536"/>
        <v>48844444.444444448</v>
      </c>
      <c r="CL460" s="155">
        <f t="shared" si="552"/>
        <v>1526388.888888889</v>
      </c>
      <c r="CM460" s="155">
        <f t="shared" si="552"/>
        <v>1526388.888888889</v>
      </c>
      <c r="CN460" s="155">
        <f t="shared" si="552"/>
        <v>1526388.888888889</v>
      </c>
      <c r="CO460" s="155">
        <f t="shared" si="552"/>
        <v>1526388.888888889</v>
      </c>
      <c r="CP460" s="155">
        <f t="shared" si="552"/>
        <v>1526388.888888889</v>
      </c>
      <c r="CQ460" s="155">
        <f t="shared" si="552"/>
        <v>1526388.888888889</v>
      </c>
      <c r="CR460" s="155">
        <f t="shared" si="552"/>
        <v>1526388.888888889</v>
      </c>
      <c r="CS460" s="155">
        <f t="shared" si="552"/>
        <v>1526388.888888889</v>
      </c>
      <c r="CT460" s="155">
        <f t="shared" si="552"/>
        <v>1526388.888888889</v>
      </c>
      <c r="CU460" s="155">
        <f t="shared" si="552"/>
        <v>1526388.888888889</v>
      </c>
      <c r="CV460" s="155">
        <f t="shared" si="552"/>
        <v>1526388.888888889</v>
      </c>
      <c r="CW460" s="155">
        <f t="shared" si="552"/>
        <v>1526388.888888889</v>
      </c>
      <c r="CX460" s="155">
        <f t="shared" si="533"/>
        <v>18316666.666666664</v>
      </c>
      <c r="CY460" s="155">
        <f t="shared" si="546"/>
        <v>30527777.777777784</v>
      </c>
    </row>
    <row r="461" spans="1:103" ht="13" outlineLevel="1" x14ac:dyDescent="0.25">
      <c r="A461" s="80" t="s">
        <v>460</v>
      </c>
      <c r="B461" s="80" t="s">
        <v>39</v>
      </c>
      <c r="C461" s="72"/>
      <c r="D461" s="71" t="s">
        <v>147</v>
      </c>
      <c r="E461" s="142" t="s">
        <v>995</v>
      </c>
      <c r="F461" s="71" t="s">
        <v>617</v>
      </c>
      <c r="G461" s="73">
        <v>45505</v>
      </c>
      <c r="H461" s="73">
        <v>45536</v>
      </c>
      <c r="I461" s="74">
        <v>36</v>
      </c>
      <c r="J461" s="74" t="s">
        <v>613</v>
      </c>
      <c r="K461" s="116" t="s">
        <v>46</v>
      </c>
      <c r="L461" s="109"/>
      <c r="M461" s="38" t="str">
        <f t="shared" si="493"/>
        <v>6274</v>
      </c>
      <c r="N461" s="71">
        <v>6274001906</v>
      </c>
      <c r="O461" s="109">
        <v>6274001906</v>
      </c>
      <c r="P461" s="77"/>
      <c r="Q461" s="77"/>
      <c r="R461" s="76">
        <v>50000000</v>
      </c>
      <c r="S461" s="170">
        <f t="shared" si="494"/>
        <v>1388888.888888889</v>
      </c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>
        <f t="shared" si="518"/>
        <v>0</v>
      </c>
      <c r="AG461" s="156">
        <v>0</v>
      </c>
      <c r="AH461" s="158">
        <f t="shared" si="549"/>
        <v>0</v>
      </c>
      <c r="AI461" s="158">
        <f t="shared" si="549"/>
        <v>0</v>
      </c>
      <c r="AJ461" s="158">
        <f t="shared" si="549"/>
        <v>0</v>
      </c>
      <c r="AK461" s="158">
        <f t="shared" si="549"/>
        <v>0</v>
      </c>
      <c r="AL461" s="158">
        <f t="shared" si="549"/>
        <v>0</v>
      </c>
      <c r="AM461" s="158">
        <f t="shared" si="549"/>
        <v>0</v>
      </c>
      <c r="AN461" s="158">
        <f t="shared" si="549"/>
        <v>0</v>
      </c>
      <c r="AO461" s="158">
        <f t="shared" si="549"/>
        <v>0</v>
      </c>
      <c r="AP461" s="158">
        <f t="shared" si="549"/>
        <v>0</v>
      </c>
      <c r="AQ461" s="158">
        <f t="shared" si="549"/>
        <v>0</v>
      </c>
      <c r="AR461" s="158">
        <f t="shared" si="549"/>
        <v>0</v>
      </c>
      <c r="AS461" s="158">
        <f t="shared" si="549"/>
        <v>0</v>
      </c>
      <c r="AT461" s="158">
        <f t="shared" si="519"/>
        <v>0</v>
      </c>
      <c r="AU461" s="156">
        <v>0</v>
      </c>
      <c r="AV461" s="158">
        <f t="shared" si="550"/>
        <v>0</v>
      </c>
      <c r="AW461" s="158">
        <f t="shared" si="550"/>
        <v>0</v>
      </c>
      <c r="AX461" s="158">
        <f t="shared" si="550"/>
        <v>0</v>
      </c>
      <c r="AY461" s="158">
        <f t="shared" si="550"/>
        <v>0</v>
      </c>
      <c r="AZ461" s="158">
        <f t="shared" si="550"/>
        <v>0</v>
      </c>
      <c r="BA461" s="158">
        <f t="shared" si="550"/>
        <v>0</v>
      </c>
      <c r="BB461" s="158">
        <f t="shared" si="550"/>
        <v>0</v>
      </c>
      <c r="BC461" s="158">
        <f t="shared" si="550"/>
        <v>0</v>
      </c>
      <c r="BD461" s="158">
        <f t="shared" si="550"/>
        <v>0</v>
      </c>
      <c r="BE461" s="158">
        <f t="shared" si="550"/>
        <v>0</v>
      </c>
      <c r="BF461" s="158">
        <f t="shared" si="550"/>
        <v>0</v>
      </c>
      <c r="BG461" s="158">
        <f t="shared" si="550"/>
        <v>0</v>
      </c>
      <c r="BH461" s="158">
        <f t="shared" si="538"/>
        <v>0</v>
      </c>
      <c r="BI461" s="156">
        <v>0</v>
      </c>
      <c r="BJ461" s="158"/>
      <c r="BK461" s="158"/>
      <c r="BL461" s="158"/>
      <c r="BM461" s="158"/>
      <c r="BN461" s="158"/>
      <c r="BO461" s="158"/>
      <c r="BP461" s="158"/>
      <c r="BQ461" s="158"/>
      <c r="BR461" s="158"/>
      <c r="BS461" s="158"/>
      <c r="BT461" s="158"/>
      <c r="BU461" s="158"/>
      <c r="BV461" s="158">
        <f t="shared" si="551"/>
        <v>0</v>
      </c>
      <c r="BW461" s="156">
        <v>0</v>
      </c>
      <c r="BX461" s="155">
        <f t="shared" si="547"/>
        <v>0</v>
      </c>
      <c r="BY461" s="155">
        <f t="shared" si="547"/>
        <v>0</v>
      </c>
      <c r="BZ461" s="155">
        <f t="shared" si="547"/>
        <v>0</v>
      </c>
      <c r="CA461" s="155">
        <f t="shared" si="547"/>
        <v>0</v>
      </c>
      <c r="CB461" s="155">
        <f t="shared" si="547"/>
        <v>0</v>
      </c>
      <c r="CC461" s="155">
        <f t="shared" si="547"/>
        <v>0</v>
      </c>
      <c r="CD461" s="155">
        <f t="shared" si="547"/>
        <v>0</v>
      </c>
      <c r="CE461" s="155">
        <f t="shared" si="547"/>
        <v>0</v>
      </c>
      <c r="CF461" s="155">
        <f t="shared" si="547"/>
        <v>1388888.888888889</v>
      </c>
      <c r="CG461" s="155">
        <f t="shared" si="547"/>
        <v>1388888.888888889</v>
      </c>
      <c r="CH461" s="155">
        <f t="shared" si="547"/>
        <v>1388888.888888889</v>
      </c>
      <c r="CI461" s="155">
        <f t="shared" si="547"/>
        <v>1388888.888888889</v>
      </c>
      <c r="CJ461" s="155">
        <f t="shared" si="545"/>
        <v>5555555.555555556</v>
      </c>
      <c r="CK461" s="156">
        <f t="shared" si="536"/>
        <v>44444444.444444448</v>
      </c>
      <c r="CL461" s="155">
        <f t="shared" si="552"/>
        <v>1388888.888888889</v>
      </c>
      <c r="CM461" s="155">
        <f t="shared" si="552"/>
        <v>1388888.888888889</v>
      </c>
      <c r="CN461" s="155">
        <f t="shared" si="552"/>
        <v>1388888.888888889</v>
      </c>
      <c r="CO461" s="155">
        <f t="shared" si="552"/>
        <v>1388888.888888889</v>
      </c>
      <c r="CP461" s="155">
        <f t="shared" si="552"/>
        <v>1388888.888888889</v>
      </c>
      <c r="CQ461" s="155">
        <f t="shared" si="552"/>
        <v>1388888.888888889</v>
      </c>
      <c r="CR461" s="155">
        <f t="shared" si="552"/>
        <v>1388888.888888889</v>
      </c>
      <c r="CS461" s="155">
        <f t="shared" si="552"/>
        <v>1388888.888888889</v>
      </c>
      <c r="CT461" s="155">
        <f t="shared" si="552"/>
        <v>1388888.888888889</v>
      </c>
      <c r="CU461" s="155">
        <f t="shared" si="552"/>
        <v>1388888.888888889</v>
      </c>
      <c r="CV461" s="155">
        <f t="shared" si="552"/>
        <v>1388888.888888889</v>
      </c>
      <c r="CW461" s="155">
        <f t="shared" si="552"/>
        <v>1388888.888888889</v>
      </c>
      <c r="CX461" s="155">
        <f t="shared" si="533"/>
        <v>16666666.666666664</v>
      </c>
      <c r="CY461" s="155">
        <f t="shared" si="546"/>
        <v>27777777.777777784</v>
      </c>
    </row>
    <row r="462" spans="1:103" ht="13" outlineLevel="1" x14ac:dyDescent="0.25">
      <c r="A462" s="80" t="s">
        <v>460</v>
      </c>
      <c r="B462" s="80" t="s">
        <v>39</v>
      </c>
      <c r="C462" s="72"/>
      <c r="D462" s="71" t="s">
        <v>82</v>
      </c>
      <c r="E462" s="142" t="s">
        <v>996</v>
      </c>
      <c r="F462" s="71" t="s">
        <v>618</v>
      </c>
      <c r="G462" s="73">
        <v>45291</v>
      </c>
      <c r="H462" s="73">
        <v>45566</v>
      </c>
      <c r="I462" s="74">
        <v>36</v>
      </c>
      <c r="J462" s="74" t="s">
        <v>619</v>
      </c>
      <c r="K462" s="116" t="s">
        <v>43</v>
      </c>
      <c r="L462" s="109"/>
      <c r="M462" s="38" t="str">
        <f t="shared" si="493"/>
        <v>6274</v>
      </c>
      <c r="N462" s="71">
        <v>6274001903</v>
      </c>
      <c r="O462" s="109">
        <v>6274001903</v>
      </c>
      <c r="P462" s="77"/>
      <c r="Q462" s="77"/>
      <c r="R462" s="76">
        <v>208587018</v>
      </c>
      <c r="S462" s="170">
        <f t="shared" si="494"/>
        <v>5794083.833333333</v>
      </c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>
        <f t="shared" ref="AF462:AF475" si="553">+SUM(T462:AE462)</f>
        <v>0</v>
      </c>
      <c r="AG462" s="156">
        <v>0</v>
      </c>
      <c r="AH462" s="158">
        <f t="shared" si="549"/>
        <v>0</v>
      </c>
      <c r="AI462" s="158">
        <f t="shared" si="549"/>
        <v>0</v>
      </c>
      <c r="AJ462" s="158">
        <f t="shared" si="549"/>
        <v>0</v>
      </c>
      <c r="AK462" s="158">
        <f t="shared" si="549"/>
        <v>0</v>
      </c>
      <c r="AL462" s="158">
        <f t="shared" si="549"/>
        <v>0</v>
      </c>
      <c r="AM462" s="158">
        <f t="shared" si="549"/>
        <v>0</v>
      </c>
      <c r="AN462" s="158">
        <f t="shared" si="549"/>
        <v>0</v>
      </c>
      <c r="AO462" s="158">
        <f t="shared" si="549"/>
        <v>0</v>
      </c>
      <c r="AP462" s="158">
        <f t="shared" si="549"/>
        <v>0</v>
      </c>
      <c r="AQ462" s="158">
        <f t="shared" si="549"/>
        <v>0</v>
      </c>
      <c r="AR462" s="158">
        <f t="shared" si="549"/>
        <v>0</v>
      </c>
      <c r="AS462" s="158">
        <f t="shared" si="549"/>
        <v>0</v>
      </c>
      <c r="AT462" s="158">
        <f t="shared" ref="AT462:AT475" si="554">+SUM(AH462:AS462)</f>
        <v>0</v>
      </c>
      <c r="AU462" s="156">
        <v>0</v>
      </c>
      <c r="AV462" s="158">
        <f t="shared" si="550"/>
        <v>0</v>
      </c>
      <c r="AW462" s="158">
        <f t="shared" si="550"/>
        <v>0</v>
      </c>
      <c r="AX462" s="158">
        <f t="shared" si="550"/>
        <v>0</v>
      </c>
      <c r="AY462" s="158">
        <f t="shared" si="550"/>
        <v>0</v>
      </c>
      <c r="AZ462" s="158">
        <f t="shared" si="550"/>
        <v>0</v>
      </c>
      <c r="BA462" s="158">
        <f t="shared" si="550"/>
        <v>0</v>
      </c>
      <c r="BB462" s="158">
        <f t="shared" si="550"/>
        <v>0</v>
      </c>
      <c r="BC462" s="158">
        <f t="shared" si="550"/>
        <v>0</v>
      </c>
      <c r="BD462" s="158">
        <f t="shared" si="550"/>
        <v>0</v>
      </c>
      <c r="BE462" s="158">
        <f t="shared" si="550"/>
        <v>0</v>
      </c>
      <c r="BF462" s="158">
        <f t="shared" si="550"/>
        <v>0</v>
      </c>
      <c r="BG462" s="158">
        <f t="shared" si="550"/>
        <v>0</v>
      </c>
      <c r="BH462" s="158">
        <f t="shared" si="538"/>
        <v>0</v>
      </c>
      <c r="BI462" s="156">
        <v>0</v>
      </c>
      <c r="BJ462" s="158"/>
      <c r="BK462" s="158"/>
      <c r="BL462" s="158"/>
      <c r="BM462" s="158"/>
      <c r="BN462" s="158"/>
      <c r="BO462" s="158"/>
      <c r="BP462" s="158"/>
      <c r="BQ462" s="158"/>
      <c r="BR462" s="158"/>
      <c r="BS462" s="158"/>
      <c r="BT462" s="158"/>
      <c r="BU462" s="158"/>
      <c r="BV462" s="158">
        <f t="shared" si="551"/>
        <v>0</v>
      </c>
      <c r="BW462" s="156">
        <v>0</v>
      </c>
      <c r="BX462" s="155">
        <f t="shared" si="547"/>
        <v>0</v>
      </c>
      <c r="BY462" s="155">
        <f t="shared" si="547"/>
        <v>0</v>
      </c>
      <c r="BZ462" s="155">
        <f t="shared" si="547"/>
        <v>0</v>
      </c>
      <c r="CA462" s="155">
        <f t="shared" si="547"/>
        <v>0</v>
      </c>
      <c r="CB462" s="155">
        <f t="shared" si="547"/>
        <v>0</v>
      </c>
      <c r="CC462" s="155">
        <f t="shared" si="547"/>
        <v>0</v>
      </c>
      <c r="CD462" s="155">
        <f t="shared" si="547"/>
        <v>0</v>
      </c>
      <c r="CE462" s="155">
        <f t="shared" si="547"/>
        <v>0</v>
      </c>
      <c r="CF462" s="155">
        <f t="shared" si="547"/>
        <v>0</v>
      </c>
      <c r="CG462" s="155">
        <f t="shared" si="547"/>
        <v>5794083.833333333</v>
      </c>
      <c r="CH462" s="155">
        <f t="shared" si="547"/>
        <v>5794083.833333333</v>
      </c>
      <c r="CI462" s="155">
        <f t="shared" si="547"/>
        <v>5794083.833333333</v>
      </c>
      <c r="CJ462" s="155">
        <f t="shared" si="545"/>
        <v>17382251.5</v>
      </c>
      <c r="CK462" s="156">
        <f t="shared" si="536"/>
        <v>191204766.5</v>
      </c>
      <c r="CL462" s="155">
        <f t="shared" si="552"/>
        <v>5794083.833333333</v>
      </c>
      <c r="CM462" s="155">
        <f t="shared" si="552"/>
        <v>5794083.833333333</v>
      </c>
      <c r="CN462" s="155">
        <f t="shared" si="552"/>
        <v>5794083.833333333</v>
      </c>
      <c r="CO462" s="155">
        <f t="shared" si="552"/>
        <v>5794083.833333333</v>
      </c>
      <c r="CP462" s="155">
        <f t="shared" si="552"/>
        <v>5794083.833333333</v>
      </c>
      <c r="CQ462" s="155">
        <f t="shared" si="552"/>
        <v>5794083.833333333</v>
      </c>
      <c r="CR462" s="155">
        <f t="shared" si="552"/>
        <v>5794083.833333333</v>
      </c>
      <c r="CS462" s="155">
        <f t="shared" si="552"/>
        <v>5794083.833333333</v>
      </c>
      <c r="CT462" s="155">
        <f t="shared" si="552"/>
        <v>5794083.833333333</v>
      </c>
      <c r="CU462" s="155">
        <f t="shared" si="552"/>
        <v>5794083.833333333</v>
      </c>
      <c r="CV462" s="155">
        <f t="shared" si="552"/>
        <v>5794083.833333333</v>
      </c>
      <c r="CW462" s="155">
        <f t="shared" si="552"/>
        <v>5794083.833333333</v>
      </c>
      <c r="CX462" s="155">
        <f t="shared" si="533"/>
        <v>69529006.000000015</v>
      </c>
      <c r="CY462" s="155">
        <f t="shared" si="546"/>
        <v>121675760.49999999</v>
      </c>
    </row>
    <row r="463" spans="1:103" ht="13" outlineLevel="1" x14ac:dyDescent="0.25">
      <c r="A463" s="80" t="s">
        <v>460</v>
      </c>
      <c r="B463" s="80" t="s">
        <v>39</v>
      </c>
      <c r="C463" s="72"/>
      <c r="D463" s="71" t="s">
        <v>173</v>
      </c>
      <c r="E463" s="142" t="s">
        <v>997</v>
      </c>
      <c r="F463" s="71" t="s">
        <v>620</v>
      </c>
      <c r="G463" s="73">
        <v>45552</v>
      </c>
      <c r="H463" s="73">
        <v>45566</v>
      </c>
      <c r="I463" s="74">
        <v>36</v>
      </c>
      <c r="J463" s="74" t="s">
        <v>619</v>
      </c>
      <c r="K463" s="116" t="s">
        <v>43</v>
      </c>
      <c r="L463" s="109"/>
      <c r="M463" s="38" t="str">
        <f t="shared" si="493"/>
        <v>6274</v>
      </c>
      <c r="N463" s="71">
        <v>6274001904</v>
      </c>
      <c r="O463" s="109">
        <v>6274001904</v>
      </c>
      <c r="P463" s="77"/>
      <c r="Q463" s="77"/>
      <c r="R463" s="76">
        <v>49000000</v>
      </c>
      <c r="S463" s="170">
        <f t="shared" si="494"/>
        <v>1361111.111111111</v>
      </c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>
        <f t="shared" si="553"/>
        <v>0</v>
      </c>
      <c r="AG463" s="156">
        <v>0</v>
      </c>
      <c r="AH463" s="158">
        <f t="shared" si="549"/>
        <v>0</v>
      </c>
      <c r="AI463" s="158">
        <f t="shared" si="549"/>
        <v>0</v>
      </c>
      <c r="AJ463" s="158">
        <f t="shared" si="549"/>
        <v>0</v>
      </c>
      <c r="AK463" s="158">
        <f t="shared" si="549"/>
        <v>0</v>
      </c>
      <c r="AL463" s="158">
        <f t="shared" si="549"/>
        <v>0</v>
      </c>
      <c r="AM463" s="158">
        <f t="shared" si="549"/>
        <v>0</v>
      </c>
      <c r="AN463" s="158">
        <f t="shared" si="549"/>
        <v>0</v>
      </c>
      <c r="AO463" s="158">
        <f t="shared" si="549"/>
        <v>0</v>
      </c>
      <c r="AP463" s="158">
        <f t="shared" si="549"/>
        <v>0</v>
      </c>
      <c r="AQ463" s="158">
        <f t="shared" si="549"/>
        <v>0</v>
      </c>
      <c r="AR463" s="158">
        <f t="shared" si="549"/>
        <v>0</v>
      </c>
      <c r="AS463" s="158">
        <f t="shared" si="549"/>
        <v>0</v>
      </c>
      <c r="AT463" s="158">
        <f t="shared" si="554"/>
        <v>0</v>
      </c>
      <c r="AU463" s="156">
        <v>0</v>
      </c>
      <c r="AV463" s="158">
        <f t="shared" si="550"/>
        <v>0</v>
      </c>
      <c r="AW463" s="158">
        <f t="shared" si="550"/>
        <v>0</v>
      </c>
      <c r="AX463" s="158">
        <f t="shared" si="550"/>
        <v>0</v>
      </c>
      <c r="AY463" s="158">
        <f t="shared" si="550"/>
        <v>0</v>
      </c>
      <c r="AZ463" s="158">
        <f t="shared" si="550"/>
        <v>0</v>
      </c>
      <c r="BA463" s="158">
        <f t="shared" si="550"/>
        <v>0</v>
      </c>
      <c r="BB463" s="158">
        <f t="shared" si="550"/>
        <v>0</v>
      </c>
      <c r="BC463" s="158">
        <f t="shared" si="550"/>
        <v>0</v>
      </c>
      <c r="BD463" s="158">
        <f t="shared" si="550"/>
        <v>0</v>
      </c>
      <c r="BE463" s="158">
        <f t="shared" si="550"/>
        <v>0</v>
      </c>
      <c r="BF463" s="158">
        <f t="shared" si="550"/>
        <v>0</v>
      </c>
      <c r="BG463" s="158">
        <f t="shared" si="550"/>
        <v>0</v>
      </c>
      <c r="BH463" s="158">
        <f t="shared" si="538"/>
        <v>0</v>
      </c>
      <c r="BI463" s="156">
        <v>0</v>
      </c>
      <c r="BJ463" s="158"/>
      <c r="BK463" s="158"/>
      <c r="BL463" s="158"/>
      <c r="BM463" s="158"/>
      <c r="BN463" s="158"/>
      <c r="BO463" s="158"/>
      <c r="BP463" s="158"/>
      <c r="BQ463" s="158"/>
      <c r="BR463" s="158"/>
      <c r="BS463" s="158"/>
      <c r="BT463" s="158"/>
      <c r="BU463" s="158"/>
      <c r="BV463" s="158">
        <f t="shared" si="551"/>
        <v>0</v>
      </c>
      <c r="BW463" s="156">
        <v>0</v>
      </c>
      <c r="BX463" s="155">
        <f t="shared" si="547"/>
        <v>0</v>
      </c>
      <c r="BY463" s="155">
        <f t="shared" si="547"/>
        <v>0</v>
      </c>
      <c r="BZ463" s="155">
        <f t="shared" si="547"/>
        <v>0</v>
      </c>
      <c r="CA463" s="155">
        <f t="shared" si="547"/>
        <v>0</v>
      </c>
      <c r="CB463" s="155">
        <f t="shared" si="547"/>
        <v>0</v>
      </c>
      <c r="CC463" s="155">
        <f t="shared" si="547"/>
        <v>0</v>
      </c>
      <c r="CD463" s="155">
        <f t="shared" si="547"/>
        <v>0</v>
      </c>
      <c r="CE463" s="155">
        <f t="shared" si="547"/>
        <v>0</v>
      </c>
      <c r="CF463" s="155">
        <f t="shared" si="547"/>
        <v>0</v>
      </c>
      <c r="CG463" s="155">
        <f t="shared" si="547"/>
        <v>1361111.111111111</v>
      </c>
      <c r="CH463" s="155">
        <f t="shared" si="547"/>
        <v>1361111.111111111</v>
      </c>
      <c r="CI463" s="155">
        <f t="shared" si="547"/>
        <v>1361111.111111111</v>
      </c>
      <c r="CJ463" s="155">
        <f t="shared" si="545"/>
        <v>4083333.333333333</v>
      </c>
      <c r="CK463" s="156">
        <f t="shared" si="536"/>
        <v>44916666.666666664</v>
      </c>
      <c r="CL463" s="155">
        <f t="shared" si="552"/>
        <v>1361111.111111111</v>
      </c>
      <c r="CM463" s="155">
        <f t="shared" si="552"/>
        <v>1361111.111111111</v>
      </c>
      <c r="CN463" s="155">
        <f t="shared" si="552"/>
        <v>1361111.111111111</v>
      </c>
      <c r="CO463" s="155">
        <f t="shared" si="552"/>
        <v>1361111.111111111</v>
      </c>
      <c r="CP463" s="155">
        <f t="shared" si="552"/>
        <v>1361111.111111111</v>
      </c>
      <c r="CQ463" s="155">
        <f t="shared" si="552"/>
        <v>1361111.111111111</v>
      </c>
      <c r="CR463" s="155">
        <f t="shared" si="552"/>
        <v>1361111.111111111</v>
      </c>
      <c r="CS463" s="155">
        <f t="shared" si="552"/>
        <v>1361111.111111111</v>
      </c>
      <c r="CT463" s="155">
        <f t="shared" si="552"/>
        <v>1361111.111111111</v>
      </c>
      <c r="CU463" s="155">
        <f t="shared" si="552"/>
        <v>1361111.111111111</v>
      </c>
      <c r="CV463" s="155">
        <f t="shared" si="552"/>
        <v>1361111.111111111</v>
      </c>
      <c r="CW463" s="155">
        <f t="shared" si="552"/>
        <v>1361111.111111111</v>
      </c>
      <c r="CX463" s="155">
        <f t="shared" si="533"/>
        <v>16333333.333333336</v>
      </c>
      <c r="CY463" s="155">
        <f t="shared" si="546"/>
        <v>28583333.333333328</v>
      </c>
    </row>
    <row r="464" spans="1:103" ht="13" outlineLevel="1" x14ac:dyDescent="0.25">
      <c r="A464" s="80" t="s">
        <v>460</v>
      </c>
      <c r="B464" s="80" t="s">
        <v>39</v>
      </c>
      <c r="C464" s="72"/>
      <c r="D464" s="71" t="s">
        <v>82</v>
      </c>
      <c r="E464" s="142" t="s">
        <v>998</v>
      </c>
      <c r="F464" s="71" t="s">
        <v>621</v>
      </c>
      <c r="G464" s="73">
        <v>45597</v>
      </c>
      <c r="H464" s="73">
        <v>45627</v>
      </c>
      <c r="I464" s="74">
        <v>36</v>
      </c>
      <c r="J464" s="74" t="s">
        <v>622</v>
      </c>
      <c r="K464" s="116" t="s">
        <v>623</v>
      </c>
      <c r="L464" s="109"/>
      <c r="M464" s="38" t="str">
        <f t="shared" si="493"/>
        <v>6274</v>
      </c>
      <c r="N464" s="71">
        <v>6274001903</v>
      </c>
      <c r="O464" s="109">
        <v>6274001903</v>
      </c>
      <c r="P464" s="77"/>
      <c r="Q464" s="77"/>
      <c r="R464" s="76">
        <v>87000000</v>
      </c>
      <c r="S464" s="170">
        <f t="shared" si="494"/>
        <v>2416666.6666666665</v>
      </c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>
        <f t="shared" si="553"/>
        <v>0</v>
      </c>
      <c r="AG464" s="156">
        <v>0</v>
      </c>
      <c r="AH464" s="158">
        <f t="shared" si="549"/>
        <v>0</v>
      </c>
      <c r="AI464" s="158">
        <f t="shared" si="549"/>
        <v>0</v>
      </c>
      <c r="AJ464" s="158">
        <f t="shared" si="549"/>
        <v>0</v>
      </c>
      <c r="AK464" s="158">
        <f t="shared" si="549"/>
        <v>0</v>
      </c>
      <c r="AL464" s="158">
        <f t="shared" si="549"/>
        <v>0</v>
      </c>
      <c r="AM464" s="158">
        <f t="shared" si="549"/>
        <v>0</v>
      </c>
      <c r="AN464" s="158">
        <f t="shared" si="549"/>
        <v>0</v>
      </c>
      <c r="AO464" s="158">
        <f t="shared" si="549"/>
        <v>0</v>
      </c>
      <c r="AP464" s="158">
        <f t="shared" si="549"/>
        <v>0</v>
      </c>
      <c r="AQ464" s="158">
        <f t="shared" si="549"/>
        <v>0</v>
      </c>
      <c r="AR464" s="158">
        <f t="shared" si="549"/>
        <v>0</v>
      </c>
      <c r="AS464" s="158">
        <f t="shared" si="549"/>
        <v>0</v>
      </c>
      <c r="AT464" s="158">
        <f t="shared" si="554"/>
        <v>0</v>
      </c>
      <c r="AU464" s="156">
        <v>0</v>
      </c>
      <c r="AV464" s="158">
        <f t="shared" si="550"/>
        <v>0</v>
      </c>
      <c r="AW464" s="158">
        <f t="shared" si="550"/>
        <v>0</v>
      </c>
      <c r="AX464" s="158">
        <f t="shared" si="550"/>
        <v>0</v>
      </c>
      <c r="AY464" s="158">
        <f t="shared" si="550"/>
        <v>0</v>
      </c>
      <c r="AZ464" s="158">
        <f t="shared" si="550"/>
        <v>0</v>
      </c>
      <c r="BA464" s="158">
        <f t="shared" si="550"/>
        <v>0</v>
      </c>
      <c r="BB464" s="158">
        <f t="shared" si="550"/>
        <v>0</v>
      </c>
      <c r="BC464" s="158">
        <f t="shared" si="550"/>
        <v>0</v>
      </c>
      <c r="BD464" s="158">
        <f t="shared" si="550"/>
        <v>0</v>
      </c>
      <c r="BE464" s="158">
        <f t="shared" si="550"/>
        <v>0</v>
      </c>
      <c r="BF464" s="158">
        <f t="shared" si="550"/>
        <v>0</v>
      </c>
      <c r="BG464" s="158">
        <f t="shared" si="550"/>
        <v>0</v>
      </c>
      <c r="BH464" s="158">
        <f t="shared" si="538"/>
        <v>0</v>
      </c>
      <c r="BI464" s="156">
        <v>0</v>
      </c>
      <c r="BJ464" s="158"/>
      <c r="BK464" s="158"/>
      <c r="BL464" s="158"/>
      <c r="BM464" s="158"/>
      <c r="BN464" s="158"/>
      <c r="BO464" s="158"/>
      <c r="BP464" s="158"/>
      <c r="BQ464" s="158"/>
      <c r="BR464" s="158"/>
      <c r="BS464" s="158"/>
      <c r="BT464" s="158"/>
      <c r="BU464" s="158"/>
      <c r="BV464" s="158">
        <f t="shared" si="551"/>
        <v>0</v>
      </c>
      <c r="BW464" s="156">
        <v>0</v>
      </c>
      <c r="BX464" s="155">
        <f t="shared" si="547"/>
        <v>0</v>
      </c>
      <c r="BY464" s="155">
        <f t="shared" si="547"/>
        <v>0</v>
      </c>
      <c r="BZ464" s="155">
        <f t="shared" si="547"/>
        <v>0</v>
      </c>
      <c r="CA464" s="155">
        <f t="shared" si="547"/>
        <v>0</v>
      </c>
      <c r="CB464" s="155">
        <f t="shared" si="547"/>
        <v>0</v>
      </c>
      <c r="CC464" s="155">
        <f t="shared" si="547"/>
        <v>0</v>
      </c>
      <c r="CD464" s="155">
        <f t="shared" si="547"/>
        <v>0</v>
      </c>
      <c r="CE464" s="155">
        <f t="shared" si="547"/>
        <v>0</v>
      </c>
      <c r="CF464" s="155">
        <f t="shared" si="547"/>
        <v>0</v>
      </c>
      <c r="CG464" s="155">
        <f t="shared" si="547"/>
        <v>0</v>
      </c>
      <c r="CH464" s="155">
        <f t="shared" si="547"/>
        <v>0</v>
      </c>
      <c r="CI464" s="155">
        <f t="shared" si="547"/>
        <v>2416666.6666666665</v>
      </c>
      <c r="CJ464" s="155">
        <f t="shared" si="545"/>
        <v>2416666.6666666665</v>
      </c>
      <c r="CK464" s="156">
        <f t="shared" si="536"/>
        <v>84583333.333333328</v>
      </c>
      <c r="CL464" s="155">
        <f t="shared" si="552"/>
        <v>2416666.6666666665</v>
      </c>
      <c r="CM464" s="155">
        <f t="shared" si="552"/>
        <v>2416666.6666666665</v>
      </c>
      <c r="CN464" s="155">
        <f t="shared" si="552"/>
        <v>2416666.6666666665</v>
      </c>
      <c r="CO464" s="155">
        <f t="shared" si="552"/>
        <v>2416666.6666666665</v>
      </c>
      <c r="CP464" s="155">
        <f t="shared" si="552"/>
        <v>2416666.6666666665</v>
      </c>
      <c r="CQ464" s="155">
        <f t="shared" si="552"/>
        <v>2416666.6666666665</v>
      </c>
      <c r="CR464" s="155">
        <f t="shared" si="552"/>
        <v>2416666.6666666665</v>
      </c>
      <c r="CS464" s="155">
        <f t="shared" si="552"/>
        <v>2416666.6666666665</v>
      </c>
      <c r="CT464" s="155">
        <f t="shared" si="552"/>
        <v>2416666.6666666665</v>
      </c>
      <c r="CU464" s="155">
        <f t="shared" si="552"/>
        <v>2416666.6666666665</v>
      </c>
      <c r="CV464" s="155">
        <f t="shared" si="552"/>
        <v>2416666.6666666665</v>
      </c>
      <c r="CW464" s="155">
        <f t="shared" si="552"/>
        <v>2416666.6666666665</v>
      </c>
      <c r="CX464" s="155">
        <f t="shared" si="533"/>
        <v>29000000.000000004</v>
      </c>
      <c r="CY464" s="155">
        <f t="shared" si="546"/>
        <v>55583333.333333328</v>
      </c>
    </row>
    <row r="465" spans="1:104" ht="13" outlineLevel="1" x14ac:dyDescent="0.25">
      <c r="A465" s="80" t="s">
        <v>460</v>
      </c>
      <c r="B465" s="80" t="s">
        <v>39</v>
      </c>
      <c r="C465" s="72"/>
      <c r="D465" s="71" t="s">
        <v>147</v>
      </c>
      <c r="E465" s="142" t="s">
        <v>999</v>
      </c>
      <c r="F465" s="71" t="s">
        <v>624</v>
      </c>
      <c r="G465" s="73">
        <v>45626</v>
      </c>
      <c r="H465" s="73">
        <v>45627</v>
      </c>
      <c r="I465" s="74">
        <v>36</v>
      </c>
      <c r="J465" s="74" t="s">
        <v>619</v>
      </c>
      <c r="K465" s="116" t="s">
        <v>43</v>
      </c>
      <c r="L465" s="109"/>
      <c r="M465" s="38" t="str">
        <f t="shared" si="493"/>
        <v>6274</v>
      </c>
      <c r="N465" s="71">
        <v>6274001906</v>
      </c>
      <c r="O465" s="109">
        <v>6274001906</v>
      </c>
      <c r="P465" s="77"/>
      <c r="Q465" s="77"/>
      <c r="R465" s="76">
        <v>170000000</v>
      </c>
      <c r="S465" s="170">
        <f t="shared" si="494"/>
        <v>4722222.222222222</v>
      </c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>
        <f t="shared" si="553"/>
        <v>0</v>
      </c>
      <c r="AG465" s="156">
        <v>0</v>
      </c>
      <c r="AH465" s="158">
        <f t="shared" si="549"/>
        <v>0</v>
      </c>
      <c r="AI465" s="158">
        <f t="shared" si="549"/>
        <v>0</v>
      </c>
      <c r="AJ465" s="158">
        <f t="shared" si="549"/>
        <v>0</v>
      </c>
      <c r="AK465" s="158">
        <f t="shared" si="549"/>
        <v>0</v>
      </c>
      <c r="AL465" s="158">
        <f t="shared" si="549"/>
        <v>0</v>
      </c>
      <c r="AM465" s="158">
        <f t="shared" si="549"/>
        <v>0</v>
      </c>
      <c r="AN465" s="158">
        <f t="shared" si="549"/>
        <v>0</v>
      </c>
      <c r="AO465" s="158">
        <f t="shared" si="549"/>
        <v>0</v>
      </c>
      <c r="AP465" s="158">
        <f t="shared" si="549"/>
        <v>0</v>
      </c>
      <c r="AQ465" s="158">
        <f t="shared" si="549"/>
        <v>0</v>
      </c>
      <c r="AR465" s="158">
        <f t="shared" si="549"/>
        <v>0</v>
      </c>
      <c r="AS465" s="158">
        <f t="shared" si="549"/>
        <v>0</v>
      </c>
      <c r="AT465" s="158">
        <f t="shared" si="554"/>
        <v>0</v>
      </c>
      <c r="AU465" s="156">
        <v>0</v>
      </c>
      <c r="AV465" s="158">
        <f t="shared" si="550"/>
        <v>0</v>
      </c>
      <c r="AW465" s="158">
        <f t="shared" si="550"/>
        <v>0</v>
      </c>
      <c r="AX465" s="158">
        <f t="shared" si="550"/>
        <v>0</v>
      </c>
      <c r="AY465" s="158">
        <f t="shared" si="550"/>
        <v>0</v>
      </c>
      <c r="AZ465" s="158">
        <f t="shared" si="550"/>
        <v>0</v>
      </c>
      <c r="BA465" s="158">
        <f t="shared" si="550"/>
        <v>0</v>
      </c>
      <c r="BB465" s="158">
        <f t="shared" si="550"/>
        <v>0</v>
      </c>
      <c r="BC465" s="158">
        <f t="shared" si="550"/>
        <v>0</v>
      </c>
      <c r="BD465" s="158">
        <f t="shared" si="550"/>
        <v>0</v>
      </c>
      <c r="BE465" s="158">
        <f t="shared" si="550"/>
        <v>0</v>
      </c>
      <c r="BF465" s="158">
        <f t="shared" si="550"/>
        <v>0</v>
      </c>
      <c r="BG465" s="158">
        <f t="shared" si="550"/>
        <v>0</v>
      </c>
      <c r="BH465" s="158">
        <f t="shared" si="538"/>
        <v>0</v>
      </c>
      <c r="BI465" s="156">
        <v>0</v>
      </c>
      <c r="BJ465" s="158"/>
      <c r="BK465" s="158"/>
      <c r="BL465" s="158"/>
      <c r="BM465" s="158"/>
      <c r="BN465" s="158"/>
      <c r="BO465" s="158"/>
      <c r="BP465" s="158"/>
      <c r="BQ465" s="158"/>
      <c r="BR465" s="158"/>
      <c r="BS465" s="158"/>
      <c r="BT465" s="158"/>
      <c r="BU465" s="158"/>
      <c r="BV465" s="158">
        <f t="shared" si="551"/>
        <v>0</v>
      </c>
      <c r="BW465" s="156">
        <v>0</v>
      </c>
      <c r="BX465" s="155">
        <f t="shared" si="547"/>
        <v>0</v>
      </c>
      <c r="BY465" s="155">
        <f t="shared" si="547"/>
        <v>0</v>
      </c>
      <c r="BZ465" s="155">
        <f t="shared" si="547"/>
        <v>0</v>
      </c>
      <c r="CA465" s="155">
        <f t="shared" si="547"/>
        <v>0</v>
      </c>
      <c r="CB465" s="155">
        <f t="shared" si="547"/>
        <v>0</v>
      </c>
      <c r="CC465" s="155">
        <f t="shared" si="547"/>
        <v>0</v>
      </c>
      <c r="CD465" s="155">
        <f t="shared" si="547"/>
        <v>0</v>
      </c>
      <c r="CE465" s="155">
        <f t="shared" si="547"/>
        <v>0</v>
      </c>
      <c r="CF465" s="155">
        <f t="shared" si="547"/>
        <v>0</v>
      </c>
      <c r="CG465" s="155">
        <f t="shared" si="547"/>
        <v>0</v>
      </c>
      <c r="CH465" s="155">
        <f t="shared" si="547"/>
        <v>0</v>
      </c>
      <c r="CI465" s="155">
        <f t="shared" si="547"/>
        <v>4722222.222222222</v>
      </c>
      <c r="CJ465" s="155">
        <f t="shared" si="545"/>
        <v>4722222.222222222</v>
      </c>
      <c r="CK465" s="156">
        <f t="shared" si="536"/>
        <v>165277777.77777779</v>
      </c>
      <c r="CL465" s="155">
        <f t="shared" si="552"/>
        <v>4722222.222222222</v>
      </c>
      <c r="CM465" s="155">
        <f t="shared" si="552"/>
        <v>4722222.222222222</v>
      </c>
      <c r="CN465" s="155">
        <f t="shared" si="552"/>
        <v>4722222.222222222</v>
      </c>
      <c r="CO465" s="155">
        <f t="shared" si="552"/>
        <v>4722222.222222222</v>
      </c>
      <c r="CP465" s="155">
        <f t="shared" si="552"/>
        <v>4722222.222222222</v>
      </c>
      <c r="CQ465" s="155">
        <f t="shared" si="552"/>
        <v>4722222.222222222</v>
      </c>
      <c r="CR465" s="155">
        <f t="shared" si="552"/>
        <v>4722222.222222222</v>
      </c>
      <c r="CS465" s="155">
        <f t="shared" si="552"/>
        <v>4722222.222222222</v>
      </c>
      <c r="CT465" s="155">
        <f t="shared" si="552"/>
        <v>4722222.222222222</v>
      </c>
      <c r="CU465" s="155">
        <f t="shared" si="552"/>
        <v>4722222.222222222</v>
      </c>
      <c r="CV465" s="155">
        <f t="shared" si="552"/>
        <v>4722222.222222222</v>
      </c>
      <c r="CW465" s="155">
        <f t="shared" si="552"/>
        <v>4722222.222222222</v>
      </c>
      <c r="CX465" s="155">
        <f t="shared" si="533"/>
        <v>56666666.666666679</v>
      </c>
      <c r="CY465" s="155">
        <f t="shared" si="546"/>
        <v>108611111.1111111</v>
      </c>
    </row>
    <row r="466" spans="1:104" ht="13" outlineLevel="1" x14ac:dyDescent="0.25">
      <c r="A466" s="80" t="s">
        <v>460</v>
      </c>
      <c r="B466" s="80" t="s">
        <v>39</v>
      </c>
      <c r="C466" s="72"/>
      <c r="D466" s="71" t="s">
        <v>88</v>
      </c>
      <c r="E466" s="142" t="s">
        <v>1000</v>
      </c>
      <c r="F466" s="71" t="s">
        <v>625</v>
      </c>
      <c r="G466" s="73">
        <v>45603</v>
      </c>
      <c r="H466" s="73">
        <v>45627</v>
      </c>
      <c r="I466" s="74">
        <v>60</v>
      </c>
      <c r="J466" s="74" t="s">
        <v>619</v>
      </c>
      <c r="K466" s="116" t="s">
        <v>43</v>
      </c>
      <c r="L466" s="109"/>
      <c r="M466" s="38" t="str">
        <f t="shared" si="493"/>
        <v>6274</v>
      </c>
      <c r="N466" s="71">
        <v>6274001905</v>
      </c>
      <c r="O466" s="109">
        <v>6274001905</v>
      </c>
      <c r="P466" s="77"/>
      <c r="Q466" s="77"/>
      <c r="R466" s="76">
        <v>116500000</v>
      </c>
      <c r="S466" s="170">
        <f t="shared" si="494"/>
        <v>1941666.6666666667</v>
      </c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>
        <f t="shared" si="553"/>
        <v>0</v>
      </c>
      <c r="AG466" s="156">
        <v>0</v>
      </c>
      <c r="AH466" s="158">
        <f t="shared" si="549"/>
        <v>0</v>
      </c>
      <c r="AI466" s="158">
        <f t="shared" si="549"/>
        <v>0</v>
      </c>
      <c r="AJ466" s="158">
        <f t="shared" si="549"/>
        <v>0</v>
      </c>
      <c r="AK466" s="158">
        <f t="shared" si="549"/>
        <v>0</v>
      </c>
      <c r="AL466" s="158">
        <f t="shared" si="549"/>
        <v>0</v>
      </c>
      <c r="AM466" s="158">
        <f t="shared" si="549"/>
        <v>0</v>
      </c>
      <c r="AN466" s="158">
        <f t="shared" si="549"/>
        <v>0</v>
      </c>
      <c r="AO466" s="158">
        <f t="shared" si="549"/>
        <v>0</v>
      </c>
      <c r="AP466" s="158">
        <f t="shared" si="549"/>
        <v>0</v>
      </c>
      <c r="AQ466" s="158">
        <f t="shared" si="549"/>
        <v>0</v>
      </c>
      <c r="AR466" s="158">
        <f t="shared" si="549"/>
        <v>0</v>
      </c>
      <c r="AS466" s="158">
        <f t="shared" si="549"/>
        <v>0</v>
      </c>
      <c r="AT466" s="158">
        <f t="shared" si="554"/>
        <v>0</v>
      </c>
      <c r="AU466" s="156">
        <v>0</v>
      </c>
      <c r="AV466" s="158">
        <f t="shared" si="550"/>
        <v>0</v>
      </c>
      <c r="AW466" s="158">
        <f t="shared" si="550"/>
        <v>0</v>
      </c>
      <c r="AX466" s="158">
        <f t="shared" si="550"/>
        <v>0</v>
      </c>
      <c r="AY466" s="158">
        <f t="shared" si="550"/>
        <v>0</v>
      </c>
      <c r="AZ466" s="158">
        <f t="shared" si="550"/>
        <v>0</v>
      </c>
      <c r="BA466" s="158">
        <f t="shared" si="550"/>
        <v>0</v>
      </c>
      <c r="BB466" s="158">
        <f t="shared" si="550"/>
        <v>0</v>
      </c>
      <c r="BC466" s="158">
        <f t="shared" si="550"/>
        <v>0</v>
      </c>
      <c r="BD466" s="158">
        <f t="shared" si="550"/>
        <v>0</v>
      </c>
      <c r="BE466" s="158">
        <f t="shared" si="550"/>
        <v>0</v>
      </c>
      <c r="BF466" s="158">
        <f t="shared" si="550"/>
        <v>0</v>
      </c>
      <c r="BG466" s="158">
        <f t="shared" si="550"/>
        <v>0</v>
      </c>
      <c r="BH466" s="158">
        <f t="shared" si="538"/>
        <v>0</v>
      </c>
      <c r="BI466" s="156">
        <v>0</v>
      </c>
      <c r="BJ466" s="158"/>
      <c r="BK466" s="158"/>
      <c r="BL466" s="158"/>
      <c r="BM466" s="158"/>
      <c r="BN466" s="158"/>
      <c r="BO466" s="158"/>
      <c r="BP466" s="158"/>
      <c r="BQ466" s="158"/>
      <c r="BR466" s="158"/>
      <c r="BS466" s="158"/>
      <c r="BT466" s="158"/>
      <c r="BU466" s="158"/>
      <c r="BV466" s="158">
        <f t="shared" si="551"/>
        <v>0</v>
      </c>
      <c r="BW466" s="156">
        <v>0</v>
      </c>
      <c r="BX466" s="155">
        <f t="shared" ref="BX466:CI475" si="555">+IF(YEAR($H466)&lt;$BX$5,$S466,IF(AND(YEAR($H466)=$BX$5,MONTH($H466)&lt;=BX$6),$S466,0))</f>
        <v>0</v>
      </c>
      <c r="BY466" s="155">
        <f t="shared" si="555"/>
        <v>0</v>
      </c>
      <c r="BZ466" s="155">
        <f t="shared" si="555"/>
        <v>0</v>
      </c>
      <c r="CA466" s="155">
        <f t="shared" si="555"/>
        <v>0</v>
      </c>
      <c r="CB466" s="155">
        <f t="shared" si="555"/>
        <v>0</v>
      </c>
      <c r="CC466" s="155">
        <f t="shared" si="555"/>
        <v>0</v>
      </c>
      <c r="CD466" s="155">
        <f t="shared" si="555"/>
        <v>0</v>
      </c>
      <c r="CE466" s="155">
        <f t="shared" si="555"/>
        <v>0</v>
      </c>
      <c r="CF466" s="155">
        <f t="shared" si="555"/>
        <v>0</v>
      </c>
      <c r="CG466" s="155">
        <f t="shared" si="555"/>
        <v>0</v>
      </c>
      <c r="CH466" s="155">
        <f t="shared" si="555"/>
        <v>0</v>
      </c>
      <c r="CI466" s="155">
        <f t="shared" si="555"/>
        <v>1941666.6666666667</v>
      </c>
      <c r="CJ466" s="155">
        <f t="shared" si="545"/>
        <v>1941666.6666666667</v>
      </c>
      <c r="CK466" s="156">
        <f t="shared" si="536"/>
        <v>114558333.33333333</v>
      </c>
      <c r="CL466" s="155">
        <f t="shared" si="552"/>
        <v>1941666.6666666667</v>
      </c>
      <c r="CM466" s="155">
        <f t="shared" si="552"/>
        <v>1941666.6666666667</v>
      </c>
      <c r="CN466" s="155">
        <f t="shared" si="552"/>
        <v>1941666.6666666667</v>
      </c>
      <c r="CO466" s="155">
        <f t="shared" si="552"/>
        <v>1941666.6666666667</v>
      </c>
      <c r="CP466" s="155">
        <f t="shared" si="552"/>
        <v>1941666.6666666667</v>
      </c>
      <c r="CQ466" s="155">
        <f t="shared" si="552"/>
        <v>1941666.6666666667</v>
      </c>
      <c r="CR466" s="155">
        <f t="shared" si="552"/>
        <v>1941666.6666666667</v>
      </c>
      <c r="CS466" s="155">
        <f t="shared" si="552"/>
        <v>1941666.6666666667</v>
      </c>
      <c r="CT466" s="155">
        <f t="shared" si="552"/>
        <v>1941666.6666666667</v>
      </c>
      <c r="CU466" s="155">
        <f t="shared" si="552"/>
        <v>1941666.6666666667</v>
      </c>
      <c r="CV466" s="155">
        <f t="shared" si="552"/>
        <v>1941666.6666666667</v>
      </c>
      <c r="CW466" s="155">
        <f t="shared" si="552"/>
        <v>1941666.6666666667</v>
      </c>
      <c r="CX466" s="155">
        <f t="shared" si="533"/>
        <v>23300000.000000004</v>
      </c>
      <c r="CY466" s="155">
        <f t="shared" si="546"/>
        <v>91258333.333333328</v>
      </c>
    </row>
    <row r="467" spans="1:104" ht="13" outlineLevel="1" x14ac:dyDescent="0.25">
      <c r="A467" s="80" t="s">
        <v>460</v>
      </c>
      <c r="B467" s="80" t="s">
        <v>39</v>
      </c>
      <c r="C467" s="72"/>
      <c r="D467" s="71" t="s">
        <v>173</v>
      </c>
      <c r="E467" s="142" t="s">
        <v>1001</v>
      </c>
      <c r="F467" s="71" t="s">
        <v>626</v>
      </c>
      <c r="G467" s="73">
        <v>45616</v>
      </c>
      <c r="H467" s="73">
        <v>45627</v>
      </c>
      <c r="I467" s="74">
        <v>36</v>
      </c>
      <c r="J467" s="74" t="s">
        <v>94</v>
      </c>
      <c r="K467" s="116" t="s">
        <v>66</v>
      </c>
      <c r="L467" s="109"/>
      <c r="M467" s="38" t="str">
        <f t="shared" si="493"/>
        <v>6274</v>
      </c>
      <c r="N467" s="71">
        <v>6274001904</v>
      </c>
      <c r="O467" s="109">
        <v>6274001904</v>
      </c>
      <c r="P467" s="77"/>
      <c r="Q467" s="77"/>
      <c r="R467" s="76">
        <v>85000000</v>
      </c>
      <c r="S467" s="170">
        <f t="shared" si="494"/>
        <v>2361111.111111111</v>
      </c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>
        <f t="shared" si="553"/>
        <v>0</v>
      </c>
      <c r="AG467" s="156">
        <v>0</v>
      </c>
      <c r="AH467" s="158">
        <f t="shared" si="549"/>
        <v>0</v>
      </c>
      <c r="AI467" s="158">
        <f t="shared" si="549"/>
        <v>0</v>
      </c>
      <c r="AJ467" s="158">
        <f t="shared" si="549"/>
        <v>0</v>
      </c>
      <c r="AK467" s="158">
        <f t="shared" si="549"/>
        <v>0</v>
      </c>
      <c r="AL467" s="158">
        <f t="shared" si="549"/>
        <v>0</v>
      </c>
      <c r="AM467" s="158">
        <f t="shared" si="549"/>
        <v>0</v>
      </c>
      <c r="AN467" s="158">
        <f t="shared" si="549"/>
        <v>0</v>
      </c>
      <c r="AO467" s="158">
        <f t="shared" si="549"/>
        <v>0</v>
      </c>
      <c r="AP467" s="158">
        <f t="shared" si="549"/>
        <v>0</v>
      </c>
      <c r="AQ467" s="158">
        <f t="shared" si="549"/>
        <v>0</v>
      </c>
      <c r="AR467" s="158">
        <f t="shared" si="549"/>
        <v>0</v>
      </c>
      <c r="AS467" s="158">
        <f t="shared" si="549"/>
        <v>0</v>
      </c>
      <c r="AT467" s="158">
        <f t="shared" si="554"/>
        <v>0</v>
      </c>
      <c r="AU467" s="156">
        <v>0</v>
      </c>
      <c r="AV467" s="158">
        <f t="shared" si="550"/>
        <v>0</v>
      </c>
      <c r="AW467" s="158">
        <f t="shared" si="550"/>
        <v>0</v>
      </c>
      <c r="AX467" s="158">
        <f t="shared" si="550"/>
        <v>0</v>
      </c>
      <c r="AY467" s="158">
        <f t="shared" si="550"/>
        <v>0</v>
      </c>
      <c r="AZ467" s="158">
        <f t="shared" si="550"/>
        <v>0</v>
      </c>
      <c r="BA467" s="158">
        <f t="shared" si="550"/>
        <v>0</v>
      </c>
      <c r="BB467" s="158">
        <f t="shared" si="550"/>
        <v>0</v>
      </c>
      <c r="BC467" s="158">
        <f t="shared" si="550"/>
        <v>0</v>
      </c>
      <c r="BD467" s="158">
        <f t="shared" si="550"/>
        <v>0</v>
      </c>
      <c r="BE467" s="158">
        <f t="shared" si="550"/>
        <v>0</v>
      </c>
      <c r="BF467" s="158">
        <f t="shared" si="550"/>
        <v>0</v>
      </c>
      <c r="BG467" s="158">
        <f t="shared" si="550"/>
        <v>0</v>
      </c>
      <c r="BH467" s="158">
        <f t="shared" si="538"/>
        <v>0</v>
      </c>
      <c r="BI467" s="156">
        <v>0</v>
      </c>
      <c r="BJ467" s="158"/>
      <c r="BK467" s="158"/>
      <c r="BL467" s="158"/>
      <c r="BM467" s="158"/>
      <c r="BN467" s="158"/>
      <c r="BO467" s="158"/>
      <c r="BP467" s="158"/>
      <c r="BQ467" s="158"/>
      <c r="BR467" s="158"/>
      <c r="BS467" s="158"/>
      <c r="BT467" s="158"/>
      <c r="BU467" s="158"/>
      <c r="BV467" s="158">
        <f t="shared" si="551"/>
        <v>0</v>
      </c>
      <c r="BW467" s="156">
        <v>0</v>
      </c>
      <c r="BX467" s="155">
        <f t="shared" si="555"/>
        <v>0</v>
      </c>
      <c r="BY467" s="155">
        <f t="shared" si="555"/>
        <v>0</v>
      </c>
      <c r="BZ467" s="155">
        <f t="shared" si="555"/>
        <v>0</v>
      </c>
      <c r="CA467" s="155">
        <f t="shared" si="555"/>
        <v>0</v>
      </c>
      <c r="CB467" s="155">
        <f t="shared" si="555"/>
        <v>0</v>
      </c>
      <c r="CC467" s="155">
        <f t="shared" si="555"/>
        <v>0</v>
      </c>
      <c r="CD467" s="155">
        <f t="shared" si="555"/>
        <v>0</v>
      </c>
      <c r="CE467" s="155">
        <f t="shared" si="555"/>
        <v>0</v>
      </c>
      <c r="CF467" s="155">
        <f t="shared" si="555"/>
        <v>0</v>
      </c>
      <c r="CG467" s="155">
        <f t="shared" si="555"/>
        <v>0</v>
      </c>
      <c r="CH467" s="155">
        <f t="shared" si="555"/>
        <v>0</v>
      </c>
      <c r="CI467" s="155">
        <f t="shared" si="555"/>
        <v>2361111.111111111</v>
      </c>
      <c r="CJ467" s="155">
        <f t="shared" si="545"/>
        <v>2361111.111111111</v>
      </c>
      <c r="CK467" s="156">
        <f t="shared" si="536"/>
        <v>82638888.888888896</v>
      </c>
      <c r="CL467" s="155">
        <f t="shared" si="552"/>
        <v>2361111.111111111</v>
      </c>
      <c r="CM467" s="155">
        <f t="shared" si="552"/>
        <v>2361111.111111111</v>
      </c>
      <c r="CN467" s="155">
        <f t="shared" si="552"/>
        <v>2361111.111111111</v>
      </c>
      <c r="CO467" s="155">
        <f t="shared" si="552"/>
        <v>2361111.111111111</v>
      </c>
      <c r="CP467" s="155">
        <f t="shared" si="552"/>
        <v>2361111.111111111</v>
      </c>
      <c r="CQ467" s="155">
        <f t="shared" si="552"/>
        <v>2361111.111111111</v>
      </c>
      <c r="CR467" s="155">
        <f t="shared" si="552"/>
        <v>2361111.111111111</v>
      </c>
      <c r="CS467" s="155">
        <f t="shared" si="552"/>
        <v>2361111.111111111</v>
      </c>
      <c r="CT467" s="155">
        <f t="shared" si="552"/>
        <v>2361111.111111111</v>
      </c>
      <c r="CU467" s="155">
        <f t="shared" si="552"/>
        <v>2361111.111111111</v>
      </c>
      <c r="CV467" s="155">
        <f t="shared" si="552"/>
        <v>2361111.111111111</v>
      </c>
      <c r="CW467" s="155">
        <f t="shared" si="552"/>
        <v>2361111.111111111</v>
      </c>
      <c r="CX467" s="155">
        <f t="shared" si="533"/>
        <v>28333333.33333334</v>
      </c>
      <c r="CY467" s="155">
        <f t="shared" si="546"/>
        <v>54305555.555555552</v>
      </c>
    </row>
    <row r="468" spans="1:104" ht="13" outlineLevel="1" x14ac:dyDescent="0.25">
      <c r="A468" s="80" t="s">
        <v>460</v>
      </c>
      <c r="B468" s="80" t="s">
        <v>39</v>
      </c>
      <c r="C468" s="72"/>
      <c r="D468" s="71" t="s">
        <v>64</v>
      </c>
      <c r="E468" s="142" t="s">
        <v>1002</v>
      </c>
      <c r="F468" s="71" t="s">
        <v>627</v>
      </c>
      <c r="G468" s="73">
        <v>45621</v>
      </c>
      <c r="H468" s="73">
        <v>45627</v>
      </c>
      <c r="I468" s="74">
        <v>60</v>
      </c>
      <c r="J468" s="74" t="s">
        <v>613</v>
      </c>
      <c r="K468" s="116" t="s">
        <v>46</v>
      </c>
      <c r="L468" s="109"/>
      <c r="M468" s="38" t="str">
        <f t="shared" si="493"/>
        <v>6274</v>
      </c>
      <c r="N468" s="71">
        <v>6274001909</v>
      </c>
      <c r="O468" s="109">
        <v>6274001909</v>
      </c>
      <c r="P468" s="77"/>
      <c r="Q468" s="77"/>
      <c r="R468" s="76">
        <v>95100000</v>
      </c>
      <c r="S468" s="170">
        <f t="shared" si="494"/>
        <v>1585000</v>
      </c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>
        <f t="shared" si="553"/>
        <v>0</v>
      </c>
      <c r="AG468" s="156">
        <v>0</v>
      </c>
      <c r="AH468" s="158">
        <f t="shared" si="549"/>
        <v>0</v>
      </c>
      <c r="AI468" s="158">
        <f t="shared" si="549"/>
        <v>0</v>
      </c>
      <c r="AJ468" s="158">
        <f t="shared" si="549"/>
        <v>0</v>
      </c>
      <c r="AK468" s="158">
        <f t="shared" si="549"/>
        <v>0</v>
      </c>
      <c r="AL468" s="158">
        <f t="shared" si="549"/>
        <v>0</v>
      </c>
      <c r="AM468" s="158">
        <f t="shared" si="549"/>
        <v>0</v>
      </c>
      <c r="AN468" s="158">
        <f t="shared" si="549"/>
        <v>0</v>
      </c>
      <c r="AO468" s="158">
        <f t="shared" si="549"/>
        <v>0</v>
      </c>
      <c r="AP468" s="158">
        <f t="shared" si="549"/>
        <v>0</v>
      </c>
      <c r="AQ468" s="158">
        <f t="shared" si="549"/>
        <v>0</v>
      </c>
      <c r="AR468" s="158">
        <f t="shared" si="549"/>
        <v>0</v>
      </c>
      <c r="AS468" s="158">
        <f t="shared" si="549"/>
        <v>0</v>
      </c>
      <c r="AT468" s="158">
        <f t="shared" si="554"/>
        <v>0</v>
      </c>
      <c r="AU468" s="156">
        <v>0</v>
      </c>
      <c r="AV468" s="158">
        <f t="shared" si="550"/>
        <v>0</v>
      </c>
      <c r="AW468" s="158">
        <f t="shared" si="550"/>
        <v>0</v>
      </c>
      <c r="AX468" s="158">
        <f t="shared" si="550"/>
        <v>0</v>
      </c>
      <c r="AY468" s="158">
        <f t="shared" si="550"/>
        <v>0</v>
      </c>
      <c r="AZ468" s="158">
        <f t="shared" si="550"/>
        <v>0</v>
      </c>
      <c r="BA468" s="158">
        <f t="shared" si="550"/>
        <v>0</v>
      </c>
      <c r="BB468" s="158">
        <f t="shared" si="550"/>
        <v>0</v>
      </c>
      <c r="BC468" s="158">
        <f t="shared" si="550"/>
        <v>0</v>
      </c>
      <c r="BD468" s="158">
        <f t="shared" si="550"/>
        <v>0</v>
      </c>
      <c r="BE468" s="158">
        <f t="shared" si="550"/>
        <v>0</v>
      </c>
      <c r="BF468" s="158">
        <f t="shared" si="550"/>
        <v>0</v>
      </c>
      <c r="BG468" s="158">
        <f t="shared" si="550"/>
        <v>0</v>
      </c>
      <c r="BH468" s="158">
        <f t="shared" si="538"/>
        <v>0</v>
      </c>
      <c r="BI468" s="156">
        <v>0</v>
      </c>
      <c r="BJ468" s="158"/>
      <c r="BK468" s="158"/>
      <c r="BL468" s="158"/>
      <c r="BM468" s="158"/>
      <c r="BN468" s="158"/>
      <c r="BO468" s="158"/>
      <c r="BP468" s="158"/>
      <c r="BQ468" s="158"/>
      <c r="BR468" s="158"/>
      <c r="BS468" s="158"/>
      <c r="BT468" s="158"/>
      <c r="BU468" s="158"/>
      <c r="BV468" s="158">
        <f t="shared" si="551"/>
        <v>0</v>
      </c>
      <c r="BW468" s="156">
        <v>0</v>
      </c>
      <c r="BX468" s="155">
        <f t="shared" si="555"/>
        <v>0</v>
      </c>
      <c r="BY468" s="155">
        <f t="shared" si="555"/>
        <v>0</v>
      </c>
      <c r="BZ468" s="155">
        <f t="shared" si="555"/>
        <v>0</v>
      </c>
      <c r="CA468" s="155">
        <f t="shared" si="555"/>
        <v>0</v>
      </c>
      <c r="CB468" s="155">
        <f t="shared" si="555"/>
        <v>0</v>
      </c>
      <c r="CC468" s="155">
        <f t="shared" si="555"/>
        <v>0</v>
      </c>
      <c r="CD468" s="155">
        <f t="shared" si="555"/>
        <v>0</v>
      </c>
      <c r="CE468" s="155">
        <f t="shared" si="555"/>
        <v>0</v>
      </c>
      <c r="CF468" s="155">
        <f t="shared" si="555"/>
        <v>0</v>
      </c>
      <c r="CG468" s="155">
        <f t="shared" si="555"/>
        <v>0</v>
      </c>
      <c r="CH468" s="155">
        <f t="shared" si="555"/>
        <v>0</v>
      </c>
      <c r="CI468" s="155">
        <f t="shared" si="555"/>
        <v>1585000</v>
      </c>
      <c r="CJ468" s="155">
        <f t="shared" si="545"/>
        <v>1585000</v>
      </c>
      <c r="CK468" s="156">
        <f t="shared" si="536"/>
        <v>93515000</v>
      </c>
      <c r="CL468" s="155">
        <f t="shared" si="552"/>
        <v>1585000</v>
      </c>
      <c r="CM468" s="155">
        <f t="shared" si="552"/>
        <v>1585000</v>
      </c>
      <c r="CN468" s="155">
        <f t="shared" si="552"/>
        <v>1585000</v>
      </c>
      <c r="CO468" s="155">
        <f t="shared" si="552"/>
        <v>1585000</v>
      </c>
      <c r="CP468" s="155">
        <f t="shared" si="552"/>
        <v>1585000</v>
      </c>
      <c r="CQ468" s="155">
        <f t="shared" si="552"/>
        <v>1585000</v>
      </c>
      <c r="CR468" s="155">
        <f t="shared" si="552"/>
        <v>1585000</v>
      </c>
      <c r="CS468" s="155">
        <f t="shared" si="552"/>
        <v>1585000</v>
      </c>
      <c r="CT468" s="155">
        <f t="shared" si="552"/>
        <v>1585000</v>
      </c>
      <c r="CU468" s="155">
        <f t="shared" si="552"/>
        <v>1585000</v>
      </c>
      <c r="CV468" s="155">
        <f t="shared" si="552"/>
        <v>1585000</v>
      </c>
      <c r="CW468" s="155">
        <f t="shared" si="552"/>
        <v>1585000</v>
      </c>
      <c r="CX468" s="155">
        <f t="shared" si="533"/>
        <v>19020000</v>
      </c>
      <c r="CY468" s="155">
        <f t="shared" si="546"/>
        <v>74495000</v>
      </c>
    </row>
    <row r="469" spans="1:104" ht="13" outlineLevel="1" x14ac:dyDescent="0.25">
      <c r="A469" s="80" t="s">
        <v>714</v>
      </c>
      <c r="B469" s="80" t="s">
        <v>39</v>
      </c>
      <c r="C469" s="72"/>
      <c r="D469" s="161" t="s">
        <v>610</v>
      </c>
      <c r="E469" s="142" t="s">
        <v>677</v>
      </c>
      <c r="F469" s="71" t="s">
        <v>678</v>
      </c>
      <c r="G469" s="57">
        <v>45612</v>
      </c>
      <c r="H469" s="57">
        <v>45627</v>
      </c>
      <c r="I469" s="141" t="s">
        <v>720</v>
      </c>
      <c r="J469" s="141" t="s">
        <v>613</v>
      </c>
      <c r="K469" s="37" t="s">
        <v>46</v>
      </c>
      <c r="L469" s="33"/>
      <c r="M469" s="38" t="str">
        <f t="shared" si="493"/>
        <v>6273</v>
      </c>
      <c r="N469" s="57" t="s">
        <v>718</v>
      </c>
      <c r="O469" s="33">
        <v>6274001901</v>
      </c>
      <c r="P469" s="58"/>
      <c r="Q469" s="58"/>
      <c r="R469" s="158">
        <v>93192880</v>
      </c>
      <c r="S469" s="170">
        <f t="shared" si="494"/>
        <v>7766073.333333333</v>
      </c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>
        <f t="shared" si="553"/>
        <v>0</v>
      </c>
      <c r="AG469" s="156">
        <v>0</v>
      </c>
      <c r="AH469" s="158">
        <f t="shared" si="549"/>
        <v>0</v>
      </c>
      <c r="AI469" s="158">
        <f t="shared" si="549"/>
        <v>0</v>
      </c>
      <c r="AJ469" s="158">
        <f t="shared" si="549"/>
        <v>0</v>
      </c>
      <c r="AK469" s="158">
        <f t="shared" si="549"/>
        <v>0</v>
      </c>
      <c r="AL469" s="158">
        <f t="shared" si="549"/>
        <v>0</v>
      </c>
      <c r="AM469" s="158">
        <f t="shared" si="549"/>
        <v>0</v>
      </c>
      <c r="AN469" s="158">
        <f t="shared" si="549"/>
        <v>0</v>
      </c>
      <c r="AO469" s="158">
        <f t="shared" si="549"/>
        <v>0</v>
      </c>
      <c r="AP469" s="158">
        <f t="shared" si="549"/>
        <v>0</v>
      </c>
      <c r="AQ469" s="158">
        <f t="shared" si="549"/>
        <v>0</v>
      </c>
      <c r="AR469" s="158">
        <f t="shared" si="549"/>
        <v>0</v>
      </c>
      <c r="AS469" s="158">
        <f t="shared" si="549"/>
        <v>0</v>
      </c>
      <c r="AT469" s="158">
        <f t="shared" si="554"/>
        <v>0</v>
      </c>
      <c r="AU469" s="156">
        <v>0</v>
      </c>
      <c r="AV469" s="158">
        <f t="shared" si="550"/>
        <v>0</v>
      </c>
      <c r="AW469" s="158">
        <f t="shared" si="550"/>
        <v>0</v>
      </c>
      <c r="AX469" s="158">
        <f t="shared" si="550"/>
        <v>0</v>
      </c>
      <c r="AY469" s="158">
        <f t="shared" si="550"/>
        <v>0</v>
      </c>
      <c r="AZ469" s="158">
        <f t="shared" si="550"/>
        <v>0</v>
      </c>
      <c r="BA469" s="158">
        <f t="shared" si="550"/>
        <v>0</v>
      </c>
      <c r="BB469" s="158">
        <f t="shared" si="550"/>
        <v>0</v>
      </c>
      <c r="BC469" s="158">
        <f t="shared" si="550"/>
        <v>0</v>
      </c>
      <c r="BD469" s="158">
        <f t="shared" si="550"/>
        <v>0</v>
      </c>
      <c r="BE469" s="158">
        <f t="shared" si="550"/>
        <v>0</v>
      </c>
      <c r="BF469" s="158">
        <f t="shared" si="550"/>
        <v>0</v>
      </c>
      <c r="BG469" s="158">
        <f t="shared" si="550"/>
        <v>0</v>
      </c>
      <c r="BH469" s="158">
        <f t="shared" si="538"/>
        <v>0</v>
      </c>
      <c r="BI469" s="156">
        <v>0</v>
      </c>
      <c r="BJ469" s="158"/>
      <c r="BK469" s="158"/>
      <c r="BL469" s="158"/>
      <c r="BM469" s="158"/>
      <c r="BN469" s="158"/>
      <c r="BO469" s="158"/>
      <c r="BP469" s="158"/>
      <c r="BQ469" s="158"/>
      <c r="BR469" s="158"/>
      <c r="BS469" s="158"/>
      <c r="BT469" s="158"/>
      <c r="BU469" s="158"/>
      <c r="BV469" s="158">
        <f t="shared" si="551"/>
        <v>0</v>
      </c>
      <c r="BW469" s="156">
        <v>0</v>
      </c>
      <c r="BX469" s="155">
        <f t="shared" si="555"/>
        <v>0</v>
      </c>
      <c r="BY469" s="155">
        <f t="shared" si="555"/>
        <v>0</v>
      </c>
      <c r="BZ469" s="155">
        <f t="shared" si="555"/>
        <v>0</v>
      </c>
      <c r="CA469" s="155">
        <f t="shared" si="555"/>
        <v>0</v>
      </c>
      <c r="CB469" s="155">
        <f t="shared" si="555"/>
        <v>0</v>
      </c>
      <c r="CC469" s="155">
        <f t="shared" si="555"/>
        <v>0</v>
      </c>
      <c r="CD469" s="155">
        <f t="shared" si="555"/>
        <v>0</v>
      </c>
      <c r="CE469" s="155">
        <f t="shared" si="555"/>
        <v>0</v>
      </c>
      <c r="CF469" s="155">
        <f t="shared" si="555"/>
        <v>0</v>
      </c>
      <c r="CG469" s="155">
        <f t="shared" si="555"/>
        <v>0</v>
      </c>
      <c r="CH469" s="155">
        <f t="shared" si="555"/>
        <v>0</v>
      </c>
      <c r="CI469" s="155">
        <f t="shared" si="555"/>
        <v>7766073.333333333</v>
      </c>
      <c r="CJ469" s="155">
        <f t="shared" si="545"/>
        <v>7766073.333333333</v>
      </c>
      <c r="CK469" s="156">
        <f t="shared" si="536"/>
        <v>85426806.666666672</v>
      </c>
      <c r="CL469" s="155">
        <f t="shared" ref="CL469:CV478" si="556">+IF(YEAR($H469)&lt;$CL$4,$S469,IF(AND(YEAR($H469)=$CL$4,MONTH($H469)&lt;=CL$6),$S469,0))</f>
        <v>7766073.333333333</v>
      </c>
      <c r="CM469" s="155">
        <f t="shared" si="556"/>
        <v>7766073.333333333</v>
      </c>
      <c r="CN469" s="155">
        <f t="shared" si="556"/>
        <v>7766073.333333333</v>
      </c>
      <c r="CO469" s="155">
        <f t="shared" si="556"/>
        <v>7766073.333333333</v>
      </c>
      <c r="CP469" s="155">
        <f t="shared" si="556"/>
        <v>7766073.333333333</v>
      </c>
      <c r="CQ469" s="155">
        <f t="shared" si="556"/>
        <v>7766073.333333333</v>
      </c>
      <c r="CR469" s="155">
        <f t="shared" si="556"/>
        <v>7766073.333333333</v>
      </c>
      <c r="CS469" s="155">
        <f t="shared" si="556"/>
        <v>7766073.333333333</v>
      </c>
      <c r="CT469" s="155">
        <f t="shared" si="556"/>
        <v>7766073.333333333</v>
      </c>
      <c r="CU469" s="155">
        <f t="shared" si="556"/>
        <v>7766073.333333333</v>
      </c>
      <c r="CV469" s="155">
        <f t="shared" si="556"/>
        <v>7766073.333333333</v>
      </c>
      <c r="CW469" s="155">
        <v>0</v>
      </c>
      <c r="CX469" s="155">
        <f t="shared" si="533"/>
        <v>85426806.666666657</v>
      </c>
      <c r="CY469" s="155">
        <f t="shared" si="546"/>
        <v>0</v>
      </c>
    </row>
    <row r="470" spans="1:104" ht="13" outlineLevel="1" x14ac:dyDescent="0.25">
      <c r="A470" s="80" t="s">
        <v>715</v>
      </c>
      <c r="B470" s="80" t="s">
        <v>39</v>
      </c>
      <c r="C470" s="72"/>
      <c r="D470" s="71" t="s">
        <v>176</v>
      </c>
      <c r="E470" s="142" t="s">
        <v>802</v>
      </c>
      <c r="F470" s="71" t="s">
        <v>803</v>
      </c>
      <c r="G470" s="73">
        <v>45597</v>
      </c>
      <c r="H470" s="73">
        <v>45627</v>
      </c>
      <c r="I470" s="74" t="s">
        <v>717</v>
      </c>
      <c r="J470" s="74" t="s">
        <v>721</v>
      </c>
      <c r="K470" s="116" t="s">
        <v>50</v>
      </c>
      <c r="L470" s="116"/>
      <c r="M470" s="38" t="str">
        <f t="shared" si="493"/>
        <v>6424</v>
      </c>
      <c r="N470" s="160" t="s">
        <v>819</v>
      </c>
      <c r="O470" s="109"/>
      <c r="P470" s="77"/>
      <c r="Q470" s="77"/>
      <c r="R470" s="165">
        <v>261270972</v>
      </c>
      <c r="S470" s="170">
        <f t="shared" si="494"/>
        <v>7257527</v>
      </c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>
        <f t="shared" si="553"/>
        <v>0</v>
      </c>
      <c r="AG470" s="156">
        <v>0</v>
      </c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  <c r="AS470" s="158"/>
      <c r="AT470" s="158">
        <f t="shared" si="554"/>
        <v>0</v>
      </c>
      <c r="AU470" s="156">
        <v>0</v>
      </c>
      <c r="AV470" s="158"/>
      <c r="AW470" s="158"/>
      <c r="AX470" s="158"/>
      <c r="AY470" s="158"/>
      <c r="AZ470" s="158"/>
      <c r="BA470" s="158"/>
      <c r="BB470" s="158"/>
      <c r="BC470" s="158"/>
      <c r="BD470" s="158"/>
      <c r="BE470" s="158"/>
      <c r="BF470" s="158"/>
      <c r="BG470" s="158"/>
      <c r="BH470" s="158">
        <f t="shared" si="538"/>
        <v>0</v>
      </c>
      <c r="BI470" s="156">
        <v>0</v>
      </c>
      <c r="BJ470" s="158"/>
      <c r="BK470" s="158"/>
      <c r="BL470" s="158"/>
      <c r="BM470" s="158"/>
      <c r="BN470" s="158"/>
      <c r="BO470" s="158"/>
      <c r="BP470" s="158"/>
      <c r="BQ470" s="158"/>
      <c r="BR470" s="158"/>
      <c r="BS470" s="158"/>
      <c r="BT470" s="158"/>
      <c r="BU470" s="158"/>
      <c r="BV470" s="158">
        <f t="shared" si="551"/>
        <v>0</v>
      </c>
      <c r="BW470" s="156">
        <v>0</v>
      </c>
      <c r="BX470" s="155">
        <f t="shared" si="555"/>
        <v>0</v>
      </c>
      <c r="BY470" s="155">
        <f t="shared" si="555"/>
        <v>0</v>
      </c>
      <c r="BZ470" s="155">
        <f t="shared" si="555"/>
        <v>0</v>
      </c>
      <c r="CA470" s="155">
        <f t="shared" si="555"/>
        <v>0</v>
      </c>
      <c r="CB470" s="155">
        <f t="shared" si="555"/>
        <v>0</v>
      </c>
      <c r="CC470" s="155">
        <f t="shared" si="555"/>
        <v>0</v>
      </c>
      <c r="CD470" s="155">
        <f t="shared" si="555"/>
        <v>0</v>
      </c>
      <c r="CE470" s="155">
        <f t="shared" si="555"/>
        <v>0</v>
      </c>
      <c r="CF470" s="155">
        <f t="shared" si="555"/>
        <v>0</v>
      </c>
      <c r="CG470" s="155">
        <f t="shared" si="555"/>
        <v>0</v>
      </c>
      <c r="CH470" s="155">
        <f t="shared" si="555"/>
        <v>0</v>
      </c>
      <c r="CI470" s="155">
        <f t="shared" si="555"/>
        <v>7257527</v>
      </c>
      <c r="CJ470" s="155">
        <f t="shared" si="545"/>
        <v>7257527</v>
      </c>
      <c r="CK470" s="156">
        <f t="shared" si="536"/>
        <v>254013445</v>
      </c>
      <c r="CL470" s="155">
        <f t="shared" si="556"/>
        <v>7257527</v>
      </c>
      <c r="CM470" s="155">
        <f t="shared" si="556"/>
        <v>7257527</v>
      </c>
      <c r="CN470" s="155">
        <f t="shared" si="556"/>
        <v>7257527</v>
      </c>
      <c r="CO470" s="155">
        <f t="shared" si="556"/>
        <v>7257527</v>
      </c>
      <c r="CP470" s="155">
        <f t="shared" si="556"/>
        <v>7257527</v>
      </c>
      <c r="CQ470" s="155">
        <f t="shared" si="556"/>
        <v>7257527</v>
      </c>
      <c r="CR470" s="155">
        <f t="shared" si="556"/>
        <v>7257527</v>
      </c>
      <c r="CS470" s="155">
        <f t="shared" si="556"/>
        <v>7257527</v>
      </c>
      <c r="CT470" s="155">
        <f t="shared" si="556"/>
        <v>7257527</v>
      </c>
      <c r="CU470" s="155">
        <f t="shared" si="556"/>
        <v>7257527</v>
      </c>
      <c r="CV470" s="155">
        <f t="shared" si="556"/>
        <v>7257527</v>
      </c>
      <c r="CW470" s="155">
        <f t="shared" ref="CW470:CW499" si="557">+IF(YEAR($H470)&lt;$CL$4,$S470,IF(AND(YEAR($H470)=$CL$4,MONTH($H470)&lt;=CW$6),$S470,0))</f>
        <v>7257527</v>
      </c>
      <c r="CX470" s="155">
        <f t="shared" si="533"/>
        <v>87090324</v>
      </c>
      <c r="CY470" s="155">
        <f t="shared" si="546"/>
        <v>166923121</v>
      </c>
    </row>
    <row r="471" spans="1:104" ht="13" outlineLevel="1" x14ac:dyDescent="0.25">
      <c r="A471" s="80" t="s">
        <v>715</v>
      </c>
      <c r="B471" s="80" t="s">
        <v>39</v>
      </c>
      <c r="C471" s="72"/>
      <c r="D471" s="71" t="s">
        <v>176</v>
      </c>
      <c r="E471" s="142" t="s">
        <v>804</v>
      </c>
      <c r="F471" s="71" t="s">
        <v>805</v>
      </c>
      <c r="G471" s="73">
        <v>45626</v>
      </c>
      <c r="H471" s="73">
        <v>45627</v>
      </c>
      <c r="I471" s="74" t="s">
        <v>717</v>
      </c>
      <c r="J471" s="74" t="s">
        <v>721</v>
      </c>
      <c r="K471" s="116" t="s">
        <v>50</v>
      </c>
      <c r="L471" s="109"/>
      <c r="M471" s="38" t="str">
        <f t="shared" si="493"/>
        <v>6424</v>
      </c>
      <c r="N471" s="160" t="s">
        <v>819</v>
      </c>
      <c r="O471" s="109"/>
      <c r="P471" s="77"/>
      <c r="Q471" s="77"/>
      <c r="R471" s="165">
        <v>351402508</v>
      </c>
      <c r="S471" s="170">
        <f t="shared" si="494"/>
        <v>9761180.777777778</v>
      </c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>
        <f t="shared" si="553"/>
        <v>0</v>
      </c>
      <c r="AG471" s="156">
        <v>0</v>
      </c>
      <c r="AH471" s="158">
        <f t="shared" ref="AH471:AS475" si="558">+IF(YEAR($H471)&lt;$AH$5,$S471,IF(AND(YEAR($H471)=$AH$5,MONTH($H471)&lt;=AH$6),$S471,0))</f>
        <v>0</v>
      </c>
      <c r="AI471" s="158">
        <f t="shared" si="558"/>
        <v>0</v>
      </c>
      <c r="AJ471" s="158">
        <f t="shared" si="558"/>
        <v>0</v>
      </c>
      <c r="AK471" s="158">
        <f t="shared" si="558"/>
        <v>0</v>
      </c>
      <c r="AL471" s="158">
        <f t="shared" si="558"/>
        <v>0</v>
      </c>
      <c r="AM471" s="158">
        <f t="shared" si="558"/>
        <v>0</v>
      </c>
      <c r="AN471" s="158">
        <f t="shared" si="558"/>
        <v>0</v>
      </c>
      <c r="AO471" s="158">
        <f t="shared" si="558"/>
        <v>0</v>
      </c>
      <c r="AP471" s="158">
        <f t="shared" si="558"/>
        <v>0</v>
      </c>
      <c r="AQ471" s="158">
        <f t="shared" si="558"/>
        <v>0</v>
      </c>
      <c r="AR471" s="158">
        <f t="shared" si="558"/>
        <v>0</v>
      </c>
      <c r="AS471" s="158">
        <f t="shared" si="558"/>
        <v>0</v>
      </c>
      <c r="AT471" s="158">
        <f t="shared" si="554"/>
        <v>0</v>
      </c>
      <c r="AU471" s="156">
        <v>0</v>
      </c>
      <c r="AV471" s="158">
        <f t="shared" ref="AV471:BG475" si="559">+IF(YEAR($H471)&lt;$AV$5,$S471,IF(AND(YEAR($H471)=$AV$5,MONTH($H471)&lt;=AV$6),$S471,0))</f>
        <v>0</v>
      </c>
      <c r="AW471" s="158">
        <f t="shared" si="559"/>
        <v>0</v>
      </c>
      <c r="AX471" s="158">
        <f t="shared" si="559"/>
        <v>0</v>
      </c>
      <c r="AY471" s="158">
        <f t="shared" si="559"/>
        <v>0</v>
      </c>
      <c r="AZ471" s="158">
        <f t="shared" si="559"/>
        <v>0</v>
      </c>
      <c r="BA471" s="158">
        <f t="shared" si="559"/>
        <v>0</v>
      </c>
      <c r="BB471" s="158">
        <f t="shared" si="559"/>
        <v>0</v>
      </c>
      <c r="BC471" s="158">
        <f t="shared" si="559"/>
        <v>0</v>
      </c>
      <c r="BD471" s="158">
        <f t="shared" si="559"/>
        <v>0</v>
      </c>
      <c r="BE471" s="158">
        <f t="shared" si="559"/>
        <v>0</v>
      </c>
      <c r="BF471" s="158">
        <f t="shared" si="559"/>
        <v>0</v>
      </c>
      <c r="BG471" s="158">
        <f t="shared" si="559"/>
        <v>0</v>
      </c>
      <c r="BH471" s="158">
        <f t="shared" si="538"/>
        <v>0</v>
      </c>
      <c r="BI471" s="156">
        <v>0</v>
      </c>
      <c r="BJ471" s="158"/>
      <c r="BK471" s="158"/>
      <c r="BL471" s="158"/>
      <c r="BM471" s="158"/>
      <c r="BN471" s="158"/>
      <c r="BO471" s="158"/>
      <c r="BP471" s="158"/>
      <c r="BQ471" s="158"/>
      <c r="BR471" s="158"/>
      <c r="BS471" s="158"/>
      <c r="BT471" s="158"/>
      <c r="BU471" s="158"/>
      <c r="BV471" s="158">
        <f t="shared" si="551"/>
        <v>0</v>
      </c>
      <c r="BW471" s="156">
        <v>0</v>
      </c>
      <c r="BX471" s="155">
        <f t="shared" si="555"/>
        <v>0</v>
      </c>
      <c r="BY471" s="155">
        <f t="shared" si="555"/>
        <v>0</v>
      </c>
      <c r="BZ471" s="155">
        <f t="shared" si="555"/>
        <v>0</v>
      </c>
      <c r="CA471" s="155">
        <f t="shared" si="555"/>
        <v>0</v>
      </c>
      <c r="CB471" s="155">
        <f t="shared" si="555"/>
        <v>0</v>
      </c>
      <c r="CC471" s="155">
        <f t="shared" si="555"/>
        <v>0</v>
      </c>
      <c r="CD471" s="155">
        <f t="shared" si="555"/>
        <v>0</v>
      </c>
      <c r="CE471" s="155">
        <f t="shared" si="555"/>
        <v>0</v>
      </c>
      <c r="CF471" s="155">
        <f t="shared" si="555"/>
        <v>0</v>
      </c>
      <c r="CG471" s="155">
        <f t="shared" si="555"/>
        <v>0</v>
      </c>
      <c r="CH471" s="155">
        <f t="shared" si="555"/>
        <v>0</v>
      </c>
      <c r="CI471" s="155">
        <f t="shared" si="555"/>
        <v>9761180.777777778</v>
      </c>
      <c r="CJ471" s="155">
        <f t="shared" si="545"/>
        <v>9761180.777777778</v>
      </c>
      <c r="CK471" s="156">
        <f t="shared" si="536"/>
        <v>341641327.22222221</v>
      </c>
      <c r="CL471" s="155">
        <f t="shared" si="556"/>
        <v>9761180.777777778</v>
      </c>
      <c r="CM471" s="155">
        <f t="shared" si="556"/>
        <v>9761180.777777778</v>
      </c>
      <c r="CN471" s="155">
        <f t="shared" si="556"/>
        <v>9761180.777777778</v>
      </c>
      <c r="CO471" s="155">
        <f t="shared" si="556"/>
        <v>9761180.777777778</v>
      </c>
      <c r="CP471" s="155">
        <f t="shared" si="556"/>
        <v>9761180.777777778</v>
      </c>
      <c r="CQ471" s="155">
        <f t="shared" si="556"/>
        <v>9761180.777777778</v>
      </c>
      <c r="CR471" s="155">
        <f t="shared" si="556"/>
        <v>9761180.777777778</v>
      </c>
      <c r="CS471" s="155">
        <f t="shared" si="556"/>
        <v>9761180.777777778</v>
      </c>
      <c r="CT471" s="155">
        <f t="shared" si="556"/>
        <v>9761180.777777778</v>
      </c>
      <c r="CU471" s="155">
        <f t="shared" si="556"/>
        <v>9761180.777777778</v>
      </c>
      <c r="CV471" s="155">
        <f t="shared" si="556"/>
        <v>9761180.777777778</v>
      </c>
      <c r="CW471" s="155">
        <f t="shared" si="557"/>
        <v>9761180.777777778</v>
      </c>
      <c r="CX471" s="155">
        <f t="shared" si="533"/>
        <v>117134169.33333333</v>
      </c>
      <c r="CY471" s="155">
        <f t="shared" si="546"/>
        <v>224507157.8888889</v>
      </c>
    </row>
    <row r="472" spans="1:104" ht="13" outlineLevel="1" x14ac:dyDescent="0.25">
      <c r="A472" s="80" t="s">
        <v>460</v>
      </c>
      <c r="B472" s="80" t="s">
        <v>39</v>
      </c>
      <c r="C472" s="72"/>
      <c r="D472" s="71" t="s">
        <v>147</v>
      </c>
      <c r="E472" s="142" t="s">
        <v>1003</v>
      </c>
      <c r="F472" s="71" t="s">
        <v>628</v>
      </c>
      <c r="G472" s="73">
        <v>45657</v>
      </c>
      <c r="H472" s="73">
        <v>45658</v>
      </c>
      <c r="I472" s="74">
        <v>36</v>
      </c>
      <c r="J472" s="74" t="s">
        <v>613</v>
      </c>
      <c r="K472" s="116" t="s">
        <v>46</v>
      </c>
      <c r="L472" s="109"/>
      <c r="M472" s="38" t="str">
        <f t="shared" si="493"/>
        <v>6274</v>
      </c>
      <c r="N472" s="71">
        <v>6274001906</v>
      </c>
      <c r="O472" s="109">
        <v>6274001906</v>
      </c>
      <c r="P472" s="77"/>
      <c r="Q472" s="77"/>
      <c r="R472" s="76">
        <v>765000000</v>
      </c>
      <c r="S472" s="170">
        <f t="shared" si="494"/>
        <v>21250000</v>
      </c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>
        <f t="shared" si="553"/>
        <v>0</v>
      </c>
      <c r="AG472" s="156">
        <v>0</v>
      </c>
      <c r="AH472" s="158">
        <f t="shared" si="558"/>
        <v>0</v>
      </c>
      <c r="AI472" s="158">
        <f t="shared" si="558"/>
        <v>0</v>
      </c>
      <c r="AJ472" s="158">
        <f t="shared" si="558"/>
        <v>0</v>
      </c>
      <c r="AK472" s="158">
        <f t="shared" si="558"/>
        <v>0</v>
      </c>
      <c r="AL472" s="158">
        <f t="shared" si="558"/>
        <v>0</v>
      </c>
      <c r="AM472" s="158">
        <f t="shared" si="558"/>
        <v>0</v>
      </c>
      <c r="AN472" s="158">
        <f t="shared" si="558"/>
        <v>0</v>
      </c>
      <c r="AO472" s="158">
        <f t="shared" si="558"/>
        <v>0</v>
      </c>
      <c r="AP472" s="158">
        <f t="shared" si="558"/>
        <v>0</v>
      </c>
      <c r="AQ472" s="158">
        <f t="shared" si="558"/>
        <v>0</v>
      </c>
      <c r="AR472" s="158">
        <f t="shared" si="558"/>
        <v>0</v>
      </c>
      <c r="AS472" s="158">
        <f t="shared" si="558"/>
        <v>0</v>
      </c>
      <c r="AT472" s="158">
        <f t="shared" si="554"/>
        <v>0</v>
      </c>
      <c r="AU472" s="156">
        <v>0</v>
      </c>
      <c r="AV472" s="158">
        <f t="shared" si="559"/>
        <v>0</v>
      </c>
      <c r="AW472" s="158">
        <f t="shared" si="559"/>
        <v>0</v>
      </c>
      <c r="AX472" s="158">
        <f t="shared" si="559"/>
        <v>0</v>
      </c>
      <c r="AY472" s="158">
        <f t="shared" si="559"/>
        <v>0</v>
      </c>
      <c r="AZ472" s="158">
        <f t="shared" si="559"/>
        <v>0</v>
      </c>
      <c r="BA472" s="158">
        <f t="shared" si="559"/>
        <v>0</v>
      </c>
      <c r="BB472" s="158">
        <f t="shared" si="559"/>
        <v>0</v>
      </c>
      <c r="BC472" s="158">
        <f t="shared" si="559"/>
        <v>0</v>
      </c>
      <c r="BD472" s="158">
        <f t="shared" si="559"/>
        <v>0</v>
      </c>
      <c r="BE472" s="158">
        <f t="shared" si="559"/>
        <v>0</v>
      </c>
      <c r="BF472" s="158">
        <f t="shared" si="559"/>
        <v>0</v>
      </c>
      <c r="BG472" s="158">
        <f t="shared" si="559"/>
        <v>0</v>
      </c>
      <c r="BH472" s="158">
        <f t="shared" si="538"/>
        <v>0</v>
      </c>
      <c r="BI472" s="156">
        <v>0</v>
      </c>
      <c r="BJ472" s="158"/>
      <c r="BK472" s="158"/>
      <c r="BL472" s="158"/>
      <c r="BM472" s="158"/>
      <c r="BN472" s="158"/>
      <c r="BO472" s="158"/>
      <c r="BP472" s="158"/>
      <c r="BQ472" s="158"/>
      <c r="BR472" s="158"/>
      <c r="BS472" s="158"/>
      <c r="BT472" s="158"/>
      <c r="BU472" s="158"/>
      <c r="BV472" s="158">
        <f t="shared" si="551"/>
        <v>0</v>
      </c>
      <c r="BW472" s="156">
        <v>0</v>
      </c>
      <c r="BX472" s="155">
        <f t="shared" si="555"/>
        <v>0</v>
      </c>
      <c r="BY472" s="155">
        <f t="shared" si="555"/>
        <v>0</v>
      </c>
      <c r="BZ472" s="155">
        <f t="shared" si="555"/>
        <v>0</v>
      </c>
      <c r="CA472" s="155">
        <f t="shared" si="555"/>
        <v>0</v>
      </c>
      <c r="CB472" s="155">
        <f t="shared" si="555"/>
        <v>0</v>
      </c>
      <c r="CC472" s="155">
        <f t="shared" si="555"/>
        <v>0</v>
      </c>
      <c r="CD472" s="155">
        <f t="shared" si="555"/>
        <v>0</v>
      </c>
      <c r="CE472" s="155">
        <f t="shared" si="555"/>
        <v>0</v>
      </c>
      <c r="CF472" s="155">
        <f t="shared" si="555"/>
        <v>0</v>
      </c>
      <c r="CG472" s="155">
        <f t="shared" si="555"/>
        <v>0</v>
      </c>
      <c r="CH472" s="155">
        <f t="shared" si="555"/>
        <v>0</v>
      </c>
      <c r="CI472" s="155">
        <f t="shared" si="555"/>
        <v>0</v>
      </c>
      <c r="CJ472" s="155">
        <f t="shared" si="545"/>
        <v>0</v>
      </c>
      <c r="CK472" s="156">
        <f t="shared" si="536"/>
        <v>765000000</v>
      </c>
      <c r="CL472" s="155">
        <f t="shared" si="556"/>
        <v>21250000</v>
      </c>
      <c r="CM472" s="155">
        <f t="shared" si="556"/>
        <v>21250000</v>
      </c>
      <c r="CN472" s="155">
        <f t="shared" si="556"/>
        <v>21250000</v>
      </c>
      <c r="CO472" s="155">
        <f t="shared" si="556"/>
        <v>21250000</v>
      </c>
      <c r="CP472" s="155">
        <f t="shared" si="556"/>
        <v>21250000</v>
      </c>
      <c r="CQ472" s="155">
        <f t="shared" si="556"/>
        <v>21250000</v>
      </c>
      <c r="CR472" s="155">
        <f t="shared" si="556"/>
        <v>21250000</v>
      </c>
      <c r="CS472" s="155">
        <f t="shared" si="556"/>
        <v>21250000</v>
      </c>
      <c r="CT472" s="155">
        <f t="shared" si="556"/>
        <v>21250000</v>
      </c>
      <c r="CU472" s="155">
        <f t="shared" si="556"/>
        <v>21250000</v>
      </c>
      <c r="CV472" s="155">
        <f t="shared" si="556"/>
        <v>21250000</v>
      </c>
      <c r="CW472" s="155">
        <f t="shared" si="557"/>
        <v>21250000</v>
      </c>
      <c r="CX472" s="155">
        <f t="shared" ref="CX472:CX498" si="560">+SUM(CL472:CW472)</f>
        <v>255000000</v>
      </c>
      <c r="CY472" s="155">
        <f t="shared" si="546"/>
        <v>510000000</v>
      </c>
    </row>
    <row r="473" spans="1:104" ht="13" outlineLevel="1" x14ac:dyDescent="0.25">
      <c r="A473" s="80" t="s">
        <v>460</v>
      </c>
      <c r="B473" s="80" t="s">
        <v>39</v>
      </c>
      <c r="C473" s="72"/>
      <c r="D473" s="71" t="s">
        <v>64</v>
      </c>
      <c r="E473" s="142" t="s">
        <v>1004</v>
      </c>
      <c r="F473" s="71" t="s">
        <v>629</v>
      </c>
      <c r="G473" s="73">
        <v>45650</v>
      </c>
      <c r="H473" s="73">
        <v>45658</v>
      </c>
      <c r="I473" s="74">
        <v>36</v>
      </c>
      <c r="J473" s="74" t="s">
        <v>619</v>
      </c>
      <c r="K473" s="116" t="s">
        <v>43</v>
      </c>
      <c r="L473" s="109"/>
      <c r="M473" s="38" t="str">
        <f t="shared" si="493"/>
        <v>6274</v>
      </c>
      <c r="N473" s="71">
        <v>6274001909</v>
      </c>
      <c r="O473" s="109">
        <v>6274001909</v>
      </c>
      <c r="P473" s="77"/>
      <c r="Q473" s="77"/>
      <c r="R473" s="76">
        <v>60000000</v>
      </c>
      <c r="S473" s="170">
        <f t="shared" si="494"/>
        <v>1666666.6666666667</v>
      </c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>
        <f t="shared" si="553"/>
        <v>0</v>
      </c>
      <c r="AG473" s="156">
        <v>0</v>
      </c>
      <c r="AH473" s="158">
        <f t="shared" si="558"/>
        <v>0</v>
      </c>
      <c r="AI473" s="158">
        <f t="shared" si="558"/>
        <v>0</v>
      </c>
      <c r="AJ473" s="158">
        <f t="shared" si="558"/>
        <v>0</v>
      </c>
      <c r="AK473" s="158">
        <f t="shared" si="558"/>
        <v>0</v>
      </c>
      <c r="AL473" s="158">
        <f t="shared" si="558"/>
        <v>0</v>
      </c>
      <c r="AM473" s="158">
        <f t="shared" si="558"/>
        <v>0</v>
      </c>
      <c r="AN473" s="158">
        <f t="shared" si="558"/>
        <v>0</v>
      </c>
      <c r="AO473" s="158">
        <f t="shared" si="558"/>
        <v>0</v>
      </c>
      <c r="AP473" s="158">
        <f t="shared" si="558"/>
        <v>0</v>
      </c>
      <c r="AQ473" s="158">
        <f t="shared" si="558"/>
        <v>0</v>
      </c>
      <c r="AR473" s="158">
        <f t="shared" si="558"/>
        <v>0</v>
      </c>
      <c r="AS473" s="158">
        <f t="shared" si="558"/>
        <v>0</v>
      </c>
      <c r="AT473" s="158">
        <f t="shared" si="554"/>
        <v>0</v>
      </c>
      <c r="AU473" s="156">
        <v>0</v>
      </c>
      <c r="AV473" s="158">
        <f t="shared" si="559"/>
        <v>0</v>
      </c>
      <c r="AW473" s="158">
        <f t="shared" si="559"/>
        <v>0</v>
      </c>
      <c r="AX473" s="158">
        <f t="shared" si="559"/>
        <v>0</v>
      </c>
      <c r="AY473" s="158">
        <f t="shared" si="559"/>
        <v>0</v>
      </c>
      <c r="AZ473" s="158">
        <f t="shared" si="559"/>
        <v>0</v>
      </c>
      <c r="BA473" s="158">
        <f t="shared" si="559"/>
        <v>0</v>
      </c>
      <c r="BB473" s="158">
        <f t="shared" si="559"/>
        <v>0</v>
      </c>
      <c r="BC473" s="158">
        <f t="shared" si="559"/>
        <v>0</v>
      </c>
      <c r="BD473" s="158">
        <f t="shared" si="559"/>
        <v>0</v>
      </c>
      <c r="BE473" s="158">
        <f t="shared" si="559"/>
        <v>0</v>
      </c>
      <c r="BF473" s="158">
        <f t="shared" si="559"/>
        <v>0</v>
      </c>
      <c r="BG473" s="158">
        <f t="shared" si="559"/>
        <v>0</v>
      </c>
      <c r="BH473" s="158">
        <f t="shared" si="538"/>
        <v>0</v>
      </c>
      <c r="BI473" s="156">
        <v>0</v>
      </c>
      <c r="BJ473" s="158"/>
      <c r="BK473" s="158"/>
      <c r="BL473" s="158"/>
      <c r="BM473" s="158"/>
      <c r="BN473" s="158"/>
      <c r="BO473" s="158"/>
      <c r="BP473" s="158"/>
      <c r="BQ473" s="158"/>
      <c r="BR473" s="158"/>
      <c r="BS473" s="158"/>
      <c r="BT473" s="158"/>
      <c r="BU473" s="158"/>
      <c r="BV473" s="158">
        <f t="shared" si="551"/>
        <v>0</v>
      </c>
      <c r="BW473" s="156">
        <v>0</v>
      </c>
      <c r="BX473" s="155">
        <f t="shared" si="555"/>
        <v>0</v>
      </c>
      <c r="BY473" s="155">
        <f t="shared" si="555"/>
        <v>0</v>
      </c>
      <c r="BZ473" s="155">
        <f t="shared" si="555"/>
        <v>0</v>
      </c>
      <c r="CA473" s="155">
        <f t="shared" si="555"/>
        <v>0</v>
      </c>
      <c r="CB473" s="155">
        <f t="shared" si="555"/>
        <v>0</v>
      </c>
      <c r="CC473" s="155">
        <f t="shared" si="555"/>
        <v>0</v>
      </c>
      <c r="CD473" s="155">
        <f t="shared" si="555"/>
        <v>0</v>
      </c>
      <c r="CE473" s="155">
        <f t="shared" si="555"/>
        <v>0</v>
      </c>
      <c r="CF473" s="155">
        <f t="shared" si="555"/>
        <v>0</v>
      </c>
      <c r="CG473" s="155">
        <f t="shared" si="555"/>
        <v>0</v>
      </c>
      <c r="CH473" s="155">
        <f t="shared" si="555"/>
        <v>0</v>
      </c>
      <c r="CI473" s="155">
        <f t="shared" si="555"/>
        <v>0</v>
      </c>
      <c r="CJ473" s="155">
        <f t="shared" si="545"/>
        <v>0</v>
      </c>
      <c r="CK473" s="156">
        <f t="shared" ref="CK473:CK497" si="561">+R473-CJ473</f>
        <v>60000000</v>
      </c>
      <c r="CL473" s="155">
        <f t="shared" si="556"/>
        <v>1666666.6666666667</v>
      </c>
      <c r="CM473" s="155">
        <f t="shared" si="556"/>
        <v>1666666.6666666667</v>
      </c>
      <c r="CN473" s="155">
        <f t="shared" si="556"/>
        <v>1666666.6666666667</v>
      </c>
      <c r="CO473" s="155">
        <f t="shared" si="556"/>
        <v>1666666.6666666667</v>
      </c>
      <c r="CP473" s="155">
        <f t="shared" si="556"/>
        <v>1666666.6666666667</v>
      </c>
      <c r="CQ473" s="155">
        <f t="shared" si="556"/>
        <v>1666666.6666666667</v>
      </c>
      <c r="CR473" s="155">
        <f t="shared" si="556"/>
        <v>1666666.6666666667</v>
      </c>
      <c r="CS473" s="155">
        <f t="shared" si="556"/>
        <v>1666666.6666666667</v>
      </c>
      <c r="CT473" s="155">
        <f t="shared" si="556"/>
        <v>1666666.6666666667</v>
      </c>
      <c r="CU473" s="155">
        <f t="shared" si="556"/>
        <v>1666666.6666666667</v>
      </c>
      <c r="CV473" s="155">
        <f t="shared" si="556"/>
        <v>1666666.6666666667</v>
      </c>
      <c r="CW473" s="155">
        <f t="shared" si="557"/>
        <v>1666666.6666666667</v>
      </c>
      <c r="CX473" s="155">
        <f t="shared" si="560"/>
        <v>20000000</v>
      </c>
      <c r="CY473" s="155">
        <f t="shared" si="546"/>
        <v>40000000</v>
      </c>
    </row>
    <row r="474" spans="1:104" ht="13" outlineLevel="1" x14ac:dyDescent="0.25">
      <c r="A474" s="80" t="s">
        <v>715</v>
      </c>
      <c r="B474" s="80" t="s">
        <v>39</v>
      </c>
      <c r="C474" s="72"/>
      <c r="D474" s="71" t="s">
        <v>594</v>
      </c>
      <c r="E474" s="142" t="s">
        <v>831</v>
      </c>
      <c r="F474" s="71" t="s">
        <v>832</v>
      </c>
      <c r="G474" s="73">
        <v>45657</v>
      </c>
      <c r="H474" s="73">
        <v>45658</v>
      </c>
      <c r="I474" s="74" t="s">
        <v>717</v>
      </c>
      <c r="J474" s="74" t="s">
        <v>721</v>
      </c>
      <c r="K474" s="116" t="s">
        <v>50</v>
      </c>
      <c r="L474" s="109"/>
      <c r="M474" s="38" t="str">
        <f t="shared" si="493"/>
        <v>6424</v>
      </c>
      <c r="N474" s="160" t="s">
        <v>833</v>
      </c>
      <c r="O474" s="109"/>
      <c r="P474" s="77"/>
      <c r="Q474" s="77"/>
      <c r="R474" s="76">
        <v>529122899</v>
      </c>
      <c r="S474" s="170">
        <f t="shared" si="494"/>
        <v>14697858.305555556</v>
      </c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>
        <f t="shared" si="553"/>
        <v>0</v>
      </c>
      <c r="AG474" s="156">
        <v>0</v>
      </c>
      <c r="AH474" s="158">
        <f t="shared" si="558"/>
        <v>0</v>
      </c>
      <c r="AI474" s="158">
        <f t="shared" si="558"/>
        <v>0</v>
      </c>
      <c r="AJ474" s="158">
        <f t="shared" si="558"/>
        <v>0</v>
      </c>
      <c r="AK474" s="158">
        <f t="shared" si="558"/>
        <v>0</v>
      </c>
      <c r="AL474" s="158">
        <f t="shared" si="558"/>
        <v>0</v>
      </c>
      <c r="AM474" s="158">
        <f t="shared" si="558"/>
        <v>0</v>
      </c>
      <c r="AN474" s="158">
        <f t="shared" si="558"/>
        <v>0</v>
      </c>
      <c r="AO474" s="158">
        <f t="shared" si="558"/>
        <v>0</v>
      </c>
      <c r="AP474" s="158">
        <f t="shared" si="558"/>
        <v>0</v>
      </c>
      <c r="AQ474" s="158">
        <f t="shared" si="558"/>
        <v>0</v>
      </c>
      <c r="AR474" s="158">
        <f t="shared" si="558"/>
        <v>0</v>
      </c>
      <c r="AS474" s="158">
        <f t="shared" si="558"/>
        <v>0</v>
      </c>
      <c r="AT474" s="158">
        <f t="shared" si="554"/>
        <v>0</v>
      </c>
      <c r="AU474" s="156">
        <v>0</v>
      </c>
      <c r="AV474" s="158">
        <f t="shared" si="559"/>
        <v>0</v>
      </c>
      <c r="AW474" s="158">
        <f t="shared" si="559"/>
        <v>0</v>
      </c>
      <c r="AX474" s="158">
        <f t="shared" si="559"/>
        <v>0</v>
      </c>
      <c r="AY474" s="158">
        <f t="shared" si="559"/>
        <v>0</v>
      </c>
      <c r="AZ474" s="158">
        <f t="shared" si="559"/>
        <v>0</v>
      </c>
      <c r="BA474" s="158">
        <f t="shared" si="559"/>
        <v>0</v>
      </c>
      <c r="BB474" s="158">
        <f t="shared" si="559"/>
        <v>0</v>
      </c>
      <c r="BC474" s="158">
        <f t="shared" si="559"/>
        <v>0</v>
      </c>
      <c r="BD474" s="158">
        <f t="shared" si="559"/>
        <v>0</v>
      </c>
      <c r="BE474" s="158">
        <f t="shared" si="559"/>
        <v>0</v>
      </c>
      <c r="BF474" s="158">
        <f t="shared" si="559"/>
        <v>0</v>
      </c>
      <c r="BG474" s="158">
        <f t="shared" si="559"/>
        <v>0</v>
      </c>
      <c r="BH474" s="158">
        <f t="shared" si="538"/>
        <v>0</v>
      </c>
      <c r="BI474" s="156">
        <v>0</v>
      </c>
      <c r="BJ474" s="158"/>
      <c r="BK474" s="158"/>
      <c r="BL474" s="158"/>
      <c r="BM474" s="158"/>
      <c r="BN474" s="158"/>
      <c r="BO474" s="158"/>
      <c r="BP474" s="158"/>
      <c r="BQ474" s="158"/>
      <c r="BR474" s="158"/>
      <c r="BS474" s="158"/>
      <c r="BT474" s="158"/>
      <c r="BU474" s="158"/>
      <c r="BV474" s="158">
        <f t="shared" si="551"/>
        <v>0</v>
      </c>
      <c r="BW474" s="156">
        <v>0</v>
      </c>
      <c r="BX474" s="155">
        <f t="shared" si="555"/>
        <v>0</v>
      </c>
      <c r="BY474" s="155">
        <f t="shared" si="555"/>
        <v>0</v>
      </c>
      <c r="BZ474" s="155">
        <f t="shared" si="555"/>
        <v>0</v>
      </c>
      <c r="CA474" s="155">
        <f t="shared" si="555"/>
        <v>0</v>
      </c>
      <c r="CB474" s="155">
        <f t="shared" si="555"/>
        <v>0</v>
      </c>
      <c r="CC474" s="155">
        <f t="shared" si="555"/>
        <v>0</v>
      </c>
      <c r="CD474" s="155">
        <f t="shared" si="555"/>
        <v>0</v>
      </c>
      <c r="CE474" s="155">
        <f t="shared" si="555"/>
        <v>0</v>
      </c>
      <c r="CF474" s="155">
        <f t="shared" si="555"/>
        <v>0</v>
      </c>
      <c r="CG474" s="155">
        <f t="shared" si="555"/>
        <v>0</v>
      </c>
      <c r="CH474" s="155">
        <f t="shared" si="555"/>
        <v>0</v>
      </c>
      <c r="CI474" s="155">
        <f t="shared" si="555"/>
        <v>0</v>
      </c>
      <c r="CJ474" s="155">
        <f t="shared" si="545"/>
        <v>0</v>
      </c>
      <c r="CK474" s="156">
        <f t="shared" si="561"/>
        <v>529122899</v>
      </c>
      <c r="CL474" s="155">
        <f t="shared" si="556"/>
        <v>14697858.305555556</v>
      </c>
      <c r="CM474" s="155">
        <f t="shared" si="556"/>
        <v>14697858.305555556</v>
      </c>
      <c r="CN474" s="155">
        <f t="shared" si="556"/>
        <v>14697858.305555556</v>
      </c>
      <c r="CO474" s="155">
        <f t="shared" si="556"/>
        <v>14697858.305555556</v>
      </c>
      <c r="CP474" s="155">
        <f t="shared" si="556"/>
        <v>14697858.305555556</v>
      </c>
      <c r="CQ474" s="155">
        <f t="shared" si="556"/>
        <v>14697858.305555556</v>
      </c>
      <c r="CR474" s="155">
        <f t="shared" si="556"/>
        <v>14697858.305555556</v>
      </c>
      <c r="CS474" s="155">
        <f t="shared" si="556"/>
        <v>14697858.305555556</v>
      </c>
      <c r="CT474" s="155">
        <f t="shared" si="556"/>
        <v>14697858.305555556</v>
      </c>
      <c r="CU474" s="155">
        <f t="shared" si="556"/>
        <v>14697858.305555556</v>
      </c>
      <c r="CV474" s="155">
        <f t="shared" si="556"/>
        <v>14697858.305555556</v>
      </c>
      <c r="CW474" s="155">
        <f t="shared" si="557"/>
        <v>14697858.305555556</v>
      </c>
      <c r="CX474" s="155">
        <f t="shared" si="560"/>
        <v>176374299.66666666</v>
      </c>
      <c r="CY474" s="155">
        <f t="shared" si="546"/>
        <v>352748599.33333337</v>
      </c>
    </row>
    <row r="475" spans="1:104" ht="13" outlineLevel="1" x14ac:dyDescent="0.25">
      <c r="A475" s="80" t="s">
        <v>460</v>
      </c>
      <c r="B475" s="80" t="s">
        <v>39</v>
      </c>
      <c r="C475" s="72"/>
      <c r="D475" s="71" t="s">
        <v>82</v>
      </c>
      <c r="E475" s="142" t="s">
        <v>1005</v>
      </c>
      <c r="F475" s="71" t="s">
        <v>630</v>
      </c>
      <c r="G475" s="73">
        <v>45679</v>
      </c>
      <c r="H475" s="73">
        <v>45689</v>
      </c>
      <c r="I475" s="74">
        <v>12</v>
      </c>
      <c r="J475" s="74">
        <v>1001601400</v>
      </c>
      <c r="K475" s="116" t="s">
        <v>46</v>
      </c>
      <c r="L475" s="109"/>
      <c r="M475" s="38" t="str">
        <f t="shared" ref="M475:M498" si="562">+LEFT(N475,4)</f>
        <v>6274</v>
      </c>
      <c r="N475" s="71">
        <v>6274001903</v>
      </c>
      <c r="O475" s="109"/>
      <c r="P475" s="77"/>
      <c r="Q475" s="77"/>
      <c r="R475" s="76">
        <v>36200000</v>
      </c>
      <c r="S475" s="170">
        <f t="shared" ref="S475:S496" si="563">+R475/I475</f>
        <v>3016666.6666666665</v>
      </c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>
        <f t="shared" si="553"/>
        <v>0</v>
      </c>
      <c r="AG475" s="156">
        <v>0</v>
      </c>
      <c r="AH475" s="158">
        <f t="shared" si="558"/>
        <v>0</v>
      </c>
      <c r="AI475" s="158">
        <f t="shared" si="558"/>
        <v>0</v>
      </c>
      <c r="AJ475" s="158">
        <f t="shared" si="558"/>
        <v>0</v>
      </c>
      <c r="AK475" s="158">
        <f t="shared" si="558"/>
        <v>0</v>
      </c>
      <c r="AL475" s="158">
        <f t="shared" si="558"/>
        <v>0</v>
      </c>
      <c r="AM475" s="158">
        <f t="shared" si="558"/>
        <v>0</v>
      </c>
      <c r="AN475" s="158">
        <f t="shared" si="558"/>
        <v>0</v>
      </c>
      <c r="AO475" s="158">
        <f t="shared" si="558"/>
        <v>0</v>
      </c>
      <c r="AP475" s="158">
        <f t="shared" si="558"/>
        <v>0</v>
      </c>
      <c r="AQ475" s="158">
        <f t="shared" si="558"/>
        <v>0</v>
      </c>
      <c r="AR475" s="158">
        <f t="shared" si="558"/>
        <v>0</v>
      </c>
      <c r="AS475" s="158">
        <f t="shared" si="558"/>
        <v>0</v>
      </c>
      <c r="AT475" s="158">
        <f t="shared" si="554"/>
        <v>0</v>
      </c>
      <c r="AU475" s="156">
        <v>0</v>
      </c>
      <c r="AV475" s="158">
        <f t="shared" si="559"/>
        <v>0</v>
      </c>
      <c r="AW475" s="158">
        <f t="shared" si="559"/>
        <v>0</v>
      </c>
      <c r="AX475" s="158">
        <f t="shared" si="559"/>
        <v>0</v>
      </c>
      <c r="AY475" s="158">
        <f t="shared" si="559"/>
        <v>0</v>
      </c>
      <c r="AZ475" s="158">
        <f t="shared" si="559"/>
        <v>0</v>
      </c>
      <c r="BA475" s="158">
        <f t="shared" si="559"/>
        <v>0</v>
      </c>
      <c r="BB475" s="158">
        <f t="shared" si="559"/>
        <v>0</v>
      </c>
      <c r="BC475" s="158">
        <f t="shared" si="559"/>
        <v>0</v>
      </c>
      <c r="BD475" s="158">
        <f t="shared" si="559"/>
        <v>0</v>
      </c>
      <c r="BE475" s="158">
        <f t="shared" si="559"/>
        <v>0</v>
      </c>
      <c r="BF475" s="158">
        <f t="shared" si="559"/>
        <v>0</v>
      </c>
      <c r="BG475" s="158">
        <f t="shared" si="559"/>
        <v>0</v>
      </c>
      <c r="BH475" s="158">
        <f t="shared" ref="BH475" si="564">+SUM(AV475:BG475)</f>
        <v>0</v>
      </c>
      <c r="BI475" s="156">
        <v>0</v>
      </c>
      <c r="BJ475" s="158"/>
      <c r="BK475" s="158"/>
      <c r="BL475" s="158"/>
      <c r="BM475" s="158"/>
      <c r="BN475" s="158"/>
      <c r="BO475" s="158"/>
      <c r="BP475" s="158"/>
      <c r="BQ475" s="158"/>
      <c r="BR475" s="158"/>
      <c r="BS475" s="158"/>
      <c r="BT475" s="158"/>
      <c r="BU475" s="158"/>
      <c r="BV475" s="158">
        <f t="shared" si="551"/>
        <v>0</v>
      </c>
      <c r="BW475" s="156">
        <v>0</v>
      </c>
      <c r="BX475" s="155">
        <f t="shared" si="555"/>
        <v>0</v>
      </c>
      <c r="BY475" s="155">
        <f t="shared" si="555"/>
        <v>0</v>
      </c>
      <c r="BZ475" s="155">
        <f t="shared" si="555"/>
        <v>0</v>
      </c>
      <c r="CA475" s="155">
        <f t="shared" si="555"/>
        <v>0</v>
      </c>
      <c r="CB475" s="155">
        <f t="shared" si="555"/>
        <v>0</v>
      </c>
      <c r="CC475" s="155">
        <f t="shared" si="555"/>
        <v>0</v>
      </c>
      <c r="CD475" s="155">
        <f t="shared" si="555"/>
        <v>0</v>
      </c>
      <c r="CE475" s="155">
        <f t="shared" si="555"/>
        <v>0</v>
      </c>
      <c r="CF475" s="155">
        <f t="shared" si="555"/>
        <v>0</v>
      </c>
      <c r="CG475" s="155">
        <f t="shared" si="555"/>
        <v>0</v>
      </c>
      <c r="CH475" s="155">
        <f t="shared" si="555"/>
        <v>0</v>
      </c>
      <c r="CI475" s="155">
        <f t="shared" si="555"/>
        <v>0</v>
      </c>
      <c r="CJ475" s="155">
        <f t="shared" si="545"/>
        <v>0</v>
      </c>
      <c r="CK475" s="156">
        <f t="shared" si="561"/>
        <v>36200000</v>
      </c>
      <c r="CL475" s="155">
        <f t="shared" si="556"/>
        <v>0</v>
      </c>
      <c r="CM475" s="155">
        <f t="shared" si="556"/>
        <v>3016666.6666666665</v>
      </c>
      <c r="CN475" s="155">
        <f t="shared" si="556"/>
        <v>3016666.6666666665</v>
      </c>
      <c r="CO475" s="155">
        <f t="shared" si="556"/>
        <v>3016666.6666666665</v>
      </c>
      <c r="CP475" s="155">
        <f t="shared" si="556"/>
        <v>3016666.6666666665</v>
      </c>
      <c r="CQ475" s="155">
        <f t="shared" si="556"/>
        <v>3016666.6666666665</v>
      </c>
      <c r="CR475" s="155">
        <f t="shared" si="556"/>
        <v>3016666.6666666665</v>
      </c>
      <c r="CS475" s="155">
        <f t="shared" si="556"/>
        <v>3016666.6666666665</v>
      </c>
      <c r="CT475" s="155">
        <f t="shared" si="556"/>
        <v>3016666.6666666665</v>
      </c>
      <c r="CU475" s="155">
        <f t="shared" si="556"/>
        <v>3016666.6666666665</v>
      </c>
      <c r="CV475" s="155">
        <f t="shared" si="556"/>
        <v>3016666.6666666665</v>
      </c>
      <c r="CW475" s="155">
        <f t="shared" si="557"/>
        <v>3016666.6666666665</v>
      </c>
      <c r="CX475" s="155">
        <f t="shared" si="560"/>
        <v>33183333.33333334</v>
      </c>
      <c r="CY475" s="155">
        <f t="shared" si="546"/>
        <v>3016666.6666666605</v>
      </c>
    </row>
    <row r="476" spans="1:104" ht="13" outlineLevel="1" x14ac:dyDescent="0.25">
      <c r="A476" s="80" t="s">
        <v>460</v>
      </c>
      <c r="B476" s="80" t="s">
        <v>39</v>
      </c>
      <c r="C476" s="72"/>
      <c r="D476" s="71" t="s">
        <v>147</v>
      </c>
      <c r="E476" s="142" t="s">
        <v>724</v>
      </c>
      <c r="F476" s="71" t="s">
        <v>725</v>
      </c>
      <c r="G476" s="73">
        <v>45679</v>
      </c>
      <c r="H476" s="73">
        <v>45689</v>
      </c>
      <c r="I476" s="74" t="s">
        <v>782</v>
      </c>
      <c r="J476" s="142" t="s">
        <v>613</v>
      </c>
      <c r="K476" s="116" t="s">
        <v>46</v>
      </c>
      <c r="L476" s="116"/>
      <c r="M476" s="38" t="str">
        <f t="shared" si="562"/>
        <v>6274</v>
      </c>
      <c r="N476" s="160" t="s">
        <v>346</v>
      </c>
      <c r="O476" s="109"/>
      <c r="P476" s="77"/>
      <c r="Q476" s="77"/>
      <c r="R476" s="76">
        <v>98100000</v>
      </c>
      <c r="S476" s="170">
        <f t="shared" si="563"/>
        <v>3382758.6206896552</v>
      </c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6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/>
      <c r="AS476" s="158"/>
      <c r="AT476" s="158"/>
      <c r="AU476" s="156"/>
      <c r="AV476" s="158"/>
      <c r="AW476" s="158"/>
      <c r="AX476" s="158"/>
      <c r="AY476" s="158"/>
      <c r="AZ476" s="158"/>
      <c r="BA476" s="158"/>
      <c r="BB476" s="158"/>
      <c r="BC476" s="158"/>
      <c r="BD476" s="158"/>
      <c r="BE476" s="158"/>
      <c r="BF476" s="158"/>
      <c r="BG476" s="158"/>
      <c r="BH476" s="158"/>
      <c r="BI476" s="156"/>
      <c r="BJ476" s="158"/>
      <c r="BK476" s="158"/>
      <c r="BL476" s="158"/>
      <c r="BM476" s="158"/>
      <c r="BN476" s="158"/>
      <c r="BO476" s="158"/>
      <c r="BP476" s="158"/>
      <c r="BQ476" s="158"/>
      <c r="BR476" s="158"/>
      <c r="BS476" s="158"/>
      <c r="BT476" s="158"/>
      <c r="BU476" s="158"/>
      <c r="BV476" s="158"/>
      <c r="BW476" s="156"/>
      <c r="BX476" s="157"/>
      <c r="BY476" s="157"/>
      <c r="BZ476" s="157"/>
      <c r="CA476" s="157"/>
      <c r="CB476" s="157"/>
      <c r="CC476" s="157"/>
      <c r="CD476" s="157"/>
      <c r="CE476" s="157"/>
      <c r="CF476" s="157"/>
      <c r="CG476" s="157"/>
      <c r="CH476" s="157"/>
      <c r="CI476" s="157"/>
      <c r="CJ476" s="155"/>
      <c r="CK476" s="156">
        <f t="shared" si="561"/>
        <v>98100000</v>
      </c>
      <c r="CL476" s="155">
        <f t="shared" si="556"/>
        <v>0</v>
      </c>
      <c r="CM476" s="155">
        <f t="shared" si="556"/>
        <v>3382758.6206896552</v>
      </c>
      <c r="CN476" s="155">
        <f t="shared" si="556"/>
        <v>3382758.6206896552</v>
      </c>
      <c r="CO476" s="155">
        <f t="shared" si="556"/>
        <v>3382758.6206896552</v>
      </c>
      <c r="CP476" s="155">
        <f t="shared" si="556"/>
        <v>3382758.6206896552</v>
      </c>
      <c r="CQ476" s="155">
        <f t="shared" si="556"/>
        <v>3382758.6206896552</v>
      </c>
      <c r="CR476" s="155">
        <f t="shared" si="556"/>
        <v>3382758.6206896552</v>
      </c>
      <c r="CS476" s="155">
        <f t="shared" si="556"/>
        <v>3382758.6206896552</v>
      </c>
      <c r="CT476" s="155">
        <f t="shared" si="556"/>
        <v>3382758.6206896552</v>
      </c>
      <c r="CU476" s="155">
        <f t="shared" si="556"/>
        <v>3382758.6206896552</v>
      </c>
      <c r="CV476" s="155">
        <f t="shared" si="556"/>
        <v>3382758.6206896552</v>
      </c>
      <c r="CW476" s="155">
        <f t="shared" si="557"/>
        <v>3382758.6206896552</v>
      </c>
      <c r="CX476" s="155">
        <f t="shared" si="560"/>
        <v>37210344.827586211</v>
      </c>
      <c r="CY476" s="155">
        <f>+R476-CX476</f>
        <v>60889655.172413789</v>
      </c>
      <c r="CZ476" s="86" t="s">
        <v>1613</v>
      </c>
    </row>
    <row r="477" spans="1:104" ht="13" outlineLevel="1" x14ac:dyDescent="0.25">
      <c r="A477" s="80" t="s">
        <v>460</v>
      </c>
      <c r="B477" s="80" t="s">
        <v>39</v>
      </c>
      <c r="C477" s="72"/>
      <c r="D477" s="71" t="s">
        <v>173</v>
      </c>
      <c r="E477" s="142" t="s">
        <v>794</v>
      </c>
      <c r="F477" s="71" t="s">
        <v>795</v>
      </c>
      <c r="G477" s="73">
        <v>45680</v>
      </c>
      <c r="H477" s="73">
        <v>45689</v>
      </c>
      <c r="I477" s="74" t="s">
        <v>813</v>
      </c>
      <c r="J477" s="74" t="s">
        <v>759</v>
      </c>
      <c r="K477" s="116" t="s">
        <v>122</v>
      </c>
      <c r="L477" s="116"/>
      <c r="M477" s="38" t="str">
        <f t="shared" si="562"/>
        <v>6274</v>
      </c>
      <c r="N477" s="160" t="s">
        <v>821</v>
      </c>
      <c r="O477" s="109"/>
      <c r="P477" s="77"/>
      <c r="Q477" s="77"/>
      <c r="R477" s="165">
        <v>34221000</v>
      </c>
      <c r="S477" s="170">
        <f t="shared" si="563"/>
        <v>534703.125</v>
      </c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>
        <f t="shared" ref="AF477:AF497" si="565">+SUM(T477:AE477)</f>
        <v>0</v>
      </c>
      <c r="AG477" s="156">
        <v>0</v>
      </c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6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/>
      <c r="BG477" s="158"/>
      <c r="BH477" s="158"/>
      <c r="BI477" s="156"/>
      <c r="BJ477" s="158"/>
      <c r="BK477" s="158"/>
      <c r="BL477" s="158"/>
      <c r="BM477" s="158"/>
      <c r="BN477" s="158"/>
      <c r="BO477" s="158"/>
      <c r="BP477" s="158"/>
      <c r="BQ477" s="158"/>
      <c r="BR477" s="158"/>
      <c r="BS477" s="158"/>
      <c r="BT477" s="158"/>
      <c r="BU477" s="158"/>
      <c r="BV477" s="158">
        <f t="shared" ref="BV477:BV497" si="566">+SUM(BJ477:BU477)</f>
        <v>0</v>
      </c>
      <c r="BW477" s="156">
        <v>0</v>
      </c>
      <c r="BX477" s="155">
        <f t="shared" ref="BX477:CI486" si="567">+IF(YEAR($H477)&lt;$BX$5,$S477,IF(AND(YEAR($H477)=$BX$5,MONTH($H477)&lt;=BX$6),$S477,0))</f>
        <v>0</v>
      </c>
      <c r="BY477" s="155">
        <f t="shared" si="567"/>
        <v>0</v>
      </c>
      <c r="BZ477" s="155">
        <f t="shared" si="567"/>
        <v>0</v>
      </c>
      <c r="CA477" s="155">
        <f t="shared" si="567"/>
        <v>0</v>
      </c>
      <c r="CB477" s="155">
        <f t="shared" si="567"/>
        <v>0</v>
      </c>
      <c r="CC477" s="155">
        <f t="shared" si="567"/>
        <v>0</v>
      </c>
      <c r="CD477" s="155">
        <f t="shared" si="567"/>
        <v>0</v>
      </c>
      <c r="CE477" s="155">
        <f t="shared" si="567"/>
        <v>0</v>
      </c>
      <c r="CF477" s="155">
        <f t="shared" si="567"/>
        <v>0</v>
      </c>
      <c r="CG477" s="155">
        <f t="shared" si="567"/>
        <v>0</v>
      </c>
      <c r="CH477" s="155">
        <f t="shared" si="567"/>
        <v>0</v>
      </c>
      <c r="CI477" s="155">
        <f t="shared" si="567"/>
        <v>0</v>
      </c>
      <c r="CJ477" s="155">
        <f t="shared" ref="CJ477:CJ497" si="568">+SUM(BX477:CI477)</f>
        <v>0</v>
      </c>
      <c r="CK477" s="156">
        <f t="shared" si="561"/>
        <v>34221000</v>
      </c>
      <c r="CL477" s="155">
        <f t="shared" si="556"/>
        <v>0</v>
      </c>
      <c r="CM477" s="155">
        <f t="shared" si="556"/>
        <v>534703.125</v>
      </c>
      <c r="CN477" s="155">
        <f t="shared" si="556"/>
        <v>534703.125</v>
      </c>
      <c r="CO477" s="155">
        <f t="shared" si="556"/>
        <v>534703.125</v>
      </c>
      <c r="CP477" s="155">
        <f t="shared" si="556"/>
        <v>534703.125</v>
      </c>
      <c r="CQ477" s="155">
        <f t="shared" si="556"/>
        <v>534703.125</v>
      </c>
      <c r="CR477" s="155">
        <f t="shared" si="556"/>
        <v>534703.125</v>
      </c>
      <c r="CS477" s="155">
        <f t="shared" si="556"/>
        <v>534703.125</v>
      </c>
      <c r="CT477" s="155">
        <f t="shared" si="556"/>
        <v>534703.125</v>
      </c>
      <c r="CU477" s="155">
        <f t="shared" si="556"/>
        <v>534703.125</v>
      </c>
      <c r="CV477" s="155">
        <f t="shared" si="556"/>
        <v>534703.125</v>
      </c>
      <c r="CW477" s="155">
        <f t="shared" si="557"/>
        <v>534703.125</v>
      </c>
      <c r="CX477" s="155">
        <f t="shared" si="560"/>
        <v>5881734.375</v>
      </c>
      <c r="CY477" s="155">
        <f t="shared" ref="CY477:CY482" si="569">+CK477-CX477</f>
        <v>28339265.625</v>
      </c>
    </row>
    <row r="478" spans="1:104" ht="13" outlineLevel="1" x14ac:dyDescent="0.25">
      <c r="A478" s="80" t="s">
        <v>460</v>
      </c>
      <c r="B478" s="80" t="s">
        <v>39</v>
      </c>
      <c r="C478" s="72"/>
      <c r="D478" s="71" t="s">
        <v>147</v>
      </c>
      <c r="E478" s="142" t="s">
        <v>1006</v>
      </c>
      <c r="F478" s="71" t="s">
        <v>631</v>
      </c>
      <c r="G478" s="73">
        <v>45728</v>
      </c>
      <c r="H478" s="73">
        <v>45748</v>
      </c>
      <c r="I478" s="74">
        <v>36</v>
      </c>
      <c r="J478" s="74">
        <v>1001601300</v>
      </c>
      <c r="K478" s="75" t="s">
        <v>43</v>
      </c>
      <c r="L478" s="71"/>
      <c r="M478" s="38" t="str">
        <f t="shared" si="562"/>
        <v>6274</v>
      </c>
      <c r="N478" s="71">
        <v>6274001906</v>
      </c>
      <c r="O478" s="71"/>
      <c r="P478" s="76"/>
      <c r="Q478" s="77"/>
      <c r="R478" s="76">
        <v>118000000</v>
      </c>
      <c r="S478" s="170">
        <f t="shared" si="563"/>
        <v>3277777.777777778</v>
      </c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>
        <f t="shared" si="565"/>
        <v>0</v>
      </c>
      <c r="AG478" s="156">
        <v>0</v>
      </c>
      <c r="AH478" s="158">
        <f t="shared" ref="AH478:AS482" si="570">+IF(YEAR($H478)&lt;$AH$5,$S478,IF(AND(YEAR($H478)=$AH$5,MONTH($H478)&lt;=AH$6),$S478,0))</f>
        <v>0</v>
      </c>
      <c r="AI478" s="158">
        <f t="shared" si="570"/>
        <v>0</v>
      </c>
      <c r="AJ478" s="158">
        <f t="shared" si="570"/>
        <v>0</v>
      </c>
      <c r="AK478" s="158">
        <f t="shared" si="570"/>
        <v>0</v>
      </c>
      <c r="AL478" s="158">
        <f t="shared" si="570"/>
        <v>0</v>
      </c>
      <c r="AM478" s="158">
        <f t="shared" si="570"/>
        <v>0</v>
      </c>
      <c r="AN478" s="158">
        <f t="shared" si="570"/>
        <v>0</v>
      </c>
      <c r="AO478" s="158">
        <f t="shared" si="570"/>
        <v>0</v>
      </c>
      <c r="AP478" s="158">
        <f t="shared" si="570"/>
        <v>0</v>
      </c>
      <c r="AQ478" s="158">
        <f t="shared" si="570"/>
        <v>0</v>
      </c>
      <c r="AR478" s="158">
        <f t="shared" si="570"/>
        <v>0</v>
      </c>
      <c r="AS478" s="158">
        <f t="shared" si="570"/>
        <v>0</v>
      </c>
      <c r="AT478" s="158">
        <f>+SUM(AH478:AS478)</f>
        <v>0</v>
      </c>
      <c r="AU478" s="156">
        <v>0</v>
      </c>
      <c r="AV478" s="158">
        <f t="shared" ref="AV478:BG482" si="571">+IF(YEAR($H478)&lt;$AV$5,$S478,IF(AND(YEAR($H478)=$AV$5,MONTH($H478)&lt;=AV$6),$S478,0))</f>
        <v>0</v>
      </c>
      <c r="AW478" s="158">
        <f t="shared" si="571"/>
        <v>0</v>
      </c>
      <c r="AX478" s="158">
        <f t="shared" si="571"/>
        <v>0</v>
      </c>
      <c r="AY478" s="158">
        <f t="shared" si="571"/>
        <v>0</v>
      </c>
      <c r="AZ478" s="158">
        <f t="shared" si="571"/>
        <v>0</v>
      </c>
      <c r="BA478" s="158">
        <f t="shared" si="571"/>
        <v>0</v>
      </c>
      <c r="BB478" s="158">
        <f t="shared" si="571"/>
        <v>0</v>
      </c>
      <c r="BC478" s="158">
        <f t="shared" si="571"/>
        <v>0</v>
      </c>
      <c r="BD478" s="158">
        <f t="shared" si="571"/>
        <v>0</v>
      </c>
      <c r="BE478" s="158">
        <f t="shared" si="571"/>
        <v>0</v>
      </c>
      <c r="BF478" s="158">
        <f t="shared" si="571"/>
        <v>0</v>
      </c>
      <c r="BG478" s="158">
        <f t="shared" si="571"/>
        <v>0</v>
      </c>
      <c r="BH478" s="158">
        <f>+SUM(AV478:BG478)</f>
        <v>0</v>
      </c>
      <c r="BI478" s="156">
        <v>0</v>
      </c>
      <c r="BJ478" s="158"/>
      <c r="BK478" s="158"/>
      <c r="BL478" s="158"/>
      <c r="BM478" s="158"/>
      <c r="BN478" s="158"/>
      <c r="BO478" s="158"/>
      <c r="BP478" s="158"/>
      <c r="BQ478" s="158"/>
      <c r="BR478" s="158"/>
      <c r="BS478" s="158"/>
      <c r="BT478" s="158"/>
      <c r="BU478" s="158"/>
      <c r="BV478" s="158">
        <f t="shared" si="566"/>
        <v>0</v>
      </c>
      <c r="BW478" s="156">
        <v>0</v>
      </c>
      <c r="BX478" s="155">
        <f t="shared" si="567"/>
        <v>0</v>
      </c>
      <c r="BY478" s="155">
        <f t="shared" si="567"/>
        <v>0</v>
      </c>
      <c r="BZ478" s="155">
        <f t="shared" si="567"/>
        <v>0</v>
      </c>
      <c r="CA478" s="155">
        <f t="shared" si="567"/>
        <v>0</v>
      </c>
      <c r="CB478" s="155">
        <f t="shared" si="567"/>
        <v>0</v>
      </c>
      <c r="CC478" s="155">
        <f t="shared" si="567"/>
        <v>0</v>
      </c>
      <c r="CD478" s="155">
        <f t="shared" si="567"/>
        <v>0</v>
      </c>
      <c r="CE478" s="155">
        <f t="shared" si="567"/>
        <v>0</v>
      </c>
      <c r="CF478" s="155">
        <f t="shared" si="567"/>
        <v>0</v>
      </c>
      <c r="CG478" s="155">
        <f t="shared" si="567"/>
        <v>0</v>
      </c>
      <c r="CH478" s="155">
        <f t="shared" si="567"/>
        <v>0</v>
      </c>
      <c r="CI478" s="155">
        <f t="shared" si="567"/>
        <v>0</v>
      </c>
      <c r="CJ478" s="155">
        <f t="shared" si="568"/>
        <v>0</v>
      </c>
      <c r="CK478" s="156">
        <f t="shared" si="561"/>
        <v>118000000</v>
      </c>
      <c r="CL478" s="155">
        <f t="shared" si="556"/>
        <v>0</v>
      </c>
      <c r="CM478" s="155">
        <f t="shared" si="556"/>
        <v>0</v>
      </c>
      <c r="CN478" s="155">
        <f t="shared" si="556"/>
        <v>0</v>
      </c>
      <c r="CO478" s="155">
        <f t="shared" si="556"/>
        <v>3277777.777777778</v>
      </c>
      <c r="CP478" s="155">
        <f t="shared" si="556"/>
        <v>3277777.777777778</v>
      </c>
      <c r="CQ478" s="155">
        <f t="shared" si="556"/>
        <v>3277777.777777778</v>
      </c>
      <c r="CR478" s="155">
        <f t="shared" si="556"/>
        <v>3277777.777777778</v>
      </c>
      <c r="CS478" s="155">
        <f t="shared" si="556"/>
        <v>3277777.777777778</v>
      </c>
      <c r="CT478" s="155">
        <f t="shared" si="556"/>
        <v>3277777.777777778</v>
      </c>
      <c r="CU478" s="155">
        <f t="shared" si="556"/>
        <v>3277777.777777778</v>
      </c>
      <c r="CV478" s="155">
        <f t="shared" si="556"/>
        <v>3277777.777777778</v>
      </c>
      <c r="CW478" s="155">
        <f t="shared" si="557"/>
        <v>3277777.777777778</v>
      </c>
      <c r="CX478" s="155">
        <f t="shared" si="560"/>
        <v>29500000</v>
      </c>
      <c r="CY478" s="155">
        <f t="shared" si="569"/>
        <v>88500000</v>
      </c>
    </row>
    <row r="479" spans="1:104" ht="13" outlineLevel="1" x14ac:dyDescent="0.25">
      <c r="A479" s="80" t="s">
        <v>460</v>
      </c>
      <c r="B479" s="80" t="s">
        <v>39</v>
      </c>
      <c r="C479" s="72"/>
      <c r="D479" s="71" t="s">
        <v>147</v>
      </c>
      <c r="E479" s="142" t="s">
        <v>1007</v>
      </c>
      <c r="F479" s="71" t="s">
        <v>632</v>
      </c>
      <c r="G479" s="73">
        <v>45728</v>
      </c>
      <c r="H479" s="73">
        <v>45748</v>
      </c>
      <c r="I479" s="74">
        <v>36</v>
      </c>
      <c r="J479" s="74">
        <v>1001601300</v>
      </c>
      <c r="K479" s="75" t="s">
        <v>43</v>
      </c>
      <c r="L479" s="71"/>
      <c r="M479" s="38" t="str">
        <f t="shared" si="562"/>
        <v>6274</v>
      </c>
      <c r="N479" s="71">
        <v>6274001906</v>
      </c>
      <c r="O479" s="71"/>
      <c r="P479" s="76"/>
      <c r="Q479" s="77"/>
      <c r="R479" s="76">
        <v>118000000</v>
      </c>
      <c r="S479" s="170">
        <f t="shared" si="563"/>
        <v>3277777.777777778</v>
      </c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>
        <f t="shared" si="565"/>
        <v>0</v>
      </c>
      <c r="AG479" s="156">
        <v>0</v>
      </c>
      <c r="AH479" s="155">
        <f t="shared" si="570"/>
        <v>0</v>
      </c>
      <c r="AI479" s="155">
        <f t="shared" si="570"/>
        <v>0</v>
      </c>
      <c r="AJ479" s="155">
        <f t="shared" si="570"/>
        <v>0</v>
      </c>
      <c r="AK479" s="155">
        <f t="shared" si="570"/>
        <v>0</v>
      </c>
      <c r="AL479" s="155">
        <f t="shared" si="570"/>
        <v>0</v>
      </c>
      <c r="AM479" s="155">
        <f t="shared" si="570"/>
        <v>0</v>
      </c>
      <c r="AN479" s="155">
        <f t="shared" si="570"/>
        <v>0</v>
      </c>
      <c r="AO479" s="155">
        <f t="shared" si="570"/>
        <v>0</v>
      </c>
      <c r="AP479" s="155">
        <f t="shared" si="570"/>
        <v>0</v>
      </c>
      <c r="AQ479" s="155">
        <f t="shared" si="570"/>
        <v>0</v>
      </c>
      <c r="AR479" s="155">
        <f t="shared" si="570"/>
        <v>0</v>
      </c>
      <c r="AS479" s="155">
        <f t="shared" si="570"/>
        <v>0</v>
      </c>
      <c r="AT479" s="155">
        <f>+SUM(AH479:AS479)</f>
        <v>0</v>
      </c>
      <c r="AU479" s="156">
        <v>0</v>
      </c>
      <c r="AV479" s="155">
        <f t="shared" si="571"/>
        <v>0</v>
      </c>
      <c r="AW479" s="155">
        <f t="shared" si="571"/>
        <v>0</v>
      </c>
      <c r="AX479" s="155">
        <f t="shared" si="571"/>
        <v>0</v>
      </c>
      <c r="AY479" s="155">
        <f t="shared" si="571"/>
        <v>0</v>
      </c>
      <c r="AZ479" s="155">
        <f t="shared" si="571"/>
        <v>0</v>
      </c>
      <c r="BA479" s="155">
        <f t="shared" si="571"/>
        <v>0</v>
      </c>
      <c r="BB479" s="155">
        <f t="shared" si="571"/>
        <v>0</v>
      </c>
      <c r="BC479" s="155">
        <f t="shared" si="571"/>
        <v>0</v>
      </c>
      <c r="BD479" s="155">
        <f t="shared" si="571"/>
        <v>0</v>
      </c>
      <c r="BE479" s="155">
        <f t="shared" si="571"/>
        <v>0</v>
      </c>
      <c r="BF479" s="155">
        <f t="shared" si="571"/>
        <v>0</v>
      </c>
      <c r="BG479" s="155">
        <f t="shared" si="571"/>
        <v>0</v>
      </c>
      <c r="BH479" s="155">
        <f>+SUM(AV479:BG479)</f>
        <v>0</v>
      </c>
      <c r="BI479" s="156">
        <v>0</v>
      </c>
      <c r="BJ479" s="155"/>
      <c r="BK479" s="155"/>
      <c r="BL479" s="155"/>
      <c r="BM479" s="155"/>
      <c r="BN479" s="155"/>
      <c r="BO479" s="155"/>
      <c r="BP479" s="155"/>
      <c r="BQ479" s="155"/>
      <c r="BR479" s="155"/>
      <c r="BS479" s="155"/>
      <c r="BT479" s="155"/>
      <c r="BU479" s="155"/>
      <c r="BV479" s="155">
        <f t="shared" si="566"/>
        <v>0</v>
      </c>
      <c r="BW479" s="156">
        <v>0</v>
      </c>
      <c r="BX479" s="155">
        <f t="shared" si="567"/>
        <v>0</v>
      </c>
      <c r="BY479" s="155">
        <f t="shared" si="567"/>
        <v>0</v>
      </c>
      <c r="BZ479" s="155">
        <f t="shared" si="567"/>
        <v>0</v>
      </c>
      <c r="CA479" s="155">
        <f t="shared" si="567"/>
        <v>0</v>
      </c>
      <c r="CB479" s="155">
        <f t="shared" si="567"/>
        <v>0</v>
      </c>
      <c r="CC479" s="155">
        <f t="shared" si="567"/>
        <v>0</v>
      </c>
      <c r="CD479" s="155">
        <f t="shared" si="567"/>
        <v>0</v>
      </c>
      <c r="CE479" s="155">
        <f t="shared" si="567"/>
        <v>0</v>
      </c>
      <c r="CF479" s="155">
        <f t="shared" si="567"/>
        <v>0</v>
      </c>
      <c r="CG479" s="155">
        <f t="shared" si="567"/>
        <v>0</v>
      </c>
      <c r="CH479" s="155">
        <f t="shared" si="567"/>
        <v>0</v>
      </c>
      <c r="CI479" s="155">
        <f t="shared" si="567"/>
        <v>0</v>
      </c>
      <c r="CJ479" s="155">
        <f t="shared" si="568"/>
        <v>0</v>
      </c>
      <c r="CK479" s="156">
        <f t="shared" si="561"/>
        <v>118000000</v>
      </c>
      <c r="CL479" s="155">
        <f t="shared" ref="CL479:CV488" si="572">+IF(YEAR($H479)&lt;$CL$4,$S479,IF(AND(YEAR($H479)=$CL$4,MONTH($H479)&lt;=CL$6),$S479,0))</f>
        <v>0</v>
      </c>
      <c r="CM479" s="155">
        <f t="shared" si="572"/>
        <v>0</v>
      </c>
      <c r="CN479" s="155">
        <f t="shared" si="572"/>
        <v>0</v>
      </c>
      <c r="CO479" s="155">
        <f t="shared" si="572"/>
        <v>3277777.777777778</v>
      </c>
      <c r="CP479" s="155">
        <f t="shared" si="572"/>
        <v>3277777.777777778</v>
      </c>
      <c r="CQ479" s="155">
        <f t="shared" si="572"/>
        <v>3277777.777777778</v>
      </c>
      <c r="CR479" s="155">
        <f t="shared" si="572"/>
        <v>3277777.777777778</v>
      </c>
      <c r="CS479" s="155">
        <f t="shared" si="572"/>
        <v>3277777.777777778</v>
      </c>
      <c r="CT479" s="155">
        <f t="shared" si="572"/>
        <v>3277777.777777778</v>
      </c>
      <c r="CU479" s="155">
        <f t="shared" si="572"/>
        <v>3277777.777777778</v>
      </c>
      <c r="CV479" s="155">
        <f t="shared" si="572"/>
        <v>3277777.777777778</v>
      </c>
      <c r="CW479" s="155">
        <f t="shared" si="557"/>
        <v>3277777.777777778</v>
      </c>
      <c r="CX479" s="155">
        <f t="shared" si="560"/>
        <v>29500000</v>
      </c>
      <c r="CY479" s="155">
        <f t="shared" si="569"/>
        <v>88500000</v>
      </c>
    </row>
    <row r="480" spans="1:104" ht="13" outlineLevel="1" x14ac:dyDescent="0.25">
      <c r="A480" s="80" t="s">
        <v>460</v>
      </c>
      <c r="B480" s="80" t="s">
        <v>39</v>
      </c>
      <c r="C480" s="72"/>
      <c r="D480" s="71" t="s">
        <v>88</v>
      </c>
      <c r="E480" s="142" t="s">
        <v>1008</v>
      </c>
      <c r="F480" s="71" t="s">
        <v>633</v>
      </c>
      <c r="G480" s="73">
        <v>45736</v>
      </c>
      <c r="H480" s="73">
        <v>45748</v>
      </c>
      <c r="I480" s="74">
        <v>60</v>
      </c>
      <c r="J480" s="74">
        <v>1001602000</v>
      </c>
      <c r="K480" s="75" t="s">
        <v>66</v>
      </c>
      <c r="L480" s="71"/>
      <c r="M480" s="38" t="str">
        <f t="shared" si="562"/>
        <v>6274</v>
      </c>
      <c r="N480" s="71">
        <v>6274001905</v>
      </c>
      <c r="O480" s="71"/>
      <c r="P480" s="76"/>
      <c r="Q480" s="77"/>
      <c r="R480" s="76">
        <v>290000000</v>
      </c>
      <c r="S480" s="170">
        <f t="shared" si="563"/>
        <v>4833333.333333333</v>
      </c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>
        <f t="shared" si="565"/>
        <v>0</v>
      </c>
      <c r="AG480" s="156">
        <v>0</v>
      </c>
      <c r="AH480" s="158">
        <f t="shared" si="570"/>
        <v>0</v>
      </c>
      <c r="AI480" s="158">
        <f t="shared" si="570"/>
        <v>0</v>
      </c>
      <c r="AJ480" s="158">
        <f t="shared" si="570"/>
        <v>0</v>
      </c>
      <c r="AK480" s="158">
        <f t="shared" si="570"/>
        <v>0</v>
      </c>
      <c r="AL480" s="158">
        <f t="shared" si="570"/>
        <v>0</v>
      </c>
      <c r="AM480" s="158">
        <f t="shared" si="570"/>
        <v>0</v>
      </c>
      <c r="AN480" s="158">
        <f t="shared" si="570"/>
        <v>0</v>
      </c>
      <c r="AO480" s="158">
        <f t="shared" si="570"/>
        <v>0</v>
      </c>
      <c r="AP480" s="158">
        <f t="shared" si="570"/>
        <v>0</v>
      </c>
      <c r="AQ480" s="158">
        <f t="shared" si="570"/>
        <v>0</v>
      </c>
      <c r="AR480" s="158">
        <f t="shared" si="570"/>
        <v>0</v>
      </c>
      <c r="AS480" s="158">
        <f t="shared" si="570"/>
        <v>0</v>
      </c>
      <c r="AT480" s="158">
        <f>+SUM(AH480:AS480)</f>
        <v>0</v>
      </c>
      <c r="AU480" s="156">
        <v>0</v>
      </c>
      <c r="AV480" s="158">
        <f t="shared" si="571"/>
        <v>0</v>
      </c>
      <c r="AW480" s="158">
        <f t="shared" si="571"/>
        <v>0</v>
      </c>
      <c r="AX480" s="158">
        <f t="shared" si="571"/>
        <v>0</v>
      </c>
      <c r="AY480" s="158">
        <f t="shared" si="571"/>
        <v>0</v>
      </c>
      <c r="AZ480" s="158">
        <f t="shared" si="571"/>
        <v>0</v>
      </c>
      <c r="BA480" s="158">
        <f t="shared" si="571"/>
        <v>0</v>
      </c>
      <c r="BB480" s="158">
        <f t="shared" si="571"/>
        <v>0</v>
      </c>
      <c r="BC480" s="158">
        <f t="shared" si="571"/>
        <v>0</v>
      </c>
      <c r="BD480" s="158">
        <f t="shared" si="571"/>
        <v>0</v>
      </c>
      <c r="BE480" s="158">
        <f t="shared" si="571"/>
        <v>0</v>
      </c>
      <c r="BF480" s="158">
        <f t="shared" si="571"/>
        <v>0</v>
      </c>
      <c r="BG480" s="158">
        <f t="shared" si="571"/>
        <v>0</v>
      </c>
      <c r="BH480" s="158">
        <f>+SUM(AV480:BG480)</f>
        <v>0</v>
      </c>
      <c r="BI480" s="156">
        <v>0</v>
      </c>
      <c r="BJ480" s="158"/>
      <c r="BK480" s="158"/>
      <c r="BL480" s="158"/>
      <c r="BM480" s="158"/>
      <c r="BN480" s="158"/>
      <c r="BO480" s="158"/>
      <c r="BP480" s="158"/>
      <c r="BQ480" s="158"/>
      <c r="BR480" s="158"/>
      <c r="BS480" s="158"/>
      <c r="BT480" s="158"/>
      <c r="BU480" s="158"/>
      <c r="BV480" s="158">
        <f t="shared" si="566"/>
        <v>0</v>
      </c>
      <c r="BW480" s="156">
        <v>0</v>
      </c>
      <c r="BX480" s="158">
        <f t="shared" si="567"/>
        <v>0</v>
      </c>
      <c r="BY480" s="158">
        <f t="shared" si="567"/>
        <v>0</v>
      </c>
      <c r="BZ480" s="158">
        <f t="shared" si="567"/>
        <v>0</v>
      </c>
      <c r="CA480" s="158">
        <f t="shared" si="567"/>
        <v>0</v>
      </c>
      <c r="CB480" s="158">
        <f t="shared" si="567"/>
        <v>0</v>
      </c>
      <c r="CC480" s="158">
        <f t="shared" si="567"/>
        <v>0</v>
      </c>
      <c r="CD480" s="158">
        <f t="shared" si="567"/>
        <v>0</v>
      </c>
      <c r="CE480" s="158">
        <f t="shared" si="567"/>
        <v>0</v>
      </c>
      <c r="CF480" s="158">
        <f t="shared" si="567"/>
        <v>0</v>
      </c>
      <c r="CG480" s="158">
        <f t="shared" si="567"/>
        <v>0</v>
      </c>
      <c r="CH480" s="158">
        <f t="shared" si="567"/>
        <v>0</v>
      </c>
      <c r="CI480" s="158">
        <f t="shared" si="567"/>
        <v>0</v>
      </c>
      <c r="CJ480" s="158">
        <f t="shared" si="568"/>
        <v>0</v>
      </c>
      <c r="CK480" s="156">
        <f t="shared" si="561"/>
        <v>290000000</v>
      </c>
      <c r="CL480" s="155">
        <f t="shared" si="572"/>
        <v>0</v>
      </c>
      <c r="CM480" s="155">
        <f t="shared" si="572"/>
        <v>0</v>
      </c>
      <c r="CN480" s="155">
        <f t="shared" si="572"/>
        <v>0</v>
      </c>
      <c r="CO480" s="155">
        <f t="shared" si="572"/>
        <v>4833333.333333333</v>
      </c>
      <c r="CP480" s="155">
        <f t="shared" si="572"/>
        <v>4833333.333333333</v>
      </c>
      <c r="CQ480" s="155">
        <f t="shared" si="572"/>
        <v>4833333.333333333</v>
      </c>
      <c r="CR480" s="155">
        <f t="shared" si="572"/>
        <v>4833333.333333333</v>
      </c>
      <c r="CS480" s="155">
        <f t="shared" si="572"/>
        <v>4833333.333333333</v>
      </c>
      <c r="CT480" s="155">
        <f t="shared" si="572"/>
        <v>4833333.333333333</v>
      </c>
      <c r="CU480" s="155">
        <f t="shared" si="572"/>
        <v>4833333.333333333</v>
      </c>
      <c r="CV480" s="155">
        <f t="shared" si="572"/>
        <v>4833333.333333333</v>
      </c>
      <c r="CW480" s="155">
        <f t="shared" si="557"/>
        <v>4833333.333333333</v>
      </c>
      <c r="CX480" s="155">
        <f t="shared" si="560"/>
        <v>43500000</v>
      </c>
      <c r="CY480" s="155">
        <f t="shared" si="569"/>
        <v>246500000</v>
      </c>
    </row>
    <row r="481" spans="1:103" ht="13" outlineLevel="1" x14ac:dyDescent="0.25">
      <c r="A481" s="80" t="s">
        <v>460</v>
      </c>
      <c r="B481" s="80" t="s">
        <v>39</v>
      </c>
      <c r="C481" s="72"/>
      <c r="D481" s="71" t="s">
        <v>88</v>
      </c>
      <c r="E481" s="142" t="s">
        <v>1009</v>
      </c>
      <c r="F481" s="71" t="s">
        <v>634</v>
      </c>
      <c r="G481" s="73">
        <v>45737</v>
      </c>
      <c r="H481" s="73">
        <v>45748</v>
      </c>
      <c r="I481" s="74">
        <v>60</v>
      </c>
      <c r="J481" s="74">
        <v>1001602000</v>
      </c>
      <c r="K481" s="75" t="s">
        <v>66</v>
      </c>
      <c r="L481" s="71"/>
      <c r="M481" s="38" t="str">
        <f t="shared" si="562"/>
        <v>6274</v>
      </c>
      <c r="N481" s="71">
        <v>6274001905</v>
      </c>
      <c r="O481" s="71"/>
      <c r="P481" s="76"/>
      <c r="Q481" s="77"/>
      <c r="R481" s="76">
        <v>37962963</v>
      </c>
      <c r="S481" s="170">
        <f t="shared" si="563"/>
        <v>632716.05000000005</v>
      </c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>
        <f t="shared" si="565"/>
        <v>0</v>
      </c>
      <c r="AG481" s="156">
        <v>0</v>
      </c>
      <c r="AH481" s="158">
        <f t="shared" si="570"/>
        <v>0</v>
      </c>
      <c r="AI481" s="158">
        <f t="shared" si="570"/>
        <v>0</v>
      </c>
      <c r="AJ481" s="158">
        <f t="shared" si="570"/>
        <v>0</v>
      </c>
      <c r="AK481" s="158">
        <f t="shared" si="570"/>
        <v>0</v>
      </c>
      <c r="AL481" s="158">
        <f t="shared" si="570"/>
        <v>0</v>
      </c>
      <c r="AM481" s="158">
        <f t="shared" si="570"/>
        <v>0</v>
      </c>
      <c r="AN481" s="158">
        <f t="shared" si="570"/>
        <v>0</v>
      </c>
      <c r="AO481" s="158">
        <f t="shared" si="570"/>
        <v>0</v>
      </c>
      <c r="AP481" s="158">
        <f t="shared" si="570"/>
        <v>0</v>
      </c>
      <c r="AQ481" s="158">
        <f t="shared" si="570"/>
        <v>0</v>
      </c>
      <c r="AR481" s="158">
        <f t="shared" si="570"/>
        <v>0</v>
      </c>
      <c r="AS481" s="158">
        <f t="shared" si="570"/>
        <v>0</v>
      </c>
      <c r="AT481" s="158">
        <f>+SUM(AH481:AS481)</f>
        <v>0</v>
      </c>
      <c r="AU481" s="156">
        <v>0</v>
      </c>
      <c r="AV481" s="158">
        <f t="shared" si="571"/>
        <v>0</v>
      </c>
      <c r="AW481" s="158">
        <f t="shared" si="571"/>
        <v>0</v>
      </c>
      <c r="AX481" s="158">
        <f t="shared" si="571"/>
        <v>0</v>
      </c>
      <c r="AY481" s="158">
        <f t="shared" si="571"/>
        <v>0</v>
      </c>
      <c r="AZ481" s="158">
        <f t="shared" si="571"/>
        <v>0</v>
      </c>
      <c r="BA481" s="158">
        <f t="shared" si="571"/>
        <v>0</v>
      </c>
      <c r="BB481" s="158">
        <f t="shared" si="571"/>
        <v>0</v>
      </c>
      <c r="BC481" s="158">
        <f t="shared" si="571"/>
        <v>0</v>
      </c>
      <c r="BD481" s="158">
        <f t="shared" si="571"/>
        <v>0</v>
      </c>
      <c r="BE481" s="158">
        <f t="shared" si="571"/>
        <v>0</v>
      </c>
      <c r="BF481" s="158">
        <f t="shared" si="571"/>
        <v>0</v>
      </c>
      <c r="BG481" s="158">
        <f t="shared" si="571"/>
        <v>0</v>
      </c>
      <c r="BH481" s="158">
        <f>+SUM(AV481:BG481)</f>
        <v>0</v>
      </c>
      <c r="BI481" s="156">
        <v>0</v>
      </c>
      <c r="BJ481" s="158"/>
      <c r="BK481" s="158"/>
      <c r="BL481" s="158"/>
      <c r="BM481" s="158"/>
      <c r="BN481" s="158"/>
      <c r="BO481" s="158"/>
      <c r="BP481" s="158"/>
      <c r="BQ481" s="158"/>
      <c r="BR481" s="158"/>
      <c r="BS481" s="158"/>
      <c r="BT481" s="158"/>
      <c r="BU481" s="158"/>
      <c r="BV481" s="158">
        <f t="shared" si="566"/>
        <v>0</v>
      </c>
      <c r="BW481" s="156">
        <v>0</v>
      </c>
      <c r="BX481" s="158">
        <f t="shared" si="567"/>
        <v>0</v>
      </c>
      <c r="BY481" s="158">
        <f t="shared" si="567"/>
        <v>0</v>
      </c>
      <c r="BZ481" s="158">
        <f t="shared" si="567"/>
        <v>0</v>
      </c>
      <c r="CA481" s="158">
        <f t="shared" si="567"/>
        <v>0</v>
      </c>
      <c r="CB481" s="158">
        <f t="shared" si="567"/>
        <v>0</v>
      </c>
      <c r="CC481" s="158">
        <f t="shared" si="567"/>
        <v>0</v>
      </c>
      <c r="CD481" s="158">
        <f t="shared" si="567"/>
        <v>0</v>
      </c>
      <c r="CE481" s="158">
        <f t="shared" si="567"/>
        <v>0</v>
      </c>
      <c r="CF481" s="158">
        <f t="shared" si="567"/>
        <v>0</v>
      </c>
      <c r="CG481" s="158">
        <f t="shared" si="567"/>
        <v>0</v>
      </c>
      <c r="CH481" s="158">
        <f t="shared" si="567"/>
        <v>0</v>
      </c>
      <c r="CI481" s="158">
        <f t="shared" si="567"/>
        <v>0</v>
      </c>
      <c r="CJ481" s="158">
        <f t="shared" si="568"/>
        <v>0</v>
      </c>
      <c r="CK481" s="156">
        <f t="shared" si="561"/>
        <v>37962963</v>
      </c>
      <c r="CL481" s="155">
        <f t="shared" si="572"/>
        <v>0</v>
      </c>
      <c r="CM481" s="155">
        <f t="shared" si="572"/>
        <v>0</v>
      </c>
      <c r="CN481" s="155">
        <f t="shared" si="572"/>
        <v>0</v>
      </c>
      <c r="CO481" s="155">
        <f t="shared" si="572"/>
        <v>632716.05000000005</v>
      </c>
      <c r="CP481" s="155">
        <f t="shared" si="572"/>
        <v>632716.05000000005</v>
      </c>
      <c r="CQ481" s="155">
        <f t="shared" si="572"/>
        <v>632716.05000000005</v>
      </c>
      <c r="CR481" s="155">
        <f t="shared" si="572"/>
        <v>632716.05000000005</v>
      </c>
      <c r="CS481" s="155">
        <f t="shared" si="572"/>
        <v>632716.05000000005</v>
      </c>
      <c r="CT481" s="155">
        <f t="shared" si="572"/>
        <v>632716.05000000005</v>
      </c>
      <c r="CU481" s="155">
        <f t="shared" si="572"/>
        <v>632716.05000000005</v>
      </c>
      <c r="CV481" s="155">
        <f t="shared" si="572"/>
        <v>632716.05000000005</v>
      </c>
      <c r="CW481" s="155">
        <f t="shared" si="557"/>
        <v>632716.05000000005</v>
      </c>
      <c r="CX481" s="155">
        <f t="shared" si="560"/>
        <v>5694444.4499999993</v>
      </c>
      <c r="CY481" s="155">
        <f t="shared" si="569"/>
        <v>32268518.550000001</v>
      </c>
    </row>
    <row r="482" spans="1:103" ht="13" outlineLevel="1" x14ac:dyDescent="0.25">
      <c r="A482" s="80" t="s">
        <v>460</v>
      </c>
      <c r="B482" s="80" t="s">
        <v>39</v>
      </c>
      <c r="C482" s="72"/>
      <c r="D482" s="71" t="s">
        <v>147</v>
      </c>
      <c r="E482" s="142" t="s">
        <v>1010</v>
      </c>
      <c r="F482" s="71" t="s">
        <v>635</v>
      </c>
      <c r="G482" s="73">
        <v>45747</v>
      </c>
      <c r="H482" s="73">
        <v>45748</v>
      </c>
      <c r="I482" s="74">
        <v>35</v>
      </c>
      <c r="J482" s="74" t="s">
        <v>613</v>
      </c>
      <c r="K482" s="116" t="s">
        <v>46</v>
      </c>
      <c r="L482" s="71"/>
      <c r="M482" s="38" t="str">
        <f t="shared" si="562"/>
        <v>6274</v>
      </c>
      <c r="N482" s="71">
        <v>6274001906</v>
      </c>
      <c r="O482" s="71"/>
      <c r="P482" s="76"/>
      <c r="Q482" s="77"/>
      <c r="R482" s="76">
        <v>185000000</v>
      </c>
      <c r="S482" s="170">
        <f t="shared" si="563"/>
        <v>5285714.2857142854</v>
      </c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>
        <f t="shared" si="565"/>
        <v>0</v>
      </c>
      <c r="AG482" s="156">
        <v>0</v>
      </c>
      <c r="AH482" s="158">
        <f t="shared" si="570"/>
        <v>0</v>
      </c>
      <c r="AI482" s="158">
        <f t="shared" si="570"/>
        <v>0</v>
      </c>
      <c r="AJ482" s="158">
        <f t="shared" si="570"/>
        <v>0</v>
      </c>
      <c r="AK482" s="158">
        <f t="shared" si="570"/>
        <v>0</v>
      </c>
      <c r="AL482" s="158">
        <f t="shared" si="570"/>
        <v>0</v>
      </c>
      <c r="AM482" s="158">
        <f t="shared" si="570"/>
        <v>0</v>
      </c>
      <c r="AN482" s="158">
        <f t="shared" si="570"/>
        <v>0</v>
      </c>
      <c r="AO482" s="158">
        <f t="shared" si="570"/>
        <v>0</v>
      </c>
      <c r="AP482" s="158">
        <f t="shared" si="570"/>
        <v>0</v>
      </c>
      <c r="AQ482" s="158">
        <f t="shared" si="570"/>
        <v>0</v>
      </c>
      <c r="AR482" s="158">
        <f t="shared" si="570"/>
        <v>0</v>
      </c>
      <c r="AS482" s="158">
        <f t="shared" si="570"/>
        <v>0</v>
      </c>
      <c r="AT482" s="158">
        <f>+SUM(AH482:AS482)</f>
        <v>0</v>
      </c>
      <c r="AU482" s="156">
        <v>0</v>
      </c>
      <c r="AV482" s="158">
        <f t="shared" si="571"/>
        <v>0</v>
      </c>
      <c r="AW482" s="158">
        <f t="shared" si="571"/>
        <v>0</v>
      </c>
      <c r="AX482" s="158">
        <f t="shared" si="571"/>
        <v>0</v>
      </c>
      <c r="AY482" s="158">
        <f t="shared" si="571"/>
        <v>0</v>
      </c>
      <c r="AZ482" s="158">
        <f t="shared" si="571"/>
        <v>0</v>
      </c>
      <c r="BA482" s="158">
        <f t="shared" si="571"/>
        <v>0</v>
      </c>
      <c r="BB482" s="158">
        <f t="shared" si="571"/>
        <v>0</v>
      </c>
      <c r="BC482" s="158">
        <f t="shared" si="571"/>
        <v>0</v>
      </c>
      <c r="BD482" s="158">
        <f t="shared" si="571"/>
        <v>0</v>
      </c>
      <c r="BE482" s="158">
        <f t="shared" si="571"/>
        <v>0</v>
      </c>
      <c r="BF482" s="158">
        <f t="shared" si="571"/>
        <v>0</v>
      </c>
      <c r="BG482" s="158">
        <f t="shared" si="571"/>
        <v>0</v>
      </c>
      <c r="BH482" s="158">
        <f>+SUM(AV482:BG482)</f>
        <v>0</v>
      </c>
      <c r="BI482" s="156">
        <v>0</v>
      </c>
      <c r="BJ482" s="158"/>
      <c r="BK482" s="158"/>
      <c r="BL482" s="158"/>
      <c r="BM482" s="158"/>
      <c r="BN482" s="158"/>
      <c r="BO482" s="158"/>
      <c r="BP482" s="158"/>
      <c r="BQ482" s="158"/>
      <c r="BR482" s="158"/>
      <c r="BS482" s="158"/>
      <c r="BT482" s="158"/>
      <c r="BU482" s="158"/>
      <c r="BV482" s="158">
        <f t="shared" si="566"/>
        <v>0</v>
      </c>
      <c r="BW482" s="156">
        <v>0</v>
      </c>
      <c r="BX482" s="155">
        <f t="shared" si="567"/>
        <v>0</v>
      </c>
      <c r="BY482" s="155">
        <f t="shared" si="567"/>
        <v>0</v>
      </c>
      <c r="BZ482" s="155">
        <f t="shared" si="567"/>
        <v>0</v>
      </c>
      <c r="CA482" s="155">
        <f t="shared" si="567"/>
        <v>0</v>
      </c>
      <c r="CB482" s="155">
        <f t="shared" si="567"/>
        <v>0</v>
      </c>
      <c r="CC482" s="155">
        <f t="shared" si="567"/>
        <v>0</v>
      </c>
      <c r="CD482" s="155">
        <f t="shared" si="567"/>
        <v>0</v>
      </c>
      <c r="CE482" s="155">
        <f t="shared" si="567"/>
        <v>0</v>
      </c>
      <c r="CF482" s="155">
        <f t="shared" si="567"/>
        <v>0</v>
      </c>
      <c r="CG482" s="155">
        <f t="shared" si="567"/>
        <v>0</v>
      </c>
      <c r="CH482" s="155">
        <f t="shared" si="567"/>
        <v>0</v>
      </c>
      <c r="CI482" s="155">
        <f t="shared" si="567"/>
        <v>0</v>
      </c>
      <c r="CJ482" s="155">
        <f t="shared" si="568"/>
        <v>0</v>
      </c>
      <c r="CK482" s="156">
        <f t="shared" si="561"/>
        <v>185000000</v>
      </c>
      <c r="CL482" s="155">
        <f t="shared" si="572"/>
        <v>0</v>
      </c>
      <c r="CM482" s="155">
        <f t="shared" si="572"/>
        <v>0</v>
      </c>
      <c r="CN482" s="155">
        <f t="shared" si="572"/>
        <v>0</v>
      </c>
      <c r="CO482" s="155">
        <f t="shared" si="572"/>
        <v>5285714.2857142854</v>
      </c>
      <c r="CP482" s="155">
        <f t="shared" si="572"/>
        <v>5285714.2857142854</v>
      </c>
      <c r="CQ482" s="155">
        <f t="shared" si="572"/>
        <v>5285714.2857142854</v>
      </c>
      <c r="CR482" s="155">
        <f t="shared" si="572"/>
        <v>5285714.2857142854</v>
      </c>
      <c r="CS482" s="155">
        <f t="shared" si="572"/>
        <v>5285714.2857142854</v>
      </c>
      <c r="CT482" s="155">
        <f t="shared" si="572"/>
        <v>5285714.2857142854</v>
      </c>
      <c r="CU482" s="155">
        <f t="shared" si="572"/>
        <v>5285714.2857142854</v>
      </c>
      <c r="CV482" s="155">
        <f t="shared" si="572"/>
        <v>5285714.2857142854</v>
      </c>
      <c r="CW482" s="155">
        <f t="shared" si="557"/>
        <v>5285714.2857142854</v>
      </c>
      <c r="CX482" s="155">
        <f t="shared" si="560"/>
        <v>47571428.57142856</v>
      </c>
      <c r="CY482" s="155">
        <f t="shared" si="569"/>
        <v>137428571.42857143</v>
      </c>
    </row>
    <row r="483" spans="1:103" ht="13" outlineLevel="1" x14ac:dyDescent="0.25">
      <c r="A483" s="80" t="s">
        <v>715</v>
      </c>
      <c r="B483" s="80" t="s">
        <v>39</v>
      </c>
      <c r="C483" s="72"/>
      <c r="D483" s="71" t="s">
        <v>781</v>
      </c>
      <c r="E483" s="142" t="s">
        <v>778</v>
      </c>
      <c r="F483" s="71" t="s">
        <v>779</v>
      </c>
      <c r="G483" s="73">
        <v>45747</v>
      </c>
      <c r="H483" s="73">
        <v>45748</v>
      </c>
      <c r="I483" s="74" t="s">
        <v>717</v>
      </c>
      <c r="J483" s="74" t="s">
        <v>784</v>
      </c>
      <c r="K483" s="116" t="s">
        <v>785</v>
      </c>
      <c r="L483" s="75"/>
      <c r="M483" s="38" t="str">
        <f t="shared" si="562"/>
        <v>6424</v>
      </c>
      <c r="N483" s="160" t="s">
        <v>822</v>
      </c>
      <c r="O483" s="71"/>
      <c r="P483" s="76"/>
      <c r="Q483" s="77"/>
      <c r="R483" s="165">
        <v>487610783</v>
      </c>
      <c r="S483" s="170">
        <f t="shared" si="563"/>
        <v>13544743.972222222</v>
      </c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>
        <f t="shared" si="565"/>
        <v>0</v>
      </c>
      <c r="AG483" s="156">
        <v>0</v>
      </c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6"/>
      <c r="AV483" s="155"/>
      <c r="AW483" s="155"/>
      <c r="AX483" s="155"/>
      <c r="AY483" s="155"/>
      <c r="AZ483" s="155"/>
      <c r="BA483" s="155"/>
      <c r="BB483" s="155"/>
      <c r="BC483" s="155"/>
      <c r="BD483" s="155"/>
      <c r="BE483" s="155"/>
      <c r="BF483" s="155"/>
      <c r="BG483" s="155"/>
      <c r="BH483" s="155"/>
      <c r="BI483" s="156"/>
      <c r="BJ483" s="155"/>
      <c r="BK483" s="155"/>
      <c r="BL483" s="155"/>
      <c r="BM483" s="155"/>
      <c r="BN483" s="155"/>
      <c r="BO483" s="155"/>
      <c r="BP483" s="155"/>
      <c r="BQ483" s="155"/>
      <c r="BR483" s="155"/>
      <c r="BS483" s="155"/>
      <c r="BT483" s="155"/>
      <c r="BU483" s="155"/>
      <c r="BV483" s="155">
        <f t="shared" si="566"/>
        <v>0</v>
      </c>
      <c r="BW483" s="156">
        <v>0</v>
      </c>
      <c r="BX483" s="155">
        <f t="shared" si="567"/>
        <v>0</v>
      </c>
      <c r="BY483" s="155">
        <f t="shared" si="567"/>
        <v>0</v>
      </c>
      <c r="BZ483" s="155">
        <f t="shared" si="567"/>
        <v>0</v>
      </c>
      <c r="CA483" s="155">
        <f t="shared" si="567"/>
        <v>0</v>
      </c>
      <c r="CB483" s="155">
        <f t="shared" si="567"/>
        <v>0</v>
      </c>
      <c r="CC483" s="155">
        <f t="shared" si="567"/>
        <v>0</v>
      </c>
      <c r="CD483" s="155">
        <f t="shared" si="567"/>
        <v>0</v>
      </c>
      <c r="CE483" s="155">
        <f t="shared" si="567"/>
        <v>0</v>
      </c>
      <c r="CF483" s="155">
        <f t="shared" si="567"/>
        <v>0</v>
      </c>
      <c r="CG483" s="155">
        <f t="shared" si="567"/>
        <v>0</v>
      </c>
      <c r="CH483" s="155">
        <f t="shared" si="567"/>
        <v>0</v>
      </c>
      <c r="CI483" s="155">
        <f t="shared" si="567"/>
        <v>0</v>
      </c>
      <c r="CJ483" s="155">
        <f t="shared" si="568"/>
        <v>0</v>
      </c>
      <c r="CK483" s="156">
        <f t="shared" si="561"/>
        <v>487610783</v>
      </c>
      <c r="CL483" s="155">
        <f t="shared" si="572"/>
        <v>0</v>
      </c>
      <c r="CM483" s="155">
        <f t="shared" si="572"/>
        <v>0</v>
      </c>
      <c r="CN483" s="155">
        <f t="shared" si="572"/>
        <v>0</v>
      </c>
      <c r="CO483" s="155">
        <f t="shared" si="572"/>
        <v>13544743.972222222</v>
      </c>
      <c r="CP483" s="155">
        <f t="shared" si="572"/>
        <v>13544743.972222222</v>
      </c>
      <c r="CQ483" s="155">
        <f t="shared" si="572"/>
        <v>13544743.972222222</v>
      </c>
      <c r="CR483" s="155">
        <f t="shared" si="572"/>
        <v>13544743.972222222</v>
      </c>
      <c r="CS483" s="155">
        <f t="shared" si="572"/>
        <v>13544743.972222222</v>
      </c>
      <c r="CT483" s="155">
        <f t="shared" si="572"/>
        <v>13544743.972222222</v>
      </c>
      <c r="CU483" s="155">
        <f t="shared" si="572"/>
        <v>13544743.972222222</v>
      </c>
      <c r="CV483" s="155">
        <f t="shared" si="572"/>
        <v>13544743.972222222</v>
      </c>
      <c r="CW483" s="155">
        <f t="shared" si="557"/>
        <v>13544743.972222222</v>
      </c>
      <c r="CX483" s="155">
        <f t="shared" si="560"/>
        <v>121902695.75</v>
      </c>
      <c r="CY483" s="155">
        <f>+R483-CX483</f>
        <v>365708087.25</v>
      </c>
    </row>
    <row r="484" spans="1:103" ht="13" outlineLevel="1" x14ac:dyDescent="0.25">
      <c r="A484" s="80" t="s">
        <v>715</v>
      </c>
      <c r="B484" s="80" t="s">
        <v>39</v>
      </c>
      <c r="C484" s="72"/>
      <c r="D484" s="71" t="s">
        <v>176</v>
      </c>
      <c r="E484" s="142" t="s">
        <v>800</v>
      </c>
      <c r="F484" s="71" t="s">
        <v>801</v>
      </c>
      <c r="G484" s="73">
        <v>45730</v>
      </c>
      <c r="H484" s="73">
        <v>45748</v>
      </c>
      <c r="I484" s="74" t="s">
        <v>783</v>
      </c>
      <c r="J484" s="74" t="s">
        <v>721</v>
      </c>
      <c r="K484" s="116" t="s">
        <v>50</v>
      </c>
      <c r="L484" s="71"/>
      <c r="M484" s="38" t="str">
        <f t="shared" si="562"/>
        <v>6424</v>
      </c>
      <c r="N484" s="160" t="s">
        <v>819</v>
      </c>
      <c r="O484" s="71"/>
      <c r="P484" s="76"/>
      <c r="Q484" s="77"/>
      <c r="R484" s="165">
        <v>34926000</v>
      </c>
      <c r="S484" s="170">
        <f t="shared" si="563"/>
        <v>582100</v>
      </c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>
        <f t="shared" si="565"/>
        <v>0</v>
      </c>
      <c r="AG484" s="156">
        <v>0</v>
      </c>
      <c r="AH484" s="158">
        <f t="shared" ref="AH484:AS487" si="573">+IF(YEAR($H484)&lt;$AH$5,$S484,IF(AND(YEAR($H484)=$AH$5,MONTH($H484)&lt;=AH$6),$S484,0))</f>
        <v>0</v>
      </c>
      <c r="AI484" s="158">
        <f t="shared" si="573"/>
        <v>0</v>
      </c>
      <c r="AJ484" s="158">
        <f t="shared" si="573"/>
        <v>0</v>
      </c>
      <c r="AK484" s="158">
        <f t="shared" si="573"/>
        <v>0</v>
      </c>
      <c r="AL484" s="158">
        <f t="shared" si="573"/>
        <v>0</v>
      </c>
      <c r="AM484" s="158">
        <f t="shared" si="573"/>
        <v>0</v>
      </c>
      <c r="AN484" s="158">
        <f t="shared" si="573"/>
        <v>0</v>
      </c>
      <c r="AO484" s="158">
        <f t="shared" si="573"/>
        <v>0</v>
      </c>
      <c r="AP484" s="158">
        <f t="shared" si="573"/>
        <v>0</v>
      </c>
      <c r="AQ484" s="158">
        <f t="shared" si="573"/>
        <v>0</v>
      </c>
      <c r="AR484" s="158">
        <f t="shared" si="573"/>
        <v>0</v>
      </c>
      <c r="AS484" s="158">
        <f t="shared" si="573"/>
        <v>0</v>
      </c>
      <c r="AT484" s="158">
        <f>+SUM(AH484:AS484)</f>
        <v>0</v>
      </c>
      <c r="AU484" s="156">
        <v>0</v>
      </c>
      <c r="AV484" s="158">
        <f t="shared" ref="AV484:BG487" si="574">+IF(YEAR($H484)&lt;$AV$5,$S484,IF(AND(YEAR($H484)=$AV$5,MONTH($H484)&lt;=AV$6),$S484,0))</f>
        <v>0</v>
      </c>
      <c r="AW484" s="158">
        <f t="shared" si="574"/>
        <v>0</v>
      </c>
      <c r="AX484" s="158">
        <f t="shared" si="574"/>
        <v>0</v>
      </c>
      <c r="AY484" s="158">
        <f t="shared" si="574"/>
        <v>0</v>
      </c>
      <c r="AZ484" s="158">
        <f t="shared" si="574"/>
        <v>0</v>
      </c>
      <c r="BA484" s="158">
        <f t="shared" si="574"/>
        <v>0</v>
      </c>
      <c r="BB484" s="158">
        <f t="shared" si="574"/>
        <v>0</v>
      </c>
      <c r="BC484" s="158">
        <f t="shared" si="574"/>
        <v>0</v>
      </c>
      <c r="BD484" s="158">
        <f t="shared" si="574"/>
        <v>0</v>
      </c>
      <c r="BE484" s="158">
        <f t="shared" si="574"/>
        <v>0</v>
      </c>
      <c r="BF484" s="158">
        <f t="shared" si="574"/>
        <v>0</v>
      </c>
      <c r="BG484" s="158">
        <f t="shared" si="574"/>
        <v>0</v>
      </c>
      <c r="BH484" s="158">
        <f>+SUM(AV484:BG484)</f>
        <v>0</v>
      </c>
      <c r="BI484" s="156">
        <v>0</v>
      </c>
      <c r="BJ484" s="158"/>
      <c r="BK484" s="158"/>
      <c r="BL484" s="158"/>
      <c r="BM484" s="158"/>
      <c r="BN484" s="158"/>
      <c r="BO484" s="158"/>
      <c r="BP484" s="158"/>
      <c r="BQ484" s="158"/>
      <c r="BR484" s="158"/>
      <c r="BS484" s="158"/>
      <c r="BT484" s="158"/>
      <c r="BU484" s="158"/>
      <c r="BV484" s="158">
        <f t="shared" si="566"/>
        <v>0</v>
      </c>
      <c r="BW484" s="156">
        <v>0</v>
      </c>
      <c r="BX484" s="158">
        <f t="shared" si="567"/>
        <v>0</v>
      </c>
      <c r="BY484" s="158">
        <f t="shared" si="567"/>
        <v>0</v>
      </c>
      <c r="BZ484" s="158">
        <f t="shared" si="567"/>
        <v>0</v>
      </c>
      <c r="CA484" s="158">
        <f t="shared" si="567"/>
        <v>0</v>
      </c>
      <c r="CB484" s="158">
        <f t="shared" si="567"/>
        <v>0</v>
      </c>
      <c r="CC484" s="158">
        <f t="shared" si="567"/>
        <v>0</v>
      </c>
      <c r="CD484" s="158">
        <f t="shared" si="567"/>
        <v>0</v>
      </c>
      <c r="CE484" s="158">
        <f t="shared" si="567"/>
        <v>0</v>
      </c>
      <c r="CF484" s="158">
        <f t="shared" si="567"/>
        <v>0</v>
      </c>
      <c r="CG484" s="158">
        <f t="shared" si="567"/>
        <v>0</v>
      </c>
      <c r="CH484" s="158">
        <f t="shared" si="567"/>
        <v>0</v>
      </c>
      <c r="CI484" s="158">
        <f t="shared" si="567"/>
        <v>0</v>
      </c>
      <c r="CJ484" s="158">
        <f t="shared" si="568"/>
        <v>0</v>
      </c>
      <c r="CK484" s="156">
        <f t="shared" si="561"/>
        <v>34926000</v>
      </c>
      <c r="CL484" s="155">
        <f t="shared" si="572"/>
        <v>0</v>
      </c>
      <c r="CM484" s="155">
        <f t="shared" si="572"/>
        <v>0</v>
      </c>
      <c r="CN484" s="155">
        <f t="shared" si="572"/>
        <v>0</v>
      </c>
      <c r="CO484" s="155">
        <f t="shared" si="572"/>
        <v>582100</v>
      </c>
      <c r="CP484" s="155">
        <f t="shared" si="572"/>
        <v>582100</v>
      </c>
      <c r="CQ484" s="155">
        <f t="shared" si="572"/>
        <v>582100</v>
      </c>
      <c r="CR484" s="155">
        <f t="shared" si="572"/>
        <v>582100</v>
      </c>
      <c r="CS484" s="155">
        <f t="shared" si="572"/>
        <v>582100</v>
      </c>
      <c r="CT484" s="155">
        <f t="shared" si="572"/>
        <v>582100</v>
      </c>
      <c r="CU484" s="155">
        <f t="shared" si="572"/>
        <v>582100</v>
      </c>
      <c r="CV484" s="155">
        <f t="shared" si="572"/>
        <v>582100</v>
      </c>
      <c r="CW484" s="155">
        <f t="shared" si="557"/>
        <v>582100</v>
      </c>
      <c r="CX484" s="155">
        <f t="shared" si="560"/>
        <v>5238900</v>
      </c>
      <c r="CY484" s="155">
        <f t="shared" ref="CY484:CY497" si="575">+CK484-CX484</f>
        <v>29687100</v>
      </c>
    </row>
    <row r="485" spans="1:103" ht="13" outlineLevel="1" x14ac:dyDescent="0.25">
      <c r="A485" s="80" t="s">
        <v>460</v>
      </c>
      <c r="B485" s="80" t="s">
        <v>39</v>
      </c>
      <c r="C485" s="72"/>
      <c r="D485" s="71" t="s">
        <v>88</v>
      </c>
      <c r="E485" s="142" t="s">
        <v>1011</v>
      </c>
      <c r="F485" s="71" t="s">
        <v>636</v>
      </c>
      <c r="G485" s="73">
        <v>45755</v>
      </c>
      <c r="H485" s="73">
        <v>45778</v>
      </c>
      <c r="I485" s="74">
        <v>36</v>
      </c>
      <c r="J485" s="74" t="s">
        <v>637</v>
      </c>
      <c r="K485" s="116" t="s">
        <v>87</v>
      </c>
      <c r="L485" s="71"/>
      <c r="M485" s="38" t="str">
        <f t="shared" si="562"/>
        <v>6274</v>
      </c>
      <c r="N485" s="71">
        <v>6274001905</v>
      </c>
      <c r="O485" s="71"/>
      <c r="P485" s="76"/>
      <c r="Q485" s="77"/>
      <c r="R485" s="76">
        <v>37962963</v>
      </c>
      <c r="S485" s="170">
        <f t="shared" si="563"/>
        <v>1054526.75</v>
      </c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>
        <f t="shared" si="565"/>
        <v>0</v>
      </c>
      <c r="AG485" s="156">
        <v>0</v>
      </c>
      <c r="AH485" s="158">
        <f t="shared" si="573"/>
        <v>0</v>
      </c>
      <c r="AI485" s="158">
        <f t="shared" si="573"/>
        <v>0</v>
      </c>
      <c r="AJ485" s="158">
        <f t="shared" si="573"/>
        <v>0</v>
      </c>
      <c r="AK485" s="158">
        <f t="shared" si="573"/>
        <v>0</v>
      </c>
      <c r="AL485" s="158">
        <f t="shared" si="573"/>
        <v>0</v>
      </c>
      <c r="AM485" s="158">
        <f t="shared" si="573"/>
        <v>0</v>
      </c>
      <c r="AN485" s="158">
        <f t="shared" si="573"/>
        <v>0</v>
      </c>
      <c r="AO485" s="158">
        <f t="shared" si="573"/>
        <v>0</v>
      </c>
      <c r="AP485" s="158">
        <f t="shared" si="573"/>
        <v>0</v>
      </c>
      <c r="AQ485" s="158">
        <f t="shared" si="573"/>
        <v>0</v>
      </c>
      <c r="AR485" s="158">
        <f t="shared" si="573"/>
        <v>0</v>
      </c>
      <c r="AS485" s="158">
        <f t="shared" si="573"/>
        <v>0</v>
      </c>
      <c r="AT485" s="158">
        <f>+SUM(AH485:AS485)</f>
        <v>0</v>
      </c>
      <c r="AU485" s="156">
        <v>0</v>
      </c>
      <c r="AV485" s="158">
        <f t="shared" si="574"/>
        <v>0</v>
      </c>
      <c r="AW485" s="158">
        <f t="shared" si="574"/>
        <v>0</v>
      </c>
      <c r="AX485" s="158">
        <f t="shared" si="574"/>
        <v>0</v>
      </c>
      <c r="AY485" s="158">
        <f t="shared" si="574"/>
        <v>0</v>
      </c>
      <c r="AZ485" s="158">
        <f t="shared" si="574"/>
        <v>0</v>
      </c>
      <c r="BA485" s="158">
        <f t="shared" si="574"/>
        <v>0</v>
      </c>
      <c r="BB485" s="158">
        <f t="shared" si="574"/>
        <v>0</v>
      </c>
      <c r="BC485" s="158">
        <f t="shared" si="574"/>
        <v>0</v>
      </c>
      <c r="BD485" s="158">
        <f t="shared" si="574"/>
        <v>0</v>
      </c>
      <c r="BE485" s="158">
        <f t="shared" si="574"/>
        <v>0</v>
      </c>
      <c r="BF485" s="158">
        <f t="shared" si="574"/>
        <v>0</v>
      </c>
      <c r="BG485" s="158">
        <f t="shared" si="574"/>
        <v>0</v>
      </c>
      <c r="BH485" s="158">
        <f>+SUM(AV485:BG485)</f>
        <v>0</v>
      </c>
      <c r="BI485" s="156">
        <v>0</v>
      </c>
      <c r="BJ485" s="158"/>
      <c r="BK485" s="158"/>
      <c r="BL485" s="158"/>
      <c r="BM485" s="158"/>
      <c r="BN485" s="158"/>
      <c r="BO485" s="158"/>
      <c r="BP485" s="158"/>
      <c r="BQ485" s="158"/>
      <c r="BR485" s="158"/>
      <c r="BS485" s="158"/>
      <c r="BT485" s="158"/>
      <c r="BU485" s="158"/>
      <c r="BV485" s="158">
        <f t="shared" si="566"/>
        <v>0</v>
      </c>
      <c r="BW485" s="156">
        <v>0</v>
      </c>
      <c r="BX485" s="158">
        <f t="shared" si="567"/>
        <v>0</v>
      </c>
      <c r="BY485" s="158">
        <f t="shared" si="567"/>
        <v>0</v>
      </c>
      <c r="BZ485" s="158">
        <f t="shared" si="567"/>
        <v>0</v>
      </c>
      <c r="CA485" s="158">
        <f t="shared" si="567"/>
        <v>0</v>
      </c>
      <c r="CB485" s="158">
        <f t="shared" si="567"/>
        <v>0</v>
      </c>
      <c r="CC485" s="158">
        <f t="shared" si="567"/>
        <v>0</v>
      </c>
      <c r="CD485" s="158">
        <f t="shared" si="567"/>
        <v>0</v>
      </c>
      <c r="CE485" s="158">
        <f t="shared" si="567"/>
        <v>0</v>
      </c>
      <c r="CF485" s="158">
        <f t="shared" si="567"/>
        <v>0</v>
      </c>
      <c r="CG485" s="158">
        <f t="shared" si="567"/>
        <v>0</v>
      </c>
      <c r="CH485" s="158">
        <f t="shared" si="567"/>
        <v>0</v>
      </c>
      <c r="CI485" s="158">
        <f t="shared" si="567"/>
        <v>0</v>
      </c>
      <c r="CJ485" s="158">
        <f t="shared" si="568"/>
        <v>0</v>
      </c>
      <c r="CK485" s="156">
        <f t="shared" si="561"/>
        <v>37962963</v>
      </c>
      <c r="CL485" s="155">
        <f t="shared" si="572"/>
        <v>0</v>
      </c>
      <c r="CM485" s="155">
        <f t="shared" si="572"/>
        <v>0</v>
      </c>
      <c r="CN485" s="155">
        <f t="shared" si="572"/>
        <v>0</v>
      </c>
      <c r="CO485" s="155">
        <f t="shared" si="572"/>
        <v>0</v>
      </c>
      <c r="CP485" s="155">
        <f t="shared" si="572"/>
        <v>1054526.75</v>
      </c>
      <c r="CQ485" s="155">
        <f t="shared" si="572"/>
        <v>1054526.75</v>
      </c>
      <c r="CR485" s="155">
        <f t="shared" si="572"/>
        <v>1054526.75</v>
      </c>
      <c r="CS485" s="155">
        <f t="shared" si="572"/>
        <v>1054526.75</v>
      </c>
      <c r="CT485" s="155">
        <f t="shared" si="572"/>
        <v>1054526.75</v>
      </c>
      <c r="CU485" s="155">
        <f t="shared" si="572"/>
        <v>1054526.75</v>
      </c>
      <c r="CV485" s="155">
        <f t="shared" si="572"/>
        <v>1054526.75</v>
      </c>
      <c r="CW485" s="155">
        <f t="shared" si="557"/>
        <v>1054526.75</v>
      </c>
      <c r="CX485" s="155">
        <f t="shared" si="560"/>
        <v>8436214</v>
      </c>
      <c r="CY485" s="155">
        <f t="shared" si="575"/>
        <v>29526749</v>
      </c>
    </row>
    <row r="486" spans="1:103" ht="13" outlineLevel="1" x14ac:dyDescent="0.25">
      <c r="A486" s="80" t="s">
        <v>460</v>
      </c>
      <c r="B486" s="80" t="s">
        <v>39</v>
      </c>
      <c r="C486" s="72"/>
      <c r="D486" s="71" t="s">
        <v>88</v>
      </c>
      <c r="E486" s="142" t="s">
        <v>1012</v>
      </c>
      <c r="F486" s="71" t="s">
        <v>638</v>
      </c>
      <c r="G486" s="73">
        <v>45755</v>
      </c>
      <c r="H486" s="73">
        <v>45778</v>
      </c>
      <c r="I486" s="74">
        <v>36</v>
      </c>
      <c r="J486" s="74" t="s">
        <v>637</v>
      </c>
      <c r="K486" s="116" t="s">
        <v>87</v>
      </c>
      <c r="L486" s="71"/>
      <c r="M486" s="38" t="str">
        <f t="shared" si="562"/>
        <v>6274</v>
      </c>
      <c r="N486" s="71">
        <v>6274001905</v>
      </c>
      <c r="O486" s="71"/>
      <c r="P486" s="76"/>
      <c r="Q486" s="77"/>
      <c r="R486" s="76">
        <v>37962963</v>
      </c>
      <c r="S486" s="170">
        <f t="shared" si="563"/>
        <v>1054526.75</v>
      </c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>
        <f t="shared" si="565"/>
        <v>0</v>
      </c>
      <c r="AG486" s="156">
        <v>0</v>
      </c>
      <c r="AH486" s="158">
        <f t="shared" si="573"/>
        <v>0</v>
      </c>
      <c r="AI486" s="158">
        <f t="shared" si="573"/>
        <v>0</v>
      </c>
      <c r="AJ486" s="158">
        <f t="shared" si="573"/>
        <v>0</v>
      </c>
      <c r="AK486" s="158">
        <f t="shared" si="573"/>
        <v>0</v>
      </c>
      <c r="AL486" s="158">
        <f t="shared" si="573"/>
        <v>0</v>
      </c>
      <c r="AM486" s="158">
        <f t="shared" si="573"/>
        <v>0</v>
      </c>
      <c r="AN486" s="158">
        <f t="shared" si="573"/>
        <v>0</v>
      </c>
      <c r="AO486" s="158">
        <f t="shared" si="573"/>
        <v>0</v>
      </c>
      <c r="AP486" s="158">
        <f t="shared" si="573"/>
        <v>0</v>
      </c>
      <c r="AQ486" s="158">
        <f t="shared" si="573"/>
        <v>0</v>
      </c>
      <c r="AR486" s="158">
        <f t="shared" si="573"/>
        <v>0</v>
      </c>
      <c r="AS486" s="158">
        <f t="shared" si="573"/>
        <v>0</v>
      </c>
      <c r="AT486" s="158">
        <f>+SUM(AH486:AS486)</f>
        <v>0</v>
      </c>
      <c r="AU486" s="156">
        <v>0</v>
      </c>
      <c r="AV486" s="158">
        <f t="shared" si="574"/>
        <v>0</v>
      </c>
      <c r="AW486" s="158">
        <f t="shared" si="574"/>
        <v>0</v>
      </c>
      <c r="AX486" s="158">
        <f t="shared" si="574"/>
        <v>0</v>
      </c>
      <c r="AY486" s="158">
        <f t="shared" si="574"/>
        <v>0</v>
      </c>
      <c r="AZ486" s="158">
        <f t="shared" si="574"/>
        <v>0</v>
      </c>
      <c r="BA486" s="158">
        <f t="shared" si="574"/>
        <v>0</v>
      </c>
      <c r="BB486" s="158">
        <f t="shared" si="574"/>
        <v>0</v>
      </c>
      <c r="BC486" s="158">
        <f t="shared" si="574"/>
        <v>0</v>
      </c>
      <c r="BD486" s="158">
        <f t="shared" si="574"/>
        <v>0</v>
      </c>
      <c r="BE486" s="158">
        <f t="shared" si="574"/>
        <v>0</v>
      </c>
      <c r="BF486" s="158">
        <f t="shared" si="574"/>
        <v>0</v>
      </c>
      <c r="BG486" s="158">
        <f t="shared" si="574"/>
        <v>0</v>
      </c>
      <c r="BH486" s="158">
        <f>+SUM(AV486:BG486)</f>
        <v>0</v>
      </c>
      <c r="BI486" s="156">
        <v>0</v>
      </c>
      <c r="BJ486" s="158"/>
      <c r="BK486" s="158"/>
      <c r="BL486" s="158"/>
      <c r="BM486" s="158"/>
      <c r="BN486" s="158"/>
      <c r="BO486" s="158"/>
      <c r="BP486" s="158"/>
      <c r="BQ486" s="158"/>
      <c r="BR486" s="158"/>
      <c r="BS486" s="158"/>
      <c r="BT486" s="158"/>
      <c r="BU486" s="158"/>
      <c r="BV486" s="158">
        <f t="shared" si="566"/>
        <v>0</v>
      </c>
      <c r="BW486" s="156">
        <v>0</v>
      </c>
      <c r="BX486" s="155">
        <f t="shared" si="567"/>
        <v>0</v>
      </c>
      <c r="BY486" s="155">
        <f t="shared" si="567"/>
        <v>0</v>
      </c>
      <c r="BZ486" s="155">
        <f t="shared" si="567"/>
        <v>0</v>
      </c>
      <c r="CA486" s="155">
        <f t="shared" si="567"/>
        <v>0</v>
      </c>
      <c r="CB486" s="155">
        <f t="shared" si="567"/>
        <v>0</v>
      </c>
      <c r="CC486" s="155">
        <f t="shared" si="567"/>
        <v>0</v>
      </c>
      <c r="CD486" s="155">
        <f t="shared" si="567"/>
        <v>0</v>
      </c>
      <c r="CE486" s="155">
        <f t="shared" si="567"/>
        <v>0</v>
      </c>
      <c r="CF486" s="155">
        <f t="shared" si="567"/>
        <v>0</v>
      </c>
      <c r="CG486" s="155">
        <f t="shared" si="567"/>
        <v>0</v>
      </c>
      <c r="CH486" s="155">
        <f t="shared" si="567"/>
        <v>0</v>
      </c>
      <c r="CI486" s="155">
        <f t="shared" si="567"/>
        <v>0</v>
      </c>
      <c r="CJ486" s="155">
        <f t="shared" si="568"/>
        <v>0</v>
      </c>
      <c r="CK486" s="156">
        <f t="shared" si="561"/>
        <v>37962963</v>
      </c>
      <c r="CL486" s="155">
        <f t="shared" si="572"/>
        <v>0</v>
      </c>
      <c r="CM486" s="155">
        <f t="shared" si="572"/>
        <v>0</v>
      </c>
      <c r="CN486" s="155">
        <f t="shared" si="572"/>
        <v>0</v>
      </c>
      <c r="CO486" s="155">
        <f t="shared" si="572"/>
        <v>0</v>
      </c>
      <c r="CP486" s="155">
        <f t="shared" si="572"/>
        <v>1054526.75</v>
      </c>
      <c r="CQ486" s="155">
        <f t="shared" si="572"/>
        <v>1054526.75</v>
      </c>
      <c r="CR486" s="155">
        <f t="shared" si="572"/>
        <v>1054526.75</v>
      </c>
      <c r="CS486" s="155">
        <f t="shared" si="572"/>
        <v>1054526.75</v>
      </c>
      <c r="CT486" s="155">
        <f t="shared" si="572"/>
        <v>1054526.75</v>
      </c>
      <c r="CU486" s="155">
        <f t="shared" si="572"/>
        <v>1054526.75</v>
      </c>
      <c r="CV486" s="155">
        <f t="shared" si="572"/>
        <v>1054526.75</v>
      </c>
      <c r="CW486" s="155">
        <f t="shared" si="557"/>
        <v>1054526.75</v>
      </c>
      <c r="CX486" s="155">
        <f t="shared" si="560"/>
        <v>8436214</v>
      </c>
      <c r="CY486" s="155">
        <f t="shared" si="575"/>
        <v>29526749</v>
      </c>
    </row>
    <row r="487" spans="1:103" ht="13" outlineLevel="1" x14ac:dyDescent="0.25">
      <c r="A487" s="80" t="s">
        <v>460</v>
      </c>
      <c r="B487" s="80" t="s">
        <v>39</v>
      </c>
      <c r="C487" s="72"/>
      <c r="D487" s="71" t="s">
        <v>64</v>
      </c>
      <c r="E487" s="142" t="s">
        <v>1013</v>
      </c>
      <c r="F487" s="71" t="s">
        <v>639</v>
      </c>
      <c r="G487" s="73">
        <v>45755</v>
      </c>
      <c r="H487" s="73">
        <v>45778</v>
      </c>
      <c r="I487" s="74">
        <v>36</v>
      </c>
      <c r="J487" s="74" t="s">
        <v>640</v>
      </c>
      <c r="K487" s="116" t="s">
        <v>641</v>
      </c>
      <c r="L487" s="71"/>
      <c r="M487" s="38" t="str">
        <f t="shared" si="562"/>
        <v>6274</v>
      </c>
      <c r="N487" s="71">
        <v>6274001909</v>
      </c>
      <c r="O487" s="71"/>
      <c r="P487" s="76"/>
      <c r="Q487" s="77"/>
      <c r="R487" s="76">
        <v>30905000</v>
      </c>
      <c r="S487" s="170">
        <f t="shared" si="563"/>
        <v>858472.22222222225</v>
      </c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>
        <f t="shared" si="565"/>
        <v>0</v>
      </c>
      <c r="AG487" s="156">
        <v>0</v>
      </c>
      <c r="AH487" s="155">
        <f t="shared" si="573"/>
        <v>0</v>
      </c>
      <c r="AI487" s="155">
        <f t="shared" si="573"/>
        <v>0</v>
      </c>
      <c r="AJ487" s="155">
        <f t="shared" si="573"/>
        <v>0</v>
      </c>
      <c r="AK487" s="155">
        <f t="shared" si="573"/>
        <v>0</v>
      </c>
      <c r="AL487" s="155">
        <f t="shared" si="573"/>
        <v>0</v>
      </c>
      <c r="AM487" s="155">
        <f t="shared" si="573"/>
        <v>0</v>
      </c>
      <c r="AN487" s="155">
        <f t="shared" si="573"/>
        <v>0</v>
      </c>
      <c r="AO487" s="155">
        <f t="shared" si="573"/>
        <v>0</v>
      </c>
      <c r="AP487" s="155">
        <f t="shared" si="573"/>
        <v>0</v>
      </c>
      <c r="AQ487" s="155">
        <f t="shared" si="573"/>
        <v>0</v>
      </c>
      <c r="AR487" s="155">
        <f t="shared" si="573"/>
        <v>0</v>
      </c>
      <c r="AS487" s="155">
        <f t="shared" si="573"/>
        <v>0</v>
      </c>
      <c r="AT487" s="155">
        <f>+SUM(AH487:AS487)</f>
        <v>0</v>
      </c>
      <c r="AU487" s="156">
        <v>0</v>
      </c>
      <c r="AV487" s="155">
        <f t="shared" si="574"/>
        <v>0</v>
      </c>
      <c r="AW487" s="155">
        <f t="shared" si="574"/>
        <v>0</v>
      </c>
      <c r="AX487" s="155">
        <f t="shared" si="574"/>
        <v>0</v>
      </c>
      <c r="AY487" s="155">
        <f t="shared" si="574"/>
        <v>0</v>
      </c>
      <c r="AZ487" s="155">
        <f t="shared" si="574"/>
        <v>0</v>
      </c>
      <c r="BA487" s="155">
        <f t="shared" si="574"/>
        <v>0</v>
      </c>
      <c r="BB487" s="155">
        <f t="shared" si="574"/>
        <v>0</v>
      </c>
      <c r="BC487" s="155">
        <f t="shared" si="574"/>
        <v>0</v>
      </c>
      <c r="BD487" s="155">
        <f t="shared" si="574"/>
        <v>0</v>
      </c>
      <c r="BE487" s="155">
        <f t="shared" si="574"/>
        <v>0</v>
      </c>
      <c r="BF487" s="155">
        <f t="shared" si="574"/>
        <v>0</v>
      </c>
      <c r="BG487" s="155">
        <f t="shared" si="574"/>
        <v>0</v>
      </c>
      <c r="BH487" s="155">
        <f>+SUM(AV487:BG487)</f>
        <v>0</v>
      </c>
      <c r="BI487" s="156">
        <v>0</v>
      </c>
      <c r="BJ487" s="155"/>
      <c r="BK487" s="155"/>
      <c r="BL487" s="155"/>
      <c r="BM487" s="155"/>
      <c r="BN487" s="155"/>
      <c r="BO487" s="155"/>
      <c r="BP487" s="155"/>
      <c r="BQ487" s="155"/>
      <c r="BR487" s="155"/>
      <c r="BS487" s="155"/>
      <c r="BT487" s="155"/>
      <c r="BU487" s="155"/>
      <c r="BV487" s="155">
        <f t="shared" si="566"/>
        <v>0</v>
      </c>
      <c r="BW487" s="156">
        <v>0</v>
      </c>
      <c r="BX487" s="155">
        <f t="shared" ref="BX487:CI497" si="576">+IF(YEAR($H487)&lt;$BX$5,$S487,IF(AND(YEAR($H487)=$BX$5,MONTH($H487)&lt;=BX$6),$S487,0))</f>
        <v>0</v>
      </c>
      <c r="BY487" s="155">
        <f t="shared" si="576"/>
        <v>0</v>
      </c>
      <c r="BZ487" s="155">
        <f t="shared" si="576"/>
        <v>0</v>
      </c>
      <c r="CA487" s="155">
        <f t="shared" si="576"/>
        <v>0</v>
      </c>
      <c r="CB487" s="155">
        <f t="shared" si="576"/>
        <v>0</v>
      </c>
      <c r="CC487" s="155">
        <f t="shared" si="576"/>
        <v>0</v>
      </c>
      <c r="CD487" s="155">
        <f t="shared" si="576"/>
        <v>0</v>
      </c>
      <c r="CE487" s="155">
        <f t="shared" si="576"/>
        <v>0</v>
      </c>
      <c r="CF487" s="155">
        <f t="shared" si="576"/>
        <v>0</v>
      </c>
      <c r="CG487" s="155">
        <f t="shared" si="576"/>
        <v>0</v>
      </c>
      <c r="CH487" s="155">
        <f t="shared" si="576"/>
        <v>0</v>
      </c>
      <c r="CI487" s="155">
        <f t="shared" si="576"/>
        <v>0</v>
      </c>
      <c r="CJ487" s="155">
        <f t="shared" si="568"/>
        <v>0</v>
      </c>
      <c r="CK487" s="156">
        <f t="shared" si="561"/>
        <v>30905000</v>
      </c>
      <c r="CL487" s="155">
        <f t="shared" si="572"/>
        <v>0</v>
      </c>
      <c r="CM487" s="155">
        <f t="shared" si="572"/>
        <v>0</v>
      </c>
      <c r="CN487" s="155">
        <f t="shared" si="572"/>
        <v>0</v>
      </c>
      <c r="CO487" s="155">
        <f t="shared" si="572"/>
        <v>0</v>
      </c>
      <c r="CP487" s="155">
        <f t="shared" si="572"/>
        <v>858472.22222222225</v>
      </c>
      <c r="CQ487" s="155">
        <f t="shared" si="572"/>
        <v>858472.22222222225</v>
      </c>
      <c r="CR487" s="155">
        <f t="shared" si="572"/>
        <v>858472.22222222225</v>
      </c>
      <c r="CS487" s="155">
        <f t="shared" si="572"/>
        <v>858472.22222222225</v>
      </c>
      <c r="CT487" s="155">
        <f t="shared" si="572"/>
        <v>858472.22222222225</v>
      </c>
      <c r="CU487" s="155">
        <f t="shared" si="572"/>
        <v>858472.22222222225</v>
      </c>
      <c r="CV487" s="155">
        <f t="shared" si="572"/>
        <v>858472.22222222225</v>
      </c>
      <c r="CW487" s="155">
        <f t="shared" si="557"/>
        <v>858472.22222222225</v>
      </c>
      <c r="CX487" s="155">
        <f t="shared" si="560"/>
        <v>6867777.7777777771</v>
      </c>
      <c r="CY487" s="155">
        <f t="shared" si="575"/>
        <v>24037222.222222224</v>
      </c>
    </row>
    <row r="488" spans="1:103" ht="13" outlineLevel="1" x14ac:dyDescent="0.25">
      <c r="A488" s="80" t="s">
        <v>460</v>
      </c>
      <c r="B488" s="80" t="s">
        <v>39</v>
      </c>
      <c r="C488" s="72"/>
      <c r="D488" s="71" t="s">
        <v>88</v>
      </c>
      <c r="E488" s="142" t="s">
        <v>786</v>
      </c>
      <c r="F488" s="71" t="s">
        <v>787</v>
      </c>
      <c r="G488" s="73">
        <v>45820</v>
      </c>
      <c r="H488" s="73">
        <v>45839</v>
      </c>
      <c r="I488" s="74" t="s">
        <v>814</v>
      </c>
      <c r="J488" s="74" t="s">
        <v>613</v>
      </c>
      <c r="K488" s="116" t="s">
        <v>46</v>
      </c>
      <c r="L488" s="75"/>
      <c r="M488" s="38" t="str">
        <f t="shared" si="562"/>
        <v>6274</v>
      </c>
      <c r="N488" s="160" t="s">
        <v>823</v>
      </c>
      <c r="O488" s="71"/>
      <c r="P488" s="76"/>
      <c r="Q488" s="77"/>
      <c r="R488" s="165">
        <v>70750000</v>
      </c>
      <c r="S488" s="170">
        <f t="shared" si="563"/>
        <v>982638.88888888888</v>
      </c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>
        <f t="shared" si="565"/>
        <v>0</v>
      </c>
      <c r="AG488" s="156">
        <v>0</v>
      </c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  <c r="AS488" s="158"/>
      <c r="AT488" s="158"/>
      <c r="AU488" s="156"/>
      <c r="AV488" s="158"/>
      <c r="AW488" s="158"/>
      <c r="AX488" s="158"/>
      <c r="AY488" s="158"/>
      <c r="AZ488" s="158"/>
      <c r="BA488" s="158"/>
      <c r="BB488" s="158"/>
      <c r="BC488" s="158"/>
      <c r="BD488" s="158"/>
      <c r="BE488" s="158"/>
      <c r="BF488" s="158"/>
      <c r="BG488" s="158"/>
      <c r="BH488" s="158"/>
      <c r="BI488" s="156"/>
      <c r="BJ488" s="158"/>
      <c r="BK488" s="158"/>
      <c r="BL488" s="158"/>
      <c r="BM488" s="158"/>
      <c r="BN488" s="158"/>
      <c r="BO488" s="158"/>
      <c r="BP488" s="158"/>
      <c r="BQ488" s="158"/>
      <c r="BR488" s="158"/>
      <c r="BS488" s="158"/>
      <c r="BT488" s="158"/>
      <c r="BU488" s="158"/>
      <c r="BV488" s="158">
        <f t="shared" si="566"/>
        <v>0</v>
      </c>
      <c r="BW488" s="156">
        <v>0</v>
      </c>
      <c r="BX488" s="158">
        <f t="shared" si="576"/>
        <v>0</v>
      </c>
      <c r="BY488" s="158">
        <f t="shared" si="576"/>
        <v>0</v>
      </c>
      <c r="BZ488" s="158">
        <f t="shared" si="576"/>
        <v>0</v>
      </c>
      <c r="CA488" s="158">
        <f t="shared" si="576"/>
        <v>0</v>
      </c>
      <c r="CB488" s="158">
        <f t="shared" si="576"/>
        <v>0</v>
      </c>
      <c r="CC488" s="158">
        <f t="shared" si="576"/>
        <v>0</v>
      </c>
      <c r="CD488" s="158">
        <f t="shared" si="576"/>
        <v>0</v>
      </c>
      <c r="CE488" s="158">
        <f t="shared" si="576"/>
        <v>0</v>
      </c>
      <c r="CF488" s="158">
        <f t="shared" si="576"/>
        <v>0</v>
      </c>
      <c r="CG488" s="158">
        <f t="shared" si="576"/>
        <v>0</v>
      </c>
      <c r="CH488" s="158">
        <f t="shared" si="576"/>
        <v>0</v>
      </c>
      <c r="CI488" s="158">
        <f t="shared" si="576"/>
        <v>0</v>
      </c>
      <c r="CJ488" s="158">
        <f t="shared" si="568"/>
        <v>0</v>
      </c>
      <c r="CK488" s="156">
        <f t="shared" si="561"/>
        <v>70750000</v>
      </c>
      <c r="CL488" s="155">
        <f t="shared" si="572"/>
        <v>0</v>
      </c>
      <c r="CM488" s="155">
        <f t="shared" si="572"/>
        <v>0</v>
      </c>
      <c r="CN488" s="155">
        <f t="shared" si="572"/>
        <v>0</v>
      </c>
      <c r="CO488" s="155">
        <f t="shared" si="572"/>
        <v>0</v>
      </c>
      <c r="CP488" s="155">
        <f t="shared" si="572"/>
        <v>0</v>
      </c>
      <c r="CQ488" s="155">
        <f t="shared" si="572"/>
        <v>0</v>
      </c>
      <c r="CR488" s="155">
        <f t="shared" si="572"/>
        <v>982638.88888888888</v>
      </c>
      <c r="CS488" s="155">
        <f t="shared" si="572"/>
        <v>982638.88888888888</v>
      </c>
      <c r="CT488" s="155">
        <f t="shared" si="572"/>
        <v>982638.88888888888</v>
      </c>
      <c r="CU488" s="155">
        <f t="shared" si="572"/>
        <v>982638.88888888888</v>
      </c>
      <c r="CV488" s="155">
        <f t="shared" si="572"/>
        <v>982638.88888888888</v>
      </c>
      <c r="CW488" s="155">
        <f t="shared" si="557"/>
        <v>982638.88888888888</v>
      </c>
      <c r="CX488" s="155">
        <f t="shared" si="560"/>
        <v>5895833.333333333</v>
      </c>
      <c r="CY488" s="155">
        <f t="shared" si="575"/>
        <v>64854166.666666664</v>
      </c>
    </row>
    <row r="489" spans="1:103" ht="13" outlineLevel="1" x14ac:dyDescent="0.25">
      <c r="A489" s="80" t="s">
        <v>460</v>
      </c>
      <c r="B489" s="80" t="s">
        <v>39</v>
      </c>
      <c r="C489" s="72"/>
      <c r="D489" s="71" t="s">
        <v>88</v>
      </c>
      <c r="E489" s="142" t="s">
        <v>788</v>
      </c>
      <c r="F489" s="71" t="s">
        <v>789</v>
      </c>
      <c r="G489" s="73">
        <v>45826</v>
      </c>
      <c r="H489" s="73">
        <v>45839</v>
      </c>
      <c r="I489" s="74" t="s">
        <v>717</v>
      </c>
      <c r="J489" s="74" t="s">
        <v>94</v>
      </c>
      <c r="K489" s="116" t="s">
        <v>66</v>
      </c>
      <c r="L489" s="71"/>
      <c r="M489" s="38" t="str">
        <f t="shared" si="562"/>
        <v>6274</v>
      </c>
      <c r="N489" s="160" t="s">
        <v>823</v>
      </c>
      <c r="O489" s="71"/>
      <c r="P489" s="76"/>
      <c r="Q489" s="77"/>
      <c r="R489" s="165">
        <v>37962963</v>
      </c>
      <c r="S489" s="170">
        <f t="shared" si="563"/>
        <v>1054526.75</v>
      </c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>
        <f t="shared" si="565"/>
        <v>0</v>
      </c>
      <c r="AG489" s="156">
        <v>0</v>
      </c>
      <c r="AH489" s="158">
        <f t="shared" ref="AH489:AS497" si="577">+IF(YEAR($H489)&lt;$AH$5,$S489,IF(AND(YEAR($H489)=$AH$5,MONTH($H489)&lt;=AH$6),$S489,0))</f>
        <v>0</v>
      </c>
      <c r="AI489" s="158">
        <f t="shared" si="577"/>
        <v>0</v>
      </c>
      <c r="AJ489" s="158">
        <f t="shared" si="577"/>
        <v>0</v>
      </c>
      <c r="AK489" s="158">
        <f t="shared" si="577"/>
        <v>0</v>
      </c>
      <c r="AL489" s="158">
        <f t="shared" si="577"/>
        <v>0</v>
      </c>
      <c r="AM489" s="158">
        <f t="shared" si="577"/>
        <v>0</v>
      </c>
      <c r="AN489" s="158">
        <f t="shared" si="577"/>
        <v>0</v>
      </c>
      <c r="AO489" s="158">
        <f t="shared" si="577"/>
        <v>0</v>
      </c>
      <c r="AP489" s="158">
        <f t="shared" si="577"/>
        <v>0</v>
      </c>
      <c r="AQ489" s="158">
        <f t="shared" si="577"/>
        <v>0</v>
      </c>
      <c r="AR489" s="158">
        <f t="shared" si="577"/>
        <v>0</v>
      </c>
      <c r="AS489" s="158">
        <f t="shared" si="577"/>
        <v>0</v>
      </c>
      <c r="AT489" s="158">
        <f t="shared" ref="AT489:AT497" si="578">+SUM(AH489:AS489)</f>
        <v>0</v>
      </c>
      <c r="AU489" s="156">
        <v>0</v>
      </c>
      <c r="AV489" s="158">
        <f t="shared" ref="AV489:BG497" si="579">+IF(YEAR($H489)&lt;$AV$5,$S489,IF(AND(YEAR($H489)=$AV$5,MONTH($H489)&lt;=AV$6),$S489,0))</f>
        <v>0</v>
      </c>
      <c r="AW489" s="158">
        <f t="shared" si="579"/>
        <v>0</v>
      </c>
      <c r="AX489" s="158">
        <f t="shared" si="579"/>
        <v>0</v>
      </c>
      <c r="AY489" s="158">
        <f t="shared" si="579"/>
        <v>0</v>
      </c>
      <c r="AZ489" s="158">
        <f t="shared" si="579"/>
        <v>0</v>
      </c>
      <c r="BA489" s="158">
        <f t="shared" si="579"/>
        <v>0</v>
      </c>
      <c r="BB489" s="158">
        <f t="shared" si="579"/>
        <v>0</v>
      </c>
      <c r="BC489" s="158">
        <f t="shared" si="579"/>
        <v>0</v>
      </c>
      <c r="BD489" s="158">
        <f t="shared" si="579"/>
        <v>0</v>
      </c>
      <c r="BE489" s="158">
        <f t="shared" si="579"/>
        <v>0</v>
      </c>
      <c r="BF489" s="158">
        <f t="shared" si="579"/>
        <v>0</v>
      </c>
      <c r="BG489" s="158">
        <f t="shared" si="579"/>
        <v>0</v>
      </c>
      <c r="BH489" s="158">
        <f t="shared" ref="BH489:BH497" si="580">+SUM(AV489:BG489)</f>
        <v>0</v>
      </c>
      <c r="BI489" s="156">
        <v>0</v>
      </c>
      <c r="BJ489" s="158"/>
      <c r="BK489" s="158"/>
      <c r="BL489" s="158"/>
      <c r="BM489" s="158"/>
      <c r="BN489" s="158"/>
      <c r="BO489" s="158"/>
      <c r="BP489" s="158"/>
      <c r="BQ489" s="158"/>
      <c r="BR489" s="158"/>
      <c r="BS489" s="158"/>
      <c r="BT489" s="158"/>
      <c r="BU489" s="158"/>
      <c r="BV489" s="158">
        <f t="shared" si="566"/>
        <v>0</v>
      </c>
      <c r="BW489" s="156">
        <v>0</v>
      </c>
      <c r="BX489" s="158">
        <f t="shared" si="576"/>
        <v>0</v>
      </c>
      <c r="BY489" s="158">
        <f t="shared" si="576"/>
        <v>0</v>
      </c>
      <c r="BZ489" s="158">
        <f t="shared" si="576"/>
        <v>0</v>
      </c>
      <c r="CA489" s="158">
        <f t="shared" si="576"/>
        <v>0</v>
      </c>
      <c r="CB489" s="158">
        <f t="shared" si="576"/>
        <v>0</v>
      </c>
      <c r="CC489" s="158">
        <f t="shared" si="576"/>
        <v>0</v>
      </c>
      <c r="CD489" s="158">
        <f t="shared" si="576"/>
        <v>0</v>
      </c>
      <c r="CE489" s="158">
        <f t="shared" si="576"/>
        <v>0</v>
      </c>
      <c r="CF489" s="158">
        <f t="shared" si="576"/>
        <v>0</v>
      </c>
      <c r="CG489" s="158">
        <f t="shared" si="576"/>
        <v>0</v>
      </c>
      <c r="CH489" s="158">
        <f t="shared" si="576"/>
        <v>0</v>
      </c>
      <c r="CI489" s="158">
        <f t="shared" si="576"/>
        <v>0</v>
      </c>
      <c r="CJ489" s="158">
        <f t="shared" si="568"/>
        <v>0</v>
      </c>
      <c r="CK489" s="156">
        <f t="shared" si="561"/>
        <v>37962963</v>
      </c>
      <c r="CL489" s="155">
        <f t="shared" ref="CL489:CV499" si="581">+IF(YEAR($H489)&lt;$CL$4,$S489,IF(AND(YEAR($H489)=$CL$4,MONTH($H489)&lt;=CL$6),$S489,0))</f>
        <v>0</v>
      </c>
      <c r="CM489" s="155">
        <f t="shared" si="581"/>
        <v>0</v>
      </c>
      <c r="CN489" s="155">
        <f t="shared" si="581"/>
        <v>0</v>
      </c>
      <c r="CO489" s="155">
        <f t="shared" si="581"/>
        <v>0</v>
      </c>
      <c r="CP489" s="155">
        <f t="shared" si="581"/>
        <v>0</v>
      </c>
      <c r="CQ489" s="155">
        <f t="shared" si="581"/>
        <v>0</v>
      </c>
      <c r="CR489" s="155">
        <f t="shared" si="581"/>
        <v>1054526.75</v>
      </c>
      <c r="CS489" s="155">
        <f t="shared" si="581"/>
        <v>1054526.75</v>
      </c>
      <c r="CT489" s="155">
        <f t="shared" si="581"/>
        <v>1054526.75</v>
      </c>
      <c r="CU489" s="155">
        <f t="shared" si="581"/>
        <v>1054526.75</v>
      </c>
      <c r="CV489" s="155">
        <f t="shared" si="581"/>
        <v>1054526.75</v>
      </c>
      <c r="CW489" s="155">
        <f t="shared" si="557"/>
        <v>1054526.75</v>
      </c>
      <c r="CX489" s="155">
        <f t="shared" si="560"/>
        <v>6327160.5</v>
      </c>
      <c r="CY489" s="155">
        <f t="shared" si="575"/>
        <v>31635802.5</v>
      </c>
    </row>
    <row r="490" spans="1:103" ht="13" outlineLevel="1" x14ac:dyDescent="0.25">
      <c r="A490" s="80" t="s">
        <v>460</v>
      </c>
      <c r="B490" s="80" t="s">
        <v>39</v>
      </c>
      <c r="C490" s="72"/>
      <c r="D490" s="71" t="s">
        <v>88</v>
      </c>
      <c r="E490" s="142" t="s">
        <v>790</v>
      </c>
      <c r="F490" s="71" t="s">
        <v>791</v>
      </c>
      <c r="G490" s="73">
        <v>45826</v>
      </c>
      <c r="H490" s="73">
        <v>45839</v>
      </c>
      <c r="I490" s="74" t="s">
        <v>717</v>
      </c>
      <c r="J490" s="74" t="s">
        <v>94</v>
      </c>
      <c r="K490" s="116" t="s">
        <v>66</v>
      </c>
      <c r="L490" s="71"/>
      <c r="M490" s="38" t="str">
        <f t="shared" si="562"/>
        <v>6274</v>
      </c>
      <c r="N490" s="160" t="s">
        <v>823</v>
      </c>
      <c r="O490" s="71"/>
      <c r="P490" s="76"/>
      <c r="Q490" s="77"/>
      <c r="R490" s="165">
        <v>37962963</v>
      </c>
      <c r="S490" s="170">
        <f t="shared" si="563"/>
        <v>1054526.75</v>
      </c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>
        <f t="shared" si="565"/>
        <v>0</v>
      </c>
      <c r="AG490" s="156">
        <v>0</v>
      </c>
      <c r="AH490" s="158">
        <f t="shared" si="577"/>
        <v>0</v>
      </c>
      <c r="AI490" s="158">
        <f t="shared" si="577"/>
        <v>0</v>
      </c>
      <c r="AJ490" s="158">
        <f t="shared" si="577"/>
        <v>0</v>
      </c>
      <c r="AK490" s="158">
        <f t="shared" si="577"/>
        <v>0</v>
      </c>
      <c r="AL490" s="158">
        <f t="shared" si="577"/>
        <v>0</v>
      </c>
      <c r="AM490" s="158">
        <f t="shared" si="577"/>
        <v>0</v>
      </c>
      <c r="AN490" s="158">
        <f t="shared" si="577"/>
        <v>0</v>
      </c>
      <c r="AO490" s="158">
        <f t="shared" si="577"/>
        <v>0</v>
      </c>
      <c r="AP490" s="158">
        <f t="shared" si="577"/>
        <v>0</v>
      </c>
      <c r="AQ490" s="158">
        <f t="shared" si="577"/>
        <v>0</v>
      </c>
      <c r="AR490" s="158">
        <f t="shared" si="577"/>
        <v>0</v>
      </c>
      <c r="AS490" s="158">
        <f t="shared" si="577"/>
        <v>0</v>
      </c>
      <c r="AT490" s="158">
        <f t="shared" si="578"/>
        <v>0</v>
      </c>
      <c r="AU490" s="156">
        <v>0</v>
      </c>
      <c r="AV490" s="158">
        <f t="shared" si="579"/>
        <v>0</v>
      </c>
      <c r="AW490" s="158">
        <f t="shared" si="579"/>
        <v>0</v>
      </c>
      <c r="AX490" s="158">
        <f t="shared" si="579"/>
        <v>0</v>
      </c>
      <c r="AY490" s="158">
        <f t="shared" si="579"/>
        <v>0</v>
      </c>
      <c r="AZ490" s="158">
        <f t="shared" si="579"/>
        <v>0</v>
      </c>
      <c r="BA490" s="158">
        <f t="shared" si="579"/>
        <v>0</v>
      </c>
      <c r="BB490" s="158">
        <f t="shared" si="579"/>
        <v>0</v>
      </c>
      <c r="BC490" s="158">
        <f t="shared" si="579"/>
        <v>0</v>
      </c>
      <c r="BD490" s="158">
        <f t="shared" si="579"/>
        <v>0</v>
      </c>
      <c r="BE490" s="158">
        <f t="shared" si="579"/>
        <v>0</v>
      </c>
      <c r="BF490" s="158">
        <f t="shared" si="579"/>
        <v>0</v>
      </c>
      <c r="BG490" s="158">
        <f t="shared" si="579"/>
        <v>0</v>
      </c>
      <c r="BH490" s="158">
        <f t="shared" si="580"/>
        <v>0</v>
      </c>
      <c r="BI490" s="156">
        <v>0</v>
      </c>
      <c r="BJ490" s="158"/>
      <c r="BK490" s="158"/>
      <c r="BL490" s="158"/>
      <c r="BM490" s="158"/>
      <c r="BN490" s="158"/>
      <c r="BO490" s="158"/>
      <c r="BP490" s="158"/>
      <c r="BQ490" s="158"/>
      <c r="BR490" s="158"/>
      <c r="BS490" s="158"/>
      <c r="BT490" s="158"/>
      <c r="BU490" s="158"/>
      <c r="BV490" s="158">
        <f t="shared" si="566"/>
        <v>0</v>
      </c>
      <c r="BW490" s="156">
        <v>0</v>
      </c>
      <c r="BX490" s="155">
        <f t="shared" si="576"/>
        <v>0</v>
      </c>
      <c r="BY490" s="155">
        <f t="shared" si="576"/>
        <v>0</v>
      </c>
      <c r="BZ490" s="155">
        <f t="shared" si="576"/>
        <v>0</v>
      </c>
      <c r="CA490" s="155">
        <f t="shared" si="576"/>
        <v>0</v>
      </c>
      <c r="CB490" s="155">
        <f t="shared" si="576"/>
        <v>0</v>
      </c>
      <c r="CC490" s="155">
        <f t="shared" si="576"/>
        <v>0</v>
      </c>
      <c r="CD490" s="155">
        <f t="shared" si="576"/>
        <v>0</v>
      </c>
      <c r="CE490" s="155">
        <f t="shared" si="576"/>
        <v>0</v>
      </c>
      <c r="CF490" s="155">
        <f t="shared" si="576"/>
        <v>0</v>
      </c>
      <c r="CG490" s="155">
        <f t="shared" si="576"/>
        <v>0</v>
      </c>
      <c r="CH490" s="155">
        <f t="shared" si="576"/>
        <v>0</v>
      </c>
      <c r="CI490" s="155">
        <f t="shared" si="576"/>
        <v>0</v>
      </c>
      <c r="CJ490" s="155">
        <f t="shared" si="568"/>
        <v>0</v>
      </c>
      <c r="CK490" s="156">
        <f t="shared" si="561"/>
        <v>37962963</v>
      </c>
      <c r="CL490" s="155">
        <f t="shared" si="581"/>
        <v>0</v>
      </c>
      <c r="CM490" s="155">
        <f t="shared" si="581"/>
        <v>0</v>
      </c>
      <c r="CN490" s="155">
        <f t="shared" si="581"/>
        <v>0</v>
      </c>
      <c r="CO490" s="155">
        <f t="shared" si="581"/>
        <v>0</v>
      </c>
      <c r="CP490" s="155">
        <f t="shared" si="581"/>
        <v>0</v>
      </c>
      <c r="CQ490" s="155">
        <f t="shared" si="581"/>
        <v>0</v>
      </c>
      <c r="CR490" s="155">
        <f t="shared" si="581"/>
        <v>1054526.75</v>
      </c>
      <c r="CS490" s="155">
        <f t="shared" si="581"/>
        <v>1054526.75</v>
      </c>
      <c r="CT490" s="155">
        <f t="shared" si="581"/>
        <v>1054526.75</v>
      </c>
      <c r="CU490" s="155">
        <f t="shared" si="581"/>
        <v>1054526.75</v>
      </c>
      <c r="CV490" s="155">
        <f t="shared" si="581"/>
        <v>1054526.75</v>
      </c>
      <c r="CW490" s="155">
        <f t="shared" si="557"/>
        <v>1054526.75</v>
      </c>
      <c r="CX490" s="155">
        <f t="shared" si="560"/>
        <v>6327160.5</v>
      </c>
      <c r="CY490" s="155">
        <f t="shared" si="575"/>
        <v>31635802.5</v>
      </c>
    </row>
    <row r="491" spans="1:103" ht="13" outlineLevel="1" x14ac:dyDescent="0.25">
      <c r="A491" s="80" t="s">
        <v>460</v>
      </c>
      <c r="B491" s="80" t="s">
        <v>39</v>
      </c>
      <c r="C491" s="72"/>
      <c r="D491" s="71" t="s">
        <v>88</v>
      </c>
      <c r="E491" s="142" t="s">
        <v>792</v>
      </c>
      <c r="F491" s="71" t="s">
        <v>793</v>
      </c>
      <c r="G491" s="73">
        <v>45826</v>
      </c>
      <c r="H491" s="73">
        <v>45839</v>
      </c>
      <c r="I491" s="74" t="s">
        <v>717</v>
      </c>
      <c r="J491" s="74" t="s">
        <v>94</v>
      </c>
      <c r="K491" s="116" t="s">
        <v>66</v>
      </c>
      <c r="L491" s="71"/>
      <c r="M491" s="38" t="str">
        <f t="shared" si="562"/>
        <v>6274</v>
      </c>
      <c r="N491" s="160" t="s">
        <v>823</v>
      </c>
      <c r="O491" s="71"/>
      <c r="P491" s="76"/>
      <c r="Q491" s="77"/>
      <c r="R491" s="165">
        <v>39000000</v>
      </c>
      <c r="S491" s="170">
        <f t="shared" si="563"/>
        <v>1083333.3333333333</v>
      </c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>
        <f t="shared" si="565"/>
        <v>0</v>
      </c>
      <c r="AG491" s="156">
        <v>0</v>
      </c>
      <c r="AH491" s="155">
        <f t="shared" si="577"/>
        <v>0</v>
      </c>
      <c r="AI491" s="155">
        <f t="shared" si="577"/>
        <v>0</v>
      </c>
      <c r="AJ491" s="155">
        <f t="shared" si="577"/>
        <v>0</v>
      </c>
      <c r="AK491" s="155">
        <f t="shared" si="577"/>
        <v>0</v>
      </c>
      <c r="AL491" s="155">
        <f t="shared" si="577"/>
        <v>0</v>
      </c>
      <c r="AM491" s="155">
        <f t="shared" si="577"/>
        <v>0</v>
      </c>
      <c r="AN491" s="155">
        <f t="shared" si="577"/>
        <v>0</v>
      </c>
      <c r="AO491" s="155">
        <f t="shared" si="577"/>
        <v>0</v>
      </c>
      <c r="AP491" s="155">
        <f t="shared" si="577"/>
        <v>0</v>
      </c>
      <c r="AQ491" s="155">
        <f t="shared" si="577"/>
        <v>0</v>
      </c>
      <c r="AR491" s="155">
        <f t="shared" si="577"/>
        <v>0</v>
      </c>
      <c r="AS491" s="155">
        <f t="shared" si="577"/>
        <v>0</v>
      </c>
      <c r="AT491" s="155">
        <f t="shared" si="578"/>
        <v>0</v>
      </c>
      <c r="AU491" s="156">
        <v>0</v>
      </c>
      <c r="AV491" s="155">
        <f t="shared" si="579"/>
        <v>0</v>
      </c>
      <c r="AW491" s="155">
        <f t="shared" si="579"/>
        <v>0</v>
      </c>
      <c r="AX491" s="155">
        <f t="shared" si="579"/>
        <v>0</v>
      </c>
      <c r="AY491" s="155">
        <f t="shared" si="579"/>
        <v>0</v>
      </c>
      <c r="AZ491" s="155">
        <f t="shared" si="579"/>
        <v>0</v>
      </c>
      <c r="BA491" s="155">
        <f t="shared" si="579"/>
        <v>0</v>
      </c>
      <c r="BB491" s="155">
        <f t="shared" si="579"/>
        <v>0</v>
      </c>
      <c r="BC491" s="155">
        <f t="shared" si="579"/>
        <v>0</v>
      </c>
      <c r="BD491" s="155">
        <f t="shared" si="579"/>
        <v>0</v>
      </c>
      <c r="BE491" s="155">
        <f t="shared" si="579"/>
        <v>0</v>
      </c>
      <c r="BF491" s="155">
        <f t="shared" si="579"/>
        <v>0</v>
      </c>
      <c r="BG491" s="155">
        <f t="shared" si="579"/>
        <v>0</v>
      </c>
      <c r="BH491" s="155">
        <f t="shared" si="580"/>
        <v>0</v>
      </c>
      <c r="BI491" s="156">
        <v>0</v>
      </c>
      <c r="BJ491" s="155"/>
      <c r="BK491" s="155"/>
      <c r="BL491" s="155"/>
      <c r="BM491" s="155"/>
      <c r="BN491" s="155"/>
      <c r="BO491" s="155"/>
      <c r="BP491" s="155"/>
      <c r="BQ491" s="155"/>
      <c r="BR491" s="155"/>
      <c r="BS491" s="155"/>
      <c r="BT491" s="155"/>
      <c r="BU491" s="155"/>
      <c r="BV491" s="155">
        <f t="shared" si="566"/>
        <v>0</v>
      </c>
      <c r="BW491" s="156">
        <v>0</v>
      </c>
      <c r="BX491" s="155">
        <f t="shared" si="576"/>
        <v>0</v>
      </c>
      <c r="BY491" s="155">
        <f t="shared" si="576"/>
        <v>0</v>
      </c>
      <c r="BZ491" s="155">
        <f t="shared" si="576"/>
        <v>0</v>
      </c>
      <c r="CA491" s="155">
        <f t="shared" si="576"/>
        <v>0</v>
      </c>
      <c r="CB491" s="155">
        <f t="shared" si="576"/>
        <v>0</v>
      </c>
      <c r="CC491" s="155">
        <f t="shared" si="576"/>
        <v>0</v>
      </c>
      <c r="CD491" s="155">
        <f t="shared" si="576"/>
        <v>0</v>
      </c>
      <c r="CE491" s="155">
        <f t="shared" si="576"/>
        <v>0</v>
      </c>
      <c r="CF491" s="155">
        <f t="shared" si="576"/>
        <v>0</v>
      </c>
      <c r="CG491" s="155">
        <f t="shared" si="576"/>
        <v>0</v>
      </c>
      <c r="CH491" s="155">
        <f t="shared" si="576"/>
        <v>0</v>
      </c>
      <c r="CI491" s="155">
        <f t="shared" si="576"/>
        <v>0</v>
      </c>
      <c r="CJ491" s="155">
        <f t="shared" si="568"/>
        <v>0</v>
      </c>
      <c r="CK491" s="156">
        <f t="shared" si="561"/>
        <v>39000000</v>
      </c>
      <c r="CL491" s="155">
        <f t="shared" si="581"/>
        <v>0</v>
      </c>
      <c r="CM491" s="155">
        <f t="shared" si="581"/>
        <v>0</v>
      </c>
      <c r="CN491" s="155">
        <f t="shared" si="581"/>
        <v>0</v>
      </c>
      <c r="CO491" s="155">
        <f t="shared" si="581"/>
        <v>0</v>
      </c>
      <c r="CP491" s="155">
        <f t="shared" si="581"/>
        <v>0</v>
      </c>
      <c r="CQ491" s="155">
        <f t="shared" si="581"/>
        <v>0</v>
      </c>
      <c r="CR491" s="155">
        <f t="shared" si="581"/>
        <v>1083333.3333333333</v>
      </c>
      <c r="CS491" s="155">
        <f t="shared" si="581"/>
        <v>1083333.3333333333</v>
      </c>
      <c r="CT491" s="155">
        <f t="shared" si="581"/>
        <v>1083333.3333333333</v>
      </c>
      <c r="CU491" s="155">
        <f t="shared" si="581"/>
        <v>1083333.3333333333</v>
      </c>
      <c r="CV491" s="155">
        <f t="shared" si="581"/>
        <v>1083333.3333333333</v>
      </c>
      <c r="CW491" s="155">
        <f t="shared" si="557"/>
        <v>1083333.3333333333</v>
      </c>
      <c r="CX491" s="155">
        <f t="shared" si="560"/>
        <v>6499999.9999999991</v>
      </c>
      <c r="CY491" s="155">
        <f t="shared" si="575"/>
        <v>32500000</v>
      </c>
    </row>
    <row r="492" spans="1:103" ht="13" outlineLevel="1" x14ac:dyDescent="0.25">
      <c r="A492" s="80" t="s">
        <v>460</v>
      </c>
      <c r="B492" s="80" t="s">
        <v>39</v>
      </c>
      <c r="C492" s="72"/>
      <c r="D492" s="71" t="s">
        <v>173</v>
      </c>
      <c r="E492" s="142" t="s">
        <v>796</v>
      </c>
      <c r="F492" s="71" t="s">
        <v>797</v>
      </c>
      <c r="G492" s="73">
        <v>45876</v>
      </c>
      <c r="H492" s="73">
        <v>45901</v>
      </c>
      <c r="I492" s="74" t="s">
        <v>783</v>
      </c>
      <c r="J492" s="74" t="s">
        <v>94</v>
      </c>
      <c r="K492" s="116" t="s">
        <v>66</v>
      </c>
      <c r="L492" s="71"/>
      <c r="M492" s="38" t="str">
        <f t="shared" si="562"/>
        <v>6274</v>
      </c>
      <c r="N492" s="160" t="s">
        <v>821</v>
      </c>
      <c r="O492" s="71"/>
      <c r="P492" s="76"/>
      <c r="Q492" s="77"/>
      <c r="R492" s="165">
        <v>162458000</v>
      </c>
      <c r="S492" s="170">
        <f t="shared" si="563"/>
        <v>2707633.3333333335</v>
      </c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>
        <f t="shared" si="565"/>
        <v>0</v>
      </c>
      <c r="AG492" s="156">
        <v>0</v>
      </c>
      <c r="AH492" s="158">
        <f t="shared" si="577"/>
        <v>0</v>
      </c>
      <c r="AI492" s="158">
        <f t="shared" si="577"/>
        <v>0</v>
      </c>
      <c r="AJ492" s="158">
        <f t="shared" si="577"/>
        <v>0</v>
      </c>
      <c r="AK492" s="158">
        <f t="shared" si="577"/>
        <v>0</v>
      </c>
      <c r="AL492" s="158">
        <f t="shared" si="577"/>
        <v>0</v>
      </c>
      <c r="AM492" s="158">
        <f t="shared" si="577"/>
        <v>0</v>
      </c>
      <c r="AN492" s="158">
        <f t="shared" si="577"/>
        <v>0</v>
      </c>
      <c r="AO492" s="158">
        <f t="shared" si="577"/>
        <v>0</v>
      </c>
      <c r="AP492" s="158">
        <f t="shared" si="577"/>
        <v>0</v>
      </c>
      <c r="AQ492" s="158">
        <f t="shared" si="577"/>
        <v>0</v>
      </c>
      <c r="AR492" s="158">
        <f t="shared" si="577"/>
        <v>0</v>
      </c>
      <c r="AS492" s="158">
        <f t="shared" si="577"/>
        <v>0</v>
      </c>
      <c r="AT492" s="158">
        <f t="shared" si="578"/>
        <v>0</v>
      </c>
      <c r="AU492" s="156">
        <v>0</v>
      </c>
      <c r="AV492" s="158">
        <f t="shared" si="579"/>
        <v>0</v>
      </c>
      <c r="AW492" s="158">
        <f t="shared" si="579"/>
        <v>0</v>
      </c>
      <c r="AX492" s="158">
        <f t="shared" si="579"/>
        <v>0</v>
      </c>
      <c r="AY492" s="158">
        <f t="shared" si="579"/>
        <v>0</v>
      </c>
      <c r="AZ492" s="158">
        <f t="shared" si="579"/>
        <v>0</v>
      </c>
      <c r="BA492" s="158">
        <f t="shared" si="579"/>
        <v>0</v>
      </c>
      <c r="BB492" s="158">
        <f t="shared" si="579"/>
        <v>0</v>
      </c>
      <c r="BC492" s="158">
        <f t="shared" si="579"/>
        <v>0</v>
      </c>
      <c r="BD492" s="158">
        <f t="shared" si="579"/>
        <v>0</v>
      </c>
      <c r="BE492" s="158">
        <f t="shared" si="579"/>
        <v>0</v>
      </c>
      <c r="BF492" s="158">
        <f t="shared" si="579"/>
        <v>0</v>
      </c>
      <c r="BG492" s="158">
        <f t="shared" si="579"/>
        <v>0</v>
      </c>
      <c r="BH492" s="158">
        <f t="shared" si="580"/>
        <v>0</v>
      </c>
      <c r="BI492" s="156">
        <v>0</v>
      </c>
      <c r="BJ492" s="158"/>
      <c r="BK492" s="158"/>
      <c r="BL492" s="158"/>
      <c r="BM492" s="158"/>
      <c r="BN492" s="158"/>
      <c r="BO492" s="158"/>
      <c r="BP492" s="158"/>
      <c r="BQ492" s="158"/>
      <c r="BR492" s="158"/>
      <c r="BS492" s="158"/>
      <c r="BT492" s="158"/>
      <c r="BU492" s="158"/>
      <c r="BV492" s="158">
        <f t="shared" si="566"/>
        <v>0</v>
      </c>
      <c r="BW492" s="156">
        <v>0</v>
      </c>
      <c r="BX492" s="158">
        <f t="shared" si="576"/>
        <v>0</v>
      </c>
      <c r="BY492" s="158">
        <f t="shared" si="576"/>
        <v>0</v>
      </c>
      <c r="BZ492" s="158">
        <f t="shared" si="576"/>
        <v>0</v>
      </c>
      <c r="CA492" s="158">
        <f t="shared" si="576"/>
        <v>0</v>
      </c>
      <c r="CB492" s="158">
        <f t="shared" si="576"/>
        <v>0</v>
      </c>
      <c r="CC492" s="158">
        <f t="shared" si="576"/>
        <v>0</v>
      </c>
      <c r="CD492" s="158">
        <f t="shared" si="576"/>
        <v>0</v>
      </c>
      <c r="CE492" s="158">
        <f t="shared" si="576"/>
        <v>0</v>
      </c>
      <c r="CF492" s="158">
        <f t="shared" si="576"/>
        <v>0</v>
      </c>
      <c r="CG492" s="158">
        <f t="shared" si="576"/>
        <v>0</v>
      </c>
      <c r="CH492" s="158">
        <f t="shared" si="576"/>
        <v>0</v>
      </c>
      <c r="CI492" s="158">
        <f t="shared" si="576"/>
        <v>0</v>
      </c>
      <c r="CJ492" s="158">
        <f t="shared" si="568"/>
        <v>0</v>
      </c>
      <c r="CK492" s="156">
        <f t="shared" si="561"/>
        <v>162458000</v>
      </c>
      <c r="CL492" s="155">
        <f t="shared" si="581"/>
        <v>0</v>
      </c>
      <c r="CM492" s="155">
        <f t="shared" si="581"/>
        <v>0</v>
      </c>
      <c r="CN492" s="155">
        <f t="shared" si="581"/>
        <v>0</v>
      </c>
      <c r="CO492" s="155">
        <f t="shared" si="581"/>
        <v>0</v>
      </c>
      <c r="CP492" s="155">
        <f t="shared" si="581"/>
        <v>0</v>
      </c>
      <c r="CQ492" s="155">
        <f t="shared" si="581"/>
        <v>0</v>
      </c>
      <c r="CR492" s="155">
        <f t="shared" si="581"/>
        <v>0</v>
      </c>
      <c r="CS492" s="155">
        <f t="shared" si="581"/>
        <v>0</v>
      </c>
      <c r="CT492" s="155">
        <f t="shared" si="581"/>
        <v>2707633.3333333335</v>
      </c>
      <c r="CU492" s="155">
        <f t="shared" si="581"/>
        <v>2707633.3333333335</v>
      </c>
      <c r="CV492" s="155">
        <f t="shared" si="581"/>
        <v>2707633.3333333335</v>
      </c>
      <c r="CW492" s="155">
        <f t="shared" si="557"/>
        <v>2707633.3333333335</v>
      </c>
      <c r="CX492" s="155">
        <f t="shared" si="560"/>
        <v>10830533.333333334</v>
      </c>
      <c r="CY492" s="155">
        <f t="shared" si="575"/>
        <v>151627466.66666666</v>
      </c>
    </row>
    <row r="493" spans="1:103" ht="13" outlineLevel="1" x14ac:dyDescent="0.25">
      <c r="A493" s="80" t="s">
        <v>715</v>
      </c>
      <c r="B493" s="80" t="s">
        <v>39</v>
      </c>
      <c r="C493" s="72"/>
      <c r="D493" s="71" t="s">
        <v>176</v>
      </c>
      <c r="E493" s="142" t="s">
        <v>806</v>
      </c>
      <c r="F493" s="71" t="s">
        <v>807</v>
      </c>
      <c r="G493" s="73">
        <v>45885</v>
      </c>
      <c r="H493" s="73">
        <v>45901</v>
      </c>
      <c r="I493" s="74" t="s">
        <v>783</v>
      </c>
      <c r="J493" s="74" t="s">
        <v>775</v>
      </c>
      <c r="K493" s="116" t="s">
        <v>596</v>
      </c>
      <c r="L493" s="71"/>
      <c r="M493" s="38" t="str">
        <f t="shared" si="562"/>
        <v>6424</v>
      </c>
      <c r="N493" s="160" t="s">
        <v>819</v>
      </c>
      <c r="O493" s="71"/>
      <c r="P493" s="76"/>
      <c r="Q493" s="77"/>
      <c r="R493" s="165">
        <v>33150000</v>
      </c>
      <c r="S493" s="170">
        <f t="shared" si="563"/>
        <v>552500</v>
      </c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>
        <f t="shared" si="565"/>
        <v>0</v>
      </c>
      <c r="AG493" s="156">
        <v>0</v>
      </c>
      <c r="AH493" s="158">
        <f t="shared" si="577"/>
        <v>0</v>
      </c>
      <c r="AI493" s="158">
        <f t="shared" si="577"/>
        <v>0</v>
      </c>
      <c r="AJ493" s="158">
        <f t="shared" si="577"/>
        <v>0</v>
      </c>
      <c r="AK493" s="158">
        <f t="shared" si="577"/>
        <v>0</v>
      </c>
      <c r="AL493" s="158">
        <f t="shared" si="577"/>
        <v>0</v>
      </c>
      <c r="AM493" s="158">
        <f t="shared" si="577"/>
        <v>0</v>
      </c>
      <c r="AN493" s="158">
        <f t="shared" si="577"/>
        <v>0</v>
      </c>
      <c r="AO493" s="158">
        <f t="shared" si="577"/>
        <v>0</v>
      </c>
      <c r="AP493" s="158">
        <f t="shared" si="577"/>
        <v>0</v>
      </c>
      <c r="AQ493" s="158">
        <f t="shared" si="577"/>
        <v>0</v>
      </c>
      <c r="AR493" s="158">
        <f t="shared" si="577"/>
        <v>0</v>
      </c>
      <c r="AS493" s="158">
        <f t="shared" si="577"/>
        <v>0</v>
      </c>
      <c r="AT493" s="158">
        <f t="shared" si="578"/>
        <v>0</v>
      </c>
      <c r="AU493" s="156">
        <v>0</v>
      </c>
      <c r="AV493" s="158">
        <f t="shared" si="579"/>
        <v>0</v>
      </c>
      <c r="AW493" s="158">
        <f t="shared" si="579"/>
        <v>0</v>
      </c>
      <c r="AX493" s="158">
        <f t="shared" si="579"/>
        <v>0</v>
      </c>
      <c r="AY493" s="158">
        <f t="shared" si="579"/>
        <v>0</v>
      </c>
      <c r="AZ493" s="158">
        <f t="shared" si="579"/>
        <v>0</v>
      </c>
      <c r="BA493" s="158">
        <f t="shared" si="579"/>
        <v>0</v>
      </c>
      <c r="BB493" s="158">
        <f t="shared" si="579"/>
        <v>0</v>
      </c>
      <c r="BC493" s="158">
        <f t="shared" si="579"/>
        <v>0</v>
      </c>
      <c r="BD493" s="158">
        <f t="shared" si="579"/>
        <v>0</v>
      </c>
      <c r="BE493" s="158">
        <f t="shared" si="579"/>
        <v>0</v>
      </c>
      <c r="BF493" s="158">
        <f t="shared" si="579"/>
        <v>0</v>
      </c>
      <c r="BG493" s="158">
        <f t="shared" si="579"/>
        <v>0</v>
      </c>
      <c r="BH493" s="158">
        <f t="shared" si="580"/>
        <v>0</v>
      </c>
      <c r="BI493" s="156">
        <v>0</v>
      </c>
      <c r="BJ493" s="158"/>
      <c r="BK493" s="158"/>
      <c r="BL493" s="158"/>
      <c r="BM493" s="158"/>
      <c r="BN493" s="158"/>
      <c r="BO493" s="158"/>
      <c r="BP493" s="158"/>
      <c r="BQ493" s="158"/>
      <c r="BR493" s="158"/>
      <c r="BS493" s="158"/>
      <c r="BT493" s="158"/>
      <c r="BU493" s="158"/>
      <c r="BV493" s="158">
        <f t="shared" si="566"/>
        <v>0</v>
      </c>
      <c r="BW493" s="156">
        <v>0</v>
      </c>
      <c r="BX493" s="158">
        <f t="shared" si="576"/>
        <v>0</v>
      </c>
      <c r="BY493" s="158">
        <f t="shared" si="576"/>
        <v>0</v>
      </c>
      <c r="BZ493" s="158">
        <f t="shared" si="576"/>
        <v>0</v>
      </c>
      <c r="CA493" s="158">
        <f t="shared" si="576"/>
        <v>0</v>
      </c>
      <c r="CB493" s="158">
        <f t="shared" si="576"/>
        <v>0</v>
      </c>
      <c r="CC493" s="158">
        <f t="shared" si="576"/>
        <v>0</v>
      </c>
      <c r="CD493" s="158">
        <f t="shared" si="576"/>
        <v>0</v>
      </c>
      <c r="CE493" s="158">
        <f t="shared" si="576"/>
        <v>0</v>
      </c>
      <c r="CF493" s="158">
        <f t="shared" si="576"/>
        <v>0</v>
      </c>
      <c r="CG493" s="158">
        <f t="shared" si="576"/>
        <v>0</v>
      </c>
      <c r="CH493" s="158">
        <f t="shared" si="576"/>
        <v>0</v>
      </c>
      <c r="CI493" s="158">
        <f t="shared" si="576"/>
        <v>0</v>
      </c>
      <c r="CJ493" s="158">
        <f t="shared" si="568"/>
        <v>0</v>
      </c>
      <c r="CK493" s="156">
        <f t="shared" si="561"/>
        <v>33150000</v>
      </c>
      <c r="CL493" s="155">
        <f t="shared" si="581"/>
        <v>0</v>
      </c>
      <c r="CM493" s="155">
        <f t="shared" si="581"/>
        <v>0</v>
      </c>
      <c r="CN493" s="155">
        <f t="shared" si="581"/>
        <v>0</v>
      </c>
      <c r="CO493" s="155">
        <f t="shared" si="581"/>
        <v>0</v>
      </c>
      <c r="CP493" s="155">
        <f t="shared" si="581"/>
        <v>0</v>
      </c>
      <c r="CQ493" s="155">
        <f t="shared" si="581"/>
        <v>0</v>
      </c>
      <c r="CR493" s="155">
        <f t="shared" si="581"/>
        <v>0</v>
      </c>
      <c r="CS493" s="155">
        <f t="shared" si="581"/>
        <v>0</v>
      </c>
      <c r="CT493" s="155">
        <f t="shared" si="581"/>
        <v>552500</v>
      </c>
      <c r="CU493" s="155">
        <f t="shared" si="581"/>
        <v>552500</v>
      </c>
      <c r="CV493" s="155">
        <f t="shared" si="581"/>
        <v>552500</v>
      </c>
      <c r="CW493" s="155">
        <f t="shared" si="557"/>
        <v>552500</v>
      </c>
      <c r="CX493" s="155">
        <f t="shared" si="560"/>
        <v>2210000</v>
      </c>
      <c r="CY493" s="155">
        <f t="shared" si="575"/>
        <v>30940000</v>
      </c>
    </row>
    <row r="494" spans="1:103" ht="13" outlineLevel="1" x14ac:dyDescent="0.25">
      <c r="A494" s="71" t="s">
        <v>715</v>
      </c>
      <c r="B494" s="71" t="s">
        <v>39</v>
      </c>
      <c r="C494" s="72"/>
      <c r="D494" s="71" t="s">
        <v>176</v>
      </c>
      <c r="E494" s="142" t="s">
        <v>808</v>
      </c>
      <c r="F494" s="71" t="s">
        <v>809</v>
      </c>
      <c r="G494" s="73">
        <v>45900</v>
      </c>
      <c r="H494" s="73">
        <v>45901</v>
      </c>
      <c r="I494" s="74" t="s">
        <v>815</v>
      </c>
      <c r="J494" s="74" t="s">
        <v>816</v>
      </c>
      <c r="K494" s="116" t="s">
        <v>1090</v>
      </c>
      <c r="L494" s="71"/>
      <c r="M494" s="38" t="str">
        <f>+LEFT(N494,4)</f>
        <v>6424</v>
      </c>
      <c r="N494" s="160" t="s">
        <v>819</v>
      </c>
      <c r="O494" s="71"/>
      <c r="P494" s="175"/>
      <c r="Q494" s="176"/>
      <c r="R494" s="177">
        <v>47500000</v>
      </c>
      <c r="S494" s="170">
        <f>+R494/I494</f>
        <v>805084.74576271186</v>
      </c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>
        <f>+SUM(T494:AE494)</f>
        <v>0</v>
      </c>
      <c r="AG494" s="178">
        <v>0</v>
      </c>
      <c r="AH494" s="95">
        <f t="shared" ref="AH494:AS495" si="582">+IF(YEAR($H494)&lt;$AH$5,$S494,IF(AND(YEAR($H494)=$AH$5,MONTH($H494)&lt;=AH$6),$S494,0))</f>
        <v>0</v>
      </c>
      <c r="AI494" s="95">
        <f t="shared" si="582"/>
        <v>0</v>
      </c>
      <c r="AJ494" s="95">
        <f t="shared" si="582"/>
        <v>0</v>
      </c>
      <c r="AK494" s="95">
        <f t="shared" si="582"/>
        <v>0</v>
      </c>
      <c r="AL494" s="95">
        <f t="shared" si="582"/>
        <v>0</v>
      </c>
      <c r="AM494" s="95">
        <f t="shared" si="582"/>
        <v>0</v>
      </c>
      <c r="AN494" s="95">
        <f t="shared" si="582"/>
        <v>0</v>
      </c>
      <c r="AO494" s="95">
        <f t="shared" si="582"/>
        <v>0</v>
      </c>
      <c r="AP494" s="95">
        <f t="shared" si="582"/>
        <v>0</v>
      </c>
      <c r="AQ494" s="95">
        <f t="shared" si="582"/>
        <v>0</v>
      </c>
      <c r="AR494" s="95">
        <f t="shared" si="582"/>
        <v>0</v>
      </c>
      <c r="AS494" s="95">
        <f t="shared" si="582"/>
        <v>0</v>
      </c>
      <c r="AT494" s="95">
        <f>+SUM(AH494:AS494)</f>
        <v>0</v>
      </c>
      <c r="AU494" s="178">
        <v>0</v>
      </c>
      <c r="AV494" s="95">
        <f t="shared" ref="AV494:BG495" si="583">+IF(YEAR($H494)&lt;$AV$5,$S494,IF(AND(YEAR($H494)=$AV$5,MONTH($H494)&lt;=AV$6),$S494,0))</f>
        <v>0</v>
      </c>
      <c r="AW494" s="95">
        <f t="shared" si="583"/>
        <v>0</v>
      </c>
      <c r="AX494" s="95">
        <f t="shared" si="583"/>
        <v>0</v>
      </c>
      <c r="AY494" s="95">
        <f t="shared" si="583"/>
        <v>0</v>
      </c>
      <c r="AZ494" s="95">
        <f t="shared" si="583"/>
        <v>0</v>
      </c>
      <c r="BA494" s="95">
        <f t="shared" si="583"/>
        <v>0</v>
      </c>
      <c r="BB494" s="95">
        <f t="shared" si="583"/>
        <v>0</v>
      </c>
      <c r="BC494" s="95">
        <f t="shared" si="583"/>
        <v>0</v>
      </c>
      <c r="BD494" s="95">
        <f t="shared" si="583"/>
        <v>0</v>
      </c>
      <c r="BE494" s="95">
        <f t="shared" si="583"/>
        <v>0</v>
      </c>
      <c r="BF494" s="95">
        <f t="shared" si="583"/>
        <v>0</v>
      </c>
      <c r="BG494" s="95">
        <f t="shared" si="583"/>
        <v>0</v>
      </c>
      <c r="BH494" s="95">
        <f>+SUM(AV494:BG494)</f>
        <v>0</v>
      </c>
      <c r="BI494" s="178">
        <v>0</v>
      </c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>
        <f>+SUM(BJ494:BU494)</f>
        <v>0</v>
      </c>
      <c r="BW494" s="178">
        <v>0</v>
      </c>
      <c r="BX494" s="95">
        <f t="shared" ref="BX494:CI495" si="584">+IF(YEAR($H494)&lt;$BX$5,$S494,IF(AND(YEAR($H494)=$BX$5,MONTH($H494)&lt;=BX$6),$S494,0))</f>
        <v>0</v>
      </c>
      <c r="BY494" s="95">
        <f t="shared" si="584"/>
        <v>0</v>
      </c>
      <c r="BZ494" s="95">
        <f t="shared" si="584"/>
        <v>0</v>
      </c>
      <c r="CA494" s="95">
        <f t="shared" si="584"/>
        <v>0</v>
      </c>
      <c r="CB494" s="95">
        <f t="shared" si="584"/>
        <v>0</v>
      </c>
      <c r="CC494" s="95">
        <f t="shared" si="584"/>
        <v>0</v>
      </c>
      <c r="CD494" s="95">
        <f t="shared" si="584"/>
        <v>0</v>
      </c>
      <c r="CE494" s="95">
        <f t="shared" si="584"/>
        <v>0</v>
      </c>
      <c r="CF494" s="95">
        <f t="shared" si="584"/>
        <v>0</v>
      </c>
      <c r="CG494" s="95">
        <f t="shared" si="584"/>
        <v>0</v>
      </c>
      <c r="CH494" s="95">
        <f t="shared" si="584"/>
        <v>0</v>
      </c>
      <c r="CI494" s="95">
        <f t="shared" si="584"/>
        <v>0</v>
      </c>
      <c r="CJ494" s="95">
        <f>+SUM(BX494:CI494)</f>
        <v>0</v>
      </c>
      <c r="CK494" s="178">
        <f>+R494-CJ494</f>
        <v>47500000</v>
      </c>
      <c r="CL494" s="41">
        <f t="shared" si="581"/>
        <v>0</v>
      </c>
      <c r="CM494" s="41">
        <f t="shared" si="581"/>
        <v>0</v>
      </c>
      <c r="CN494" s="41">
        <f t="shared" si="581"/>
        <v>0</v>
      </c>
      <c r="CO494" s="41">
        <f t="shared" si="581"/>
        <v>0</v>
      </c>
      <c r="CP494" s="41">
        <f t="shared" si="581"/>
        <v>0</v>
      </c>
      <c r="CQ494" s="41">
        <f t="shared" si="581"/>
        <v>0</v>
      </c>
      <c r="CR494" s="41">
        <f t="shared" si="581"/>
        <v>0</v>
      </c>
      <c r="CS494" s="41">
        <f t="shared" si="581"/>
        <v>0</v>
      </c>
      <c r="CT494" s="41">
        <f t="shared" si="581"/>
        <v>805084.74576271186</v>
      </c>
      <c r="CU494" s="41">
        <f t="shared" si="581"/>
        <v>805084.74576271186</v>
      </c>
      <c r="CV494" s="41">
        <f t="shared" si="581"/>
        <v>805084.74576271186</v>
      </c>
      <c r="CW494" s="41">
        <f t="shared" si="557"/>
        <v>805084.74576271186</v>
      </c>
      <c r="CX494" s="41">
        <f>+SUM(CL494:CW494)</f>
        <v>3220338.9830508474</v>
      </c>
      <c r="CY494" s="41">
        <f>+CK494-CX494</f>
        <v>44279661.016949154</v>
      </c>
    </row>
    <row r="495" spans="1:103" ht="13" outlineLevel="1" x14ac:dyDescent="0.25">
      <c r="A495" s="71" t="s">
        <v>460</v>
      </c>
      <c r="B495" s="71" t="s">
        <v>39</v>
      </c>
      <c r="C495" s="72"/>
      <c r="D495" s="71" t="s">
        <v>64</v>
      </c>
      <c r="E495" s="142" t="s">
        <v>810</v>
      </c>
      <c r="F495" s="71" t="s">
        <v>811</v>
      </c>
      <c r="G495" s="73">
        <v>45900</v>
      </c>
      <c r="H495" s="73">
        <v>45901</v>
      </c>
      <c r="I495" s="74" t="s">
        <v>817</v>
      </c>
      <c r="J495" s="74" t="s">
        <v>94</v>
      </c>
      <c r="K495" s="116" t="s">
        <v>66</v>
      </c>
      <c r="L495" s="71"/>
      <c r="M495" s="38" t="str">
        <f>+LEFT(N495,4)</f>
        <v>6274</v>
      </c>
      <c r="N495" s="160" t="s">
        <v>824</v>
      </c>
      <c r="O495" s="71"/>
      <c r="P495" s="175"/>
      <c r="Q495" s="176"/>
      <c r="R495" s="177">
        <v>90591075</v>
      </c>
      <c r="S495" s="170">
        <f>+R495/I495</f>
        <v>1887314.0625</v>
      </c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>
        <f>+SUM(T495:AE495)</f>
        <v>0</v>
      </c>
      <c r="AG495" s="178">
        <v>0</v>
      </c>
      <c r="AH495" s="95">
        <f t="shared" si="582"/>
        <v>0</v>
      </c>
      <c r="AI495" s="95">
        <f t="shared" si="582"/>
        <v>0</v>
      </c>
      <c r="AJ495" s="95">
        <f t="shared" si="582"/>
        <v>0</v>
      </c>
      <c r="AK495" s="95">
        <f t="shared" si="582"/>
        <v>0</v>
      </c>
      <c r="AL495" s="95">
        <f t="shared" si="582"/>
        <v>0</v>
      </c>
      <c r="AM495" s="95">
        <f t="shared" si="582"/>
        <v>0</v>
      </c>
      <c r="AN495" s="95">
        <f t="shared" si="582"/>
        <v>0</v>
      </c>
      <c r="AO495" s="95">
        <f t="shared" si="582"/>
        <v>0</v>
      </c>
      <c r="AP495" s="95">
        <f t="shared" si="582"/>
        <v>0</v>
      </c>
      <c r="AQ495" s="95">
        <f t="shared" si="582"/>
        <v>0</v>
      </c>
      <c r="AR495" s="95">
        <f t="shared" si="582"/>
        <v>0</v>
      </c>
      <c r="AS495" s="95">
        <f t="shared" si="582"/>
        <v>0</v>
      </c>
      <c r="AT495" s="95">
        <f>+SUM(AH495:AS495)</f>
        <v>0</v>
      </c>
      <c r="AU495" s="178">
        <v>0</v>
      </c>
      <c r="AV495" s="95">
        <f t="shared" si="583"/>
        <v>0</v>
      </c>
      <c r="AW495" s="95">
        <f t="shared" si="583"/>
        <v>0</v>
      </c>
      <c r="AX495" s="95">
        <f t="shared" si="583"/>
        <v>0</v>
      </c>
      <c r="AY495" s="95">
        <f t="shared" si="583"/>
        <v>0</v>
      </c>
      <c r="AZ495" s="95">
        <f t="shared" si="583"/>
        <v>0</v>
      </c>
      <c r="BA495" s="95">
        <f t="shared" si="583"/>
        <v>0</v>
      </c>
      <c r="BB495" s="95">
        <f t="shared" si="583"/>
        <v>0</v>
      </c>
      <c r="BC495" s="95">
        <f t="shared" si="583"/>
        <v>0</v>
      </c>
      <c r="BD495" s="95">
        <f t="shared" si="583"/>
        <v>0</v>
      </c>
      <c r="BE495" s="95">
        <f t="shared" si="583"/>
        <v>0</v>
      </c>
      <c r="BF495" s="95">
        <f t="shared" si="583"/>
        <v>0</v>
      </c>
      <c r="BG495" s="95">
        <f t="shared" si="583"/>
        <v>0</v>
      </c>
      <c r="BH495" s="95">
        <f>+SUM(AV495:BG495)</f>
        <v>0</v>
      </c>
      <c r="BI495" s="178">
        <v>0</v>
      </c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>
        <f>+SUM(BJ495:BU495)</f>
        <v>0</v>
      </c>
      <c r="BW495" s="178">
        <v>0</v>
      </c>
      <c r="BX495" s="95">
        <f t="shared" si="584"/>
        <v>0</v>
      </c>
      <c r="BY495" s="95">
        <f t="shared" si="584"/>
        <v>0</v>
      </c>
      <c r="BZ495" s="95">
        <f t="shared" si="584"/>
        <v>0</v>
      </c>
      <c r="CA495" s="95">
        <f t="shared" si="584"/>
        <v>0</v>
      </c>
      <c r="CB495" s="95">
        <f t="shared" si="584"/>
        <v>0</v>
      </c>
      <c r="CC495" s="95">
        <f t="shared" si="584"/>
        <v>0</v>
      </c>
      <c r="CD495" s="95">
        <f t="shared" si="584"/>
        <v>0</v>
      </c>
      <c r="CE495" s="95">
        <f t="shared" si="584"/>
        <v>0</v>
      </c>
      <c r="CF495" s="95">
        <f t="shared" si="584"/>
        <v>0</v>
      </c>
      <c r="CG495" s="95">
        <f t="shared" si="584"/>
        <v>0</v>
      </c>
      <c r="CH495" s="95">
        <f t="shared" si="584"/>
        <v>0</v>
      </c>
      <c r="CI495" s="95">
        <f t="shared" si="584"/>
        <v>0</v>
      </c>
      <c r="CJ495" s="95">
        <f>+SUM(BX495:CI495)</f>
        <v>0</v>
      </c>
      <c r="CK495" s="178">
        <f>+R495-CJ495</f>
        <v>90591075</v>
      </c>
      <c r="CL495" s="41">
        <f t="shared" si="581"/>
        <v>0</v>
      </c>
      <c r="CM495" s="41">
        <f t="shared" si="581"/>
        <v>0</v>
      </c>
      <c r="CN495" s="41">
        <f t="shared" si="581"/>
        <v>0</v>
      </c>
      <c r="CO495" s="41">
        <f t="shared" si="581"/>
        <v>0</v>
      </c>
      <c r="CP495" s="41">
        <f t="shared" si="581"/>
        <v>0</v>
      </c>
      <c r="CQ495" s="41">
        <f t="shared" si="581"/>
        <v>0</v>
      </c>
      <c r="CR495" s="41">
        <f t="shared" si="581"/>
        <v>0</v>
      </c>
      <c r="CS495" s="41">
        <f t="shared" si="581"/>
        <v>0</v>
      </c>
      <c r="CT495" s="41">
        <f t="shared" si="581"/>
        <v>1887314.0625</v>
      </c>
      <c r="CU495" s="41">
        <f t="shared" si="581"/>
        <v>1887314.0625</v>
      </c>
      <c r="CV495" s="41">
        <f t="shared" si="581"/>
        <v>1887314.0625</v>
      </c>
      <c r="CW495" s="41">
        <f t="shared" si="557"/>
        <v>1887314.0625</v>
      </c>
      <c r="CX495" s="41">
        <f>+SUM(CL495:CW495)</f>
        <v>7549256.25</v>
      </c>
      <c r="CY495" s="41">
        <f>+CK495-CX495</f>
        <v>83041818.75</v>
      </c>
    </row>
    <row r="496" spans="1:103" ht="13" outlineLevel="1" x14ac:dyDescent="0.25">
      <c r="A496" s="80" t="s">
        <v>715</v>
      </c>
      <c r="B496" s="80" t="s">
        <v>39</v>
      </c>
      <c r="C496" s="72"/>
      <c r="D496" s="71" t="s">
        <v>176</v>
      </c>
      <c r="E496" s="142" t="s">
        <v>839</v>
      </c>
      <c r="F496" s="71" t="s">
        <v>840</v>
      </c>
      <c r="G496" s="73">
        <v>45930</v>
      </c>
      <c r="H496" s="73">
        <v>45931</v>
      </c>
      <c r="I496" s="74" t="s">
        <v>783</v>
      </c>
      <c r="J496" s="74" t="s">
        <v>721</v>
      </c>
      <c r="K496" s="116" t="s">
        <v>50</v>
      </c>
      <c r="L496" s="71"/>
      <c r="M496" s="38" t="str">
        <f t="shared" si="562"/>
        <v>6424</v>
      </c>
      <c r="N496" s="160" t="s">
        <v>819</v>
      </c>
      <c r="O496" s="71"/>
      <c r="P496" s="76"/>
      <c r="Q496" s="77"/>
      <c r="R496" s="165">
        <v>76531000</v>
      </c>
      <c r="S496" s="170">
        <f t="shared" si="563"/>
        <v>1275516.6666666667</v>
      </c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>
        <f t="shared" si="565"/>
        <v>0</v>
      </c>
      <c r="AG496" s="156">
        <v>0</v>
      </c>
      <c r="AH496" s="158">
        <f t="shared" si="577"/>
        <v>0</v>
      </c>
      <c r="AI496" s="158">
        <f t="shared" si="577"/>
        <v>0</v>
      </c>
      <c r="AJ496" s="158">
        <f t="shared" si="577"/>
        <v>0</v>
      </c>
      <c r="AK496" s="158">
        <f t="shared" si="577"/>
        <v>0</v>
      </c>
      <c r="AL496" s="158">
        <f t="shared" si="577"/>
        <v>0</v>
      </c>
      <c r="AM496" s="158">
        <f t="shared" si="577"/>
        <v>0</v>
      </c>
      <c r="AN496" s="158">
        <f t="shared" si="577"/>
        <v>0</v>
      </c>
      <c r="AO496" s="158">
        <f t="shared" si="577"/>
        <v>0</v>
      </c>
      <c r="AP496" s="158">
        <f t="shared" si="577"/>
        <v>0</v>
      </c>
      <c r="AQ496" s="158">
        <f t="shared" si="577"/>
        <v>0</v>
      </c>
      <c r="AR496" s="158">
        <f t="shared" si="577"/>
        <v>0</v>
      </c>
      <c r="AS496" s="158">
        <f t="shared" si="577"/>
        <v>0</v>
      </c>
      <c r="AT496" s="158">
        <f t="shared" si="578"/>
        <v>0</v>
      </c>
      <c r="AU496" s="156">
        <v>0</v>
      </c>
      <c r="AV496" s="158">
        <f t="shared" si="579"/>
        <v>0</v>
      </c>
      <c r="AW496" s="158">
        <f t="shared" si="579"/>
        <v>0</v>
      </c>
      <c r="AX496" s="158">
        <f t="shared" si="579"/>
        <v>0</v>
      </c>
      <c r="AY496" s="158">
        <f t="shared" si="579"/>
        <v>0</v>
      </c>
      <c r="AZ496" s="158">
        <f t="shared" si="579"/>
        <v>0</v>
      </c>
      <c r="BA496" s="158">
        <f t="shared" si="579"/>
        <v>0</v>
      </c>
      <c r="BB496" s="158">
        <f t="shared" si="579"/>
        <v>0</v>
      </c>
      <c r="BC496" s="158">
        <f t="shared" si="579"/>
        <v>0</v>
      </c>
      <c r="BD496" s="158">
        <f t="shared" si="579"/>
        <v>0</v>
      </c>
      <c r="BE496" s="158">
        <f t="shared" si="579"/>
        <v>0</v>
      </c>
      <c r="BF496" s="158">
        <f t="shared" si="579"/>
        <v>0</v>
      </c>
      <c r="BG496" s="158">
        <f t="shared" si="579"/>
        <v>0</v>
      </c>
      <c r="BH496" s="158">
        <f t="shared" si="580"/>
        <v>0</v>
      </c>
      <c r="BI496" s="156">
        <v>0</v>
      </c>
      <c r="BJ496" s="158"/>
      <c r="BK496" s="158"/>
      <c r="BL496" s="158"/>
      <c r="BM496" s="158"/>
      <c r="BN496" s="158"/>
      <c r="BO496" s="158"/>
      <c r="BP496" s="158"/>
      <c r="BQ496" s="158"/>
      <c r="BR496" s="158"/>
      <c r="BS496" s="158"/>
      <c r="BT496" s="158"/>
      <c r="BU496" s="158"/>
      <c r="BV496" s="158">
        <f t="shared" si="566"/>
        <v>0</v>
      </c>
      <c r="BW496" s="156">
        <v>0</v>
      </c>
      <c r="BX496" s="158">
        <f t="shared" si="576"/>
        <v>0</v>
      </c>
      <c r="BY496" s="158">
        <f t="shared" si="576"/>
        <v>0</v>
      </c>
      <c r="BZ496" s="158">
        <f t="shared" si="576"/>
        <v>0</v>
      </c>
      <c r="CA496" s="158">
        <f t="shared" si="576"/>
        <v>0</v>
      </c>
      <c r="CB496" s="158">
        <f t="shared" si="576"/>
        <v>0</v>
      </c>
      <c r="CC496" s="158">
        <f t="shared" si="576"/>
        <v>0</v>
      </c>
      <c r="CD496" s="158">
        <f t="shared" si="576"/>
        <v>0</v>
      </c>
      <c r="CE496" s="158">
        <f t="shared" si="576"/>
        <v>0</v>
      </c>
      <c r="CF496" s="158">
        <f t="shared" si="576"/>
        <v>0</v>
      </c>
      <c r="CG496" s="158">
        <f t="shared" si="576"/>
        <v>0</v>
      </c>
      <c r="CH496" s="158">
        <f t="shared" si="576"/>
        <v>0</v>
      </c>
      <c r="CI496" s="158">
        <f t="shared" si="576"/>
        <v>0</v>
      </c>
      <c r="CJ496" s="158">
        <f t="shared" si="568"/>
        <v>0</v>
      </c>
      <c r="CK496" s="156">
        <f t="shared" si="561"/>
        <v>76531000</v>
      </c>
      <c r="CL496" s="155">
        <f t="shared" si="581"/>
        <v>0</v>
      </c>
      <c r="CM496" s="155">
        <f t="shared" si="581"/>
        <v>0</v>
      </c>
      <c r="CN496" s="155">
        <f t="shared" si="581"/>
        <v>0</v>
      </c>
      <c r="CO496" s="155">
        <f t="shared" si="581"/>
        <v>0</v>
      </c>
      <c r="CP496" s="155">
        <f t="shared" si="581"/>
        <v>0</v>
      </c>
      <c r="CQ496" s="155">
        <f t="shared" si="581"/>
        <v>0</v>
      </c>
      <c r="CR496" s="155">
        <f t="shared" si="581"/>
        <v>0</v>
      </c>
      <c r="CS496" s="155">
        <f t="shared" si="581"/>
        <v>0</v>
      </c>
      <c r="CT496" s="155">
        <f t="shared" si="581"/>
        <v>0</v>
      </c>
      <c r="CU496" s="155">
        <f t="shared" si="581"/>
        <v>1275516.6666666667</v>
      </c>
      <c r="CV496" s="155">
        <f t="shared" si="581"/>
        <v>1275516.6666666667</v>
      </c>
      <c r="CW496" s="155">
        <f t="shared" si="557"/>
        <v>1275516.6666666667</v>
      </c>
      <c r="CX496" s="155">
        <f t="shared" si="560"/>
        <v>3826550</v>
      </c>
      <c r="CY496" s="155">
        <f t="shared" si="575"/>
        <v>72704450</v>
      </c>
    </row>
    <row r="497" spans="1:103" ht="13" outlineLevel="1" x14ac:dyDescent="0.25">
      <c r="A497" s="80" t="s">
        <v>716</v>
      </c>
      <c r="B497" s="80" t="s">
        <v>39</v>
      </c>
      <c r="C497" s="72"/>
      <c r="D497" s="71" t="s">
        <v>780</v>
      </c>
      <c r="E497" s="142" t="s">
        <v>841</v>
      </c>
      <c r="F497" s="71" t="s">
        <v>842</v>
      </c>
      <c r="G497" s="73">
        <v>45930</v>
      </c>
      <c r="H497" s="73">
        <v>45931</v>
      </c>
      <c r="I497" s="74" t="s">
        <v>817</v>
      </c>
      <c r="J497" s="74" t="s">
        <v>773</v>
      </c>
      <c r="K497" s="116" t="s">
        <v>300</v>
      </c>
      <c r="L497" s="71"/>
      <c r="M497" s="38" t="str">
        <f t="shared" si="562"/>
        <v>6414</v>
      </c>
      <c r="N497" s="160" t="s">
        <v>818</v>
      </c>
      <c r="O497" s="71"/>
      <c r="P497" s="76"/>
      <c r="Q497" s="77"/>
      <c r="R497" s="165">
        <v>1938493958</v>
      </c>
      <c r="S497" s="170">
        <f t="shared" ref="S497:S499" si="585">+R497/I497</f>
        <v>40385290.791666664</v>
      </c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>
        <f t="shared" si="565"/>
        <v>0</v>
      </c>
      <c r="AG497" s="156">
        <v>0</v>
      </c>
      <c r="AH497" s="158">
        <f t="shared" si="577"/>
        <v>0</v>
      </c>
      <c r="AI497" s="158">
        <f t="shared" si="577"/>
        <v>0</v>
      </c>
      <c r="AJ497" s="158">
        <f t="shared" si="577"/>
        <v>0</v>
      </c>
      <c r="AK497" s="158">
        <f t="shared" si="577"/>
        <v>0</v>
      </c>
      <c r="AL497" s="158">
        <f t="shared" si="577"/>
        <v>0</v>
      </c>
      <c r="AM497" s="158">
        <f t="shared" si="577"/>
        <v>0</v>
      </c>
      <c r="AN497" s="158">
        <f t="shared" si="577"/>
        <v>0</v>
      </c>
      <c r="AO497" s="158">
        <f t="shared" si="577"/>
        <v>0</v>
      </c>
      <c r="AP497" s="158">
        <f t="shared" si="577"/>
        <v>0</v>
      </c>
      <c r="AQ497" s="158">
        <f t="shared" si="577"/>
        <v>0</v>
      </c>
      <c r="AR497" s="158">
        <f t="shared" si="577"/>
        <v>0</v>
      </c>
      <c r="AS497" s="158">
        <f t="shared" si="577"/>
        <v>0</v>
      </c>
      <c r="AT497" s="158">
        <f t="shared" si="578"/>
        <v>0</v>
      </c>
      <c r="AU497" s="156">
        <v>0</v>
      </c>
      <c r="AV497" s="158">
        <f t="shared" si="579"/>
        <v>0</v>
      </c>
      <c r="AW497" s="158">
        <f t="shared" si="579"/>
        <v>0</v>
      </c>
      <c r="AX497" s="158">
        <f t="shared" si="579"/>
        <v>0</v>
      </c>
      <c r="AY497" s="158">
        <f t="shared" si="579"/>
        <v>0</v>
      </c>
      <c r="AZ497" s="158">
        <f t="shared" si="579"/>
        <v>0</v>
      </c>
      <c r="BA497" s="158">
        <f t="shared" si="579"/>
        <v>0</v>
      </c>
      <c r="BB497" s="158">
        <f t="shared" si="579"/>
        <v>0</v>
      </c>
      <c r="BC497" s="158">
        <f t="shared" si="579"/>
        <v>0</v>
      </c>
      <c r="BD497" s="158">
        <f t="shared" si="579"/>
        <v>0</v>
      </c>
      <c r="BE497" s="158">
        <f t="shared" si="579"/>
        <v>0</v>
      </c>
      <c r="BF497" s="158">
        <f t="shared" si="579"/>
        <v>0</v>
      </c>
      <c r="BG497" s="158">
        <f t="shared" si="579"/>
        <v>0</v>
      </c>
      <c r="BH497" s="158">
        <f t="shared" si="580"/>
        <v>0</v>
      </c>
      <c r="BI497" s="156">
        <v>0</v>
      </c>
      <c r="BJ497" s="158"/>
      <c r="BK497" s="158"/>
      <c r="BL497" s="158"/>
      <c r="BM497" s="158"/>
      <c r="BN497" s="158"/>
      <c r="BO497" s="158"/>
      <c r="BP497" s="158"/>
      <c r="BQ497" s="158"/>
      <c r="BR497" s="158"/>
      <c r="BS497" s="158"/>
      <c r="BT497" s="158"/>
      <c r="BU497" s="158"/>
      <c r="BV497" s="158">
        <f t="shared" si="566"/>
        <v>0</v>
      </c>
      <c r="BW497" s="156">
        <v>0</v>
      </c>
      <c r="BX497" s="158">
        <f t="shared" si="576"/>
        <v>0</v>
      </c>
      <c r="BY497" s="158">
        <f t="shared" si="576"/>
        <v>0</v>
      </c>
      <c r="BZ497" s="158">
        <f t="shared" si="576"/>
        <v>0</v>
      </c>
      <c r="CA497" s="158">
        <f t="shared" si="576"/>
        <v>0</v>
      </c>
      <c r="CB497" s="158">
        <f t="shared" si="576"/>
        <v>0</v>
      </c>
      <c r="CC497" s="158">
        <f t="shared" si="576"/>
        <v>0</v>
      </c>
      <c r="CD497" s="158">
        <f t="shared" si="576"/>
        <v>0</v>
      </c>
      <c r="CE497" s="158">
        <f t="shared" si="576"/>
        <v>0</v>
      </c>
      <c r="CF497" s="158">
        <f t="shared" si="576"/>
        <v>0</v>
      </c>
      <c r="CG497" s="158">
        <f t="shared" si="576"/>
        <v>0</v>
      </c>
      <c r="CH497" s="158">
        <f t="shared" si="576"/>
        <v>0</v>
      </c>
      <c r="CI497" s="158">
        <f t="shared" si="576"/>
        <v>0</v>
      </c>
      <c r="CJ497" s="158">
        <f t="shared" si="568"/>
        <v>0</v>
      </c>
      <c r="CK497" s="156">
        <f t="shared" si="561"/>
        <v>1938493958</v>
      </c>
      <c r="CL497" s="155">
        <f t="shared" si="581"/>
        <v>0</v>
      </c>
      <c r="CM497" s="155">
        <f t="shared" si="581"/>
        <v>0</v>
      </c>
      <c r="CN497" s="155">
        <f t="shared" si="581"/>
        <v>0</v>
      </c>
      <c r="CO497" s="155">
        <f t="shared" si="581"/>
        <v>0</v>
      </c>
      <c r="CP497" s="155">
        <f t="shared" si="581"/>
        <v>0</v>
      </c>
      <c r="CQ497" s="155">
        <f t="shared" si="581"/>
        <v>0</v>
      </c>
      <c r="CR497" s="155">
        <f t="shared" si="581"/>
        <v>0</v>
      </c>
      <c r="CS497" s="155">
        <f t="shared" si="581"/>
        <v>0</v>
      </c>
      <c r="CT497" s="155">
        <f t="shared" si="581"/>
        <v>0</v>
      </c>
      <c r="CU497" s="155">
        <f t="shared" si="581"/>
        <v>40385290.791666664</v>
      </c>
      <c r="CV497" s="155">
        <f t="shared" si="581"/>
        <v>40385290.791666664</v>
      </c>
      <c r="CW497" s="155">
        <f t="shared" si="557"/>
        <v>40385290.791666664</v>
      </c>
      <c r="CX497" s="155">
        <f t="shared" si="560"/>
        <v>121155872.375</v>
      </c>
      <c r="CY497" s="155">
        <f t="shared" si="575"/>
        <v>1817338085.625</v>
      </c>
    </row>
    <row r="498" spans="1:103" ht="13" outlineLevel="1" x14ac:dyDescent="0.25">
      <c r="A498" s="80" t="s">
        <v>715</v>
      </c>
      <c r="B498" s="80" t="s">
        <v>39</v>
      </c>
      <c r="C498" s="72"/>
      <c r="D498" s="71" t="s">
        <v>147</v>
      </c>
      <c r="E498" s="74" t="s">
        <v>1086</v>
      </c>
      <c r="F498" s="71" t="s">
        <v>1087</v>
      </c>
      <c r="G498" s="73">
        <v>45961</v>
      </c>
      <c r="H498" s="73">
        <v>45962</v>
      </c>
      <c r="I498" s="74" t="s">
        <v>783</v>
      </c>
      <c r="J498" s="74" t="s">
        <v>619</v>
      </c>
      <c r="K498" s="116" t="s">
        <v>43</v>
      </c>
      <c r="L498" s="71"/>
      <c r="M498" s="38" t="str">
        <f t="shared" si="562"/>
        <v>6274</v>
      </c>
      <c r="N498" s="160" t="s">
        <v>346</v>
      </c>
      <c r="O498" s="71"/>
      <c r="P498" s="76"/>
      <c r="Q498" s="77"/>
      <c r="R498" s="180">
        <v>1195290458</v>
      </c>
      <c r="S498" s="170">
        <f t="shared" ref="S498" si="586">+R498/I498</f>
        <v>19921507.633333333</v>
      </c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79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79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79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79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156"/>
      <c r="CL498" s="41">
        <f t="shared" si="581"/>
        <v>0</v>
      </c>
      <c r="CM498" s="41">
        <f t="shared" si="581"/>
        <v>0</v>
      </c>
      <c r="CN498" s="41">
        <f t="shared" si="581"/>
        <v>0</v>
      </c>
      <c r="CO498" s="41">
        <f t="shared" si="581"/>
        <v>0</v>
      </c>
      <c r="CP498" s="41">
        <f t="shared" si="581"/>
        <v>0</v>
      </c>
      <c r="CQ498" s="41">
        <f t="shared" si="581"/>
        <v>0</v>
      </c>
      <c r="CR498" s="41">
        <f t="shared" si="581"/>
        <v>0</v>
      </c>
      <c r="CS498" s="41">
        <f t="shared" si="581"/>
        <v>0</v>
      </c>
      <c r="CT498" s="41">
        <f t="shared" si="581"/>
        <v>0</v>
      </c>
      <c r="CU498" s="41">
        <f t="shared" si="581"/>
        <v>0</v>
      </c>
      <c r="CV498" s="41">
        <f t="shared" si="581"/>
        <v>19921507.633333333</v>
      </c>
      <c r="CW498" s="41">
        <f t="shared" si="557"/>
        <v>19921507.633333333</v>
      </c>
      <c r="CX498" s="41">
        <f t="shared" si="560"/>
        <v>39843015.266666666</v>
      </c>
      <c r="CY498" s="41">
        <f t="shared" ref="CY498" si="587">+R498-CX498</f>
        <v>1155447442.7333333</v>
      </c>
    </row>
    <row r="499" spans="1:103" ht="13" outlineLevel="1" x14ac:dyDescent="0.25">
      <c r="A499" s="80" t="s">
        <v>715</v>
      </c>
      <c r="B499" s="80" t="s">
        <v>39</v>
      </c>
      <c r="C499" s="72"/>
      <c r="D499" s="71" t="s">
        <v>719</v>
      </c>
      <c r="E499" s="74" t="s">
        <v>1072</v>
      </c>
      <c r="F499" s="71" t="s">
        <v>1071</v>
      </c>
      <c r="G499" s="73">
        <v>45961</v>
      </c>
      <c r="H499" s="73">
        <v>45962</v>
      </c>
      <c r="I499" s="74" t="s">
        <v>717</v>
      </c>
      <c r="J499" s="74" t="s">
        <v>784</v>
      </c>
      <c r="K499" s="116" t="s">
        <v>785</v>
      </c>
      <c r="L499" s="71"/>
      <c r="M499" s="38" t="str">
        <f t="shared" ref="M499" si="588">+LEFT(N499,4)</f>
        <v>6423</v>
      </c>
      <c r="N499" s="160" t="s">
        <v>722</v>
      </c>
      <c r="O499" s="71"/>
      <c r="P499" s="76"/>
      <c r="Q499" s="77"/>
      <c r="R499" s="180">
        <v>59097992</v>
      </c>
      <c r="S499" s="170">
        <f t="shared" si="585"/>
        <v>1641610.888888889</v>
      </c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79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79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79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79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156"/>
      <c r="CL499" s="41">
        <f t="shared" si="581"/>
        <v>0</v>
      </c>
      <c r="CM499" s="41">
        <f t="shared" si="581"/>
        <v>0</v>
      </c>
      <c r="CN499" s="41">
        <f t="shared" si="581"/>
        <v>0</v>
      </c>
      <c r="CO499" s="41">
        <f t="shared" si="581"/>
        <v>0</v>
      </c>
      <c r="CP499" s="41">
        <f t="shared" si="581"/>
        <v>0</v>
      </c>
      <c r="CQ499" s="41">
        <f t="shared" si="581"/>
        <v>0</v>
      </c>
      <c r="CR499" s="41">
        <f t="shared" si="581"/>
        <v>0</v>
      </c>
      <c r="CS499" s="41">
        <f t="shared" si="581"/>
        <v>0</v>
      </c>
      <c r="CT499" s="41">
        <f t="shared" si="581"/>
        <v>0</v>
      </c>
      <c r="CU499" s="41">
        <f t="shared" si="581"/>
        <v>0</v>
      </c>
      <c r="CV499" s="41">
        <f t="shared" si="581"/>
        <v>1641610.888888889</v>
      </c>
      <c r="CW499" s="41">
        <f t="shared" si="557"/>
        <v>1641610.888888889</v>
      </c>
      <c r="CX499" s="41">
        <f t="shared" ref="CX499" si="589">+SUM(CL499:CW499)</f>
        <v>3283221.777777778</v>
      </c>
      <c r="CY499" s="41">
        <f t="shared" ref="CY499" si="590">+R499-CX499</f>
        <v>55814770.222222224</v>
      </c>
    </row>
    <row r="500" spans="1:103" x14ac:dyDescent="0.25">
      <c r="A500" s="106"/>
      <c r="B500" s="107"/>
      <c r="C500" s="107"/>
      <c r="D500" s="107"/>
      <c r="E500" s="108"/>
      <c r="F500" s="107"/>
      <c r="G500" s="107"/>
      <c r="H500" s="107"/>
      <c r="I500" s="108"/>
      <c r="J500" s="108"/>
      <c r="K500" s="107"/>
      <c r="L500" s="107"/>
      <c r="M500" s="107"/>
      <c r="N500" s="107"/>
      <c r="O500" s="107"/>
      <c r="P500" s="107"/>
      <c r="Q500" s="77"/>
      <c r="R500" s="107"/>
      <c r="S500" s="171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  <c r="CR500" s="106"/>
      <c r="CS500" s="106"/>
      <c r="CT500" s="106"/>
      <c r="CU500" s="106"/>
      <c r="CV500" s="106"/>
      <c r="CW500" s="106"/>
      <c r="CX500" s="106"/>
      <c r="CY500" s="106"/>
    </row>
    <row r="501" spans="1:103" x14ac:dyDescent="0.25">
      <c r="CB501" s="10"/>
    </row>
    <row r="502" spans="1:103" x14ac:dyDescent="0.25">
      <c r="CF502" s="10"/>
    </row>
    <row r="503" spans="1:103" x14ac:dyDescent="0.25">
      <c r="S503" s="10"/>
      <c r="CC503" s="10"/>
    </row>
    <row r="505" spans="1:103" x14ac:dyDescent="0.25">
      <c r="R505" s="7"/>
      <c r="S505" s="7"/>
    </row>
  </sheetData>
  <autoFilter ref="A6:CZ500" xr:uid="{6584AAD4-6577-459C-849D-21B5234F67C2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0845-4342-4119-A719-E39A24EA8FB5}">
  <sheetPr>
    <tabColor rgb="FF92D050"/>
  </sheetPr>
  <dimension ref="A1:AM528"/>
  <sheetViews>
    <sheetView tabSelected="1" zoomScale="99" zoomScaleNormal="99" workbookViewId="0">
      <pane xSplit="6" ySplit="6" topLeftCell="AJ515" activePane="bottomRight" state="frozen"/>
      <selection activeCell="K289" sqref="K289"/>
      <selection pane="topRight" activeCell="K289" sqref="K289"/>
      <selection pane="bottomLeft" activeCell="K289" sqref="K289"/>
      <selection pane="bottomRight" activeCell="AK519" sqref="AK519"/>
    </sheetView>
  </sheetViews>
  <sheetFormatPr defaultColWidth="8.90625" defaultRowHeight="12.5" outlineLevelRow="1" outlineLevelCol="1" x14ac:dyDescent="0.25"/>
  <cols>
    <col min="1" max="1" width="9.54296875" style="1" customWidth="1" outlineLevel="1"/>
    <col min="2" max="2" width="10.453125" style="1" customWidth="1" outlineLevel="1"/>
    <col min="3" max="3" width="17.453125" style="1" customWidth="1" outlineLevel="1"/>
    <col min="4" max="4" width="9.453125" style="1" customWidth="1"/>
    <col min="5" max="5" width="11.453125" style="4" customWidth="1"/>
    <col min="6" max="6" width="42.453125" style="1" customWidth="1"/>
    <col min="7" max="8" width="11.54296875" style="4" customWidth="1"/>
    <col min="9" max="10" width="7.08984375" style="1" customWidth="1"/>
    <col min="11" max="11" width="13.54296875" style="4" customWidth="1"/>
    <col min="12" max="12" width="22.90625" style="1" customWidth="1"/>
    <col min="13" max="13" width="13.54296875" style="4" hidden="1" customWidth="1"/>
    <col min="14" max="14" width="22.90625" style="1" hidden="1" customWidth="1"/>
    <col min="15" max="15" width="10.90625" style="1" customWidth="1"/>
    <col min="16" max="16" width="7.08984375" style="4" customWidth="1"/>
    <col min="17" max="17" width="12.90625" style="245" customWidth="1"/>
    <col min="18" max="18" width="15.08984375" style="1" hidden="1" customWidth="1"/>
    <col min="19" max="19" width="10.90625" style="1" hidden="1" customWidth="1"/>
    <col min="20" max="20" width="6.08984375" style="1" hidden="1" customWidth="1"/>
    <col min="21" max="21" width="16.54296875" style="1" customWidth="1"/>
    <col min="22" max="22" width="16.453125" style="1" hidden="1" customWidth="1"/>
    <col min="23" max="23" width="17.453125" style="1" customWidth="1"/>
    <col min="24" max="24" width="16.453125" style="1" customWidth="1"/>
    <col min="25" max="36" width="16.453125" style="1" customWidth="1" outlineLevel="1"/>
    <col min="37" max="38" width="16.453125" style="1" customWidth="1"/>
    <col min="39" max="39" width="25.54296875" style="225" bestFit="1" customWidth="1"/>
    <col min="40" max="16384" width="8.90625" style="1"/>
  </cols>
  <sheetData>
    <row r="1" spans="1:39" ht="20" x14ac:dyDescent="0.25">
      <c r="D1" s="2" t="s">
        <v>0</v>
      </c>
      <c r="G1" s="230" t="s">
        <v>1</v>
      </c>
      <c r="H1" s="231">
        <v>0</v>
      </c>
      <c r="K1" s="143" t="s">
        <v>756</v>
      </c>
      <c r="M1" s="143" t="s">
        <v>756</v>
      </c>
      <c r="Q1" s="4"/>
      <c r="U1" s="5"/>
      <c r="V1" s="6"/>
      <c r="W1" s="6"/>
    </row>
    <row r="2" spans="1:39" ht="15.5" x14ac:dyDescent="0.25">
      <c r="D2" s="229">
        <v>45961</v>
      </c>
      <c r="G2" s="230" t="s">
        <v>3</v>
      </c>
      <c r="H2" s="231"/>
      <c r="K2" s="143" t="s">
        <v>756</v>
      </c>
      <c r="M2" s="143" t="s">
        <v>756</v>
      </c>
      <c r="Q2" s="4"/>
      <c r="V2" s="9"/>
      <c r="W2" s="9"/>
    </row>
    <row r="3" spans="1:39" ht="20" x14ac:dyDescent="0.25">
      <c r="C3" s="8"/>
      <c r="G3" s="230" t="s">
        <v>4</v>
      </c>
      <c r="H3" s="231">
        <v>0</v>
      </c>
      <c r="K3" s="143" t="s">
        <v>756</v>
      </c>
      <c r="M3" s="143" t="s">
        <v>756</v>
      </c>
      <c r="Q3" s="4"/>
      <c r="V3" s="9"/>
      <c r="W3" s="9"/>
    </row>
    <row r="4" spans="1:39" ht="20" x14ac:dyDescent="0.25">
      <c r="H4" s="232"/>
      <c r="K4" s="143" t="s">
        <v>756</v>
      </c>
      <c r="M4" s="143" t="s">
        <v>756</v>
      </c>
      <c r="Q4" s="4"/>
      <c r="V4" s="10"/>
      <c r="W4" s="10"/>
      <c r="Y4" s="228">
        <v>2026</v>
      </c>
    </row>
    <row r="5" spans="1:39" ht="15.5" x14ac:dyDescent="0.25">
      <c r="K5" s="143" t="s">
        <v>756</v>
      </c>
      <c r="M5" s="143" t="s">
        <v>756</v>
      </c>
      <c r="Q5" s="4"/>
      <c r="V5" s="3">
        <v>8640845173.0209122</v>
      </c>
      <c r="W5" s="3">
        <v>6537460196.5179405</v>
      </c>
      <c r="X5" s="206">
        <v>386828523101.4801</v>
      </c>
      <c r="Y5" s="206">
        <v>6430415997.4712038</v>
      </c>
      <c r="Z5" s="206">
        <v>6430415936.4712038</v>
      </c>
      <c r="AA5" s="206">
        <v>6427402583.1378708</v>
      </c>
      <c r="AB5" s="206">
        <v>6425053416.0545378</v>
      </c>
      <c r="AC5" s="206">
        <v>6423788705.6170378</v>
      </c>
      <c r="AD5" s="206">
        <v>6423788705.6170378</v>
      </c>
      <c r="AE5" s="206">
        <v>6421057862.6698151</v>
      </c>
      <c r="AF5" s="206">
        <v>6410457278.5787039</v>
      </c>
      <c r="AG5" s="206">
        <v>6404956663.4606485</v>
      </c>
      <c r="AH5" s="206">
        <v>6404498031.5162039</v>
      </c>
      <c r="AI5" s="206">
        <v>6402890866.9328709</v>
      </c>
      <c r="AJ5" s="206">
        <v>6396697079.0578709</v>
      </c>
      <c r="AK5" s="206">
        <v>76965891598.80722</v>
      </c>
      <c r="AL5" s="206">
        <v>342587361144.53394</v>
      </c>
      <c r="AM5" s="226"/>
    </row>
    <row r="6" spans="1:39" s="4" customFormat="1" ht="52" x14ac:dyDescent="0.25">
      <c r="A6" s="13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207" t="s">
        <v>1105</v>
      </c>
      <c r="J6" s="238" t="s">
        <v>1106</v>
      </c>
      <c r="K6" s="207" t="s">
        <v>1188</v>
      </c>
      <c r="L6" s="207"/>
      <c r="M6" s="238" t="s">
        <v>1191</v>
      </c>
      <c r="N6" s="238"/>
      <c r="O6" s="14" t="s">
        <v>15</v>
      </c>
      <c r="P6" s="14" t="s">
        <v>16</v>
      </c>
      <c r="Q6" s="14" t="s">
        <v>17</v>
      </c>
      <c r="R6" s="14" t="s">
        <v>18</v>
      </c>
      <c r="S6" s="14" t="s">
        <v>19</v>
      </c>
      <c r="T6" s="14" t="s">
        <v>20</v>
      </c>
      <c r="U6" s="14" t="s">
        <v>21</v>
      </c>
      <c r="V6" s="207" t="s">
        <v>1101</v>
      </c>
      <c r="W6" s="14" t="s">
        <v>1102</v>
      </c>
      <c r="X6" s="20" t="s">
        <v>34</v>
      </c>
      <c r="Y6" s="20">
        <v>1</v>
      </c>
      <c r="Z6" s="20">
        <v>2</v>
      </c>
      <c r="AA6" s="20">
        <v>3</v>
      </c>
      <c r="AB6" s="20">
        <v>4</v>
      </c>
      <c r="AC6" s="20">
        <v>5</v>
      </c>
      <c r="AD6" s="20">
        <v>6</v>
      </c>
      <c r="AE6" s="20">
        <v>7</v>
      </c>
      <c r="AF6" s="20">
        <v>8</v>
      </c>
      <c r="AG6" s="20">
        <v>9</v>
      </c>
      <c r="AH6" s="20">
        <v>10</v>
      </c>
      <c r="AI6" s="20">
        <v>11</v>
      </c>
      <c r="AJ6" s="20">
        <v>12</v>
      </c>
      <c r="AK6" s="215" t="s">
        <v>1103</v>
      </c>
      <c r="AL6" s="215" t="s">
        <v>1104</v>
      </c>
      <c r="AM6" s="208" t="s">
        <v>1183</v>
      </c>
    </row>
    <row r="7" spans="1:39" s="24" customFormat="1" ht="20.399999999999999" customHeight="1" x14ac:dyDescent="0.25">
      <c r="A7" s="21"/>
      <c r="B7" s="21"/>
      <c r="C7" s="21"/>
      <c r="D7" s="21"/>
      <c r="E7" s="21">
        <v>1</v>
      </c>
      <c r="F7" s="22" t="s">
        <v>35</v>
      </c>
      <c r="G7" s="21"/>
      <c r="H7" s="21"/>
      <c r="I7" s="21"/>
      <c r="J7" s="21"/>
      <c r="K7" s="144" t="s">
        <v>756</v>
      </c>
      <c r="L7" s="21"/>
      <c r="M7" s="144" t="s">
        <v>756</v>
      </c>
      <c r="N7" s="21"/>
      <c r="O7" s="21"/>
      <c r="P7" s="21"/>
      <c r="Q7" s="246"/>
      <c r="R7" s="21"/>
      <c r="S7" s="21"/>
      <c r="T7" s="21"/>
      <c r="U7" s="21"/>
      <c r="V7" s="23">
        <v>1398062224.160764</v>
      </c>
      <c r="W7" s="23">
        <v>1176562956.0815971</v>
      </c>
      <c r="X7" s="23">
        <v>146803310268.77795</v>
      </c>
      <c r="Y7" s="23">
        <v>1124288020.6175001</v>
      </c>
      <c r="Z7" s="23">
        <v>1124288020.6175001</v>
      </c>
      <c r="AA7" s="23">
        <v>1124288020.6175001</v>
      </c>
      <c r="AB7" s="23">
        <v>1124288020.6175001</v>
      </c>
      <c r="AC7" s="23">
        <v>1124288020.6175001</v>
      </c>
      <c r="AD7" s="23">
        <v>1124288020.6175001</v>
      </c>
      <c r="AE7" s="23">
        <v>1122918288.781389</v>
      </c>
      <c r="AF7" s="23">
        <v>1115039926.9124999</v>
      </c>
      <c r="AG7" s="23">
        <v>1115039926.9124999</v>
      </c>
      <c r="AH7" s="23">
        <v>1115039926.9124999</v>
      </c>
      <c r="AI7" s="23">
        <v>1115039926.9124999</v>
      </c>
      <c r="AJ7" s="23">
        <v>1115039926.9124999</v>
      </c>
      <c r="AK7" s="23">
        <v>13443846047.048889</v>
      </c>
      <c r="AL7" s="23">
        <v>133359464221.72902</v>
      </c>
      <c r="AM7" s="211"/>
    </row>
    <row r="8" spans="1:39" s="31" customFormat="1" ht="13" x14ac:dyDescent="0.25">
      <c r="A8" s="25"/>
      <c r="B8" s="25"/>
      <c r="C8" s="26"/>
      <c r="D8" s="27"/>
      <c r="E8" s="28" t="s">
        <v>36</v>
      </c>
      <c r="F8" s="29" t="s">
        <v>37</v>
      </c>
      <c r="G8" s="27"/>
      <c r="H8" s="27"/>
      <c r="I8" s="27"/>
      <c r="J8" s="27"/>
      <c r="K8" s="145" t="s">
        <v>756</v>
      </c>
      <c r="L8" s="27"/>
      <c r="M8" s="145" t="s">
        <v>756</v>
      </c>
      <c r="N8" s="27"/>
      <c r="O8" s="25"/>
      <c r="P8" s="25"/>
      <c r="Q8" s="247"/>
      <c r="R8" s="27"/>
      <c r="S8" s="27"/>
      <c r="T8" s="27"/>
      <c r="U8" s="27"/>
      <c r="V8" s="30">
        <v>158264261.10624999</v>
      </c>
      <c r="W8" s="30">
        <v>54905305.944999993</v>
      </c>
      <c r="X8" s="30">
        <v>3811157745.9137497</v>
      </c>
      <c r="Y8" s="30">
        <v>50267741.778333329</v>
      </c>
      <c r="Z8" s="30">
        <v>50267741.778333329</v>
      </c>
      <c r="AA8" s="30">
        <v>50267741.778333329</v>
      </c>
      <c r="AB8" s="30">
        <v>50267741.778333329</v>
      </c>
      <c r="AC8" s="30">
        <v>50267741.778333329</v>
      </c>
      <c r="AD8" s="30">
        <v>50267741.778333329</v>
      </c>
      <c r="AE8" s="30">
        <v>48898009.942222267</v>
      </c>
      <c r="AF8" s="30">
        <v>46158551.936666675</v>
      </c>
      <c r="AG8" s="30">
        <v>46158551.936666675</v>
      </c>
      <c r="AH8" s="30">
        <v>46158551.936666675</v>
      </c>
      <c r="AI8" s="30">
        <v>46158551.936666675</v>
      </c>
      <c r="AJ8" s="30">
        <v>46158551.936666675</v>
      </c>
      <c r="AK8" s="30">
        <v>581297220.29555571</v>
      </c>
      <c r="AL8" s="30">
        <v>3229860525.6181936</v>
      </c>
      <c r="AM8" s="212"/>
    </row>
    <row r="9" spans="1:39" s="42" customFormat="1" ht="13" outlineLevel="1" x14ac:dyDescent="0.25">
      <c r="A9" s="129"/>
      <c r="B9" s="129" t="s">
        <v>39</v>
      </c>
      <c r="C9" s="130"/>
      <c r="D9" s="128" t="s">
        <v>62</v>
      </c>
      <c r="E9" s="132" t="s">
        <v>645</v>
      </c>
      <c r="F9" s="128" t="s">
        <v>63</v>
      </c>
      <c r="G9" s="233">
        <v>44896</v>
      </c>
      <c r="H9" s="233">
        <v>44896</v>
      </c>
      <c r="I9" s="36">
        <v>36</v>
      </c>
      <c r="J9" s="36">
        <v>120</v>
      </c>
      <c r="K9" s="174" t="s">
        <v>721</v>
      </c>
      <c r="L9" s="133" t="s">
        <v>50</v>
      </c>
      <c r="M9" s="174" t="s">
        <v>721</v>
      </c>
      <c r="N9" s="133" t="s">
        <v>50</v>
      </c>
      <c r="O9" s="128"/>
      <c r="P9" s="239" t="s">
        <v>1668</v>
      </c>
      <c r="Q9" s="248">
        <v>6424001901</v>
      </c>
      <c r="R9" s="128">
        <v>6274001901</v>
      </c>
      <c r="S9" s="51"/>
      <c r="T9" s="51"/>
      <c r="U9" s="51">
        <v>322740000</v>
      </c>
      <c r="V9" s="78">
        <v>8965000</v>
      </c>
      <c r="W9" s="78">
        <v>2689500</v>
      </c>
      <c r="X9" s="5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5"/>
      <c r="AK9" s="41">
        <v>0</v>
      </c>
      <c r="AL9" s="5">
        <v>0</v>
      </c>
      <c r="AM9" s="218"/>
    </row>
    <row r="10" spans="1:39" s="42" customFormat="1" ht="13" outlineLevel="1" x14ac:dyDescent="0.25">
      <c r="A10" s="32"/>
      <c r="B10" s="33" t="s">
        <v>39</v>
      </c>
      <c r="C10" s="34"/>
      <c r="D10" s="33" t="s">
        <v>47</v>
      </c>
      <c r="E10" s="36" t="s">
        <v>48</v>
      </c>
      <c r="F10" s="33" t="s">
        <v>49</v>
      </c>
      <c r="G10" s="173">
        <v>44985</v>
      </c>
      <c r="H10" s="173">
        <v>44986</v>
      </c>
      <c r="I10" s="36">
        <v>36</v>
      </c>
      <c r="J10" s="36">
        <v>120</v>
      </c>
      <c r="K10" s="146" t="s">
        <v>721</v>
      </c>
      <c r="L10" s="37" t="s">
        <v>50</v>
      </c>
      <c r="M10" s="146" t="s">
        <v>721</v>
      </c>
      <c r="N10" s="37" t="s">
        <v>50</v>
      </c>
      <c r="O10" s="33"/>
      <c r="P10" s="90" t="s">
        <v>1668</v>
      </c>
      <c r="Q10" s="249">
        <v>6424001901</v>
      </c>
      <c r="R10" s="33"/>
      <c r="S10" s="33"/>
      <c r="T10" s="33"/>
      <c r="U10" s="39">
        <v>184508875</v>
      </c>
      <c r="V10" s="78">
        <v>5125246.527777778</v>
      </c>
      <c r="W10" s="78">
        <v>1537573.9583333333</v>
      </c>
      <c r="X10" s="41">
        <v>10250493.055555604</v>
      </c>
      <c r="Y10" s="41">
        <v>1537573.9583333333</v>
      </c>
      <c r="Z10" s="41">
        <v>1537573.9583333333</v>
      </c>
      <c r="AA10" s="41">
        <v>1537573.9583333333</v>
      </c>
      <c r="AB10" s="41">
        <v>1537573.9583333333</v>
      </c>
      <c r="AC10" s="41">
        <v>1537573.9583333333</v>
      </c>
      <c r="AD10" s="41">
        <v>1537573.9583333333</v>
      </c>
      <c r="AE10" s="41">
        <v>1025049.3055556044</v>
      </c>
      <c r="AF10" s="41"/>
      <c r="AG10" s="41"/>
      <c r="AH10" s="41"/>
      <c r="AI10" s="41"/>
      <c r="AJ10" s="41"/>
      <c r="AK10" s="41">
        <v>10250493.055555604</v>
      </c>
      <c r="AL10" s="41">
        <v>0</v>
      </c>
      <c r="AM10" s="219"/>
    </row>
    <row r="11" spans="1:39" s="42" customFormat="1" ht="25" outlineLevel="1" x14ac:dyDescent="0.25">
      <c r="A11" s="129"/>
      <c r="B11" s="129" t="s">
        <v>39</v>
      </c>
      <c r="C11" s="130"/>
      <c r="D11" s="128" t="s">
        <v>69</v>
      </c>
      <c r="E11" s="132" t="s">
        <v>649</v>
      </c>
      <c r="F11" s="128" t="s">
        <v>70</v>
      </c>
      <c r="G11" s="233">
        <v>44985</v>
      </c>
      <c r="H11" s="233">
        <v>44986</v>
      </c>
      <c r="I11" s="36">
        <v>36</v>
      </c>
      <c r="J11" s="36">
        <v>120</v>
      </c>
      <c r="K11" s="174" t="s">
        <v>721</v>
      </c>
      <c r="L11" s="133" t="s">
        <v>50</v>
      </c>
      <c r="M11" s="174" t="s">
        <v>721</v>
      </c>
      <c r="N11" s="133" t="s">
        <v>50</v>
      </c>
      <c r="O11" s="128"/>
      <c r="P11" s="239" t="s">
        <v>1668</v>
      </c>
      <c r="Q11" s="248">
        <v>6424001909</v>
      </c>
      <c r="R11" s="128">
        <v>6424001909</v>
      </c>
      <c r="S11" s="51"/>
      <c r="T11" s="51"/>
      <c r="U11" s="51">
        <v>308593906</v>
      </c>
      <c r="V11" s="78">
        <v>8572052.944444444</v>
      </c>
      <c r="W11" s="78">
        <v>2571615.8833333333</v>
      </c>
      <c r="X11" s="41">
        <v>17144104</v>
      </c>
      <c r="Y11" s="41">
        <v>2571615.8833333333</v>
      </c>
      <c r="Z11" s="41">
        <v>2571615.8833333333</v>
      </c>
      <c r="AA11" s="41">
        <v>2571615.8833333333</v>
      </c>
      <c r="AB11" s="41">
        <v>2571615.8833333333</v>
      </c>
      <c r="AC11" s="41">
        <v>2571615.8833333333</v>
      </c>
      <c r="AD11" s="41">
        <v>2571615.8833333333</v>
      </c>
      <c r="AE11" s="41">
        <v>1714408.7000000011</v>
      </c>
      <c r="AF11" s="41"/>
      <c r="AG11" s="41"/>
      <c r="AH11" s="41"/>
      <c r="AI11" s="41"/>
      <c r="AJ11" s="41"/>
      <c r="AK11" s="41">
        <v>17144104</v>
      </c>
      <c r="AL11" s="41">
        <v>0</v>
      </c>
      <c r="AM11" s="210" t="s">
        <v>1178</v>
      </c>
    </row>
    <row r="12" spans="1:39" s="42" customFormat="1" ht="13" outlineLevel="1" x14ac:dyDescent="0.25">
      <c r="A12" s="129"/>
      <c r="B12" s="129" t="s">
        <v>39</v>
      </c>
      <c r="C12" s="130"/>
      <c r="D12" s="128" t="s">
        <v>69</v>
      </c>
      <c r="E12" s="132" t="s">
        <v>650</v>
      </c>
      <c r="F12" s="128" t="s">
        <v>71</v>
      </c>
      <c r="G12" s="233">
        <v>45016</v>
      </c>
      <c r="H12" s="233">
        <v>45017</v>
      </c>
      <c r="I12" s="36">
        <v>36</v>
      </c>
      <c r="J12" s="36">
        <v>300</v>
      </c>
      <c r="K12" s="174" t="s">
        <v>721</v>
      </c>
      <c r="L12" s="133" t="s">
        <v>50</v>
      </c>
      <c r="M12" s="174" t="s">
        <v>721</v>
      </c>
      <c r="N12" s="133" t="s">
        <v>50</v>
      </c>
      <c r="O12" s="128"/>
      <c r="P12" s="239" t="s">
        <v>1668</v>
      </c>
      <c r="Q12" s="248">
        <v>6424001909</v>
      </c>
      <c r="R12" s="128">
        <v>6424001909</v>
      </c>
      <c r="S12" s="51"/>
      <c r="T12" s="51"/>
      <c r="U12" s="51">
        <v>807761229</v>
      </c>
      <c r="V12" s="78">
        <v>22437811.916666668</v>
      </c>
      <c r="W12" s="78">
        <v>2692537.43</v>
      </c>
      <c r="X12" s="41">
        <v>67313433</v>
      </c>
      <c r="Y12" s="41">
        <v>2692537.43</v>
      </c>
      <c r="Z12" s="41">
        <v>2692537.43</v>
      </c>
      <c r="AA12" s="41">
        <v>2692537.43</v>
      </c>
      <c r="AB12" s="41">
        <v>2692537.43</v>
      </c>
      <c r="AC12" s="41">
        <v>2692537.43</v>
      </c>
      <c r="AD12" s="41">
        <v>2692537.43</v>
      </c>
      <c r="AE12" s="41">
        <v>2692537.43</v>
      </c>
      <c r="AF12" s="41">
        <v>2692537.43</v>
      </c>
      <c r="AG12" s="41">
        <v>2692537.43</v>
      </c>
      <c r="AH12" s="41">
        <v>2692537.43</v>
      </c>
      <c r="AI12" s="41">
        <v>2692537.43</v>
      </c>
      <c r="AJ12" s="41">
        <v>2692537.43</v>
      </c>
      <c r="AK12" s="41">
        <v>32310449.16</v>
      </c>
      <c r="AL12" s="41">
        <v>35002983.840000004</v>
      </c>
      <c r="AM12" s="219"/>
    </row>
    <row r="13" spans="1:39" s="42" customFormat="1" ht="13" outlineLevel="1" x14ac:dyDescent="0.25">
      <c r="A13" s="129" t="s">
        <v>38</v>
      </c>
      <c r="B13" s="129" t="s">
        <v>39</v>
      </c>
      <c r="C13" s="130"/>
      <c r="D13" s="128" t="s">
        <v>64</v>
      </c>
      <c r="E13" s="132" t="s">
        <v>646</v>
      </c>
      <c r="F13" s="128" t="s">
        <v>65</v>
      </c>
      <c r="G13" s="233">
        <v>45141</v>
      </c>
      <c r="H13" s="233">
        <v>45108</v>
      </c>
      <c r="I13" s="36">
        <v>36</v>
      </c>
      <c r="J13" s="36">
        <v>300</v>
      </c>
      <c r="K13" s="259" t="s">
        <v>94</v>
      </c>
      <c r="L13" s="260" t="s">
        <v>66</v>
      </c>
      <c r="M13" s="259" t="s">
        <v>94</v>
      </c>
      <c r="N13" s="260" t="s">
        <v>66</v>
      </c>
      <c r="O13" s="128"/>
      <c r="P13" s="239" t="s">
        <v>179</v>
      </c>
      <c r="Q13" s="248">
        <v>6274001909</v>
      </c>
      <c r="R13" s="128">
        <v>6274001909</v>
      </c>
      <c r="S13" s="51"/>
      <c r="T13" s="51"/>
      <c r="U13" s="51">
        <v>102096978</v>
      </c>
      <c r="V13" s="78">
        <v>2836027.1666666665</v>
      </c>
      <c r="W13" s="78">
        <v>340323.26</v>
      </c>
      <c r="X13" s="41">
        <v>17016168</v>
      </c>
      <c r="Y13" s="41">
        <v>340323.26</v>
      </c>
      <c r="Z13" s="41">
        <v>340323.26</v>
      </c>
      <c r="AA13" s="41">
        <v>340323.26</v>
      </c>
      <c r="AB13" s="41">
        <v>340323.26</v>
      </c>
      <c r="AC13" s="41">
        <v>340323.26</v>
      </c>
      <c r="AD13" s="41">
        <v>340323.26</v>
      </c>
      <c r="AE13" s="41">
        <v>340323.26</v>
      </c>
      <c r="AF13" s="41">
        <v>340323.26</v>
      </c>
      <c r="AG13" s="41">
        <v>340323.26</v>
      </c>
      <c r="AH13" s="41">
        <v>340323.26</v>
      </c>
      <c r="AI13" s="41">
        <v>340323.26</v>
      </c>
      <c r="AJ13" s="41">
        <v>340323.26</v>
      </c>
      <c r="AK13" s="41">
        <v>4083879.1199999992</v>
      </c>
      <c r="AL13" s="41">
        <v>12932288.880000001</v>
      </c>
      <c r="AM13" s="219"/>
    </row>
    <row r="14" spans="1:39" s="42" customFormat="1" ht="13" outlineLevel="1" x14ac:dyDescent="0.25">
      <c r="A14" s="129" t="s">
        <v>38</v>
      </c>
      <c r="B14" s="129" t="s">
        <v>39</v>
      </c>
      <c r="C14" s="130"/>
      <c r="D14" s="128" t="s">
        <v>64</v>
      </c>
      <c r="E14" s="132" t="s">
        <v>647</v>
      </c>
      <c r="F14" s="128" t="s">
        <v>67</v>
      </c>
      <c r="G14" s="233">
        <v>45141</v>
      </c>
      <c r="H14" s="233">
        <v>45108</v>
      </c>
      <c r="I14" s="36">
        <v>36</v>
      </c>
      <c r="J14" s="36">
        <v>120</v>
      </c>
      <c r="K14" s="259" t="s">
        <v>94</v>
      </c>
      <c r="L14" s="260" t="s">
        <v>66</v>
      </c>
      <c r="M14" s="259" t="s">
        <v>94</v>
      </c>
      <c r="N14" s="260" t="s">
        <v>66</v>
      </c>
      <c r="O14" s="128"/>
      <c r="P14" s="239" t="s">
        <v>179</v>
      </c>
      <c r="Q14" s="248">
        <v>6274001909</v>
      </c>
      <c r="R14" s="128">
        <v>6274001909</v>
      </c>
      <c r="S14" s="51"/>
      <c r="T14" s="51"/>
      <c r="U14" s="51">
        <v>53030000</v>
      </c>
      <c r="V14" s="78">
        <v>1473055.5555555555</v>
      </c>
      <c r="W14" s="78">
        <v>441916.66666666669</v>
      </c>
      <c r="X14" s="41">
        <v>8838350</v>
      </c>
      <c r="Y14" s="41">
        <v>441916.66666666669</v>
      </c>
      <c r="Z14" s="41">
        <v>441916.66666666669</v>
      </c>
      <c r="AA14" s="41">
        <v>441916.66666666669</v>
      </c>
      <c r="AB14" s="41">
        <v>441916.66666666669</v>
      </c>
      <c r="AC14" s="41">
        <v>441916.66666666669</v>
      </c>
      <c r="AD14" s="41">
        <v>441916.66666666669</v>
      </c>
      <c r="AE14" s="41">
        <v>441916.66666666669</v>
      </c>
      <c r="AF14" s="41">
        <v>441916.66666666669</v>
      </c>
      <c r="AG14" s="41">
        <v>441916.66666666669</v>
      </c>
      <c r="AH14" s="41">
        <v>441916.66666666669</v>
      </c>
      <c r="AI14" s="41">
        <v>441916.66666666669</v>
      </c>
      <c r="AJ14" s="41">
        <v>441916.66666666669</v>
      </c>
      <c r="AK14" s="41">
        <v>5303000</v>
      </c>
      <c r="AL14" s="41">
        <v>3535350</v>
      </c>
      <c r="AM14" s="219"/>
    </row>
    <row r="15" spans="1:39" s="42" customFormat="1" ht="13" outlineLevel="1" x14ac:dyDescent="0.25">
      <c r="A15" s="129"/>
      <c r="B15" s="129" t="s">
        <v>39</v>
      </c>
      <c r="C15" s="130"/>
      <c r="D15" s="128" t="s">
        <v>69</v>
      </c>
      <c r="E15" s="132" t="s">
        <v>651</v>
      </c>
      <c r="F15" s="128" t="s">
        <v>72</v>
      </c>
      <c r="G15" s="233">
        <v>45086</v>
      </c>
      <c r="H15" s="233">
        <v>45108</v>
      </c>
      <c r="I15" s="36">
        <v>36</v>
      </c>
      <c r="J15" s="36">
        <v>120</v>
      </c>
      <c r="K15" s="174" t="s">
        <v>721</v>
      </c>
      <c r="L15" s="133" t="s">
        <v>50</v>
      </c>
      <c r="M15" s="174" t="s">
        <v>721</v>
      </c>
      <c r="N15" s="133" t="s">
        <v>50</v>
      </c>
      <c r="O15" s="128"/>
      <c r="P15" s="239" t="s">
        <v>1668</v>
      </c>
      <c r="Q15" s="248">
        <v>6424001909</v>
      </c>
      <c r="R15" s="128">
        <v>6424001909</v>
      </c>
      <c r="S15" s="51"/>
      <c r="T15" s="51"/>
      <c r="U15" s="51">
        <v>59068700</v>
      </c>
      <c r="V15" s="78">
        <v>1640797.2222222222</v>
      </c>
      <c r="W15" s="78">
        <v>492239.16666666669</v>
      </c>
      <c r="X15" s="41">
        <v>9844790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9844790</v>
      </c>
      <c r="AM15" s="210" t="s">
        <v>1177</v>
      </c>
    </row>
    <row r="16" spans="1:39" s="42" customFormat="1" ht="25" outlineLevel="1" x14ac:dyDescent="0.25">
      <c r="A16" s="129"/>
      <c r="B16" s="129" t="s">
        <v>39</v>
      </c>
      <c r="C16" s="130"/>
      <c r="D16" s="128" t="s">
        <v>69</v>
      </c>
      <c r="E16" s="132" t="s">
        <v>652</v>
      </c>
      <c r="F16" s="128" t="s">
        <v>73</v>
      </c>
      <c r="G16" s="233">
        <v>45110</v>
      </c>
      <c r="H16" s="233">
        <v>45110</v>
      </c>
      <c r="I16" s="36">
        <v>36</v>
      </c>
      <c r="J16" s="36">
        <v>120</v>
      </c>
      <c r="K16" s="174" t="s">
        <v>721</v>
      </c>
      <c r="L16" s="133" t="s">
        <v>50</v>
      </c>
      <c r="M16" s="174" t="s">
        <v>721</v>
      </c>
      <c r="N16" s="133" t="s">
        <v>50</v>
      </c>
      <c r="O16" s="128"/>
      <c r="P16" s="239" t="s">
        <v>1668</v>
      </c>
      <c r="Q16" s="248">
        <v>6424001909</v>
      </c>
      <c r="R16" s="128">
        <v>6424001909</v>
      </c>
      <c r="S16" s="51"/>
      <c r="T16" s="51"/>
      <c r="U16" s="51">
        <v>69288347</v>
      </c>
      <c r="V16" s="78">
        <v>1924676.3055555555</v>
      </c>
      <c r="W16" s="78">
        <v>577402.89166666672</v>
      </c>
      <c r="X16" s="41">
        <v>11548037</v>
      </c>
      <c r="Y16" s="41">
        <v>577402.89166666672</v>
      </c>
      <c r="Z16" s="41">
        <v>577402.89166666672</v>
      </c>
      <c r="AA16" s="41">
        <v>577402.89166666672</v>
      </c>
      <c r="AB16" s="41">
        <v>577402.89166666672</v>
      </c>
      <c r="AC16" s="41">
        <v>577402.89166666672</v>
      </c>
      <c r="AD16" s="41">
        <v>577402.89166666672</v>
      </c>
      <c r="AE16" s="41">
        <v>577402.89166666672</v>
      </c>
      <c r="AF16" s="41">
        <v>577402.89166666672</v>
      </c>
      <c r="AG16" s="41">
        <v>577402.89166666672</v>
      </c>
      <c r="AH16" s="41">
        <v>577402.89166666672</v>
      </c>
      <c r="AI16" s="41">
        <v>577402.89166666672</v>
      </c>
      <c r="AJ16" s="41">
        <v>577402.89166666672</v>
      </c>
      <c r="AK16" s="41">
        <v>6928834.7000000002</v>
      </c>
      <c r="AL16" s="41">
        <v>4619202.3</v>
      </c>
      <c r="AM16" s="210" t="s">
        <v>1178</v>
      </c>
    </row>
    <row r="17" spans="1:39" ht="13" outlineLevel="1" x14ac:dyDescent="0.25">
      <c r="A17" s="38" t="s">
        <v>38</v>
      </c>
      <c r="B17" s="38" t="s">
        <v>39</v>
      </c>
      <c r="C17" s="89"/>
      <c r="D17" s="38" t="s">
        <v>82</v>
      </c>
      <c r="E17" s="90" t="s">
        <v>663</v>
      </c>
      <c r="F17" s="38" t="s">
        <v>664</v>
      </c>
      <c r="G17" s="141">
        <v>45110</v>
      </c>
      <c r="H17" s="141">
        <v>45110</v>
      </c>
      <c r="I17" s="173" t="s">
        <v>717</v>
      </c>
      <c r="J17" s="36">
        <v>144</v>
      </c>
      <c r="K17" s="261" t="s">
        <v>94</v>
      </c>
      <c r="L17" s="262" t="s">
        <v>66</v>
      </c>
      <c r="M17" s="261" t="s">
        <v>94</v>
      </c>
      <c r="N17" s="262" t="s">
        <v>66</v>
      </c>
      <c r="O17" s="38"/>
      <c r="P17" s="90" t="s">
        <v>179</v>
      </c>
      <c r="Q17" s="250" t="s">
        <v>406</v>
      </c>
      <c r="R17" s="38">
        <v>6274001901</v>
      </c>
      <c r="S17" s="92"/>
      <c r="T17" s="58"/>
      <c r="U17" s="95">
        <v>72217040</v>
      </c>
      <c r="V17" s="78">
        <v>2006028.888888889</v>
      </c>
      <c r="W17" s="78">
        <v>501507.22222222225</v>
      </c>
      <c r="X17" s="41">
        <v>12036173.333333354</v>
      </c>
      <c r="Y17" s="41">
        <v>501507.22222222225</v>
      </c>
      <c r="Z17" s="41">
        <v>501507.22222222225</v>
      </c>
      <c r="AA17" s="41">
        <v>501507.22222222225</v>
      </c>
      <c r="AB17" s="41">
        <v>501507.22222222225</v>
      </c>
      <c r="AC17" s="41">
        <v>501507.22222222225</v>
      </c>
      <c r="AD17" s="41">
        <v>501507.22222222225</v>
      </c>
      <c r="AE17" s="41">
        <v>501507.22222222225</v>
      </c>
      <c r="AF17" s="41">
        <v>501507.22222222225</v>
      </c>
      <c r="AG17" s="41">
        <v>501507.22222222225</v>
      </c>
      <c r="AH17" s="41">
        <v>501507.22222222225</v>
      </c>
      <c r="AI17" s="41">
        <v>501507.22222222225</v>
      </c>
      <c r="AJ17" s="41">
        <v>501507.22222222225</v>
      </c>
      <c r="AK17" s="41">
        <v>6018086.6666666651</v>
      </c>
      <c r="AL17" s="41">
        <v>6018086.6666666893</v>
      </c>
      <c r="AM17" s="219"/>
    </row>
    <row r="18" spans="1:39" ht="13" outlineLevel="1" x14ac:dyDescent="0.25">
      <c r="A18" s="43" t="s">
        <v>38</v>
      </c>
      <c r="B18" s="43" t="s">
        <v>39</v>
      </c>
      <c r="C18" s="44"/>
      <c r="D18" s="45" t="s">
        <v>64</v>
      </c>
      <c r="E18" s="47" t="s">
        <v>648</v>
      </c>
      <c r="F18" s="45" t="s">
        <v>68</v>
      </c>
      <c r="G18" s="234">
        <v>45141</v>
      </c>
      <c r="H18" s="234">
        <v>45141</v>
      </c>
      <c r="I18" s="36">
        <v>36</v>
      </c>
      <c r="J18" s="36">
        <v>240</v>
      </c>
      <c r="K18" s="242" t="s">
        <v>94</v>
      </c>
      <c r="L18" s="243" t="s">
        <v>66</v>
      </c>
      <c r="M18" s="242" t="s">
        <v>94</v>
      </c>
      <c r="N18" s="243" t="s">
        <v>66</v>
      </c>
      <c r="O18" s="45"/>
      <c r="P18" s="239" t="s">
        <v>179</v>
      </c>
      <c r="Q18" s="251">
        <v>6274001909</v>
      </c>
      <c r="R18" s="45">
        <v>6274001909</v>
      </c>
      <c r="S18" s="50"/>
      <c r="T18" s="51"/>
      <c r="U18" s="50">
        <v>81154545</v>
      </c>
      <c r="V18" s="78">
        <v>2254292.9166666665</v>
      </c>
      <c r="W18" s="78">
        <v>338143.9375</v>
      </c>
      <c r="X18" s="41">
        <v>15780048</v>
      </c>
      <c r="Y18" s="41">
        <v>338143.9375</v>
      </c>
      <c r="Z18" s="41">
        <v>338143.9375</v>
      </c>
      <c r="AA18" s="41">
        <v>338143.9375</v>
      </c>
      <c r="AB18" s="41">
        <v>338143.9375</v>
      </c>
      <c r="AC18" s="41">
        <v>338143.9375</v>
      </c>
      <c r="AD18" s="41">
        <v>338143.9375</v>
      </c>
      <c r="AE18" s="41">
        <v>338143.9375</v>
      </c>
      <c r="AF18" s="41">
        <v>338143.9375</v>
      </c>
      <c r="AG18" s="41">
        <v>338143.9375</v>
      </c>
      <c r="AH18" s="41">
        <v>338143.9375</v>
      </c>
      <c r="AI18" s="41">
        <v>338143.9375</v>
      </c>
      <c r="AJ18" s="41">
        <v>338143.9375</v>
      </c>
      <c r="AK18" s="41">
        <v>4057727.25</v>
      </c>
      <c r="AL18" s="41">
        <v>11722320.75</v>
      </c>
      <c r="AM18" s="219"/>
    </row>
    <row r="19" spans="1:39" ht="13" outlineLevel="1" x14ac:dyDescent="0.25">
      <c r="A19" s="43"/>
      <c r="B19" s="43" t="s">
        <v>39</v>
      </c>
      <c r="C19" s="44"/>
      <c r="D19" s="45" t="s">
        <v>69</v>
      </c>
      <c r="E19" s="47" t="s">
        <v>653</v>
      </c>
      <c r="F19" s="45" t="s">
        <v>74</v>
      </c>
      <c r="G19" s="234">
        <v>45170</v>
      </c>
      <c r="H19" s="234">
        <v>45170</v>
      </c>
      <c r="I19" s="36">
        <v>60</v>
      </c>
      <c r="J19" s="36">
        <v>300</v>
      </c>
      <c r="K19" s="147" t="s">
        <v>721</v>
      </c>
      <c r="L19" s="48" t="s">
        <v>50</v>
      </c>
      <c r="M19" s="147" t="s">
        <v>721</v>
      </c>
      <c r="N19" s="48" t="s">
        <v>50</v>
      </c>
      <c r="O19" s="45"/>
      <c r="P19" s="239" t="s">
        <v>1668</v>
      </c>
      <c r="Q19" s="251">
        <v>6424001909</v>
      </c>
      <c r="R19" s="45">
        <v>6424001909</v>
      </c>
      <c r="S19" s="50"/>
      <c r="T19" s="51"/>
      <c r="U19" s="50">
        <v>261991507</v>
      </c>
      <c r="V19" s="78">
        <v>4366525.1166666662</v>
      </c>
      <c r="W19" s="78">
        <v>873305.02333333332</v>
      </c>
      <c r="X19" s="41">
        <v>139728807</v>
      </c>
      <c r="Y19" s="41">
        <v>873305.02333333332</v>
      </c>
      <c r="Z19" s="41">
        <v>873305.02333333332</v>
      </c>
      <c r="AA19" s="41">
        <v>873305.02333333332</v>
      </c>
      <c r="AB19" s="41">
        <v>873305.02333333332</v>
      </c>
      <c r="AC19" s="41">
        <v>873305.02333333332</v>
      </c>
      <c r="AD19" s="41">
        <v>873305.02333333332</v>
      </c>
      <c r="AE19" s="41">
        <v>873305.02333333332</v>
      </c>
      <c r="AF19" s="41">
        <v>873305.02333333332</v>
      </c>
      <c r="AG19" s="41">
        <v>873305.02333333332</v>
      </c>
      <c r="AH19" s="41">
        <v>873305.02333333332</v>
      </c>
      <c r="AI19" s="41">
        <v>873305.02333333332</v>
      </c>
      <c r="AJ19" s="41">
        <v>873305.02333333332</v>
      </c>
      <c r="AK19" s="41">
        <v>10479660.279999999</v>
      </c>
      <c r="AL19" s="41">
        <v>129249146.72</v>
      </c>
      <c r="AM19" s="219"/>
    </row>
    <row r="20" spans="1:39" ht="25" outlineLevel="1" x14ac:dyDescent="0.25">
      <c r="A20" s="83"/>
      <c r="B20" s="38" t="s">
        <v>39</v>
      </c>
      <c r="C20" s="113"/>
      <c r="D20" s="38" t="s">
        <v>47</v>
      </c>
      <c r="E20" s="90" t="s">
        <v>51</v>
      </c>
      <c r="F20" s="38" t="s">
        <v>52</v>
      </c>
      <c r="G20" s="141">
        <v>45239</v>
      </c>
      <c r="H20" s="141">
        <v>45231</v>
      </c>
      <c r="I20" s="36">
        <v>36</v>
      </c>
      <c r="J20" s="36">
        <v>120</v>
      </c>
      <c r="K20" s="151" t="s">
        <v>619</v>
      </c>
      <c r="L20" s="96" t="s">
        <v>43</v>
      </c>
      <c r="M20" s="151" t="s">
        <v>619</v>
      </c>
      <c r="N20" s="96" t="s">
        <v>43</v>
      </c>
      <c r="O20" s="38"/>
      <c r="P20" s="90" t="s">
        <v>1668</v>
      </c>
      <c r="Q20" s="252">
        <v>6424001901</v>
      </c>
      <c r="R20" s="38"/>
      <c r="S20" s="38"/>
      <c r="T20" s="33"/>
      <c r="U20" s="117">
        <v>174699000</v>
      </c>
      <c r="V20" s="78">
        <v>4852750</v>
      </c>
      <c r="W20" s="78">
        <v>1455825</v>
      </c>
      <c r="X20" s="41">
        <v>48527500</v>
      </c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>
        <v>0</v>
      </c>
      <c r="AL20" s="41">
        <v>48527500</v>
      </c>
      <c r="AM20" s="214" t="s">
        <v>1180</v>
      </c>
    </row>
    <row r="21" spans="1:39" ht="13" outlineLevel="1" x14ac:dyDescent="0.25">
      <c r="A21" s="83" t="s">
        <v>38</v>
      </c>
      <c r="B21" s="38" t="s">
        <v>39</v>
      </c>
      <c r="C21" s="113"/>
      <c r="D21" s="38" t="s">
        <v>40</v>
      </c>
      <c r="E21" s="90" t="s">
        <v>41</v>
      </c>
      <c r="F21" s="38" t="s">
        <v>42</v>
      </c>
      <c r="G21" s="141">
        <v>45291</v>
      </c>
      <c r="H21" s="141">
        <v>45261</v>
      </c>
      <c r="I21" s="36">
        <v>72</v>
      </c>
      <c r="J21" s="36">
        <v>120</v>
      </c>
      <c r="K21" s="151" t="s">
        <v>619</v>
      </c>
      <c r="L21" s="96" t="s">
        <v>43</v>
      </c>
      <c r="M21" s="151" t="s">
        <v>619</v>
      </c>
      <c r="N21" s="96" t="s">
        <v>43</v>
      </c>
      <c r="O21" s="38"/>
      <c r="P21" s="90" t="s">
        <v>179</v>
      </c>
      <c r="Q21" s="252">
        <v>6274001901</v>
      </c>
      <c r="R21" s="38"/>
      <c r="S21" s="38"/>
      <c r="T21" s="33"/>
      <c r="U21" s="117">
        <v>958076791</v>
      </c>
      <c r="V21" s="78">
        <v>13306622.097222222</v>
      </c>
      <c r="W21" s="78">
        <v>7983973.2583333338</v>
      </c>
      <c r="X21" s="41">
        <v>625411238.56944454</v>
      </c>
      <c r="Y21" s="41">
        <v>7983973.2583333338</v>
      </c>
      <c r="Z21" s="41">
        <v>7983973.2583333338</v>
      </c>
      <c r="AA21" s="41">
        <v>7983973.2583333338</v>
      </c>
      <c r="AB21" s="41">
        <v>7983973.2583333338</v>
      </c>
      <c r="AC21" s="41">
        <v>7983973.2583333338</v>
      </c>
      <c r="AD21" s="41">
        <v>7983973.2583333338</v>
      </c>
      <c r="AE21" s="41">
        <v>7983973.2583333338</v>
      </c>
      <c r="AF21" s="41">
        <v>7983973.2583333338</v>
      </c>
      <c r="AG21" s="41">
        <v>7983973.2583333338</v>
      </c>
      <c r="AH21" s="41">
        <v>7983973.2583333338</v>
      </c>
      <c r="AI21" s="41">
        <v>7983973.2583333338</v>
      </c>
      <c r="AJ21" s="41">
        <v>7983973.2583333338</v>
      </c>
      <c r="AK21" s="41">
        <v>95807679.100000024</v>
      </c>
      <c r="AL21" s="41">
        <v>529603559.46944451</v>
      </c>
      <c r="AM21" s="219"/>
    </row>
    <row r="22" spans="1:39" ht="13" outlineLevel="1" x14ac:dyDescent="0.25">
      <c r="A22" s="83"/>
      <c r="B22" s="38" t="s">
        <v>39</v>
      </c>
      <c r="C22" s="113"/>
      <c r="D22" s="38" t="s">
        <v>47</v>
      </c>
      <c r="E22" s="90" t="s">
        <v>53</v>
      </c>
      <c r="F22" s="38" t="s">
        <v>54</v>
      </c>
      <c r="G22" s="141">
        <v>45231</v>
      </c>
      <c r="H22" s="141">
        <v>45261</v>
      </c>
      <c r="I22" s="36">
        <v>72</v>
      </c>
      <c r="J22" s="36">
        <v>120</v>
      </c>
      <c r="K22" s="151" t="s">
        <v>721</v>
      </c>
      <c r="L22" s="96" t="s">
        <v>50</v>
      </c>
      <c r="M22" s="151" t="s">
        <v>721</v>
      </c>
      <c r="N22" s="96" t="s">
        <v>50</v>
      </c>
      <c r="O22" s="38"/>
      <c r="P22" s="90" t="s">
        <v>1668</v>
      </c>
      <c r="Q22" s="252">
        <v>6424001901</v>
      </c>
      <c r="R22" s="38"/>
      <c r="S22" s="38"/>
      <c r="T22" s="33"/>
      <c r="U22" s="117">
        <v>267942150</v>
      </c>
      <c r="V22" s="78">
        <v>3721418.75</v>
      </c>
      <c r="W22" s="78">
        <v>2232851.25</v>
      </c>
      <c r="X22" s="41">
        <v>174906681.25</v>
      </c>
      <c r="Y22" s="41">
        <v>2232851.25</v>
      </c>
      <c r="Z22" s="41">
        <v>2232851.25</v>
      </c>
      <c r="AA22" s="41">
        <v>2232851.25</v>
      </c>
      <c r="AB22" s="41">
        <v>2232851.25</v>
      </c>
      <c r="AC22" s="41">
        <v>2232851.25</v>
      </c>
      <c r="AD22" s="41">
        <v>2232851.25</v>
      </c>
      <c r="AE22" s="41">
        <v>2232851.25</v>
      </c>
      <c r="AF22" s="41">
        <v>2232851.25</v>
      </c>
      <c r="AG22" s="41">
        <v>2232851.25</v>
      </c>
      <c r="AH22" s="41">
        <v>2232851.25</v>
      </c>
      <c r="AI22" s="41">
        <v>2232851.25</v>
      </c>
      <c r="AJ22" s="41">
        <v>2232851.25</v>
      </c>
      <c r="AK22" s="41">
        <v>26794215</v>
      </c>
      <c r="AL22" s="41">
        <v>148112466.25</v>
      </c>
      <c r="AM22" s="219"/>
    </row>
    <row r="23" spans="1:39" ht="13" outlineLevel="1" x14ac:dyDescent="0.25">
      <c r="A23" s="83"/>
      <c r="B23" s="38" t="s">
        <v>39</v>
      </c>
      <c r="C23" s="113"/>
      <c r="D23" s="38" t="s">
        <v>47</v>
      </c>
      <c r="E23" s="90" t="s">
        <v>55</v>
      </c>
      <c r="F23" s="38" t="s">
        <v>56</v>
      </c>
      <c r="G23" s="141">
        <v>45291</v>
      </c>
      <c r="H23" s="141">
        <v>45261</v>
      </c>
      <c r="I23" s="36">
        <v>36</v>
      </c>
      <c r="J23" s="36">
        <v>120</v>
      </c>
      <c r="K23" s="151" t="s">
        <v>757</v>
      </c>
      <c r="L23" s="96" t="s">
        <v>57</v>
      </c>
      <c r="M23" s="151" t="s">
        <v>757</v>
      </c>
      <c r="N23" s="96" t="s">
        <v>57</v>
      </c>
      <c r="O23" s="38"/>
      <c r="P23" s="90" t="s">
        <v>1668</v>
      </c>
      <c r="Q23" s="252">
        <v>6424001901</v>
      </c>
      <c r="R23" s="38"/>
      <c r="S23" s="38"/>
      <c r="T23" s="33"/>
      <c r="U23" s="117">
        <v>309657600</v>
      </c>
      <c r="V23" s="78">
        <v>8601600</v>
      </c>
      <c r="W23" s="78">
        <v>2580480</v>
      </c>
      <c r="X23" s="41">
        <v>94617600</v>
      </c>
      <c r="Y23" s="41">
        <v>2580480</v>
      </c>
      <c r="Z23" s="41">
        <v>2580480</v>
      </c>
      <c r="AA23" s="41">
        <v>2580480</v>
      </c>
      <c r="AB23" s="41">
        <v>2580480</v>
      </c>
      <c r="AC23" s="41">
        <v>2580480</v>
      </c>
      <c r="AD23" s="41">
        <v>2580480</v>
      </c>
      <c r="AE23" s="41">
        <v>2580480</v>
      </c>
      <c r="AF23" s="41">
        <v>2580480</v>
      </c>
      <c r="AG23" s="41">
        <v>2580480</v>
      </c>
      <c r="AH23" s="41">
        <v>2580480</v>
      </c>
      <c r="AI23" s="41">
        <v>2580480</v>
      </c>
      <c r="AJ23" s="41">
        <v>2580480</v>
      </c>
      <c r="AK23" s="41">
        <v>30965760</v>
      </c>
      <c r="AL23" s="41">
        <v>63651840</v>
      </c>
      <c r="AM23" s="219"/>
    </row>
    <row r="24" spans="1:39" ht="13" outlineLevel="1" x14ac:dyDescent="0.25">
      <c r="A24" s="83"/>
      <c r="B24" s="38" t="s">
        <v>39</v>
      </c>
      <c r="C24" s="113"/>
      <c r="D24" s="38" t="s">
        <v>47</v>
      </c>
      <c r="E24" s="90" t="s">
        <v>58</v>
      </c>
      <c r="F24" s="38" t="s">
        <v>59</v>
      </c>
      <c r="G24" s="141">
        <v>45291</v>
      </c>
      <c r="H24" s="141">
        <v>45261</v>
      </c>
      <c r="I24" s="36">
        <v>72</v>
      </c>
      <c r="J24" s="36">
        <v>120</v>
      </c>
      <c r="K24" s="151" t="s">
        <v>721</v>
      </c>
      <c r="L24" s="96" t="s">
        <v>50</v>
      </c>
      <c r="M24" s="151" t="s">
        <v>721</v>
      </c>
      <c r="N24" s="96" t="s">
        <v>50</v>
      </c>
      <c r="O24" s="38"/>
      <c r="P24" s="90" t="s">
        <v>1668</v>
      </c>
      <c r="Q24" s="252">
        <v>6424001901</v>
      </c>
      <c r="R24" s="38"/>
      <c r="S24" s="38"/>
      <c r="T24" s="33"/>
      <c r="U24" s="117">
        <v>278150000</v>
      </c>
      <c r="V24" s="78">
        <v>3863194.4444444445</v>
      </c>
      <c r="W24" s="78">
        <v>2317916.6666666665</v>
      </c>
      <c r="X24" s="41">
        <v>181570138.8888889</v>
      </c>
      <c r="Y24" s="41">
        <v>2317916.6666666665</v>
      </c>
      <c r="Z24" s="41">
        <v>2317916.6666666665</v>
      </c>
      <c r="AA24" s="41">
        <v>2317916.6666666665</v>
      </c>
      <c r="AB24" s="41">
        <v>2317916.6666666665</v>
      </c>
      <c r="AC24" s="41">
        <v>2317916.6666666665</v>
      </c>
      <c r="AD24" s="41">
        <v>2317916.6666666665</v>
      </c>
      <c r="AE24" s="41">
        <v>2317916.6666666665</v>
      </c>
      <c r="AF24" s="41">
        <v>2317916.6666666665</v>
      </c>
      <c r="AG24" s="41">
        <v>2317916.6666666665</v>
      </c>
      <c r="AH24" s="41">
        <v>2317916.6666666665</v>
      </c>
      <c r="AI24" s="41">
        <v>2317916.6666666665</v>
      </c>
      <c r="AJ24" s="41">
        <v>2317916.6666666665</v>
      </c>
      <c r="AK24" s="41">
        <v>27815000.000000004</v>
      </c>
      <c r="AL24" s="41">
        <v>153755138.8888889</v>
      </c>
      <c r="AM24" s="219"/>
    </row>
    <row r="25" spans="1:39" ht="13" outlineLevel="1" x14ac:dyDescent="0.25">
      <c r="A25" s="83"/>
      <c r="B25" s="38" t="s">
        <v>39</v>
      </c>
      <c r="C25" s="113"/>
      <c r="D25" s="38" t="s">
        <v>47</v>
      </c>
      <c r="E25" s="90" t="s">
        <v>60</v>
      </c>
      <c r="F25" s="38" t="s">
        <v>61</v>
      </c>
      <c r="G25" s="141">
        <v>45291</v>
      </c>
      <c r="H25" s="141">
        <v>45261</v>
      </c>
      <c r="I25" s="36">
        <v>96</v>
      </c>
      <c r="J25" s="36">
        <v>120</v>
      </c>
      <c r="K25" s="151" t="s">
        <v>721</v>
      </c>
      <c r="L25" s="96" t="s">
        <v>50</v>
      </c>
      <c r="M25" s="151" t="s">
        <v>721</v>
      </c>
      <c r="N25" s="96" t="s">
        <v>50</v>
      </c>
      <c r="O25" s="38"/>
      <c r="P25" s="90" t="s">
        <v>1668</v>
      </c>
      <c r="Q25" s="252">
        <v>6424001901</v>
      </c>
      <c r="R25" s="38"/>
      <c r="S25" s="38"/>
      <c r="T25" s="33"/>
      <c r="U25" s="117">
        <v>118791283</v>
      </c>
      <c r="V25" s="78">
        <v>1237409.1979166667</v>
      </c>
      <c r="W25" s="78">
        <v>989927.35833333328</v>
      </c>
      <c r="X25" s="41">
        <v>87856053.052083328</v>
      </c>
      <c r="Y25" s="41">
        <v>989927.35833333328</v>
      </c>
      <c r="Z25" s="41">
        <v>989927.35833333328</v>
      </c>
      <c r="AA25" s="41">
        <v>989927.35833333328</v>
      </c>
      <c r="AB25" s="41">
        <v>989927.35833333328</v>
      </c>
      <c r="AC25" s="41">
        <v>989927.35833333328</v>
      </c>
      <c r="AD25" s="41">
        <v>989927.35833333328</v>
      </c>
      <c r="AE25" s="41">
        <v>989927.35833333328</v>
      </c>
      <c r="AF25" s="41">
        <v>989927.35833333328</v>
      </c>
      <c r="AG25" s="41">
        <v>989927.35833333328</v>
      </c>
      <c r="AH25" s="41">
        <v>989927.35833333328</v>
      </c>
      <c r="AI25" s="41">
        <v>989927.35833333328</v>
      </c>
      <c r="AJ25" s="41">
        <v>989927.35833333328</v>
      </c>
      <c r="AK25" s="41">
        <v>11879128.299999997</v>
      </c>
      <c r="AL25" s="41">
        <v>75976924.752083331</v>
      </c>
      <c r="AM25" s="219"/>
    </row>
    <row r="26" spans="1:39" ht="13" outlineLevel="1" x14ac:dyDescent="0.25">
      <c r="A26" s="83"/>
      <c r="B26" s="38" t="s">
        <v>39</v>
      </c>
      <c r="C26" s="113"/>
      <c r="D26" s="38" t="s">
        <v>47</v>
      </c>
      <c r="E26" s="90" t="s">
        <v>76</v>
      </c>
      <c r="F26" s="38" t="s">
        <v>77</v>
      </c>
      <c r="G26" s="141">
        <v>45291</v>
      </c>
      <c r="H26" s="141">
        <v>45261</v>
      </c>
      <c r="I26" s="36">
        <v>72</v>
      </c>
      <c r="J26" s="36">
        <v>120</v>
      </c>
      <c r="K26" s="151" t="s">
        <v>721</v>
      </c>
      <c r="L26" s="96" t="s">
        <v>50</v>
      </c>
      <c r="M26" s="151" t="s">
        <v>721</v>
      </c>
      <c r="N26" s="96" t="s">
        <v>50</v>
      </c>
      <c r="O26" s="38"/>
      <c r="P26" s="90" t="s">
        <v>1668</v>
      </c>
      <c r="Q26" s="252">
        <v>6424001901</v>
      </c>
      <c r="R26" s="38">
        <v>6424001901</v>
      </c>
      <c r="S26" s="38"/>
      <c r="T26" s="33"/>
      <c r="U26" s="117">
        <v>117700000</v>
      </c>
      <c r="V26" s="78">
        <v>1634722.2222222222</v>
      </c>
      <c r="W26" s="78">
        <v>980833.33333333337</v>
      </c>
      <c r="X26" s="41">
        <v>76831944.444444433</v>
      </c>
      <c r="Y26" s="41">
        <v>980833.33333333337</v>
      </c>
      <c r="Z26" s="41">
        <v>980833.33333333337</v>
      </c>
      <c r="AA26" s="41">
        <v>980833.33333333337</v>
      </c>
      <c r="AB26" s="41">
        <v>980833.33333333337</v>
      </c>
      <c r="AC26" s="41">
        <v>980833.33333333337</v>
      </c>
      <c r="AD26" s="41">
        <v>980833.33333333337</v>
      </c>
      <c r="AE26" s="41">
        <v>980833.33333333337</v>
      </c>
      <c r="AF26" s="41">
        <v>980833.33333333337</v>
      </c>
      <c r="AG26" s="41">
        <v>980833.33333333337</v>
      </c>
      <c r="AH26" s="41">
        <v>980833.33333333337</v>
      </c>
      <c r="AI26" s="41">
        <v>980833.33333333337</v>
      </c>
      <c r="AJ26" s="41">
        <v>980833.33333333337</v>
      </c>
      <c r="AK26" s="41">
        <v>11770000.000000002</v>
      </c>
      <c r="AL26" s="41">
        <v>65061944.444444433</v>
      </c>
      <c r="AM26" s="219"/>
    </row>
    <row r="27" spans="1:39" s="42" customFormat="1" ht="13" outlineLevel="1" x14ac:dyDescent="0.25">
      <c r="A27" s="32"/>
      <c r="B27" s="33" t="s">
        <v>39</v>
      </c>
      <c r="C27" s="56"/>
      <c r="D27" s="33" t="s">
        <v>47</v>
      </c>
      <c r="E27" s="36" t="s">
        <v>78</v>
      </c>
      <c r="F27" s="33" t="s">
        <v>79</v>
      </c>
      <c r="G27" s="173">
        <v>45291</v>
      </c>
      <c r="H27" s="173">
        <v>45261</v>
      </c>
      <c r="I27" s="36">
        <v>36</v>
      </c>
      <c r="J27" s="36">
        <v>120</v>
      </c>
      <c r="K27" s="146" t="s">
        <v>721</v>
      </c>
      <c r="L27" s="37" t="s">
        <v>50</v>
      </c>
      <c r="M27" s="146" t="s">
        <v>721</v>
      </c>
      <c r="N27" s="37" t="s">
        <v>50</v>
      </c>
      <c r="O27" s="33"/>
      <c r="P27" s="90" t="s">
        <v>1668</v>
      </c>
      <c r="Q27" s="249">
        <v>6424001901</v>
      </c>
      <c r="R27" s="33">
        <v>6424001901</v>
      </c>
      <c r="S27" s="33"/>
      <c r="T27" s="33"/>
      <c r="U27" s="39">
        <v>30548500</v>
      </c>
      <c r="V27" s="78">
        <v>848569.4444444445</v>
      </c>
      <c r="W27" s="78">
        <v>254570.83333333334</v>
      </c>
      <c r="X27" s="41">
        <v>9334263.8888888936</v>
      </c>
      <c r="Y27" s="41">
        <v>254570.83333333334</v>
      </c>
      <c r="Z27" s="41">
        <v>254570.83333333334</v>
      </c>
      <c r="AA27" s="41">
        <v>254570.83333333334</v>
      </c>
      <c r="AB27" s="41">
        <v>254570.83333333334</v>
      </c>
      <c r="AC27" s="41">
        <v>254570.83333333334</v>
      </c>
      <c r="AD27" s="41">
        <v>254570.83333333334</v>
      </c>
      <c r="AE27" s="41">
        <v>254570.83333333334</v>
      </c>
      <c r="AF27" s="41">
        <v>254570.83333333334</v>
      </c>
      <c r="AG27" s="41">
        <v>254570.83333333334</v>
      </c>
      <c r="AH27" s="41">
        <v>254570.83333333334</v>
      </c>
      <c r="AI27" s="41">
        <v>254570.83333333334</v>
      </c>
      <c r="AJ27" s="41">
        <v>254570.83333333334</v>
      </c>
      <c r="AK27" s="41">
        <v>3054850.0000000005</v>
      </c>
      <c r="AL27" s="41">
        <v>6279413.8888888936</v>
      </c>
      <c r="AM27" s="219"/>
    </row>
    <row r="28" spans="1:39" s="42" customFormat="1" ht="13" outlineLevel="1" x14ac:dyDescent="0.25">
      <c r="A28" s="32" t="s">
        <v>38</v>
      </c>
      <c r="B28" s="33" t="s">
        <v>39</v>
      </c>
      <c r="C28" s="34"/>
      <c r="D28" s="33" t="s">
        <v>40</v>
      </c>
      <c r="E28" s="36" t="s">
        <v>44</v>
      </c>
      <c r="F28" s="33" t="s">
        <v>45</v>
      </c>
      <c r="G28" s="173">
        <v>45352</v>
      </c>
      <c r="H28" s="173">
        <v>45383</v>
      </c>
      <c r="I28" s="36">
        <v>36</v>
      </c>
      <c r="J28" s="36">
        <v>120</v>
      </c>
      <c r="K28" s="146" t="s">
        <v>613</v>
      </c>
      <c r="L28" s="37" t="s">
        <v>46</v>
      </c>
      <c r="M28" s="146" t="s">
        <v>613</v>
      </c>
      <c r="N28" s="37" t="s">
        <v>46</v>
      </c>
      <c r="O28" s="33"/>
      <c r="P28" s="90" t="s">
        <v>179</v>
      </c>
      <c r="Q28" s="249">
        <v>6274001901</v>
      </c>
      <c r="R28" s="33"/>
      <c r="S28" s="33"/>
      <c r="T28" s="33"/>
      <c r="U28" s="39">
        <v>33811200</v>
      </c>
      <c r="V28" s="78">
        <v>939200</v>
      </c>
      <c r="W28" s="78">
        <v>281760</v>
      </c>
      <c r="X28" s="41">
        <v>14088000</v>
      </c>
      <c r="Y28" s="41">
        <v>281760</v>
      </c>
      <c r="Z28" s="41">
        <v>281760</v>
      </c>
      <c r="AA28" s="41">
        <v>281760</v>
      </c>
      <c r="AB28" s="41">
        <v>281760</v>
      </c>
      <c r="AC28" s="41">
        <v>281760</v>
      </c>
      <c r="AD28" s="41">
        <v>281760</v>
      </c>
      <c r="AE28" s="41">
        <v>281760</v>
      </c>
      <c r="AF28" s="41">
        <v>281760</v>
      </c>
      <c r="AG28" s="41">
        <v>281760</v>
      </c>
      <c r="AH28" s="41">
        <v>281760</v>
      </c>
      <c r="AI28" s="41">
        <v>281760</v>
      </c>
      <c r="AJ28" s="41">
        <v>281760</v>
      </c>
      <c r="AK28" s="41">
        <v>3381120</v>
      </c>
      <c r="AL28" s="41">
        <v>10706880</v>
      </c>
      <c r="AM28" s="219"/>
    </row>
    <row r="29" spans="1:39" s="42" customFormat="1" ht="13" outlineLevel="1" x14ac:dyDescent="0.25">
      <c r="A29" s="129" t="s">
        <v>38</v>
      </c>
      <c r="B29" s="129" t="s">
        <v>39</v>
      </c>
      <c r="C29" s="130"/>
      <c r="D29" s="128" t="s">
        <v>64</v>
      </c>
      <c r="E29" s="172" t="s">
        <v>644</v>
      </c>
      <c r="F29" s="128" t="s">
        <v>75</v>
      </c>
      <c r="G29" s="233">
        <v>45382</v>
      </c>
      <c r="H29" s="233">
        <v>45383</v>
      </c>
      <c r="I29" s="36">
        <v>36</v>
      </c>
      <c r="J29" s="36">
        <v>144</v>
      </c>
      <c r="K29" s="174" t="s">
        <v>94</v>
      </c>
      <c r="L29" s="133" t="s">
        <v>66</v>
      </c>
      <c r="M29" s="174" t="s">
        <v>94</v>
      </c>
      <c r="N29" s="133" t="s">
        <v>66</v>
      </c>
      <c r="O29" s="128"/>
      <c r="P29" s="239" t="s">
        <v>179</v>
      </c>
      <c r="Q29" s="248">
        <v>6274001909</v>
      </c>
      <c r="R29" s="128">
        <v>6274001909</v>
      </c>
      <c r="S29" s="51"/>
      <c r="T29" s="51"/>
      <c r="U29" s="51">
        <v>185719645</v>
      </c>
      <c r="V29" s="78">
        <v>5158879.027777778</v>
      </c>
      <c r="W29" s="78">
        <v>1289719.7569444445</v>
      </c>
      <c r="X29" s="41">
        <v>77383185.416666687</v>
      </c>
      <c r="Y29" s="41">
        <v>1289719.7569444445</v>
      </c>
      <c r="Z29" s="41">
        <v>1289719.7569444445</v>
      </c>
      <c r="AA29" s="41">
        <v>1289719.7569444445</v>
      </c>
      <c r="AB29" s="41">
        <v>1289719.7569444445</v>
      </c>
      <c r="AC29" s="41">
        <v>1289719.7569444445</v>
      </c>
      <c r="AD29" s="41">
        <v>1289719.7569444445</v>
      </c>
      <c r="AE29" s="41">
        <v>1289719.7569444445</v>
      </c>
      <c r="AF29" s="41">
        <v>1289719.7569444445</v>
      </c>
      <c r="AG29" s="41">
        <v>1289719.7569444445</v>
      </c>
      <c r="AH29" s="41">
        <v>1289719.7569444445</v>
      </c>
      <c r="AI29" s="41">
        <v>1289719.7569444445</v>
      </c>
      <c r="AJ29" s="41">
        <v>1289719.7569444445</v>
      </c>
      <c r="AK29" s="41">
        <v>15476637.08333333</v>
      </c>
      <c r="AL29" s="41">
        <v>61906548.333333358</v>
      </c>
      <c r="AM29" s="219"/>
    </row>
    <row r="30" spans="1:39" s="42" customFormat="1" ht="13" outlineLevel="1" x14ac:dyDescent="0.25">
      <c r="A30" s="32"/>
      <c r="B30" s="33" t="s">
        <v>39</v>
      </c>
      <c r="C30" s="56"/>
      <c r="D30" s="33" t="s">
        <v>47</v>
      </c>
      <c r="E30" s="36" t="s">
        <v>80</v>
      </c>
      <c r="F30" s="33" t="s">
        <v>81</v>
      </c>
      <c r="G30" s="141">
        <v>45383</v>
      </c>
      <c r="H30" s="141">
        <v>45413</v>
      </c>
      <c r="I30" s="36">
        <v>36</v>
      </c>
      <c r="J30" s="36">
        <v>120</v>
      </c>
      <c r="K30" s="146" t="s">
        <v>757</v>
      </c>
      <c r="L30" s="37" t="s">
        <v>57</v>
      </c>
      <c r="M30" s="146" t="s">
        <v>757</v>
      </c>
      <c r="N30" s="37" t="s">
        <v>57</v>
      </c>
      <c r="O30" s="33"/>
      <c r="P30" s="90" t="s">
        <v>1668</v>
      </c>
      <c r="Q30" s="249">
        <v>6424001901</v>
      </c>
      <c r="R30" s="33">
        <v>6424001901</v>
      </c>
      <c r="S30" s="33"/>
      <c r="T30" s="33"/>
      <c r="U30" s="39">
        <v>160781500</v>
      </c>
      <c r="V30" s="78">
        <v>4466152.777777778</v>
      </c>
      <c r="W30" s="78">
        <v>1339845.8333333333</v>
      </c>
      <c r="X30" s="41">
        <v>71458444.444444478</v>
      </c>
      <c r="Y30" s="41">
        <v>1339845.8333333333</v>
      </c>
      <c r="Z30" s="41">
        <v>1339845.8333333333</v>
      </c>
      <c r="AA30" s="41">
        <v>1339845.8333333333</v>
      </c>
      <c r="AB30" s="41">
        <v>1339845.8333333333</v>
      </c>
      <c r="AC30" s="41">
        <v>1339845.8333333333</v>
      </c>
      <c r="AD30" s="41">
        <v>1339845.8333333333</v>
      </c>
      <c r="AE30" s="41">
        <v>1339845.8333333333</v>
      </c>
      <c r="AF30" s="41">
        <v>1339845.8333333333</v>
      </c>
      <c r="AG30" s="41">
        <v>1339845.8333333333</v>
      </c>
      <c r="AH30" s="41">
        <v>1339845.8333333333</v>
      </c>
      <c r="AI30" s="41">
        <v>1339845.8333333333</v>
      </c>
      <c r="AJ30" s="41">
        <v>1339845.8333333333</v>
      </c>
      <c r="AK30" s="41">
        <v>16078150.000000002</v>
      </c>
      <c r="AL30" s="41">
        <v>55380294.444444478</v>
      </c>
      <c r="AM30" s="219"/>
    </row>
    <row r="31" spans="1:39" s="42" customFormat="1" ht="13" outlineLevel="1" x14ac:dyDescent="0.25">
      <c r="A31" s="33" t="s">
        <v>38</v>
      </c>
      <c r="B31" s="33" t="s">
        <v>39</v>
      </c>
      <c r="C31" s="56"/>
      <c r="D31" s="33" t="s">
        <v>82</v>
      </c>
      <c r="E31" s="36" t="s">
        <v>83</v>
      </c>
      <c r="F31" s="33" t="s">
        <v>84</v>
      </c>
      <c r="G31" s="141">
        <v>45414</v>
      </c>
      <c r="H31" s="141">
        <v>45444</v>
      </c>
      <c r="I31" s="36">
        <v>36</v>
      </c>
      <c r="J31" s="36">
        <v>144</v>
      </c>
      <c r="K31" s="146" t="s">
        <v>613</v>
      </c>
      <c r="L31" s="37" t="s">
        <v>46</v>
      </c>
      <c r="M31" s="146" t="s">
        <v>613</v>
      </c>
      <c r="N31" s="37" t="s">
        <v>46</v>
      </c>
      <c r="O31" s="33"/>
      <c r="P31" s="90" t="s">
        <v>179</v>
      </c>
      <c r="Q31" s="249">
        <v>6274001903</v>
      </c>
      <c r="R31" s="33">
        <v>6274001903</v>
      </c>
      <c r="S31" s="58"/>
      <c r="T31" s="58"/>
      <c r="U31" s="58">
        <v>48500000</v>
      </c>
      <c r="V31" s="78">
        <v>1347222.2222222222</v>
      </c>
      <c r="W31" s="78">
        <v>336805.55555555556</v>
      </c>
      <c r="X31" s="41">
        <v>22902777.777777784</v>
      </c>
      <c r="Y31" s="41">
        <v>336805.55555555556</v>
      </c>
      <c r="Z31" s="41">
        <v>336805.55555555556</v>
      </c>
      <c r="AA31" s="41">
        <v>336805.55555555556</v>
      </c>
      <c r="AB31" s="41">
        <v>336805.55555555556</v>
      </c>
      <c r="AC31" s="41">
        <v>336805.55555555556</v>
      </c>
      <c r="AD31" s="41">
        <v>336805.55555555556</v>
      </c>
      <c r="AE31" s="41">
        <v>336805.55555555556</v>
      </c>
      <c r="AF31" s="41">
        <v>336805.55555555556</v>
      </c>
      <c r="AG31" s="41">
        <v>336805.55555555556</v>
      </c>
      <c r="AH31" s="41">
        <v>336805.55555555556</v>
      </c>
      <c r="AI31" s="41">
        <v>336805.55555555556</v>
      </c>
      <c r="AJ31" s="41">
        <v>336805.55555555556</v>
      </c>
      <c r="AK31" s="41">
        <v>4041666.6666666665</v>
      </c>
      <c r="AL31" s="41">
        <v>18861111.111111116</v>
      </c>
      <c r="AM31" s="219"/>
    </row>
    <row r="32" spans="1:39" s="42" customFormat="1" ht="13" outlineLevel="1" x14ac:dyDescent="0.25">
      <c r="A32" s="33" t="s">
        <v>38</v>
      </c>
      <c r="B32" s="33" t="s">
        <v>39</v>
      </c>
      <c r="C32" s="56"/>
      <c r="D32" s="33" t="s">
        <v>82</v>
      </c>
      <c r="E32" s="36" t="s">
        <v>85</v>
      </c>
      <c r="F32" s="33" t="s">
        <v>86</v>
      </c>
      <c r="G32" s="141">
        <v>45415</v>
      </c>
      <c r="H32" s="141">
        <v>45444</v>
      </c>
      <c r="I32" s="36">
        <v>60</v>
      </c>
      <c r="J32" s="36">
        <v>144</v>
      </c>
      <c r="K32" s="146" t="s">
        <v>637</v>
      </c>
      <c r="L32" s="37" t="s">
        <v>87</v>
      </c>
      <c r="M32" s="146" t="s">
        <v>637</v>
      </c>
      <c r="N32" s="37" t="s">
        <v>87</v>
      </c>
      <c r="O32" s="33"/>
      <c r="P32" s="90" t="s">
        <v>179</v>
      </c>
      <c r="Q32" s="249">
        <v>6274001903</v>
      </c>
      <c r="R32" s="33">
        <v>6274001903</v>
      </c>
      <c r="S32" s="58"/>
      <c r="T32" s="58"/>
      <c r="U32" s="58">
        <v>40000000</v>
      </c>
      <c r="V32" s="78">
        <v>666666.66666666663</v>
      </c>
      <c r="W32" s="78">
        <v>277777.77777777775</v>
      </c>
      <c r="X32" s="41">
        <v>27333333.333333336</v>
      </c>
      <c r="Y32" s="41">
        <v>277777.77777777775</v>
      </c>
      <c r="Z32" s="41">
        <v>277777.77777777775</v>
      </c>
      <c r="AA32" s="41">
        <v>277777.77777777775</v>
      </c>
      <c r="AB32" s="41">
        <v>277777.77777777775</v>
      </c>
      <c r="AC32" s="41">
        <v>277777.77777777775</v>
      </c>
      <c r="AD32" s="41">
        <v>277777.77777777775</v>
      </c>
      <c r="AE32" s="41">
        <v>277777.77777777775</v>
      </c>
      <c r="AF32" s="41">
        <v>277777.77777777775</v>
      </c>
      <c r="AG32" s="41">
        <v>277777.77777777775</v>
      </c>
      <c r="AH32" s="41">
        <v>277777.77777777775</v>
      </c>
      <c r="AI32" s="41">
        <v>277777.77777777775</v>
      </c>
      <c r="AJ32" s="41">
        <v>277777.77777777775</v>
      </c>
      <c r="AK32" s="41">
        <v>3333333.333333334</v>
      </c>
      <c r="AL32" s="41">
        <v>24000000</v>
      </c>
      <c r="AM32" s="219"/>
    </row>
    <row r="33" spans="1:39" s="42" customFormat="1" ht="13" outlineLevel="1" x14ac:dyDescent="0.25">
      <c r="A33" s="33" t="s">
        <v>38</v>
      </c>
      <c r="B33" s="33" t="s">
        <v>39</v>
      </c>
      <c r="C33" s="56"/>
      <c r="D33" s="33" t="s">
        <v>40</v>
      </c>
      <c r="E33" s="36" t="s">
        <v>92</v>
      </c>
      <c r="F33" s="33" t="s">
        <v>93</v>
      </c>
      <c r="G33" s="141">
        <v>45626</v>
      </c>
      <c r="H33" s="141">
        <v>45627</v>
      </c>
      <c r="I33" s="90">
        <v>36</v>
      </c>
      <c r="J33" s="90">
        <v>120</v>
      </c>
      <c r="K33" s="263" t="s">
        <v>94</v>
      </c>
      <c r="L33" s="264" t="s">
        <v>66</v>
      </c>
      <c r="M33" s="263" t="s">
        <v>94</v>
      </c>
      <c r="N33" s="264" t="s">
        <v>66</v>
      </c>
      <c r="O33" s="33"/>
      <c r="P33" s="90" t="s">
        <v>179</v>
      </c>
      <c r="Q33" s="252">
        <v>6274001901</v>
      </c>
      <c r="R33" s="33">
        <v>6274001901</v>
      </c>
      <c r="S33" s="58"/>
      <c r="T33" s="58"/>
      <c r="U33" s="92">
        <v>621093014</v>
      </c>
      <c r="V33" s="78">
        <v>17252583.722222224</v>
      </c>
      <c r="W33" s="78">
        <v>5175775.1166666662</v>
      </c>
      <c r="X33" s="41">
        <v>396809425.61111116</v>
      </c>
      <c r="Y33" s="41">
        <v>5175775.1166666662</v>
      </c>
      <c r="Z33" s="41">
        <v>5175775.1166666662</v>
      </c>
      <c r="AA33" s="41">
        <v>5175775.1166666662</v>
      </c>
      <c r="AB33" s="41">
        <v>5175775.1166666662</v>
      </c>
      <c r="AC33" s="41">
        <v>5175775.1166666662</v>
      </c>
      <c r="AD33" s="41">
        <v>5175775.1166666662</v>
      </c>
      <c r="AE33" s="41">
        <v>5175775.1166666662</v>
      </c>
      <c r="AF33" s="41">
        <v>5175775.1166666662</v>
      </c>
      <c r="AG33" s="41">
        <v>5175775.1166666662</v>
      </c>
      <c r="AH33" s="41">
        <v>5175775.1166666662</v>
      </c>
      <c r="AI33" s="41">
        <v>5175775.1166666662</v>
      </c>
      <c r="AJ33" s="41">
        <v>5175775.1166666662</v>
      </c>
      <c r="AK33" s="41">
        <v>62109301.399999999</v>
      </c>
      <c r="AL33" s="41">
        <v>334700124.21111119</v>
      </c>
      <c r="AM33" s="219"/>
    </row>
    <row r="34" spans="1:39" s="42" customFormat="1" ht="13" outlineLevel="1" x14ac:dyDescent="0.25">
      <c r="A34" s="33" t="s">
        <v>662</v>
      </c>
      <c r="B34" s="33" t="s">
        <v>39</v>
      </c>
      <c r="C34" s="56"/>
      <c r="D34" s="33" t="s">
        <v>47</v>
      </c>
      <c r="E34" s="36" t="s">
        <v>656</v>
      </c>
      <c r="F34" s="33" t="s">
        <v>657</v>
      </c>
      <c r="G34" s="141">
        <v>45597</v>
      </c>
      <c r="H34" s="141">
        <v>45627</v>
      </c>
      <c r="I34" s="141" t="s">
        <v>717</v>
      </c>
      <c r="J34" s="36">
        <v>120</v>
      </c>
      <c r="K34" s="148" t="s">
        <v>723</v>
      </c>
      <c r="L34" s="37" t="s">
        <v>599</v>
      </c>
      <c r="M34" s="148" t="s">
        <v>723</v>
      </c>
      <c r="N34" s="37" t="s">
        <v>599</v>
      </c>
      <c r="O34" s="33"/>
      <c r="P34" s="90" t="s">
        <v>1668</v>
      </c>
      <c r="Q34" s="250" t="s">
        <v>837</v>
      </c>
      <c r="R34" s="33">
        <v>6274001905</v>
      </c>
      <c r="S34" s="58"/>
      <c r="T34" s="58"/>
      <c r="U34" s="95">
        <v>71423600</v>
      </c>
      <c r="V34" s="78">
        <v>1983988.888888889</v>
      </c>
      <c r="W34" s="78">
        <v>595196.66666666663</v>
      </c>
      <c r="X34" s="41">
        <v>45631744.444444448</v>
      </c>
      <c r="Y34" s="41">
        <v>595196.66666666663</v>
      </c>
      <c r="Z34" s="41">
        <v>595196.66666666663</v>
      </c>
      <c r="AA34" s="41">
        <v>595196.66666666663</v>
      </c>
      <c r="AB34" s="41">
        <v>595196.66666666663</v>
      </c>
      <c r="AC34" s="41">
        <v>595196.66666666663</v>
      </c>
      <c r="AD34" s="41">
        <v>595196.66666666663</v>
      </c>
      <c r="AE34" s="41">
        <v>595196.66666666663</v>
      </c>
      <c r="AF34" s="41">
        <v>595196.66666666663</v>
      </c>
      <c r="AG34" s="41">
        <v>595196.66666666663</v>
      </c>
      <c r="AH34" s="41">
        <v>595196.66666666663</v>
      </c>
      <c r="AI34" s="41">
        <v>595196.66666666663</v>
      </c>
      <c r="AJ34" s="41">
        <v>595196.66666666663</v>
      </c>
      <c r="AK34" s="41">
        <v>7142360.0000000009</v>
      </c>
      <c r="AL34" s="41">
        <v>38489384.444444448</v>
      </c>
      <c r="AM34" s="219"/>
    </row>
    <row r="35" spans="1:39" s="42" customFormat="1" ht="13" outlineLevel="1" x14ac:dyDescent="0.25">
      <c r="A35" s="33" t="s">
        <v>38</v>
      </c>
      <c r="B35" s="33" t="s">
        <v>39</v>
      </c>
      <c r="C35" s="56"/>
      <c r="D35" s="33" t="s">
        <v>40</v>
      </c>
      <c r="E35" s="36" t="s">
        <v>654</v>
      </c>
      <c r="F35" s="33" t="s">
        <v>655</v>
      </c>
      <c r="G35" s="141">
        <v>45679</v>
      </c>
      <c r="H35" s="141">
        <v>45689</v>
      </c>
      <c r="I35" s="141" t="s">
        <v>838</v>
      </c>
      <c r="J35" s="36">
        <v>120</v>
      </c>
      <c r="K35" s="148" t="s">
        <v>619</v>
      </c>
      <c r="L35" s="37" t="s">
        <v>43</v>
      </c>
      <c r="M35" s="148" t="s">
        <v>619</v>
      </c>
      <c r="N35" s="37" t="s">
        <v>43</v>
      </c>
      <c r="O35" s="33"/>
      <c r="P35" s="90" t="s">
        <v>179</v>
      </c>
      <c r="Q35" s="250" t="s">
        <v>836</v>
      </c>
      <c r="R35" s="33">
        <v>6274001903</v>
      </c>
      <c r="S35" s="58"/>
      <c r="T35" s="58"/>
      <c r="U35" s="95">
        <v>174699000</v>
      </c>
      <c r="V35" s="78">
        <v>8319000</v>
      </c>
      <c r="W35" s="78">
        <v>1455825</v>
      </c>
      <c r="X35" s="41">
        <v>83190000</v>
      </c>
      <c r="Y35" s="41">
        <v>1455825</v>
      </c>
      <c r="Z35" s="41">
        <v>1455825</v>
      </c>
      <c r="AA35" s="41">
        <v>1455825</v>
      </c>
      <c r="AB35" s="41">
        <v>1455825</v>
      </c>
      <c r="AC35" s="41">
        <v>1455825</v>
      </c>
      <c r="AD35" s="41">
        <v>1455825</v>
      </c>
      <c r="AE35" s="41">
        <v>1455825</v>
      </c>
      <c r="AF35" s="41">
        <v>1455825</v>
      </c>
      <c r="AG35" s="41">
        <v>1455825</v>
      </c>
      <c r="AH35" s="41">
        <v>1455825</v>
      </c>
      <c r="AI35" s="41">
        <v>1455825</v>
      </c>
      <c r="AJ35" s="41">
        <v>1455825</v>
      </c>
      <c r="AK35" s="41">
        <v>17469900</v>
      </c>
      <c r="AL35" s="41">
        <v>65720100</v>
      </c>
      <c r="AM35" s="219"/>
    </row>
    <row r="36" spans="1:39" s="42" customFormat="1" ht="13" outlineLevel="1" x14ac:dyDescent="0.25">
      <c r="A36" s="33" t="s">
        <v>662</v>
      </c>
      <c r="B36" s="33" t="s">
        <v>39</v>
      </c>
      <c r="C36" s="56"/>
      <c r="D36" s="33" t="s">
        <v>47</v>
      </c>
      <c r="E36" s="36" t="s">
        <v>658</v>
      </c>
      <c r="F36" s="33" t="s">
        <v>659</v>
      </c>
      <c r="G36" s="141">
        <v>45714</v>
      </c>
      <c r="H36" s="141">
        <v>45717</v>
      </c>
      <c r="I36" s="141" t="s">
        <v>717</v>
      </c>
      <c r="J36" s="36">
        <v>120</v>
      </c>
      <c r="K36" s="148" t="s">
        <v>723</v>
      </c>
      <c r="L36" s="37" t="s">
        <v>599</v>
      </c>
      <c r="M36" s="148" t="s">
        <v>723</v>
      </c>
      <c r="N36" s="37" t="s">
        <v>599</v>
      </c>
      <c r="O36" s="33"/>
      <c r="P36" s="90" t="s">
        <v>1668</v>
      </c>
      <c r="Q36" s="250" t="s">
        <v>837</v>
      </c>
      <c r="R36" s="33">
        <v>6274001905</v>
      </c>
      <c r="S36" s="58"/>
      <c r="T36" s="58"/>
      <c r="U36" s="95">
        <v>140570000</v>
      </c>
      <c r="V36" s="78">
        <v>3904722.222222222</v>
      </c>
      <c r="W36" s="78">
        <v>1171416.6666666667</v>
      </c>
      <c r="X36" s="41">
        <v>101522777.77777776</v>
      </c>
      <c r="Y36" s="41">
        <v>1171416.6666666667</v>
      </c>
      <c r="Z36" s="41">
        <v>1171416.6666666667</v>
      </c>
      <c r="AA36" s="41">
        <v>1171416.6666666667</v>
      </c>
      <c r="AB36" s="41">
        <v>1171416.6666666667</v>
      </c>
      <c r="AC36" s="41">
        <v>1171416.6666666667</v>
      </c>
      <c r="AD36" s="41">
        <v>1171416.6666666667</v>
      </c>
      <c r="AE36" s="41">
        <v>1171416.6666666667</v>
      </c>
      <c r="AF36" s="41">
        <v>1171416.6666666667</v>
      </c>
      <c r="AG36" s="41">
        <v>1171416.6666666667</v>
      </c>
      <c r="AH36" s="41">
        <v>1171416.6666666667</v>
      </c>
      <c r="AI36" s="41">
        <v>1171416.6666666667</v>
      </c>
      <c r="AJ36" s="41">
        <v>1171416.6666666667</v>
      </c>
      <c r="AK36" s="41">
        <v>14056999.999999998</v>
      </c>
      <c r="AL36" s="41">
        <v>87465777.777777761</v>
      </c>
      <c r="AM36" s="219"/>
    </row>
    <row r="37" spans="1:39" s="42" customFormat="1" ht="13" outlineLevel="1" x14ac:dyDescent="0.25">
      <c r="A37" s="33" t="s">
        <v>662</v>
      </c>
      <c r="B37" s="33" t="s">
        <v>39</v>
      </c>
      <c r="C37" s="56"/>
      <c r="D37" s="33" t="s">
        <v>47</v>
      </c>
      <c r="E37" s="36" t="s">
        <v>660</v>
      </c>
      <c r="F37" s="33" t="s">
        <v>661</v>
      </c>
      <c r="G37" s="141">
        <v>45808</v>
      </c>
      <c r="H37" s="141">
        <v>45809</v>
      </c>
      <c r="I37" s="141" t="s">
        <v>814</v>
      </c>
      <c r="J37" s="36">
        <v>120</v>
      </c>
      <c r="K37" s="148" t="s">
        <v>721</v>
      </c>
      <c r="L37" s="37" t="s">
        <v>66</v>
      </c>
      <c r="M37" s="148" t="s">
        <v>721</v>
      </c>
      <c r="N37" s="37" t="s">
        <v>66</v>
      </c>
      <c r="O37" s="33"/>
      <c r="P37" s="90" t="s">
        <v>1668</v>
      </c>
      <c r="Q37" s="250" t="s">
        <v>837</v>
      </c>
      <c r="R37" s="33">
        <v>6274001901</v>
      </c>
      <c r="S37" s="58"/>
      <c r="T37" s="58"/>
      <c r="U37" s="95">
        <v>72217040</v>
      </c>
      <c r="V37" s="78">
        <v>1003014.4444444445</v>
      </c>
      <c r="W37" s="78">
        <v>601808.66666666663</v>
      </c>
      <c r="X37" s="41">
        <v>65195938.888888888</v>
      </c>
      <c r="Y37" s="41">
        <v>601808.66666666663</v>
      </c>
      <c r="Z37" s="41">
        <v>601808.66666666663</v>
      </c>
      <c r="AA37" s="41">
        <v>601808.66666666663</v>
      </c>
      <c r="AB37" s="41">
        <v>601808.66666666663</v>
      </c>
      <c r="AC37" s="41">
        <v>601808.66666666663</v>
      </c>
      <c r="AD37" s="41">
        <v>601808.66666666663</v>
      </c>
      <c r="AE37" s="41">
        <v>601808.66666666663</v>
      </c>
      <c r="AF37" s="41">
        <v>601808.66666666663</v>
      </c>
      <c r="AG37" s="41">
        <v>601808.66666666663</v>
      </c>
      <c r="AH37" s="41">
        <v>601808.66666666663</v>
      </c>
      <c r="AI37" s="41">
        <v>601808.66666666663</v>
      </c>
      <c r="AJ37" s="41">
        <v>601808.66666666663</v>
      </c>
      <c r="AK37" s="41">
        <v>7221704.0000000009</v>
      </c>
      <c r="AL37" s="41">
        <v>57974234.888888888</v>
      </c>
      <c r="AM37" s="219"/>
    </row>
    <row r="38" spans="1:39" s="42" customFormat="1" ht="13" outlineLevel="1" x14ac:dyDescent="0.25">
      <c r="A38" s="33" t="s">
        <v>38</v>
      </c>
      <c r="B38" s="33" t="s">
        <v>39</v>
      </c>
      <c r="C38" s="56"/>
      <c r="D38" s="33" t="s">
        <v>47</v>
      </c>
      <c r="E38" s="36" t="s">
        <v>834</v>
      </c>
      <c r="F38" s="33" t="s">
        <v>835</v>
      </c>
      <c r="G38" s="141">
        <v>45930</v>
      </c>
      <c r="H38" s="141">
        <v>45931</v>
      </c>
      <c r="I38" s="141" t="s">
        <v>814</v>
      </c>
      <c r="J38" s="36">
        <v>120</v>
      </c>
      <c r="K38" s="148" t="s">
        <v>723</v>
      </c>
      <c r="L38" s="37" t="s">
        <v>599</v>
      </c>
      <c r="M38" s="148" t="s">
        <v>723</v>
      </c>
      <c r="N38" s="37" t="s">
        <v>599</v>
      </c>
      <c r="O38" s="33"/>
      <c r="P38" s="90" t="s">
        <v>1668</v>
      </c>
      <c r="Q38" s="250" t="s">
        <v>837</v>
      </c>
      <c r="R38" s="33">
        <v>6274001901</v>
      </c>
      <c r="S38" s="58"/>
      <c r="T38" s="58"/>
      <c r="U38" s="95">
        <v>108193230</v>
      </c>
      <c r="V38" s="78">
        <v>1502683.75</v>
      </c>
      <c r="W38" s="78">
        <v>901610.25</v>
      </c>
      <c r="X38" s="41">
        <v>103685178.75</v>
      </c>
      <c r="Y38" s="41">
        <v>901610.25</v>
      </c>
      <c r="Z38" s="41">
        <v>901610.25</v>
      </c>
      <c r="AA38" s="41">
        <v>901610.25</v>
      </c>
      <c r="AB38" s="41">
        <v>901610.25</v>
      </c>
      <c r="AC38" s="41">
        <v>901610.25</v>
      </c>
      <c r="AD38" s="41">
        <v>901610.25</v>
      </c>
      <c r="AE38" s="41">
        <v>901610.25</v>
      </c>
      <c r="AF38" s="41">
        <v>901610.25</v>
      </c>
      <c r="AG38" s="41">
        <v>901610.25</v>
      </c>
      <c r="AH38" s="41">
        <v>901610.25</v>
      </c>
      <c r="AI38" s="41">
        <v>901610.25</v>
      </c>
      <c r="AJ38" s="41">
        <v>901610.25</v>
      </c>
      <c r="AK38" s="41">
        <v>10819323</v>
      </c>
      <c r="AL38" s="41">
        <v>92865855.75</v>
      </c>
      <c r="AM38" s="219"/>
    </row>
    <row r="39" spans="1:39" s="42" customFormat="1" ht="13" outlineLevel="1" x14ac:dyDescent="0.25">
      <c r="A39" s="33" t="s">
        <v>38</v>
      </c>
      <c r="B39" s="33" t="s">
        <v>39</v>
      </c>
      <c r="C39" s="56"/>
      <c r="D39" s="33" t="s">
        <v>40</v>
      </c>
      <c r="E39" s="36" t="s">
        <v>1074</v>
      </c>
      <c r="F39" s="33" t="s">
        <v>1073</v>
      </c>
      <c r="G39" s="141">
        <v>45961</v>
      </c>
      <c r="H39" s="141">
        <v>45962</v>
      </c>
      <c r="I39" s="141" t="s">
        <v>783</v>
      </c>
      <c r="J39" s="36">
        <v>120</v>
      </c>
      <c r="K39" s="148" t="s">
        <v>640</v>
      </c>
      <c r="L39" s="37" t="s">
        <v>641</v>
      </c>
      <c r="M39" s="148" t="s">
        <v>640</v>
      </c>
      <c r="N39" s="37" t="s">
        <v>641</v>
      </c>
      <c r="O39" s="33"/>
      <c r="P39" s="90" t="s">
        <v>179</v>
      </c>
      <c r="Q39" s="250" t="s">
        <v>836</v>
      </c>
      <c r="R39" s="33">
        <v>6274001901</v>
      </c>
      <c r="S39" s="58"/>
      <c r="T39" s="58"/>
      <c r="U39" s="95">
        <v>723140800</v>
      </c>
      <c r="V39" s="78">
        <v>12052346.666666666</v>
      </c>
      <c r="W39" s="78">
        <v>6026173.333333333</v>
      </c>
      <c r="X39" s="41">
        <v>699036106.66666663</v>
      </c>
      <c r="Y39" s="41">
        <v>6026173.333333333</v>
      </c>
      <c r="Z39" s="41">
        <v>6026173.333333333</v>
      </c>
      <c r="AA39" s="41">
        <v>6026173.333333333</v>
      </c>
      <c r="AB39" s="41">
        <v>6026173.333333333</v>
      </c>
      <c r="AC39" s="41">
        <v>6026173.333333333</v>
      </c>
      <c r="AD39" s="41">
        <v>6026173.333333333</v>
      </c>
      <c r="AE39" s="41">
        <v>6026173.333333333</v>
      </c>
      <c r="AF39" s="41">
        <v>6026173.333333333</v>
      </c>
      <c r="AG39" s="41">
        <v>6026173.333333333</v>
      </c>
      <c r="AH39" s="41">
        <v>6026173.333333333</v>
      </c>
      <c r="AI39" s="41">
        <v>6026173.333333333</v>
      </c>
      <c r="AJ39" s="41">
        <v>6026173.333333333</v>
      </c>
      <c r="AK39" s="41">
        <v>72314080.000000015</v>
      </c>
      <c r="AL39" s="41">
        <v>626722026.66666663</v>
      </c>
      <c r="AM39" s="219"/>
    </row>
    <row r="40" spans="1:39" s="42" customFormat="1" ht="13" outlineLevel="1" x14ac:dyDescent="0.25">
      <c r="A40" s="33" t="s">
        <v>38</v>
      </c>
      <c r="B40" s="33" t="s">
        <v>39</v>
      </c>
      <c r="C40" s="56"/>
      <c r="D40" s="33" t="s">
        <v>64</v>
      </c>
      <c r="E40" s="146" t="s">
        <v>1192</v>
      </c>
      <c r="F40" s="33" t="s">
        <v>1193</v>
      </c>
      <c r="G40" s="141">
        <v>45991</v>
      </c>
      <c r="H40" s="141">
        <v>45992</v>
      </c>
      <c r="I40" s="33"/>
      <c r="J40" s="36" t="s">
        <v>1194</v>
      </c>
      <c r="K40" s="146" t="s">
        <v>637</v>
      </c>
      <c r="L40" s="37" t="s">
        <v>87</v>
      </c>
      <c r="M40" s="146" t="s">
        <v>637</v>
      </c>
      <c r="N40" s="37" t="s">
        <v>87</v>
      </c>
      <c r="O40" s="33"/>
      <c r="P40" s="240" t="s">
        <v>179</v>
      </c>
      <c r="Q40" s="249" t="s">
        <v>824</v>
      </c>
      <c r="R40" s="33"/>
      <c r="S40" s="58"/>
      <c r="T40" s="58"/>
      <c r="U40" s="58">
        <v>248009202</v>
      </c>
      <c r="V40" s="59"/>
      <c r="W40" s="59">
        <v>826697.34</v>
      </c>
      <c r="X40" s="41">
        <v>247182504.66</v>
      </c>
      <c r="Y40" s="41">
        <v>826697.34</v>
      </c>
      <c r="Z40" s="41">
        <v>826697.34</v>
      </c>
      <c r="AA40" s="41">
        <v>826697.34</v>
      </c>
      <c r="AB40" s="41">
        <v>826697.34</v>
      </c>
      <c r="AC40" s="41">
        <v>826697.34</v>
      </c>
      <c r="AD40" s="41">
        <v>826697.34</v>
      </c>
      <c r="AE40" s="41">
        <v>826697.34</v>
      </c>
      <c r="AF40" s="41">
        <v>826697.34</v>
      </c>
      <c r="AG40" s="41">
        <v>826697.34</v>
      </c>
      <c r="AH40" s="41">
        <v>826697.34</v>
      </c>
      <c r="AI40" s="41">
        <v>826697.34</v>
      </c>
      <c r="AJ40" s="41">
        <v>826697.34</v>
      </c>
      <c r="AK40" s="41">
        <v>9920368.0800000001</v>
      </c>
      <c r="AL40" s="41">
        <v>237262136.57999998</v>
      </c>
      <c r="AM40" s="219"/>
    </row>
    <row r="41" spans="1:39" s="42" customFormat="1" ht="13" outlineLevel="1" x14ac:dyDescent="0.25">
      <c r="A41" s="33" t="s">
        <v>38</v>
      </c>
      <c r="B41" s="33" t="s">
        <v>39</v>
      </c>
      <c r="C41" s="56"/>
      <c r="D41" s="33" t="s">
        <v>64</v>
      </c>
      <c r="E41" s="146" t="s">
        <v>1226</v>
      </c>
      <c r="F41" s="33" t="s">
        <v>1227</v>
      </c>
      <c r="G41" s="141">
        <v>45991</v>
      </c>
      <c r="H41" s="141">
        <v>45992</v>
      </c>
      <c r="I41" s="33"/>
      <c r="J41" s="36" t="s">
        <v>1228</v>
      </c>
      <c r="K41" s="146" t="s">
        <v>94</v>
      </c>
      <c r="L41" s="37" t="s">
        <v>66</v>
      </c>
      <c r="M41" s="146" t="s">
        <v>94</v>
      </c>
      <c r="N41" s="37" t="s">
        <v>66</v>
      </c>
      <c r="O41" s="33"/>
      <c r="P41" s="240" t="s">
        <v>179</v>
      </c>
      <c r="Q41" s="249" t="s">
        <v>824</v>
      </c>
      <c r="R41" s="33"/>
      <c r="S41" s="58"/>
      <c r="T41" s="58"/>
      <c r="U41" s="58">
        <v>332694101</v>
      </c>
      <c r="V41" s="59"/>
      <c r="W41" s="59">
        <v>2772450.8416666668</v>
      </c>
      <c r="X41" s="41">
        <v>247182504.66</v>
      </c>
      <c r="Y41" s="41">
        <v>2772450.8416666668</v>
      </c>
      <c r="Z41" s="41">
        <v>2772450.8416666668</v>
      </c>
      <c r="AA41" s="41">
        <v>2772450.8416666668</v>
      </c>
      <c r="AB41" s="41">
        <v>2772450.8416666668</v>
      </c>
      <c r="AC41" s="41">
        <v>2772450.8416666668</v>
      </c>
      <c r="AD41" s="41">
        <v>2772450.8416666668</v>
      </c>
      <c r="AE41" s="41">
        <v>2772450.8416666668</v>
      </c>
      <c r="AF41" s="41">
        <v>2772450.8416666668</v>
      </c>
      <c r="AG41" s="41">
        <v>2772450.8416666668</v>
      </c>
      <c r="AH41" s="41">
        <v>2772450.8416666668</v>
      </c>
      <c r="AI41" s="41">
        <v>2772450.8416666668</v>
      </c>
      <c r="AJ41" s="41">
        <v>2772450.8416666668</v>
      </c>
      <c r="AK41" s="41">
        <v>33269410.100000009</v>
      </c>
      <c r="AL41" s="41">
        <v>213913094.56</v>
      </c>
      <c r="AM41" s="219"/>
    </row>
    <row r="42" spans="1:39" s="42" customFormat="1" ht="13" outlineLevel="1" x14ac:dyDescent="0.25">
      <c r="A42" s="33" t="s">
        <v>38</v>
      </c>
      <c r="B42" s="33" t="s">
        <v>39</v>
      </c>
      <c r="C42" s="56"/>
      <c r="D42" s="33" t="s">
        <v>40</v>
      </c>
      <c r="E42" s="146" t="s">
        <v>1616</v>
      </c>
      <c r="F42" s="33" t="s">
        <v>1630</v>
      </c>
      <c r="G42" s="141">
        <v>46053</v>
      </c>
      <c r="H42" s="141">
        <v>46054</v>
      </c>
      <c r="I42" s="33"/>
      <c r="J42" s="36" t="s">
        <v>1228</v>
      </c>
      <c r="K42" s="146" t="s">
        <v>619</v>
      </c>
      <c r="L42" s="37" t="s">
        <v>43</v>
      </c>
      <c r="M42" s="148" t="s">
        <v>619</v>
      </c>
      <c r="N42" s="37" t="s">
        <v>43</v>
      </c>
      <c r="O42" s="33"/>
      <c r="P42" s="240" t="str">
        <f>LEFT(Q42,4)</f>
        <v>6274</v>
      </c>
      <c r="Q42" s="249" t="s">
        <v>836</v>
      </c>
      <c r="R42" s="33"/>
      <c r="S42" s="58"/>
      <c r="T42" s="58"/>
      <c r="U42" s="58">
        <v>722538166</v>
      </c>
      <c r="V42" s="59"/>
      <c r="W42" s="59">
        <f>U42/J42</f>
        <v>6021151.3833333338</v>
      </c>
      <c r="X42" s="41">
        <v>0</v>
      </c>
      <c r="Y42" s="41"/>
      <c r="Z42" s="41">
        <v>6021151.3833333338</v>
      </c>
      <c r="AA42" s="41">
        <v>6021151.3833333338</v>
      </c>
      <c r="AB42" s="41">
        <v>6021151.3833333338</v>
      </c>
      <c r="AC42" s="41">
        <v>6021151.3833333338</v>
      </c>
      <c r="AD42" s="41">
        <v>6021151.3833333338</v>
      </c>
      <c r="AE42" s="41">
        <v>6021151.3833333338</v>
      </c>
      <c r="AF42" s="41">
        <v>6021151.3833333338</v>
      </c>
      <c r="AG42" s="41">
        <v>6021151.3833333338</v>
      </c>
      <c r="AH42" s="41">
        <v>6021151.3833333338</v>
      </c>
      <c r="AI42" s="41">
        <v>6021151.3833333338</v>
      </c>
      <c r="AJ42" s="41">
        <v>6021151.3833333338</v>
      </c>
      <c r="AK42" s="41">
        <f>SUM(Y42:AJ42)</f>
        <v>66232665.216666669</v>
      </c>
      <c r="AL42" s="41">
        <f>U42-AK42</f>
        <v>656305500.7833333</v>
      </c>
      <c r="AM42" s="219"/>
    </row>
    <row r="43" spans="1:39" s="42" customFormat="1" ht="13" outlineLevel="1" x14ac:dyDescent="0.25">
      <c r="A43" s="33" t="s">
        <v>38</v>
      </c>
      <c r="B43" s="33" t="s">
        <v>39</v>
      </c>
      <c r="C43" s="56"/>
      <c r="D43" s="33" t="s">
        <v>40</v>
      </c>
      <c r="E43" s="146" t="s">
        <v>1675</v>
      </c>
      <c r="F43" s="33" t="s">
        <v>1679</v>
      </c>
      <c r="G43" s="141">
        <v>46112</v>
      </c>
      <c r="H43" s="141">
        <v>46113</v>
      </c>
      <c r="I43" s="33"/>
      <c r="J43" s="36" t="s">
        <v>1228</v>
      </c>
      <c r="K43" s="146" t="s">
        <v>619</v>
      </c>
      <c r="L43" s="37" t="s">
        <v>43</v>
      </c>
      <c r="M43" s="148"/>
      <c r="N43" s="37"/>
      <c r="O43" s="33"/>
      <c r="P43" s="240" t="str">
        <f>LEFT(Q43,4)</f>
        <v>6274</v>
      </c>
      <c r="Q43" s="249" t="s">
        <v>836</v>
      </c>
      <c r="R43" s="33"/>
      <c r="S43" s="58"/>
      <c r="T43" s="58"/>
      <c r="U43" s="58">
        <v>364888127</v>
      </c>
      <c r="V43" s="59"/>
      <c r="W43" s="59">
        <f>U43/J43</f>
        <v>3040734.3916666666</v>
      </c>
      <c r="X43" s="41"/>
      <c r="Y43" s="41"/>
      <c r="Z43" s="41"/>
      <c r="AA43" s="41"/>
      <c r="AB43" s="41">
        <v>3040734.3916666666</v>
      </c>
      <c r="AC43" s="41">
        <v>3040734.3916666666</v>
      </c>
      <c r="AD43" s="41">
        <v>3040734.3916666666</v>
      </c>
      <c r="AE43" s="41">
        <v>3040734.3916666666</v>
      </c>
      <c r="AF43" s="41">
        <v>3040734.3916666666</v>
      </c>
      <c r="AG43" s="41">
        <v>3040734.3916666666</v>
      </c>
      <c r="AH43" s="41">
        <v>3040734.3916666666</v>
      </c>
      <c r="AI43" s="41">
        <v>3040734.3916666666</v>
      </c>
      <c r="AJ43" s="41">
        <v>3040734.3916666666</v>
      </c>
      <c r="AK43" s="41">
        <f>SUM(Y43:AJ43)</f>
        <v>27366609.524999995</v>
      </c>
      <c r="AL43" s="41">
        <f>U43-AK43</f>
        <v>337521517.47500002</v>
      </c>
      <c r="AM43" s="219"/>
    </row>
    <row r="44" spans="1:39" s="42" customFormat="1" ht="13" outlineLevel="1" x14ac:dyDescent="0.25">
      <c r="A44" s="33"/>
      <c r="B44" s="33"/>
      <c r="C44" s="56"/>
      <c r="D44" s="33"/>
      <c r="E44" s="146"/>
      <c r="F44" s="33"/>
      <c r="G44" s="141"/>
      <c r="H44" s="141"/>
      <c r="I44" s="33"/>
      <c r="J44" s="36"/>
      <c r="K44" s="146"/>
      <c r="L44" s="37"/>
      <c r="M44" s="148"/>
      <c r="N44" s="37"/>
      <c r="O44" s="33"/>
      <c r="P44" s="240"/>
      <c r="Q44" s="249"/>
      <c r="R44" s="33"/>
      <c r="S44" s="58"/>
      <c r="T44" s="58"/>
      <c r="U44" s="58"/>
      <c r="V44" s="59"/>
      <c r="W44" s="59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219"/>
    </row>
    <row r="45" spans="1:39" s="31" customFormat="1" ht="13" x14ac:dyDescent="0.25">
      <c r="A45" s="25"/>
      <c r="B45" s="25"/>
      <c r="C45" s="26"/>
      <c r="D45" s="27"/>
      <c r="E45" s="28" t="s">
        <v>95</v>
      </c>
      <c r="F45" s="29" t="s">
        <v>96</v>
      </c>
      <c r="G45" s="27"/>
      <c r="H45" s="27"/>
      <c r="I45" s="27"/>
      <c r="J45" s="27"/>
      <c r="K45" s="145" t="s">
        <v>756</v>
      </c>
      <c r="L45" s="27"/>
      <c r="M45" s="145" t="s">
        <v>756</v>
      </c>
      <c r="N45" s="27"/>
      <c r="O45" s="25"/>
      <c r="P45" s="25"/>
      <c r="Q45" s="247"/>
      <c r="R45" s="27"/>
      <c r="S45" s="27"/>
      <c r="T45" s="27"/>
      <c r="U45" s="27"/>
      <c r="V45" s="30">
        <v>1239797963.0545139</v>
      </c>
      <c r="W45" s="30">
        <v>1121657650.1365972</v>
      </c>
      <c r="X45" s="30">
        <v>142992152522.8642</v>
      </c>
      <c r="Y45" s="30">
        <v>1074020278.8391666</v>
      </c>
      <c r="Z45" s="30">
        <v>1074020278.8391666</v>
      </c>
      <c r="AA45" s="30">
        <v>1074020278.8391666</v>
      </c>
      <c r="AB45" s="30">
        <v>1074020278.8391666</v>
      </c>
      <c r="AC45" s="30">
        <v>1074020278.8391666</v>
      </c>
      <c r="AD45" s="30">
        <v>1074020278.8391666</v>
      </c>
      <c r="AE45" s="30">
        <v>1074020278.8391666</v>
      </c>
      <c r="AF45" s="30">
        <v>1068881374.9758332</v>
      </c>
      <c r="AG45" s="30">
        <v>1068881374.9758332</v>
      </c>
      <c r="AH45" s="30">
        <v>1068881374.9758332</v>
      </c>
      <c r="AI45" s="30">
        <v>1068881374.9758332</v>
      </c>
      <c r="AJ45" s="30">
        <v>1068881374.9758332</v>
      </c>
      <c r="AK45" s="30">
        <v>12862548826.753334</v>
      </c>
      <c r="AL45" s="30">
        <v>130129603696.11082</v>
      </c>
      <c r="AM45" s="212"/>
    </row>
    <row r="46" spans="1:39" s="42" customFormat="1" ht="13" outlineLevel="1" x14ac:dyDescent="0.25">
      <c r="A46" s="33" t="s">
        <v>38</v>
      </c>
      <c r="B46" s="33" t="s">
        <v>39</v>
      </c>
      <c r="C46" s="64"/>
      <c r="D46" s="65" t="s">
        <v>40</v>
      </c>
      <c r="E46" s="149" t="s">
        <v>97</v>
      </c>
      <c r="F46" s="65" t="s">
        <v>98</v>
      </c>
      <c r="G46" s="141">
        <v>44288</v>
      </c>
      <c r="H46" s="141">
        <v>44287</v>
      </c>
      <c r="I46" s="65">
        <v>300</v>
      </c>
      <c r="J46" s="36">
        <v>300</v>
      </c>
      <c r="K46" s="149" t="s">
        <v>94</v>
      </c>
      <c r="L46" s="66" t="s">
        <v>66</v>
      </c>
      <c r="M46" s="149" t="s">
        <v>94</v>
      </c>
      <c r="N46" s="66" t="s">
        <v>66</v>
      </c>
      <c r="O46" s="65"/>
      <c r="P46" s="90" t="s">
        <v>179</v>
      </c>
      <c r="Q46" s="253">
        <v>6274001901</v>
      </c>
      <c r="R46" s="65"/>
      <c r="S46" s="67"/>
      <c r="T46" s="67"/>
      <c r="U46" s="67">
        <v>23688321578</v>
      </c>
      <c r="V46" s="78">
        <v>78961071.926666662</v>
      </c>
      <c r="W46" s="78">
        <v>78961071.926666662</v>
      </c>
      <c r="X46" s="41">
        <v>19187540478.180004</v>
      </c>
      <c r="Y46" s="41">
        <v>78961071.926666662</v>
      </c>
      <c r="Z46" s="41">
        <v>78961071.926666662</v>
      </c>
      <c r="AA46" s="41">
        <v>78961071.926666662</v>
      </c>
      <c r="AB46" s="41">
        <v>78961071.926666662</v>
      </c>
      <c r="AC46" s="41">
        <v>78961071.926666662</v>
      </c>
      <c r="AD46" s="41">
        <v>78961071.926666662</v>
      </c>
      <c r="AE46" s="41">
        <v>78961071.926666662</v>
      </c>
      <c r="AF46" s="41">
        <v>78961071.926666662</v>
      </c>
      <c r="AG46" s="41">
        <v>78961071.926666662</v>
      </c>
      <c r="AH46" s="41">
        <v>78961071.926666662</v>
      </c>
      <c r="AI46" s="41">
        <v>78961071.926666662</v>
      </c>
      <c r="AJ46" s="41">
        <v>78961071.926666662</v>
      </c>
      <c r="AK46" s="41">
        <v>947532863.11999977</v>
      </c>
      <c r="AL46" s="41">
        <v>18240007615.060005</v>
      </c>
      <c r="AM46" s="219">
        <v>44910</v>
      </c>
    </row>
    <row r="47" spans="1:39" s="42" customFormat="1" ht="13" outlineLevel="1" x14ac:dyDescent="0.25">
      <c r="A47" s="33" t="s">
        <v>38</v>
      </c>
      <c r="B47" s="33" t="s">
        <v>39</v>
      </c>
      <c r="C47" s="64"/>
      <c r="D47" s="33" t="s">
        <v>40</v>
      </c>
      <c r="E47" s="146" t="s">
        <v>99</v>
      </c>
      <c r="F47" s="33" t="s">
        <v>100</v>
      </c>
      <c r="G47" s="141">
        <v>44439</v>
      </c>
      <c r="H47" s="141">
        <v>44438</v>
      </c>
      <c r="I47" s="33">
        <v>240</v>
      </c>
      <c r="J47" s="36">
        <v>240</v>
      </c>
      <c r="K47" s="146" t="s">
        <v>94</v>
      </c>
      <c r="L47" s="37" t="s">
        <v>66</v>
      </c>
      <c r="M47" s="146" t="s">
        <v>94</v>
      </c>
      <c r="N47" s="37" t="s">
        <v>66</v>
      </c>
      <c r="O47" s="33"/>
      <c r="P47" s="90" t="s">
        <v>179</v>
      </c>
      <c r="Q47" s="249">
        <v>6274001901</v>
      </c>
      <c r="R47" s="33"/>
      <c r="S47" s="58"/>
      <c r="T47" s="58"/>
      <c r="U47" s="58">
        <v>3206333890</v>
      </c>
      <c r="V47" s="78">
        <v>13359724.541666666</v>
      </c>
      <c r="W47" s="78">
        <v>13359724.541666666</v>
      </c>
      <c r="X47" s="41">
        <v>2498268489.2916665</v>
      </c>
      <c r="Y47" s="41">
        <v>13359724.541666666</v>
      </c>
      <c r="Z47" s="41">
        <v>13359724.541666666</v>
      </c>
      <c r="AA47" s="41">
        <v>13359724.541666666</v>
      </c>
      <c r="AB47" s="41">
        <v>13359724.541666666</v>
      </c>
      <c r="AC47" s="41">
        <v>13359724.541666666</v>
      </c>
      <c r="AD47" s="41">
        <v>13359724.541666666</v>
      </c>
      <c r="AE47" s="41">
        <v>13359724.541666666</v>
      </c>
      <c r="AF47" s="41">
        <v>13359724.541666666</v>
      </c>
      <c r="AG47" s="41">
        <v>13359724.541666666</v>
      </c>
      <c r="AH47" s="41">
        <v>13359724.541666666</v>
      </c>
      <c r="AI47" s="41">
        <v>13359724.541666666</v>
      </c>
      <c r="AJ47" s="41">
        <v>13359724.541666666</v>
      </c>
      <c r="AK47" s="41">
        <v>160316694.5</v>
      </c>
      <c r="AL47" s="41">
        <v>2337951794.7916665</v>
      </c>
      <c r="AM47" s="219">
        <v>44910</v>
      </c>
    </row>
    <row r="48" spans="1:39" s="42" customFormat="1" ht="13" outlineLevel="1" x14ac:dyDescent="0.25">
      <c r="A48" s="33" t="s">
        <v>38</v>
      </c>
      <c r="B48" s="33" t="s">
        <v>39</v>
      </c>
      <c r="C48" s="56"/>
      <c r="D48" s="33" t="s">
        <v>40</v>
      </c>
      <c r="E48" s="146" t="s">
        <v>101</v>
      </c>
      <c r="F48" s="33" t="s">
        <v>102</v>
      </c>
      <c r="G48" s="141">
        <v>44439</v>
      </c>
      <c r="H48" s="141">
        <v>44438</v>
      </c>
      <c r="I48" s="33">
        <v>60</v>
      </c>
      <c r="J48" s="36">
        <v>300</v>
      </c>
      <c r="K48" s="146" t="s">
        <v>94</v>
      </c>
      <c r="L48" s="37" t="s">
        <v>66</v>
      </c>
      <c r="M48" s="146" t="s">
        <v>94</v>
      </c>
      <c r="N48" s="37" t="s">
        <v>66</v>
      </c>
      <c r="O48" s="33"/>
      <c r="P48" s="90" t="s">
        <v>179</v>
      </c>
      <c r="Q48" s="249">
        <v>6274001901</v>
      </c>
      <c r="R48" s="33"/>
      <c r="S48" s="58"/>
      <c r="T48" s="58"/>
      <c r="U48" s="58">
        <v>445541459</v>
      </c>
      <c r="V48" s="78">
        <v>7425690.9833333334</v>
      </c>
      <c r="W48" s="78">
        <v>1485138.1966666668</v>
      </c>
      <c r="X48" s="41">
        <v>51979836.883333281</v>
      </c>
      <c r="Y48" s="41">
        <v>1485138.1966666668</v>
      </c>
      <c r="Z48" s="41">
        <v>1485138.1966666668</v>
      </c>
      <c r="AA48" s="41">
        <v>1485138.1966666668</v>
      </c>
      <c r="AB48" s="41">
        <v>1485138.1966666668</v>
      </c>
      <c r="AC48" s="41">
        <v>1485138.1966666668</v>
      </c>
      <c r="AD48" s="41">
        <v>1485138.1966666668</v>
      </c>
      <c r="AE48" s="41">
        <v>1485138.1966666668</v>
      </c>
      <c r="AF48" s="41"/>
      <c r="AG48" s="41"/>
      <c r="AH48" s="41"/>
      <c r="AI48" s="41"/>
      <c r="AJ48" s="41"/>
      <c r="AK48" s="41">
        <v>10395967.376666669</v>
      </c>
      <c r="AL48" s="41">
        <v>41583869.506666616</v>
      </c>
      <c r="AM48" s="219">
        <v>44909</v>
      </c>
    </row>
    <row r="49" spans="1:39" s="42" customFormat="1" ht="13" outlineLevel="1" x14ac:dyDescent="0.25">
      <c r="A49" s="33" t="s">
        <v>38</v>
      </c>
      <c r="B49" s="33" t="s">
        <v>39</v>
      </c>
      <c r="C49" s="56"/>
      <c r="D49" s="33" t="s">
        <v>40</v>
      </c>
      <c r="E49" s="146" t="s">
        <v>103</v>
      </c>
      <c r="F49" s="33" t="s">
        <v>104</v>
      </c>
      <c r="G49" s="141">
        <v>44775</v>
      </c>
      <c r="H49" s="141">
        <v>44757</v>
      </c>
      <c r="I49" s="33">
        <v>60</v>
      </c>
      <c r="J49" s="36">
        <v>300</v>
      </c>
      <c r="K49" s="146" t="s">
        <v>619</v>
      </c>
      <c r="L49" s="37" t="s">
        <v>43</v>
      </c>
      <c r="M49" s="146" t="s">
        <v>619</v>
      </c>
      <c r="N49" s="37" t="s">
        <v>43</v>
      </c>
      <c r="O49" s="33"/>
      <c r="P49" s="90" t="s">
        <v>179</v>
      </c>
      <c r="Q49" s="249">
        <v>6274001901</v>
      </c>
      <c r="R49" s="33"/>
      <c r="S49" s="58"/>
      <c r="T49" s="58"/>
      <c r="U49" s="58">
        <v>201303632</v>
      </c>
      <c r="V49" s="78">
        <v>3355060.5333333332</v>
      </c>
      <c r="W49" s="78">
        <v>671012.10666666669</v>
      </c>
      <c r="X49" s="41">
        <v>60391089.600000054</v>
      </c>
      <c r="Y49" s="41">
        <v>671012.10666666669</v>
      </c>
      <c r="Z49" s="41">
        <v>671012.10666666669</v>
      </c>
      <c r="AA49" s="41">
        <v>671012.10666666669</v>
      </c>
      <c r="AB49" s="41">
        <v>671012.10666666669</v>
      </c>
      <c r="AC49" s="41">
        <v>671012.10666666669</v>
      </c>
      <c r="AD49" s="41">
        <v>671012.10666666669</v>
      </c>
      <c r="AE49" s="41">
        <v>671012.10666666669</v>
      </c>
      <c r="AF49" s="41">
        <v>671012.10666666669</v>
      </c>
      <c r="AG49" s="41">
        <v>671012.10666666669</v>
      </c>
      <c r="AH49" s="41">
        <v>671012.10666666669</v>
      </c>
      <c r="AI49" s="41">
        <v>671012.10666666669</v>
      </c>
      <c r="AJ49" s="41">
        <v>671012.10666666669</v>
      </c>
      <c r="AK49" s="41">
        <v>8052145.2799999984</v>
      </c>
      <c r="AL49" s="41">
        <v>52338944.320000052</v>
      </c>
      <c r="AM49" s="219">
        <v>44910</v>
      </c>
    </row>
    <row r="50" spans="1:39" s="42" customFormat="1" ht="13" outlineLevel="1" x14ac:dyDescent="0.25">
      <c r="A50" s="33" t="s">
        <v>38</v>
      </c>
      <c r="B50" s="33" t="s">
        <v>39</v>
      </c>
      <c r="C50" s="56"/>
      <c r="D50" s="33" t="s">
        <v>40</v>
      </c>
      <c r="E50" s="146" t="s">
        <v>105</v>
      </c>
      <c r="F50" s="33" t="s">
        <v>106</v>
      </c>
      <c r="G50" s="141">
        <v>44775</v>
      </c>
      <c r="H50" s="141">
        <v>44757</v>
      </c>
      <c r="I50" s="33">
        <v>60</v>
      </c>
      <c r="J50" s="36">
        <v>300</v>
      </c>
      <c r="K50" s="146" t="s">
        <v>613</v>
      </c>
      <c r="L50" s="37" t="s">
        <v>46</v>
      </c>
      <c r="M50" s="146" t="s">
        <v>613</v>
      </c>
      <c r="N50" s="37" t="s">
        <v>46</v>
      </c>
      <c r="O50" s="33"/>
      <c r="P50" s="90" t="s">
        <v>179</v>
      </c>
      <c r="Q50" s="249">
        <v>6274001901</v>
      </c>
      <c r="R50" s="33"/>
      <c r="S50" s="58"/>
      <c r="T50" s="58"/>
      <c r="U50" s="58">
        <v>269569137</v>
      </c>
      <c r="V50" s="78">
        <v>4492818.95</v>
      </c>
      <c r="W50" s="78">
        <v>898563.79</v>
      </c>
      <c r="X50" s="41">
        <v>80870741.099999994</v>
      </c>
      <c r="Y50" s="41">
        <v>898563.79</v>
      </c>
      <c r="Z50" s="41">
        <v>898563.79</v>
      </c>
      <c r="AA50" s="41">
        <v>898563.79</v>
      </c>
      <c r="AB50" s="41">
        <v>898563.79</v>
      </c>
      <c r="AC50" s="41">
        <v>898563.79</v>
      </c>
      <c r="AD50" s="41">
        <v>898563.79</v>
      </c>
      <c r="AE50" s="41">
        <v>898563.79</v>
      </c>
      <c r="AF50" s="41">
        <v>898563.79</v>
      </c>
      <c r="AG50" s="41">
        <v>898563.79</v>
      </c>
      <c r="AH50" s="41">
        <v>898563.79</v>
      </c>
      <c r="AI50" s="41">
        <v>898563.79</v>
      </c>
      <c r="AJ50" s="41">
        <v>898563.79</v>
      </c>
      <c r="AK50" s="41">
        <v>10782765.48</v>
      </c>
      <c r="AL50" s="41">
        <v>70087975.61999999</v>
      </c>
      <c r="AM50" s="219">
        <v>44910</v>
      </c>
    </row>
    <row r="51" spans="1:39" s="42" customFormat="1" ht="13" outlineLevel="1" x14ac:dyDescent="0.25">
      <c r="A51" s="33" t="s">
        <v>38</v>
      </c>
      <c r="B51" s="33" t="s">
        <v>39</v>
      </c>
      <c r="C51" s="56"/>
      <c r="D51" s="33" t="s">
        <v>40</v>
      </c>
      <c r="E51" s="146" t="s">
        <v>107</v>
      </c>
      <c r="F51" s="33" t="s">
        <v>108</v>
      </c>
      <c r="G51" s="141">
        <v>44804</v>
      </c>
      <c r="H51" s="141">
        <v>44788</v>
      </c>
      <c r="I51" s="33">
        <v>300</v>
      </c>
      <c r="J51" s="36">
        <v>300</v>
      </c>
      <c r="K51" s="146" t="s">
        <v>758</v>
      </c>
      <c r="L51" s="37" t="s">
        <v>109</v>
      </c>
      <c r="M51" s="146" t="s">
        <v>758</v>
      </c>
      <c r="N51" s="37" t="s">
        <v>109</v>
      </c>
      <c r="O51" s="33"/>
      <c r="P51" s="90" t="s">
        <v>179</v>
      </c>
      <c r="Q51" s="249">
        <v>6274001901</v>
      </c>
      <c r="R51" s="33"/>
      <c r="S51" s="58"/>
      <c r="T51" s="58"/>
      <c r="U51" s="58">
        <v>24510513422</v>
      </c>
      <c r="V51" s="78">
        <v>81701711.406666666</v>
      </c>
      <c r="W51" s="78">
        <v>81701711.406666666</v>
      </c>
      <c r="X51" s="41">
        <v>21160743254.326664</v>
      </c>
      <c r="Y51" s="41">
        <v>81701711.406666666</v>
      </c>
      <c r="Z51" s="41">
        <v>81701711.406666666</v>
      </c>
      <c r="AA51" s="41">
        <v>81701711.406666666</v>
      </c>
      <c r="AB51" s="41">
        <v>81701711.406666666</v>
      </c>
      <c r="AC51" s="41">
        <v>81701711.406666666</v>
      </c>
      <c r="AD51" s="41">
        <v>81701711.406666666</v>
      </c>
      <c r="AE51" s="41">
        <v>81701711.406666666</v>
      </c>
      <c r="AF51" s="41">
        <v>81701711.406666666</v>
      </c>
      <c r="AG51" s="41">
        <v>81701711.406666666</v>
      </c>
      <c r="AH51" s="41">
        <v>81701711.406666666</v>
      </c>
      <c r="AI51" s="41">
        <v>81701711.406666666</v>
      </c>
      <c r="AJ51" s="41">
        <v>81701711.406666666</v>
      </c>
      <c r="AK51" s="41">
        <v>980420536.87999976</v>
      </c>
      <c r="AL51" s="41">
        <v>20180322717.446663</v>
      </c>
      <c r="AM51" s="219">
        <v>44910</v>
      </c>
    </row>
    <row r="52" spans="1:39" s="42" customFormat="1" ht="13" outlineLevel="1" x14ac:dyDescent="0.25">
      <c r="A52" s="33" t="s">
        <v>38</v>
      </c>
      <c r="B52" s="33" t="s">
        <v>39</v>
      </c>
      <c r="C52" s="56"/>
      <c r="D52" s="33" t="s">
        <v>40</v>
      </c>
      <c r="E52" s="146" t="s">
        <v>110</v>
      </c>
      <c r="F52" s="33" t="s">
        <v>111</v>
      </c>
      <c r="G52" s="141">
        <v>44804</v>
      </c>
      <c r="H52" s="141">
        <v>44788</v>
      </c>
      <c r="I52" s="33">
        <v>60</v>
      </c>
      <c r="J52" s="36">
        <v>240</v>
      </c>
      <c r="K52" s="146" t="s">
        <v>94</v>
      </c>
      <c r="L52" s="37" t="s">
        <v>66</v>
      </c>
      <c r="M52" s="146" t="s">
        <v>94</v>
      </c>
      <c r="N52" s="37" t="s">
        <v>66</v>
      </c>
      <c r="O52" s="33"/>
      <c r="P52" s="90" t="s">
        <v>179</v>
      </c>
      <c r="Q52" s="249">
        <v>6274001901</v>
      </c>
      <c r="R52" s="33"/>
      <c r="S52" s="58"/>
      <c r="T52" s="58"/>
      <c r="U52" s="58">
        <v>210559021</v>
      </c>
      <c r="V52" s="78">
        <v>3509317.0166666666</v>
      </c>
      <c r="W52" s="78">
        <v>877329.25416666665</v>
      </c>
      <c r="X52" s="41">
        <v>66677023.316666685</v>
      </c>
      <c r="Y52" s="41">
        <v>877329.25416666665</v>
      </c>
      <c r="Z52" s="41">
        <v>877329.25416666665</v>
      </c>
      <c r="AA52" s="41">
        <v>877329.25416666665</v>
      </c>
      <c r="AB52" s="41">
        <v>877329.25416666665</v>
      </c>
      <c r="AC52" s="41">
        <v>877329.25416666665</v>
      </c>
      <c r="AD52" s="41">
        <v>877329.25416666665</v>
      </c>
      <c r="AE52" s="41">
        <v>877329.25416666665</v>
      </c>
      <c r="AF52" s="41">
        <v>877329.25416666665</v>
      </c>
      <c r="AG52" s="41">
        <v>877329.25416666665</v>
      </c>
      <c r="AH52" s="41">
        <v>877329.25416666665</v>
      </c>
      <c r="AI52" s="41">
        <v>877329.25416666665</v>
      </c>
      <c r="AJ52" s="41">
        <v>877329.25416666665</v>
      </c>
      <c r="AK52" s="41">
        <v>10527951.049999999</v>
      </c>
      <c r="AL52" s="41">
        <v>56149072.266666688</v>
      </c>
      <c r="AM52" s="219">
        <v>44910</v>
      </c>
    </row>
    <row r="53" spans="1:39" s="42" customFormat="1" ht="13" outlineLevel="1" x14ac:dyDescent="0.25">
      <c r="A53" s="33" t="s">
        <v>38</v>
      </c>
      <c r="B53" s="33" t="s">
        <v>39</v>
      </c>
      <c r="C53" s="56"/>
      <c r="D53" s="33" t="s">
        <v>40</v>
      </c>
      <c r="E53" s="146" t="s">
        <v>112</v>
      </c>
      <c r="F53" s="33" t="s">
        <v>113</v>
      </c>
      <c r="G53" s="141">
        <v>44820</v>
      </c>
      <c r="H53" s="141">
        <v>44819</v>
      </c>
      <c r="I53" s="33">
        <v>72</v>
      </c>
      <c r="J53" s="36">
        <v>120</v>
      </c>
      <c r="K53" s="146" t="s">
        <v>758</v>
      </c>
      <c r="L53" s="37" t="s">
        <v>109</v>
      </c>
      <c r="M53" s="146" t="s">
        <v>758</v>
      </c>
      <c r="N53" s="37" t="s">
        <v>109</v>
      </c>
      <c r="O53" s="33"/>
      <c r="P53" s="90" t="s">
        <v>179</v>
      </c>
      <c r="Q53" s="249">
        <v>6274001901</v>
      </c>
      <c r="R53" s="33"/>
      <c r="S53" s="58"/>
      <c r="T53" s="58"/>
      <c r="U53" s="58">
        <v>1701337836</v>
      </c>
      <c r="V53" s="78">
        <v>23629692.166666668</v>
      </c>
      <c r="W53" s="78">
        <v>14177815.300000001</v>
      </c>
      <c r="X53" s="41">
        <v>756150149.33333325</v>
      </c>
      <c r="Y53" s="41">
        <v>14177815.300000001</v>
      </c>
      <c r="Z53" s="41">
        <v>14177815.300000001</v>
      </c>
      <c r="AA53" s="41">
        <v>14177815.300000001</v>
      </c>
      <c r="AB53" s="41">
        <v>14177815.300000001</v>
      </c>
      <c r="AC53" s="41">
        <v>14177815.300000001</v>
      </c>
      <c r="AD53" s="41">
        <v>14177815.300000001</v>
      </c>
      <c r="AE53" s="41">
        <v>14177815.300000001</v>
      </c>
      <c r="AF53" s="41">
        <v>14177815.300000001</v>
      </c>
      <c r="AG53" s="41">
        <v>14177815.300000001</v>
      </c>
      <c r="AH53" s="41">
        <v>14177815.300000001</v>
      </c>
      <c r="AI53" s="41">
        <v>14177815.300000001</v>
      </c>
      <c r="AJ53" s="41">
        <v>14177815.300000001</v>
      </c>
      <c r="AK53" s="41">
        <v>170133783.60000002</v>
      </c>
      <c r="AL53" s="41">
        <v>586016365.73333323</v>
      </c>
      <c r="AM53" s="219">
        <v>44910</v>
      </c>
    </row>
    <row r="54" spans="1:39" s="42" customFormat="1" ht="13" outlineLevel="1" x14ac:dyDescent="0.25">
      <c r="A54" s="33" t="s">
        <v>38</v>
      </c>
      <c r="B54" s="33" t="s">
        <v>39</v>
      </c>
      <c r="C54" s="56"/>
      <c r="D54" s="33" t="s">
        <v>40</v>
      </c>
      <c r="E54" s="146" t="s">
        <v>114</v>
      </c>
      <c r="F54" s="33" t="s">
        <v>115</v>
      </c>
      <c r="G54" s="141">
        <v>44833</v>
      </c>
      <c r="H54" s="141">
        <v>44835</v>
      </c>
      <c r="I54" s="33">
        <v>60</v>
      </c>
      <c r="J54" s="36">
        <v>120</v>
      </c>
      <c r="K54" s="265" t="s">
        <v>94</v>
      </c>
      <c r="L54" s="264" t="s">
        <v>66</v>
      </c>
      <c r="M54" s="265" t="s">
        <v>94</v>
      </c>
      <c r="N54" s="264" t="s">
        <v>66</v>
      </c>
      <c r="O54" s="33"/>
      <c r="P54" s="90" t="s">
        <v>179</v>
      </c>
      <c r="Q54" s="249">
        <v>6274001901</v>
      </c>
      <c r="R54" s="33"/>
      <c r="S54" s="58"/>
      <c r="T54" s="58"/>
      <c r="U54" s="58">
        <v>111000050</v>
      </c>
      <c r="V54" s="78">
        <v>1850000.8333333333</v>
      </c>
      <c r="W54" s="78">
        <v>925000.41666666663</v>
      </c>
      <c r="X54" s="41">
        <v>38850017.5</v>
      </c>
      <c r="Y54" s="41">
        <v>925000.41666666663</v>
      </c>
      <c r="Z54" s="41">
        <v>925000.41666666663</v>
      </c>
      <c r="AA54" s="41">
        <v>925000.41666666663</v>
      </c>
      <c r="AB54" s="41">
        <v>925000.41666666663</v>
      </c>
      <c r="AC54" s="41">
        <v>925000.41666666663</v>
      </c>
      <c r="AD54" s="41">
        <v>925000.41666666663</v>
      </c>
      <c r="AE54" s="41">
        <v>925000.41666666663</v>
      </c>
      <c r="AF54" s="41">
        <v>925000.41666666663</v>
      </c>
      <c r="AG54" s="41">
        <v>925000.41666666663</v>
      </c>
      <c r="AH54" s="41">
        <v>925000.41666666663</v>
      </c>
      <c r="AI54" s="41">
        <v>925000.41666666663</v>
      </c>
      <c r="AJ54" s="41">
        <v>925000.41666666663</v>
      </c>
      <c r="AK54" s="41">
        <v>11100005</v>
      </c>
      <c r="AL54" s="41">
        <v>27750012.5</v>
      </c>
      <c r="AM54" s="219">
        <v>44910</v>
      </c>
    </row>
    <row r="55" spans="1:39" s="42" customFormat="1" ht="13" outlineLevel="1" x14ac:dyDescent="0.25">
      <c r="A55" s="33" t="s">
        <v>38</v>
      </c>
      <c r="B55" s="33" t="s">
        <v>39</v>
      </c>
      <c r="C55" s="56"/>
      <c r="D55" s="33" t="s">
        <v>40</v>
      </c>
      <c r="E55" s="146" t="s">
        <v>116</v>
      </c>
      <c r="F55" s="33" t="s">
        <v>117</v>
      </c>
      <c r="G55" s="141">
        <v>44833</v>
      </c>
      <c r="H55" s="141">
        <v>44835</v>
      </c>
      <c r="I55" s="33">
        <v>96</v>
      </c>
      <c r="J55" s="36">
        <v>120</v>
      </c>
      <c r="K55" s="265" t="s">
        <v>94</v>
      </c>
      <c r="L55" s="264" t="s">
        <v>66</v>
      </c>
      <c r="M55" s="265" t="s">
        <v>94</v>
      </c>
      <c r="N55" s="264" t="s">
        <v>66</v>
      </c>
      <c r="O55" s="33"/>
      <c r="P55" s="90" t="s">
        <v>179</v>
      </c>
      <c r="Q55" s="249">
        <v>6274001901</v>
      </c>
      <c r="R55" s="33"/>
      <c r="S55" s="58"/>
      <c r="T55" s="58"/>
      <c r="U55" s="58">
        <v>3739738080</v>
      </c>
      <c r="V55" s="78">
        <v>38955605</v>
      </c>
      <c r="W55" s="78">
        <v>31164484</v>
      </c>
      <c r="X55" s="41">
        <v>2220469485</v>
      </c>
      <c r="Y55" s="41">
        <v>31164484</v>
      </c>
      <c r="Z55" s="41">
        <v>31164484</v>
      </c>
      <c r="AA55" s="41">
        <v>31164484</v>
      </c>
      <c r="AB55" s="41">
        <v>31164484</v>
      </c>
      <c r="AC55" s="41">
        <v>31164484</v>
      </c>
      <c r="AD55" s="41">
        <v>31164484</v>
      </c>
      <c r="AE55" s="41">
        <v>31164484</v>
      </c>
      <c r="AF55" s="41">
        <v>31164484</v>
      </c>
      <c r="AG55" s="41">
        <v>31164484</v>
      </c>
      <c r="AH55" s="41">
        <v>31164484</v>
      </c>
      <c r="AI55" s="41">
        <v>31164484</v>
      </c>
      <c r="AJ55" s="41">
        <v>31164484</v>
      </c>
      <c r="AK55" s="41">
        <v>373973808</v>
      </c>
      <c r="AL55" s="41">
        <v>1846495677</v>
      </c>
      <c r="AM55" s="219">
        <v>44910</v>
      </c>
    </row>
    <row r="56" spans="1:39" s="42" customFormat="1" ht="13" outlineLevel="1" x14ac:dyDescent="0.25">
      <c r="A56" s="33" t="s">
        <v>38</v>
      </c>
      <c r="B56" s="33" t="s">
        <v>39</v>
      </c>
      <c r="C56" s="56"/>
      <c r="D56" s="33" t="s">
        <v>40</v>
      </c>
      <c r="E56" s="146" t="s">
        <v>118</v>
      </c>
      <c r="F56" s="33" t="s">
        <v>119</v>
      </c>
      <c r="G56" s="141">
        <v>44866</v>
      </c>
      <c r="H56" s="141">
        <v>44866</v>
      </c>
      <c r="I56" s="33">
        <v>36</v>
      </c>
      <c r="J56" s="36">
        <v>300</v>
      </c>
      <c r="K56" s="265" t="s">
        <v>94</v>
      </c>
      <c r="L56" s="264" t="s">
        <v>66</v>
      </c>
      <c r="M56" s="265" t="s">
        <v>94</v>
      </c>
      <c r="N56" s="264" t="s">
        <v>66</v>
      </c>
      <c r="O56" s="33"/>
      <c r="P56" s="90" t="s">
        <v>179</v>
      </c>
      <c r="Q56" s="249">
        <v>6274001901</v>
      </c>
      <c r="R56" s="33"/>
      <c r="S56" s="58"/>
      <c r="T56" s="58"/>
      <c r="U56" s="58">
        <v>83293056</v>
      </c>
      <c r="V56" s="78">
        <v>2313696</v>
      </c>
      <c r="W56" s="78">
        <v>277643.52000000002</v>
      </c>
      <c r="X56" s="60">
        <v>0</v>
      </c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60"/>
      <c r="AJ56" s="60"/>
      <c r="AK56" s="41">
        <v>0</v>
      </c>
      <c r="AL56" s="60">
        <v>0</v>
      </c>
      <c r="AM56" s="220">
        <v>44910</v>
      </c>
    </row>
    <row r="57" spans="1:39" s="42" customFormat="1" ht="13" outlineLevel="1" x14ac:dyDescent="0.25">
      <c r="A57" s="33" t="s">
        <v>38</v>
      </c>
      <c r="B57" s="33" t="s">
        <v>39</v>
      </c>
      <c r="C57" s="56"/>
      <c r="D57" s="33" t="s">
        <v>40</v>
      </c>
      <c r="E57" s="146" t="s">
        <v>120</v>
      </c>
      <c r="F57" s="33" t="s">
        <v>121</v>
      </c>
      <c r="G57" s="141">
        <v>44867</v>
      </c>
      <c r="H57" s="141">
        <v>44866</v>
      </c>
      <c r="I57" s="33">
        <v>300</v>
      </c>
      <c r="J57" s="36">
        <v>300</v>
      </c>
      <c r="K57" s="146" t="s">
        <v>759</v>
      </c>
      <c r="L57" s="37" t="s">
        <v>122</v>
      </c>
      <c r="M57" s="146" t="s">
        <v>759</v>
      </c>
      <c r="N57" s="37" t="s">
        <v>122</v>
      </c>
      <c r="O57" s="33"/>
      <c r="P57" s="90" t="s">
        <v>179</v>
      </c>
      <c r="Q57" s="249">
        <v>6274001901</v>
      </c>
      <c r="R57" s="33"/>
      <c r="S57" s="58"/>
      <c r="T57" s="58"/>
      <c r="U57" s="58">
        <v>10605884537</v>
      </c>
      <c r="V57" s="78">
        <v>35352948.456666663</v>
      </c>
      <c r="W57" s="78">
        <v>35352948.456666663</v>
      </c>
      <c r="X57" s="41">
        <v>9262472495.6466675</v>
      </c>
      <c r="Y57" s="41">
        <v>35352948.456666663</v>
      </c>
      <c r="Z57" s="41">
        <v>35352948.456666663</v>
      </c>
      <c r="AA57" s="41">
        <v>35352948.456666663</v>
      </c>
      <c r="AB57" s="41">
        <v>35352948.456666663</v>
      </c>
      <c r="AC57" s="41">
        <v>35352948.456666663</v>
      </c>
      <c r="AD57" s="41">
        <v>35352948.456666663</v>
      </c>
      <c r="AE57" s="41">
        <v>35352948.456666663</v>
      </c>
      <c r="AF57" s="41">
        <v>35352948.456666663</v>
      </c>
      <c r="AG57" s="41">
        <v>35352948.456666663</v>
      </c>
      <c r="AH57" s="41">
        <v>35352948.456666663</v>
      </c>
      <c r="AI57" s="41">
        <v>35352948.456666663</v>
      </c>
      <c r="AJ57" s="41">
        <v>35352948.456666663</v>
      </c>
      <c r="AK57" s="41">
        <v>424235381.47999984</v>
      </c>
      <c r="AL57" s="41">
        <v>8838237114.1666679</v>
      </c>
      <c r="AM57" s="219">
        <v>44910</v>
      </c>
    </row>
    <row r="58" spans="1:39" s="42" customFormat="1" ht="13" outlineLevel="1" x14ac:dyDescent="0.25">
      <c r="A58" s="33" t="s">
        <v>38</v>
      </c>
      <c r="B58" s="33" t="s">
        <v>39</v>
      </c>
      <c r="C58" s="56"/>
      <c r="D58" s="33" t="s">
        <v>40</v>
      </c>
      <c r="E58" s="146" t="s">
        <v>123</v>
      </c>
      <c r="F58" s="33" t="s">
        <v>124</v>
      </c>
      <c r="G58" s="141">
        <v>44914</v>
      </c>
      <c r="H58" s="141">
        <v>44927</v>
      </c>
      <c r="I58" s="33">
        <v>300</v>
      </c>
      <c r="J58" s="36">
        <v>300</v>
      </c>
      <c r="K58" s="146" t="s">
        <v>760</v>
      </c>
      <c r="L58" s="37" t="s">
        <v>125</v>
      </c>
      <c r="M58" s="146" t="s">
        <v>760</v>
      </c>
      <c r="N58" s="37" t="s">
        <v>125</v>
      </c>
      <c r="O58" s="33"/>
      <c r="P58" s="90" t="s">
        <v>179</v>
      </c>
      <c r="Q58" s="249">
        <v>6274001901</v>
      </c>
      <c r="R58" s="33"/>
      <c r="S58" s="58"/>
      <c r="T58" s="58"/>
      <c r="U58" s="58">
        <v>23184211519</v>
      </c>
      <c r="V58" s="78">
        <v>77280705.063333333</v>
      </c>
      <c r="W58" s="78">
        <v>77280705.063333333</v>
      </c>
      <c r="X58" s="41">
        <v>20402106136.720005</v>
      </c>
      <c r="Y58" s="41">
        <v>77280705.063333333</v>
      </c>
      <c r="Z58" s="41">
        <v>77280705.063333333</v>
      </c>
      <c r="AA58" s="41">
        <v>77280705.063333333</v>
      </c>
      <c r="AB58" s="41">
        <v>77280705.063333333</v>
      </c>
      <c r="AC58" s="41">
        <v>77280705.063333333</v>
      </c>
      <c r="AD58" s="41">
        <v>77280705.063333333</v>
      </c>
      <c r="AE58" s="41">
        <v>77280705.063333333</v>
      </c>
      <c r="AF58" s="41">
        <v>77280705.063333333</v>
      </c>
      <c r="AG58" s="41">
        <v>77280705.063333333</v>
      </c>
      <c r="AH58" s="41">
        <v>77280705.063333333</v>
      </c>
      <c r="AI58" s="41">
        <v>77280705.063333333</v>
      </c>
      <c r="AJ58" s="41">
        <v>77280705.063333333</v>
      </c>
      <c r="AK58" s="41">
        <v>927368460.75999975</v>
      </c>
      <c r="AL58" s="41">
        <v>19474737675.960007</v>
      </c>
      <c r="AM58" s="219">
        <v>44926</v>
      </c>
    </row>
    <row r="59" spans="1:39" s="42" customFormat="1" ht="13" outlineLevel="1" x14ac:dyDescent="0.25">
      <c r="A59" s="33" t="s">
        <v>38</v>
      </c>
      <c r="B59" s="33" t="s">
        <v>39</v>
      </c>
      <c r="C59" s="56"/>
      <c r="D59" s="33" t="s">
        <v>40</v>
      </c>
      <c r="E59" s="146" t="s">
        <v>126</v>
      </c>
      <c r="F59" s="33" t="s">
        <v>127</v>
      </c>
      <c r="G59" s="141">
        <v>44914</v>
      </c>
      <c r="H59" s="141">
        <v>44927</v>
      </c>
      <c r="I59" s="33">
        <v>300</v>
      </c>
      <c r="J59" s="36">
        <v>300</v>
      </c>
      <c r="K59" s="265" t="s">
        <v>637</v>
      </c>
      <c r="L59" s="264" t="s">
        <v>87</v>
      </c>
      <c r="M59" s="265" t="s">
        <v>637</v>
      </c>
      <c r="N59" s="264" t="s">
        <v>87</v>
      </c>
      <c r="O59" s="33"/>
      <c r="P59" s="90" t="s">
        <v>179</v>
      </c>
      <c r="Q59" s="249">
        <v>6274001901</v>
      </c>
      <c r="R59" s="33"/>
      <c r="S59" s="58"/>
      <c r="T59" s="58"/>
      <c r="U59" s="58">
        <v>14213865604</v>
      </c>
      <c r="V59" s="78">
        <v>47379552.013333336</v>
      </c>
      <c r="W59" s="78">
        <v>47379552.013333336</v>
      </c>
      <c r="X59" s="41">
        <v>12508201731.52</v>
      </c>
      <c r="Y59" s="41">
        <v>47379552.013333336</v>
      </c>
      <c r="Z59" s="41">
        <v>47379552.013333336</v>
      </c>
      <c r="AA59" s="41">
        <v>47379552.013333336</v>
      </c>
      <c r="AB59" s="41">
        <v>47379552.013333336</v>
      </c>
      <c r="AC59" s="41">
        <v>47379552.013333336</v>
      </c>
      <c r="AD59" s="41">
        <v>47379552.013333336</v>
      </c>
      <c r="AE59" s="41">
        <v>47379552.013333336</v>
      </c>
      <c r="AF59" s="41">
        <v>47379552.013333336</v>
      </c>
      <c r="AG59" s="41">
        <v>47379552.013333336</v>
      </c>
      <c r="AH59" s="41">
        <v>47379552.013333336</v>
      </c>
      <c r="AI59" s="41">
        <v>47379552.013333336</v>
      </c>
      <c r="AJ59" s="41">
        <v>47379552.013333336</v>
      </c>
      <c r="AK59" s="41">
        <v>568554624.15999997</v>
      </c>
      <c r="AL59" s="41">
        <v>11939647107.360001</v>
      </c>
      <c r="AM59" s="219">
        <v>44926</v>
      </c>
    </row>
    <row r="60" spans="1:39" s="42" customFormat="1" ht="13" outlineLevel="1" x14ac:dyDescent="0.25">
      <c r="A60" s="33" t="s">
        <v>38</v>
      </c>
      <c r="B60" s="33" t="s">
        <v>39</v>
      </c>
      <c r="C60" s="56"/>
      <c r="D60" s="33" t="s">
        <v>40</v>
      </c>
      <c r="E60" s="146" t="s">
        <v>128</v>
      </c>
      <c r="F60" s="33" t="s">
        <v>129</v>
      </c>
      <c r="G60" s="141">
        <v>44915</v>
      </c>
      <c r="H60" s="141">
        <v>44927</v>
      </c>
      <c r="I60" s="33">
        <v>96</v>
      </c>
      <c r="J60" s="36">
        <v>120</v>
      </c>
      <c r="K60" s="265" t="s">
        <v>94</v>
      </c>
      <c r="L60" s="264" t="s">
        <v>66</v>
      </c>
      <c r="M60" s="265" t="s">
        <v>94</v>
      </c>
      <c r="N60" s="264" t="s">
        <v>66</v>
      </c>
      <c r="O60" s="33"/>
      <c r="P60" s="90" t="s">
        <v>179</v>
      </c>
      <c r="Q60" s="249">
        <v>6274001901</v>
      </c>
      <c r="R60" s="33"/>
      <c r="S60" s="58"/>
      <c r="T60" s="58"/>
      <c r="U60" s="58">
        <v>7312917741</v>
      </c>
      <c r="V60" s="78">
        <v>76176226.46875</v>
      </c>
      <c r="W60" s="78">
        <v>60940981.174999997</v>
      </c>
      <c r="X60" s="41">
        <v>4570573588.125</v>
      </c>
      <c r="Y60" s="41">
        <v>60940981.174999997</v>
      </c>
      <c r="Z60" s="41">
        <v>60940981.174999997</v>
      </c>
      <c r="AA60" s="41">
        <v>60940981.174999997</v>
      </c>
      <c r="AB60" s="41">
        <v>60940981.174999997</v>
      </c>
      <c r="AC60" s="41">
        <v>60940981.174999997</v>
      </c>
      <c r="AD60" s="41">
        <v>60940981.174999997</v>
      </c>
      <c r="AE60" s="41">
        <v>60940981.174999997</v>
      </c>
      <c r="AF60" s="41">
        <v>60940981.174999997</v>
      </c>
      <c r="AG60" s="41">
        <v>60940981.174999997</v>
      </c>
      <c r="AH60" s="41">
        <v>60940981.174999997</v>
      </c>
      <c r="AI60" s="41">
        <v>60940981.174999997</v>
      </c>
      <c r="AJ60" s="41">
        <v>60940981.174999997</v>
      </c>
      <c r="AK60" s="41">
        <v>731291774.0999999</v>
      </c>
      <c r="AL60" s="41">
        <v>3839281814.0250001</v>
      </c>
      <c r="AM60" s="219">
        <v>44926</v>
      </c>
    </row>
    <row r="61" spans="1:39" s="42" customFormat="1" ht="13" outlineLevel="1" x14ac:dyDescent="0.25">
      <c r="A61" s="33" t="s">
        <v>38</v>
      </c>
      <c r="B61" s="33" t="s">
        <v>39</v>
      </c>
      <c r="C61" s="56"/>
      <c r="D61" s="33" t="s">
        <v>40</v>
      </c>
      <c r="E61" s="146" t="s">
        <v>130</v>
      </c>
      <c r="F61" s="33" t="s">
        <v>131</v>
      </c>
      <c r="G61" s="141">
        <v>44915</v>
      </c>
      <c r="H61" s="141">
        <v>44927</v>
      </c>
      <c r="I61" s="33">
        <v>72</v>
      </c>
      <c r="J61" s="36">
        <v>120</v>
      </c>
      <c r="K61" s="265" t="s">
        <v>94</v>
      </c>
      <c r="L61" s="264" t="s">
        <v>66</v>
      </c>
      <c r="M61" s="265" t="s">
        <v>94</v>
      </c>
      <c r="N61" s="264" t="s">
        <v>66</v>
      </c>
      <c r="O61" s="33"/>
      <c r="P61" s="90" t="s">
        <v>179</v>
      </c>
      <c r="Q61" s="249">
        <v>6274001901</v>
      </c>
      <c r="R61" s="33"/>
      <c r="S61" s="58"/>
      <c r="T61" s="58"/>
      <c r="U61" s="58">
        <v>1365430657</v>
      </c>
      <c r="V61" s="78">
        <v>18964314.680555556</v>
      </c>
      <c r="W61" s="78">
        <v>11378588.808333334</v>
      </c>
      <c r="X61" s="41">
        <v>682715328.5</v>
      </c>
      <c r="Y61" s="41">
        <v>11378588.808333334</v>
      </c>
      <c r="Z61" s="41">
        <v>11378588.808333334</v>
      </c>
      <c r="AA61" s="41">
        <v>11378588.808333334</v>
      </c>
      <c r="AB61" s="41">
        <v>11378588.808333334</v>
      </c>
      <c r="AC61" s="41">
        <v>11378588.808333334</v>
      </c>
      <c r="AD61" s="41">
        <v>11378588.808333334</v>
      </c>
      <c r="AE61" s="41">
        <v>11378588.808333334</v>
      </c>
      <c r="AF61" s="41">
        <v>11378588.808333334</v>
      </c>
      <c r="AG61" s="41">
        <v>11378588.808333334</v>
      </c>
      <c r="AH61" s="41">
        <v>11378588.808333334</v>
      </c>
      <c r="AI61" s="41">
        <v>11378588.808333334</v>
      </c>
      <c r="AJ61" s="41">
        <v>11378588.808333334</v>
      </c>
      <c r="AK61" s="41">
        <v>136543065.70000002</v>
      </c>
      <c r="AL61" s="41">
        <v>546172262.79999995</v>
      </c>
      <c r="AM61" s="219">
        <v>44926</v>
      </c>
    </row>
    <row r="62" spans="1:39" s="42" customFormat="1" ht="13" outlineLevel="1" x14ac:dyDescent="0.25">
      <c r="A62" s="33" t="s">
        <v>38</v>
      </c>
      <c r="B62" s="33" t="s">
        <v>39</v>
      </c>
      <c r="C62" s="56"/>
      <c r="D62" s="33" t="s">
        <v>40</v>
      </c>
      <c r="E62" s="146" t="s">
        <v>132</v>
      </c>
      <c r="F62" s="33" t="s">
        <v>133</v>
      </c>
      <c r="G62" s="141">
        <v>44915</v>
      </c>
      <c r="H62" s="141">
        <v>44927</v>
      </c>
      <c r="I62" s="33">
        <v>60</v>
      </c>
      <c r="J62" s="36">
        <v>120</v>
      </c>
      <c r="K62" s="265" t="s">
        <v>94</v>
      </c>
      <c r="L62" s="264" t="s">
        <v>66</v>
      </c>
      <c r="M62" s="265" t="s">
        <v>94</v>
      </c>
      <c r="N62" s="264" t="s">
        <v>66</v>
      </c>
      <c r="O62" s="33"/>
      <c r="P62" s="90" t="s">
        <v>179</v>
      </c>
      <c r="Q62" s="249">
        <v>6274001901</v>
      </c>
      <c r="R62" s="33"/>
      <c r="S62" s="58"/>
      <c r="T62" s="58"/>
      <c r="U62" s="58">
        <v>925192275</v>
      </c>
      <c r="V62" s="78">
        <v>15419871.25</v>
      </c>
      <c r="W62" s="78">
        <v>7709935.625</v>
      </c>
      <c r="X62" s="41">
        <v>370076910</v>
      </c>
      <c r="Y62" s="41">
        <v>7709935.625</v>
      </c>
      <c r="Z62" s="41">
        <v>7709935.625</v>
      </c>
      <c r="AA62" s="41">
        <v>7709935.625</v>
      </c>
      <c r="AB62" s="41">
        <v>7709935.625</v>
      </c>
      <c r="AC62" s="41">
        <v>7709935.625</v>
      </c>
      <c r="AD62" s="41">
        <v>7709935.625</v>
      </c>
      <c r="AE62" s="41">
        <v>7709935.625</v>
      </c>
      <c r="AF62" s="41">
        <v>7709935.625</v>
      </c>
      <c r="AG62" s="41">
        <v>7709935.625</v>
      </c>
      <c r="AH62" s="41">
        <v>7709935.625</v>
      </c>
      <c r="AI62" s="41">
        <v>7709935.625</v>
      </c>
      <c r="AJ62" s="41">
        <v>7709935.625</v>
      </c>
      <c r="AK62" s="41">
        <v>92519227.5</v>
      </c>
      <c r="AL62" s="41">
        <v>277557682.5</v>
      </c>
      <c r="AM62" s="219">
        <v>44926</v>
      </c>
    </row>
    <row r="63" spans="1:39" s="42" customFormat="1" ht="13" outlineLevel="1" x14ac:dyDescent="0.25">
      <c r="A63" s="33" t="s">
        <v>38</v>
      </c>
      <c r="B63" s="33" t="s">
        <v>39</v>
      </c>
      <c r="C63" s="56"/>
      <c r="D63" s="33" t="s">
        <v>47</v>
      </c>
      <c r="E63" s="146" t="s">
        <v>134</v>
      </c>
      <c r="F63" s="33" t="s">
        <v>135</v>
      </c>
      <c r="G63" s="141">
        <v>44439</v>
      </c>
      <c r="H63" s="141">
        <v>44438</v>
      </c>
      <c r="I63" s="33">
        <v>60</v>
      </c>
      <c r="J63" s="36">
        <v>120</v>
      </c>
      <c r="K63" s="146" t="s">
        <v>721</v>
      </c>
      <c r="L63" s="37" t="s">
        <v>50</v>
      </c>
      <c r="M63" s="146" t="s">
        <v>721</v>
      </c>
      <c r="N63" s="37" t="s">
        <v>50</v>
      </c>
      <c r="O63" s="33"/>
      <c r="P63" s="90" t="s">
        <v>1668</v>
      </c>
      <c r="Q63" s="249">
        <v>6424001901</v>
      </c>
      <c r="R63" s="33"/>
      <c r="S63" s="58"/>
      <c r="T63" s="58"/>
      <c r="U63" s="58">
        <v>36001880</v>
      </c>
      <c r="V63" s="78">
        <v>600031.33333333337</v>
      </c>
      <c r="W63" s="78">
        <v>300015.66666666669</v>
      </c>
      <c r="X63" s="41">
        <v>4200219.333333333</v>
      </c>
      <c r="Y63" s="41">
        <v>300015.66666666669</v>
      </c>
      <c r="Z63" s="41">
        <v>300015.66666666669</v>
      </c>
      <c r="AA63" s="41">
        <v>300015.66666666669</v>
      </c>
      <c r="AB63" s="41">
        <v>300015.66666666669</v>
      </c>
      <c r="AC63" s="41">
        <v>300015.66666666669</v>
      </c>
      <c r="AD63" s="41">
        <v>300015.66666666669</v>
      </c>
      <c r="AE63" s="41">
        <v>300015.66666666669</v>
      </c>
      <c r="AF63" s="41"/>
      <c r="AG63" s="41"/>
      <c r="AH63" s="41"/>
      <c r="AI63" s="41"/>
      <c r="AJ63" s="41"/>
      <c r="AK63" s="41">
        <v>2100109.666666667</v>
      </c>
      <c r="AL63" s="41">
        <v>2100109.666666666</v>
      </c>
      <c r="AM63" s="219">
        <v>44910</v>
      </c>
    </row>
    <row r="64" spans="1:39" s="42" customFormat="1" ht="13" outlineLevel="1" x14ac:dyDescent="0.25">
      <c r="A64" s="33" t="s">
        <v>38</v>
      </c>
      <c r="B64" s="33" t="s">
        <v>39</v>
      </c>
      <c r="C64" s="56"/>
      <c r="D64" s="33" t="s">
        <v>47</v>
      </c>
      <c r="E64" s="146" t="s">
        <v>136</v>
      </c>
      <c r="F64" s="33" t="s">
        <v>137</v>
      </c>
      <c r="G64" s="141">
        <v>44439</v>
      </c>
      <c r="H64" s="141">
        <v>44438</v>
      </c>
      <c r="I64" s="33">
        <v>120</v>
      </c>
      <c r="J64" s="36">
        <v>120</v>
      </c>
      <c r="K64" s="146" t="s">
        <v>721</v>
      </c>
      <c r="L64" s="37" t="s">
        <v>50</v>
      </c>
      <c r="M64" s="146" t="s">
        <v>721</v>
      </c>
      <c r="N64" s="37" t="s">
        <v>50</v>
      </c>
      <c r="O64" s="33"/>
      <c r="P64" s="90" t="s">
        <v>1668</v>
      </c>
      <c r="Q64" s="249">
        <v>6424001901</v>
      </c>
      <c r="R64" s="33"/>
      <c r="S64" s="58"/>
      <c r="T64" s="58"/>
      <c r="U64" s="58">
        <v>2813240158</v>
      </c>
      <c r="V64" s="78">
        <v>23443667.983333334</v>
      </c>
      <c r="W64" s="78">
        <v>23443667.983333334</v>
      </c>
      <c r="X64" s="41">
        <v>1570725754.8833327</v>
      </c>
      <c r="Y64" s="41">
        <v>23443667.983333334</v>
      </c>
      <c r="Z64" s="41">
        <v>23443667.983333334</v>
      </c>
      <c r="AA64" s="41">
        <v>23443667.983333334</v>
      </c>
      <c r="AB64" s="41">
        <v>23443667.983333334</v>
      </c>
      <c r="AC64" s="41">
        <v>23443667.983333334</v>
      </c>
      <c r="AD64" s="41">
        <v>23443667.983333334</v>
      </c>
      <c r="AE64" s="41">
        <v>23443667.983333334</v>
      </c>
      <c r="AF64" s="41">
        <v>23443667.983333334</v>
      </c>
      <c r="AG64" s="41">
        <v>23443667.983333334</v>
      </c>
      <c r="AH64" s="41">
        <v>23443667.983333334</v>
      </c>
      <c r="AI64" s="41">
        <v>23443667.983333334</v>
      </c>
      <c r="AJ64" s="41">
        <v>23443667.983333334</v>
      </c>
      <c r="AK64" s="41">
        <v>281324015.80000007</v>
      </c>
      <c r="AL64" s="41">
        <v>1289401739.0833325</v>
      </c>
      <c r="AM64" s="219">
        <v>44910</v>
      </c>
    </row>
    <row r="65" spans="1:39" s="42" customFormat="1" ht="13" outlineLevel="1" x14ac:dyDescent="0.25">
      <c r="A65" s="33" t="s">
        <v>38</v>
      </c>
      <c r="B65" s="33" t="s">
        <v>39</v>
      </c>
      <c r="C65" s="56"/>
      <c r="D65" s="33" t="s">
        <v>47</v>
      </c>
      <c r="E65" s="146" t="s">
        <v>138</v>
      </c>
      <c r="F65" s="33" t="s">
        <v>139</v>
      </c>
      <c r="G65" s="141">
        <v>44439</v>
      </c>
      <c r="H65" s="141">
        <v>44438</v>
      </c>
      <c r="I65" s="33">
        <v>240</v>
      </c>
      <c r="J65" s="36">
        <v>240</v>
      </c>
      <c r="K65" s="146" t="s">
        <v>721</v>
      </c>
      <c r="L65" s="37" t="s">
        <v>50</v>
      </c>
      <c r="M65" s="146" t="s">
        <v>721</v>
      </c>
      <c r="N65" s="37" t="s">
        <v>50</v>
      </c>
      <c r="O65" s="33"/>
      <c r="P65" s="90" t="s">
        <v>1668</v>
      </c>
      <c r="Q65" s="249">
        <v>6424001901</v>
      </c>
      <c r="R65" s="33"/>
      <c r="S65" s="58"/>
      <c r="T65" s="58"/>
      <c r="U65" s="58">
        <v>13526642799</v>
      </c>
      <c r="V65" s="78">
        <v>56361011.662500001</v>
      </c>
      <c r="W65" s="78">
        <v>56361011.662500001</v>
      </c>
      <c r="X65" s="41">
        <v>10539509180.887497</v>
      </c>
      <c r="Y65" s="41">
        <v>56361011.662500001</v>
      </c>
      <c r="Z65" s="41">
        <v>56361011.662500001</v>
      </c>
      <c r="AA65" s="41">
        <v>56361011.662500001</v>
      </c>
      <c r="AB65" s="41">
        <v>56361011.662500001</v>
      </c>
      <c r="AC65" s="41">
        <v>56361011.662500001</v>
      </c>
      <c r="AD65" s="41">
        <v>56361011.662500001</v>
      </c>
      <c r="AE65" s="41">
        <v>56361011.662500001</v>
      </c>
      <c r="AF65" s="41">
        <v>56361011.662500001</v>
      </c>
      <c r="AG65" s="41">
        <v>56361011.662500001</v>
      </c>
      <c r="AH65" s="41">
        <v>56361011.662500001</v>
      </c>
      <c r="AI65" s="41">
        <v>56361011.662500001</v>
      </c>
      <c r="AJ65" s="41">
        <v>56361011.662500001</v>
      </c>
      <c r="AK65" s="41">
        <v>676332139.95000017</v>
      </c>
      <c r="AL65" s="41">
        <v>9863177040.9374962</v>
      </c>
      <c r="AM65" s="219">
        <v>44910</v>
      </c>
    </row>
    <row r="66" spans="1:39" s="42" customFormat="1" ht="13" outlineLevel="1" x14ac:dyDescent="0.25">
      <c r="A66" s="33" t="s">
        <v>38</v>
      </c>
      <c r="B66" s="33" t="s">
        <v>39</v>
      </c>
      <c r="C66" s="56"/>
      <c r="D66" s="33" t="s">
        <v>47</v>
      </c>
      <c r="E66" s="146" t="s">
        <v>140</v>
      </c>
      <c r="F66" s="33" t="s">
        <v>141</v>
      </c>
      <c r="G66" s="141">
        <v>44866</v>
      </c>
      <c r="H66" s="141">
        <v>44866</v>
      </c>
      <c r="I66" s="33">
        <v>36</v>
      </c>
      <c r="J66" s="36">
        <v>120</v>
      </c>
      <c r="K66" s="146" t="s">
        <v>721</v>
      </c>
      <c r="L66" s="37" t="s">
        <v>50</v>
      </c>
      <c r="M66" s="146" t="s">
        <v>721</v>
      </c>
      <c r="N66" s="37" t="s">
        <v>50</v>
      </c>
      <c r="O66" s="33"/>
      <c r="P66" s="90" t="s">
        <v>1668</v>
      </c>
      <c r="Q66" s="249">
        <v>6424001901</v>
      </c>
      <c r="R66" s="33"/>
      <c r="S66" s="58"/>
      <c r="T66" s="58"/>
      <c r="U66" s="58">
        <v>110029564</v>
      </c>
      <c r="V66" s="78">
        <v>3056376.777777778</v>
      </c>
      <c r="W66" s="78">
        <v>916913.03333333333</v>
      </c>
      <c r="X66" s="60">
        <v>0</v>
      </c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60"/>
      <c r="AJ66" s="60"/>
      <c r="AK66" s="41">
        <v>0</v>
      </c>
      <c r="AL66" s="60">
        <v>0</v>
      </c>
      <c r="AM66" s="220">
        <v>44910</v>
      </c>
    </row>
    <row r="67" spans="1:39" s="42" customFormat="1" ht="13" outlineLevel="1" x14ac:dyDescent="0.25">
      <c r="A67" s="33" t="s">
        <v>38</v>
      </c>
      <c r="B67" s="33" t="s">
        <v>39</v>
      </c>
      <c r="C67" s="56"/>
      <c r="D67" s="33" t="s">
        <v>47</v>
      </c>
      <c r="E67" s="146" t="s">
        <v>142</v>
      </c>
      <c r="F67" s="33" t="s">
        <v>143</v>
      </c>
      <c r="G67" s="141">
        <v>44916</v>
      </c>
      <c r="H67" s="141">
        <v>44927</v>
      </c>
      <c r="I67" s="33">
        <v>240</v>
      </c>
      <c r="J67" s="36">
        <v>240</v>
      </c>
      <c r="K67" s="146" t="s">
        <v>721</v>
      </c>
      <c r="L67" s="37" t="s">
        <v>50</v>
      </c>
      <c r="M67" s="146" t="s">
        <v>721</v>
      </c>
      <c r="N67" s="37" t="s">
        <v>50</v>
      </c>
      <c r="O67" s="33"/>
      <c r="P67" s="90" t="s">
        <v>1668</v>
      </c>
      <c r="Q67" s="249">
        <v>6424001901</v>
      </c>
      <c r="R67" s="33"/>
      <c r="S67" s="58"/>
      <c r="T67" s="58"/>
      <c r="U67" s="58">
        <v>2569997827</v>
      </c>
      <c r="V67" s="78">
        <v>10708324.279166667</v>
      </c>
      <c r="W67" s="78">
        <v>10708324.279166667</v>
      </c>
      <c r="X67" s="41">
        <v>2184498152.9500003</v>
      </c>
      <c r="Y67" s="41">
        <v>10708324.279166667</v>
      </c>
      <c r="Z67" s="41">
        <v>10708324.279166667</v>
      </c>
      <c r="AA67" s="41">
        <v>10708324.279166667</v>
      </c>
      <c r="AB67" s="41">
        <v>10708324.279166667</v>
      </c>
      <c r="AC67" s="41">
        <v>10708324.279166667</v>
      </c>
      <c r="AD67" s="41">
        <v>10708324.279166667</v>
      </c>
      <c r="AE67" s="41">
        <v>10708324.279166667</v>
      </c>
      <c r="AF67" s="41">
        <v>10708324.279166667</v>
      </c>
      <c r="AG67" s="41">
        <v>10708324.279166667</v>
      </c>
      <c r="AH67" s="41">
        <v>10708324.279166667</v>
      </c>
      <c r="AI67" s="41">
        <v>10708324.279166667</v>
      </c>
      <c r="AJ67" s="41">
        <v>10708324.279166667</v>
      </c>
      <c r="AK67" s="41">
        <v>128499891.35000001</v>
      </c>
      <c r="AL67" s="41">
        <v>2055998261.6000004</v>
      </c>
      <c r="AM67" s="219">
        <v>44926</v>
      </c>
    </row>
    <row r="68" spans="1:39" s="42" customFormat="1" ht="13" outlineLevel="1" x14ac:dyDescent="0.25">
      <c r="A68" s="33" t="s">
        <v>38</v>
      </c>
      <c r="B68" s="33" t="s">
        <v>39</v>
      </c>
      <c r="C68" s="56"/>
      <c r="D68" s="33" t="s">
        <v>82</v>
      </c>
      <c r="E68" s="146" t="s">
        <v>144</v>
      </c>
      <c r="F68" s="33" t="s">
        <v>145</v>
      </c>
      <c r="G68" s="141">
        <v>44417</v>
      </c>
      <c r="H68" s="141">
        <v>44417</v>
      </c>
      <c r="I68" s="33">
        <v>120</v>
      </c>
      <c r="J68" s="36">
        <v>120</v>
      </c>
      <c r="K68" s="146" t="s">
        <v>761</v>
      </c>
      <c r="L68" s="37" t="s">
        <v>146</v>
      </c>
      <c r="M68" s="146" t="s">
        <v>761</v>
      </c>
      <c r="N68" s="37" t="s">
        <v>146</v>
      </c>
      <c r="O68" s="33"/>
      <c r="P68" s="90" t="s">
        <v>179</v>
      </c>
      <c r="Q68" s="249">
        <v>6274001903</v>
      </c>
      <c r="R68" s="33"/>
      <c r="S68" s="58"/>
      <c r="T68" s="58"/>
      <c r="U68" s="58">
        <v>46492741763</v>
      </c>
      <c r="V68" s="78">
        <v>387439514.69166666</v>
      </c>
      <c r="W68" s="78">
        <v>387439514.69166666</v>
      </c>
      <c r="X68" s="41">
        <v>25958447484.34166</v>
      </c>
      <c r="Y68" s="41">
        <v>387439514.69166666</v>
      </c>
      <c r="Z68" s="41">
        <v>387439514.69166666</v>
      </c>
      <c r="AA68" s="41">
        <v>387439514.69166666</v>
      </c>
      <c r="AB68" s="41">
        <v>387439514.69166666</v>
      </c>
      <c r="AC68" s="41">
        <v>387439514.69166666</v>
      </c>
      <c r="AD68" s="41">
        <v>387439514.69166666</v>
      </c>
      <c r="AE68" s="41">
        <v>387439514.69166666</v>
      </c>
      <c r="AF68" s="41">
        <v>387439514.69166666</v>
      </c>
      <c r="AG68" s="41">
        <v>387439514.69166666</v>
      </c>
      <c r="AH68" s="41">
        <v>387439514.69166666</v>
      </c>
      <c r="AI68" s="41">
        <v>387439514.69166666</v>
      </c>
      <c r="AJ68" s="41">
        <v>387439514.69166666</v>
      </c>
      <c r="AK68" s="41">
        <v>4649274176.3000002</v>
      </c>
      <c r="AL68" s="41">
        <v>21309173308.04166</v>
      </c>
      <c r="AM68" s="219">
        <v>44910</v>
      </c>
    </row>
    <row r="69" spans="1:39" s="42" customFormat="1" ht="13" outlineLevel="1" x14ac:dyDescent="0.25">
      <c r="A69" s="33" t="s">
        <v>38</v>
      </c>
      <c r="B69" s="33" t="s">
        <v>39</v>
      </c>
      <c r="C69" s="56"/>
      <c r="D69" s="33" t="s">
        <v>147</v>
      </c>
      <c r="E69" s="146" t="s">
        <v>148</v>
      </c>
      <c r="F69" s="33" t="s">
        <v>149</v>
      </c>
      <c r="G69" s="141">
        <v>44439</v>
      </c>
      <c r="H69" s="141">
        <v>44438</v>
      </c>
      <c r="I69" s="33">
        <v>120</v>
      </c>
      <c r="J69" s="36">
        <v>120</v>
      </c>
      <c r="K69" s="265" t="s">
        <v>94</v>
      </c>
      <c r="L69" s="264" t="s">
        <v>66</v>
      </c>
      <c r="M69" s="265" t="s">
        <v>94</v>
      </c>
      <c r="N69" s="264" t="s">
        <v>66</v>
      </c>
      <c r="O69" s="33"/>
      <c r="P69" s="90" t="s">
        <v>179</v>
      </c>
      <c r="Q69" s="249">
        <v>6274001906</v>
      </c>
      <c r="R69" s="33"/>
      <c r="S69" s="58"/>
      <c r="T69" s="58"/>
      <c r="U69" s="58">
        <v>758031567</v>
      </c>
      <c r="V69" s="78">
        <v>6316929.7249999996</v>
      </c>
      <c r="W69" s="78">
        <v>6316929.7249999996</v>
      </c>
      <c r="X69" s="41">
        <v>423234291.57499993</v>
      </c>
      <c r="Y69" s="41">
        <v>6316929.7249999996</v>
      </c>
      <c r="Z69" s="41">
        <v>6316929.7249999996</v>
      </c>
      <c r="AA69" s="41">
        <v>6316929.7249999996</v>
      </c>
      <c r="AB69" s="41">
        <v>6316929.7249999996</v>
      </c>
      <c r="AC69" s="41">
        <v>6316929.7249999996</v>
      </c>
      <c r="AD69" s="41">
        <v>6316929.7249999996</v>
      </c>
      <c r="AE69" s="41">
        <v>6316929.7249999996</v>
      </c>
      <c r="AF69" s="41">
        <v>6316929.7249999996</v>
      </c>
      <c r="AG69" s="41">
        <v>6316929.7249999996</v>
      </c>
      <c r="AH69" s="41">
        <v>6316929.7249999996</v>
      </c>
      <c r="AI69" s="41">
        <v>6316929.7249999996</v>
      </c>
      <c r="AJ69" s="41">
        <v>6316929.7249999996</v>
      </c>
      <c r="AK69" s="41">
        <v>75803156.700000003</v>
      </c>
      <c r="AL69" s="41">
        <v>347431134.87499994</v>
      </c>
      <c r="AM69" s="219">
        <v>44910</v>
      </c>
    </row>
    <row r="70" spans="1:39" s="42" customFormat="1" ht="13" outlineLevel="1" x14ac:dyDescent="0.25">
      <c r="A70" s="33" t="s">
        <v>38</v>
      </c>
      <c r="B70" s="33" t="s">
        <v>39</v>
      </c>
      <c r="C70" s="56"/>
      <c r="D70" s="33" t="s">
        <v>147</v>
      </c>
      <c r="E70" s="146" t="s">
        <v>150</v>
      </c>
      <c r="F70" s="33" t="s">
        <v>151</v>
      </c>
      <c r="G70" s="141">
        <v>44439</v>
      </c>
      <c r="H70" s="141">
        <v>44438</v>
      </c>
      <c r="I70" s="33">
        <v>120</v>
      </c>
      <c r="J70" s="36">
        <v>120</v>
      </c>
      <c r="K70" s="265" t="s">
        <v>94</v>
      </c>
      <c r="L70" s="264" t="s">
        <v>66</v>
      </c>
      <c r="M70" s="265" t="s">
        <v>94</v>
      </c>
      <c r="N70" s="264" t="s">
        <v>66</v>
      </c>
      <c r="O70" s="33"/>
      <c r="P70" s="90" t="s">
        <v>179</v>
      </c>
      <c r="Q70" s="249">
        <v>6274001906</v>
      </c>
      <c r="R70" s="33"/>
      <c r="S70" s="58"/>
      <c r="T70" s="58"/>
      <c r="U70" s="58">
        <v>3682105850</v>
      </c>
      <c r="V70" s="78">
        <v>30684215.416666668</v>
      </c>
      <c r="W70" s="78">
        <v>30684215.416666668</v>
      </c>
      <c r="X70" s="41">
        <v>2055842432.9166665</v>
      </c>
      <c r="Y70" s="41">
        <v>30684215.416666668</v>
      </c>
      <c r="Z70" s="41">
        <v>30684215.416666668</v>
      </c>
      <c r="AA70" s="41">
        <v>30684215.416666668</v>
      </c>
      <c r="AB70" s="41">
        <v>30684215.416666668</v>
      </c>
      <c r="AC70" s="41">
        <v>30684215.416666668</v>
      </c>
      <c r="AD70" s="41">
        <v>30684215.416666668</v>
      </c>
      <c r="AE70" s="41">
        <v>30684215.416666668</v>
      </c>
      <c r="AF70" s="41">
        <v>30684215.416666668</v>
      </c>
      <c r="AG70" s="41">
        <v>30684215.416666668</v>
      </c>
      <c r="AH70" s="41">
        <v>30684215.416666668</v>
      </c>
      <c r="AI70" s="41">
        <v>30684215.416666668</v>
      </c>
      <c r="AJ70" s="41">
        <v>30684215.416666668</v>
      </c>
      <c r="AK70" s="41">
        <v>368210585.00000006</v>
      </c>
      <c r="AL70" s="41">
        <v>1687631847.9166665</v>
      </c>
      <c r="AM70" s="219">
        <v>44910</v>
      </c>
    </row>
    <row r="71" spans="1:39" s="42" customFormat="1" ht="13" outlineLevel="1" x14ac:dyDescent="0.25">
      <c r="A71" s="33" t="s">
        <v>38</v>
      </c>
      <c r="B71" s="33" t="s">
        <v>39</v>
      </c>
      <c r="C71" s="56"/>
      <c r="D71" s="33" t="s">
        <v>147</v>
      </c>
      <c r="E71" s="146" t="s">
        <v>152</v>
      </c>
      <c r="F71" s="33" t="s">
        <v>153</v>
      </c>
      <c r="G71" s="141">
        <v>44439</v>
      </c>
      <c r="H71" s="141">
        <v>44438</v>
      </c>
      <c r="I71" s="33">
        <v>120</v>
      </c>
      <c r="J71" s="36">
        <v>120</v>
      </c>
      <c r="K71" s="265" t="s">
        <v>94</v>
      </c>
      <c r="L71" s="264" t="s">
        <v>66</v>
      </c>
      <c r="M71" s="265" t="s">
        <v>94</v>
      </c>
      <c r="N71" s="264" t="s">
        <v>66</v>
      </c>
      <c r="O71" s="33"/>
      <c r="P71" s="90" t="s">
        <v>179</v>
      </c>
      <c r="Q71" s="249">
        <v>6274001906</v>
      </c>
      <c r="R71" s="33"/>
      <c r="S71" s="58"/>
      <c r="T71" s="58"/>
      <c r="U71" s="58">
        <v>1729306981</v>
      </c>
      <c r="V71" s="78">
        <v>14410891.508333333</v>
      </c>
      <c r="W71" s="78">
        <v>14410891.508333333</v>
      </c>
      <c r="X71" s="41">
        <v>965529731.05833364</v>
      </c>
      <c r="Y71" s="41">
        <v>14410891.508333333</v>
      </c>
      <c r="Z71" s="41">
        <v>14410891.508333333</v>
      </c>
      <c r="AA71" s="41">
        <v>14410891.508333333</v>
      </c>
      <c r="AB71" s="41">
        <v>14410891.508333333</v>
      </c>
      <c r="AC71" s="41">
        <v>14410891.508333333</v>
      </c>
      <c r="AD71" s="41">
        <v>14410891.508333333</v>
      </c>
      <c r="AE71" s="41">
        <v>14410891.508333333</v>
      </c>
      <c r="AF71" s="41">
        <v>14410891.508333333</v>
      </c>
      <c r="AG71" s="41">
        <v>14410891.508333333</v>
      </c>
      <c r="AH71" s="41">
        <v>14410891.508333333</v>
      </c>
      <c r="AI71" s="41">
        <v>14410891.508333333</v>
      </c>
      <c r="AJ71" s="41">
        <v>14410891.508333333</v>
      </c>
      <c r="AK71" s="41">
        <v>172930698.09999993</v>
      </c>
      <c r="AL71" s="41">
        <v>792599032.95833373</v>
      </c>
      <c r="AM71" s="219">
        <v>44910</v>
      </c>
    </row>
    <row r="72" spans="1:39" s="42" customFormat="1" ht="13" outlineLevel="1" x14ac:dyDescent="0.25">
      <c r="A72" s="33" t="s">
        <v>38</v>
      </c>
      <c r="B72" s="33" t="s">
        <v>39</v>
      </c>
      <c r="C72" s="56"/>
      <c r="D72" s="33" t="s">
        <v>147</v>
      </c>
      <c r="E72" s="146" t="s">
        <v>154</v>
      </c>
      <c r="F72" s="33" t="s">
        <v>155</v>
      </c>
      <c r="G72" s="141">
        <v>44439</v>
      </c>
      <c r="H72" s="141">
        <v>44438</v>
      </c>
      <c r="I72" s="33">
        <v>120</v>
      </c>
      <c r="J72" s="36">
        <v>120</v>
      </c>
      <c r="K72" s="265" t="s">
        <v>94</v>
      </c>
      <c r="L72" s="264" t="s">
        <v>66</v>
      </c>
      <c r="M72" s="265" t="s">
        <v>94</v>
      </c>
      <c r="N72" s="264" t="s">
        <v>66</v>
      </c>
      <c r="O72" s="33"/>
      <c r="P72" s="90" t="s">
        <v>179</v>
      </c>
      <c r="Q72" s="249">
        <v>6274001906</v>
      </c>
      <c r="R72" s="33"/>
      <c r="S72" s="58"/>
      <c r="T72" s="58"/>
      <c r="U72" s="58">
        <v>1931331475</v>
      </c>
      <c r="V72" s="78">
        <v>16094428.958333334</v>
      </c>
      <c r="W72" s="78">
        <v>16094428.958333334</v>
      </c>
      <c r="X72" s="41">
        <v>1078326740.2083333</v>
      </c>
      <c r="Y72" s="41">
        <v>16094428.958333334</v>
      </c>
      <c r="Z72" s="41">
        <v>16094428.958333334</v>
      </c>
      <c r="AA72" s="41">
        <v>16094428.958333334</v>
      </c>
      <c r="AB72" s="41">
        <v>16094428.958333334</v>
      </c>
      <c r="AC72" s="41">
        <v>16094428.958333334</v>
      </c>
      <c r="AD72" s="41">
        <v>16094428.958333334</v>
      </c>
      <c r="AE72" s="41">
        <v>16094428.958333334</v>
      </c>
      <c r="AF72" s="41">
        <v>16094428.958333334</v>
      </c>
      <c r="AG72" s="41">
        <v>16094428.958333334</v>
      </c>
      <c r="AH72" s="41">
        <v>16094428.958333334</v>
      </c>
      <c r="AI72" s="41">
        <v>16094428.958333334</v>
      </c>
      <c r="AJ72" s="41">
        <v>16094428.958333334</v>
      </c>
      <c r="AK72" s="41">
        <v>193133147.50000003</v>
      </c>
      <c r="AL72" s="41">
        <v>885193592.70833325</v>
      </c>
      <c r="AM72" s="219">
        <v>44910</v>
      </c>
    </row>
    <row r="73" spans="1:39" s="42" customFormat="1" ht="13" outlineLevel="1" x14ac:dyDescent="0.25">
      <c r="A73" s="33" t="s">
        <v>38</v>
      </c>
      <c r="B73" s="33" t="s">
        <v>39</v>
      </c>
      <c r="C73" s="56"/>
      <c r="D73" s="33" t="s">
        <v>147</v>
      </c>
      <c r="E73" s="146" t="s">
        <v>156</v>
      </c>
      <c r="F73" s="33" t="s">
        <v>157</v>
      </c>
      <c r="G73" s="141">
        <v>44804</v>
      </c>
      <c r="H73" s="141">
        <v>44788</v>
      </c>
      <c r="I73" s="33">
        <v>120</v>
      </c>
      <c r="J73" s="36">
        <v>120</v>
      </c>
      <c r="K73" s="146" t="s">
        <v>758</v>
      </c>
      <c r="L73" s="37" t="s">
        <v>109</v>
      </c>
      <c r="M73" s="146" t="s">
        <v>758</v>
      </c>
      <c r="N73" s="37" t="s">
        <v>109</v>
      </c>
      <c r="O73" s="33"/>
      <c r="P73" s="90" t="s">
        <v>179</v>
      </c>
      <c r="Q73" s="249">
        <v>6274001906</v>
      </c>
      <c r="R73" s="33"/>
      <c r="S73" s="58"/>
      <c r="T73" s="58"/>
      <c r="U73" s="58">
        <v>1467082739</v>
      </c>
      <c r="V73" s="78">
        <v>12225689.491666667</v>
      </c>
      <c r="W73" s="78">
        <v>12225689.491666667</v>
      </c>
      <c r="X73" s="41">
        <v>965829469.84166646</v>
      </c>
      <c r="Y73" s="41">
        <v>12225689.491666667</v>
      </c>
      <c r="Z73" s="41">
        <v>12225689.491666667</v>
      </c>
      <c r="AA73" s="41">
        <v>12225689.491666667</v>
      </c>
      <c r="AB73" s="41">
        <v>12225689.491666667</v>
      </c>
      <c r="AC73" s="41">
        <v>12225689.491666667</v>
      </c>
      <c r="AD73" s="41">
        <v>12225689.491666667</v>
      </c>
      <c r="AE73" s="41">
        <v>12225689.491666667</v>
      </c>
      <c r="AF73" s="41">
        <v>12225689.491666667</v>
      </c>
      <c r="AG73" s="41">
        <v>12225689.491666667</v>
      </c>
      <c r="AH73" s="41">
        <v>12225689.491666667</v>
      </c>
      <c r="AI73" s="41">
        <v>12225689.491666667</v>
      </c>
      <c r="AJ73" s="41">
        <v>12225689.491666667</v>
      </c>
      <c r="AK73" s="41">
        <v>146708273.90000004</v>
      </c>
      <c r="AL73" s="41">
        <v>819121195.94166636</v>
      </c>
      <c r="AM73" s="219">
        <v>44910</v>
      </c>
    </row>
    <row r="74" spans="1:39" s="42" customFormat="1" ht="13" outlineLevel="1" x14ac:dyDescent="0.25">
      <c r="A74" s="33" t="s">
        <v>38</v>
      </c>
      <c r="B74" s="33" t="s">
        <v>39</v>
      </c>
      <c r="C74" s="56"/>
      <c r="D74" s="33" t="s">
        <v>147</v>
      </c>
      <c r="E74" s="146" t="s">
        <v>158</v>
      </c>
      <c r="F74" s="33" t="s">
        <v>159</v>
      </c>
      <c r="G74" s="141">
        <v>44834</v>
      </c>
      <c r="H74" s="141">
        <v>44835</v>
      </c>
      <c r="I74" s="33">
        <v>72</v>
      </c>
      <c r="J74" s="36">
        <v>120</v>
      </c>
      <c r="K74" s="146" t="s">
        <v>94</v>
      </c>
      <c r="L74" s="37" t="s">
        <v>66</v>
      </c>
      <c r="M74" s="146" t="s">
        <v>94</v>
      </c>
      <c r="N74" s="37" t="s">
        <v>66</v>
      </c>
      <c r="O74" s="33"/>
      <c r="P74" s="90" t="s">
        <v>179</v>
      </c>
      <c r="Q74" s="249">
        <v>6274001906</v>
      </c>
      <c r="R74" s="33"/>
      <c r="S74" s="58"/>
      <c r="T74" s="58"/>
      <c r="U74" s="58">
        <v>70421390</v>
      </c>
      <c r="V74" s="78">
        <v>978074.86111111112</v>
      </c>
      <c r="W74" s="78">
        <v>586844.91666666663</v>
      </c>
      <c r="X74" s="41">
        <v>32276470.416666664</v>
      </c>
      <c r="Y74" s="41">
        <v>586844.91666666663</v>
      </c>
      <c r="Z74" s="41">
        <v>586844.91666666663</v>
      </c>
      <c r="AA74" s="41">
        <v>586844.91666666663</v>
      </c>
      <c r="AB74" s="41">
        <v>586844.91666666663</v>
      </c>
      <c r="AC74" s="41">
        <v>586844.91666666663</v>
      </c>
      <c r="AD74" s="41">
        <v>586844.91666666663</v>
      </c>
      <c r="AE74" s="41">
        <v>586844.91666666663</v>
      </c>
      <c r="AF74" s="41">
        <v>586844.91666666663</v>
      </c>
      <c r="AG74" s="41">
        <v>586844.91666666663</v>
      </c>
      <c r="AH74" s="41">
        <v>586844.91666666663</v>
      </c>
      <c r="AI74" s="41">
        <v>586844.91666666663</v>
      </c>
      <c r="AJ74" s="41">
        <v>586844.91666666663</v>
      </c>
      <c r="AK74" s="41">
        <v>7042139.0000000009</v>
      </c>
      <c r="AL74" s="41">
        <v>25234331.416666664</v>
      </c>
      <c r="AM74" s="219">
        <v>44910</v>
      </c>
    </row>
    <row r="75" spans="1:39" s="42" customFormat="1" ht="13" outlineLevel="1" x14ac:dyDescent="0.25">
      <c r="A75" s="33" t="s">
        <v>38</v>
      </c>
      <c r="B75" s="33" t="s">
        <v>39</v>
      </c>
      <c r="C75" s="56"/>
      <c r="D75" s="33" t="s">
        <v>147</v>
      </c>
      <c r="E75" s="146" t="s">
        <v>160</v>
      </c>
      <c r="F75" s="33" t="s">
        <v>161</v>
      </c>
      <c r="G75" s="141">
        <v>44834</v>
      </c>
      <c r="H75" s="141">
        <v>44835</v>
      </c>
      <c r="I75" s="33">
        <v>120</v>
      </c>
      <c r="J75" s="36">
        <v>120</v>
      </c>
      <c r="K75" s="146" t="s">
        <v>94</v>
      </c>
      <c r="L75" s="37" t="s">
        <v>66</v>
      </c>
      <c r="M75" s="146" t="s">
        <v>94</v>
      </c>
      <c r="N75" s="37" t="s">
        <v>66</v>
      </c>
      <c r="O75" s="33"/>
      <c r="P75" s="90" t="s">
        <v>179</v>
      </c>
      <c r="Q75" s="249">
        <v>6274001906</v>
      </c>
      <c r="R75" s="33"/>
      <c r="S75" s="58"/>
      <c r="T75" s="58"/>
      <c r="U75" s="58">
        <v>928112057</v>
      </c>
      <c r="V75" s="78">
        <v>7734267.1416666666</v>
      </c>
      <c r="W75" s="78">
        <v>7734267.1416666666</v>
      </c>
      <c r="X75" s="41">
        <v>626475638.4749999</v>
      </c>
      <c r="Y75" s="41">
        <v>7734267.1416666666</v>
      </c>
      <c r="Z75" s="41">
        <v>7734267.1416666666</v>
      </c>
      <c r="AA75" s="41">
        <v>7734267.1416666666</v>
      </c>
      <c r="AB75" s="41">
        <v>7734267.1416666666</v>
      </c>
      <c r="AC75" s="41">
        <v>7734267.1416666666</v>
      </c>
      <c r="AD75" s="41">
        <v>7734267.1416666666</v>
      </c>
      <c r="AE75" s="41">
        <v>7734267.1416666666</v>
      </c>
      <c r="AF75" s="41">
        <v>7734267.1416666666</v>
      </c>
      <c r="AG75" s="41">
        <v>7734267.1416666666</v>
      </c>
      <c r="AH75" s="41">
        <v>7734267.1416666666</v>
      </c>
      <c r="AI75" s="41">
        <v>7734267.1416666666</v>
      </c>
      <c r="AJ75" s="41">
        <v>7734267.1416666666</v>
      </c>
      <c r="AK75" s="41">
        <v>92811205.700000003</v>
      </c>
      <c r="AL75" s="41">
        <v>533664432.77499992</v>
      </c>
      <c r="AM75" s="219">
        <v>44910</v>
      </c>
    </row>
    <row r="76" spans="1:39" s="42" customFormat="1" ht="13" outlineLevel="1" x14ac:dyDescent="0.25">
      <c r="A76" s="33" t="s">
        <v>38</v>
      </c>
      <c r="B76" s="33" t="s">
        <v>39</v>
      </c>
      <c r="C76" s="56"/>
      <c r="D76" s="33" t="s">
        <v>147</v>
      </c>
      <c r="E76" s="146" t="s">
        <v>162</v>
      </c>
      <c r="F76" s="33" t="s">
        <v>163</v>
      </c>
      <c r="G76" s="141">
        <v>44915</v>
      </c>
      <c r="H76" s="141">
        <v>44927</v>
      </c>
      <c r="I76" s="33">
        <v>96</v>
      </c>
      <c r="J76" s="36">
        <v>120</v>
      </c>
      <c r="K76" s="146" t="s">
        <v>759</v>
      </c>
      <c r="L76" s="37" t="s">
        <v>122</v>
      </c>
      <c r="M76" s="146" t="s">
        <v>759</v>
      </c>
      <c r="N76" s="37" t="s">
        <v>122</v>
      </c>
      <c r="O76" s="33"/>
      <c r="P76" s="90" t="s">
        <v>179</v>
      </c>
      <c r="Q76" s="249">
        <v>6274001906</v>
      </c>
      <c r="R76" s="33"/>
      <c r="S76" s="58"/>
      <c r="T76" s="58"/>
      <c r="U76" s="58">
        <v>941765419</v>
      </c>
      <c r="V76" s="78">
        <v>9810056.447916666</v>
      </c>
      <c r="W76" s="78">
        <v>7848045.1583333332</v>
      </c>
      <c r="X76" s="41">
        <v>588603386.875</v>
      </c>
      <c r="Y76" s="41">
        <v>7848045.1583333332</v>
      </c>
      <c r="Z76" s="41">
        <v>7848045.1583333332</v>
      </c>
      <c r="AA76" s="41">
        <v>7848045.1583333332</v>
      </c>
      <c r="AB76" s="41">
        <v>7848045.1583333332</v>
      </c>
      <c r="AC76" s="41">
        <v>7848045.1583333332</v>
      </c>
      <c r="AD76" s="41">
        <v>7848045.1583333332</v>
      </c>
      <c r="AE76" s="41">
        <v>7848045.1583333332</v>
      </c>
      <c r="AF76" s="41">
        <v>7848045.1583333332</v>
      </c>
      <c r="AG76" s="41">
        <v>7848045.1583333332</v>
      </c>
      <c r="AH76" s="41">
        <v>7848045.1583333332</v>
      </c>
      <c r="AI76" s="41">
        <v>7848045.1583333332</v>
      </c>
      <c r="AJ76" s="41">
        <v>7848045.1583333332</v>
      </c>
      <c r="AK76" s="41">
        <v>94176541.899999991</v>
      </c>
      <c r="AL76" s="41">
        <v>494426844.97500002</v>
      </c>
      <c r="AM76" s="219">
        <v>44926</v>
      </c>
    </row>
    <row r="77" spans="1:39" s="42" customFormat="1" ht="13" outlineLevel="1" x14ac:dyDescent="0.25">
      <c r="A77" s="33" t="s">
        <v>38</v>
      </c>
      <c r="B77" s="33" t="s">
        <v>39</v>
      </c>
      <c r="C77" s="56"/>
      <c r="D77" s="33" t="s">
        <v>147</v>
      </c>
      <c r="E77" s="146" t="s">
        <v>164</v>
      </c>
      <c r="F77" s="33" t="s">
        <v>165</v>
      </c>
      <c r="G77" s="141">
        <v>44915</v>
      </c>
      <c r="H77" s="141">
        <v>44927</v>
      </c>
      <c r="I77" s="33">
        <v>96</v>
      </c>
      <c r="J77" s="36">
        <v>120</v>
      </c>
      <c r="K77" s="146" t="s">
        <v>760</v>
      </c>
      <c r="L77" s="37" t="s">
        <v>125</v>
      </c>
      <c r="M77" s="146" t="s">
        <v>760</v>
      </c>
      <c r="N77" s="37" t="s">
        <v>125</v>
      </c>
      <c r="O77" s="33"/>
      <c r="P77" s="90" t="s">
        <v>179</v>
      </c>
      <c r="Q77" s="249">
        <v>6274001906</v>
      </c>
      <c r="R77" s="33"/>
      <c r="S77" s="58"/>
      <c r="T77" s="58"/>
      <c r="U77" s="58">
        <v>2335337725</v>
      </c>
      <c r="V77" s="78">
        <v>24326434.635416668</v>
      </c>
      <c r="W77" s="78">
        <v>19461147.708333332</v>
      </c>
      <c r="X77" s="41">
        <v>1459586078.125</v>
      </c>
      <c r="Y77" s="41">
        <v>19461147.708333332</v>
      </c>
      <c r="Z77" s="41">
        <v>19461147.708333332</v>
      </c>
      <c r="AA77" s="41">
        <v>19461147.708333332</v>
      </c>
      <c r="AB77" s="41">
        <v>19461147.708333332</v>
      </c>
      <c r="AC77" s="41">
        <v>19461147.708333332</v>
      </c>
      <c r="AD77" s="41">
        <v>19461147.708333332</v>
      </c>
      <c r="AE77" s="41">
        <v>19461147.708333332</v>
      </c>
      <c r="AF77" s="41">
        <v>19461147.708333332</v>
      </c>
      <c r="AG77" s="41">
        <v>19461147.708333332</v>
      </c>
      <c r="AH77" s="41">
        <v>19461147.708333332</v>
      </c>
      <c r="AI77" s="41">
        <v>19461147.708333332</v>
      </c>
      <c r="AJ77" s="41">
        <v>19461147.708333332</v>
      </c>
      <c r="AK77" s="41">
        <v>233533772.50000003</v>
      </c>
      <c r="AL77" s="41">
        <v>1226052305.625</v>
      </c>
      <c r="AM77" s="219">
        <v>44926</v>
      </c>
    </row>
    <row r="78" spans="1:39" s="42" customFormat="1" ht="13" outlineLevel="1" x14ac:dyDescent="0.25">
      <c r="A78" s="33" t="s">
        <v>38</v>
      </c>
      <c r="B78" s="33" t="s">
        <v>39</v>
      </c>
      <c r="C78" s="56"/>
      <c r="D78" s="33" t="s">
        <v>147</v>
      </c>
      <c r="E78" s="146" t="s">
        <v>166</v>
      </c>
      <c r="F78" s="33" t="s">
        <v>167</v>
      </c>
      <c r="G78" s="141">
        <v>44926</v>
      </c>
      <c r="H78" s="141">
        <v>44927</v>
      </c>
      <c r="I78" s="33">
        <v>60</v>
      </c>
      <c r="J78" s="36">
        <v>120</v>
      </c>
      <c r="K78" s="146" t="s">
        <v>94</v>
      </c>
      <c r="L78" s="37" t="s">
        <v>66</v>
      </c>
      <c r="M78" s="146" t="s">
        <v>94</v>
      </c>
      <c r="N78" s="37" t="s">
        <v>66</v>
      </c>
      <c r="O78" s="33"/>
      <c r="P78" s="90" t="s">
        <v>179</v>
      </c>
      <c r="Q78" s="249">
        <v>6274001906</v>
      </c>
      <c r="R78" s="33"/>
      <c r="S78" s="58"/>
      <c r="T78" s="58"/>
      <c r="U78" s="58">
        <v>773334901</v>
      </c>
      <c r="V78" s="78">
        <v>12888915.016666668</v>
      </c>
      <c r="W78" s="78">
        <v>6444457.5083333338</v>
      </c>
      <c r="X78" s="41">
        <v>309333960.39999986</v>
      </c>
      <c r="Y78" s="41">
        <v>6444457.5083333338</v>
      </c>
      <c r="Z78" s="41">
        <v>6444457.5083333338</v>
      </c>
      <c r="AA78" s="41">
        <v>6444457.5083333338</v>
      </c>
      <c r="AB78" s="41">
        <v>6444457.5083333338</v>
      </c>
      <c r="AC78" s="41">
        <v>6444457.5083333338</v>
      </c>
      <c r="AD78" s="41">
        <v>6444457.5083333338</v>
      </c>
      <c r="AE78" s="41">
        <v>6444457.5083333338</v>
      </c>
      <c r="AF78" s="41">
        <v>6444457.5083333338</v>
      </c>
      <c r="AG78" s="41">
        <v>6444457.5083333338</v>
      </c>
      <c r="AH78" s="41">
        <v>6444457.5083333338</v>
      </c>
      <c r="AI78" s="41">
        <v>6444457.5083333338</v>
      </c>
      <c r="AJ78" s="41">
        <v>6444457.5083333338</v>
      </c>
      <c r="AK78" s="41">
        <v>77333490.100000009</v>
      </c>
      <c r="AL78" s="41">
        <v>232000470.29999983</v>
      </c>
      <c r="AM78" s="219">
        <v>44926</v>
      </c>
    </row>
    <row r="79" spans="1:39" s="42" customFormat="1" ht="13" outlineLevel="1" x14ac:dyDescent="0.25">
      <c r="A79" s="33" t="s">
        <v>38</v>
      </c>
      <c r="B79" s="33" t="s">
        <v>39</v>
      </c>
      <c r="C79" s="56"/>
      <c r="D79" s="33" t="s">
        <v>168</v>
      </c>
      <c r="E79" s="146" t="s">
        <v>169</v>
      </c>
      <c r="F79" s="33" t="s">
        <v>170</v>
      </c>
      <c r="G79" s="141">
        <v>44439</v>
      </c>
      <c r="H79" s="141">
        <v>44438</v>
      </c>
      <c r="I79" s="33">
        <v>60</v>
      </c>
      <c r="J79" s="36">
        <v>120</v>
      </c>
      <c r="K79" s="146" t="s">
        <v>721</v>
      </c>
      <c r="L79" s="37" t="s">
        <v>50</v>
      </c>
      <c r="M79" s="146" t="s">
        <v>721</v>
      </c>
      <c r="N79" s="37" t="s">
        <v>50</v>
      </c>
      <c r="O79" s="33"/>
      <c r="P79" s="90" t="s">
        <v>1668</v>
      </c>
      <c r="Q79" s="249">
        <v>6424001903</v>
      </c>
      <c r="R79" s="33"/>
      <c r="S79" s="58"/>
      <c r="T79" s="58"/>
      <c r="U79" s="58">
        <v>402450000</v>
      </c>
      <c r="V79" s="78">
        <v>6707500</v>
      </c>
      <c r="W79" s="78">
        <v>3353750</v>
      </c>
      <c r="X79" s="41">
        <v>46952500</v>
      </c>
      <c r="Y79" s="41">
        <v>3353750</v>
      </c>
      <c r="Z79" s="41">
        <v>3353750</v>
      </c>
      <c r="AA79" s="41">
        <v>3353750</v>
      </c>
      <c r="AB79" s="41">
        <v>3353750</v>
      </c>
      <c r="AC79" s="41">
        <v>3353750</v>
      </c>
      <c r="AD79" s="41">
        <v>3353750</v>
      </c>
      <c r="AE79" s="41">
        <v>3353750</v>
      </c>
      <c r="AF79" s="41"/>
      <c r="AG79" s="41"/>
      <c r="AH79" s="41"/>
      <c r="AI79" s="41"/>
      <c r="AJ79" s="41"/>
      <c r="AK79" s="41">
        <v>23476250</v>
      </c>
      <c r="AL79" s="41">
        <v>23476250</v>
      </c>
      <c r="AM79" s="219">
        <v>44910</v>
      </c>
    </row>
    <row r="80" spans="1:39" s="42" customFormat="1" ht="13" outlineLevel="1" x14ac:dyDescent="0.25">
      <c r="A80" s="33" t="s">
        <v>38</v>
      </c>
      <c r="B80" s="33" t="s">
        <v>39</v>
      </c>
      <c r="C80" s="56"/>
      <c r="D80" s="33" t="s">
        <v>88</v>
      </c>
      <c r="E80" s="146" t="s">
        <v>171</v>
      </c>
      <c r="F80" s="33" t="s">
        <v>172</v>
      </c>
      <c r="G80" s="141">
        <v>44915</v>
      </c>
      <c r="H80" s="141">
        <v>44927</v>
      </c>
      <c r="I80" s="33">
        <v>60</v>
      </c>
      <c r="J80" s="36">
        <v>120</v>
      </c>
      <c r="K80" s="146" t="s">
        <v>94</v>
      </c>
      <c r="L80" s="37" t="s">
        <v>66</v>
      </c>
      <c r="M80" s="146" t="s">
        <v>94</v>
      </c>
      <c r="N80" s="37" t="s">
        <v>66</v>
      </c>
      <c r="O80" s="33"/>
      <c r="P80" s="90" t="s">
        <v>179</v>
      </c>
      <c r="Q80" s="249">
        <v>6274001905</v>
      </c>
      <c r="R80" s="33"/>
      <c r="S80" s="58"/>
      <c r="T80" s="58"/>
      <c r="U80" s="58">
        <v>284144493</v>
      </c>
      <c r="V80" s="78">
        <v>4735741.55</v>
      </c>
      <c r="W80" s="78">
        <v>2367870.7749999999</v>
      </c>
      <c r="X80" s="41">
        <v>113657797.20000002</v>
      </c>
      <c r="Y80" s="41">
        <v>2367870.7749999999</v>
      </c>
      <c r="Z80" s="41">
        <v>2367870.7749999999</v>
      </c>
      <c r="AA80" s="41">
        <v>2367870.7749999999</v>
      </c>
      <c r="AB80" s="41">
        <v>2367870.7749999999</v>
      </c>
      <c r="AC80" s="41">
        <v>2367870.7749999999</v>
      </c>
      <c r="AD80" s="41">
        <v>2367870.7749999999</v>
      </c>
      <c r="AE80" s="41">
        <v>2367870.7749999999</v>
      </c>
      <c r="AF80" s="41">
        <v>2367870.7749999999</v>
      </c>
      <c r="AG80" s="41">
        <v>2367870.7749999999</v>
      </c>
      <c r="AH80" s="41">
        <v>2367870.7749999999</v>
      </c>
      <c r="AI80" s="41">
        <v>2367870.7749999999</v>
      </c>
      <c r="AJ80" s="41">
        <v>2367870.7749999999</v>
      </c>
      <c r="AK80" s="41">
        <v>28414449.299999993</v>
      </c>
      <c r="AL80" s="41">
        <v>85243347.900000021</v>
      </c>
      <c r="AM80" s="219">
        <v>44926</v>
      </c>
    </row>
    <row r="81" spans="1:39" s="42" customFormat="1" ht="13" outlineLevel="1" x14ac:dyDescent="0.25">
      <c r="A81" s="33" t="s">
        <v>38</v>
      </c>
      <c r="B81" s="33" t="s">
        <v>39</v>
      </c>
      <c r="C81" s="56"/>
      <c r="D81" s="33" t="s">
        <v>173</v>
      </c>
      <c r="E81" s="146" t="s">
        <v>174</v>
      </c>
      <c r="F81" s="33" t="s">
        <v>175</v>
      </c>
      <c r="G81" s="141">
        <v>44774</v>
      </c>
      <c r="H81" s="141">
        <v>44779</v>
      </c>
      <c r="I81" s="33">
        <v>60</v>
      </c>
      <c r="J81" s="36">
        <v>120</v>
      </c>
      <c r="K81" s="146" t="s">
        <v>758</v>
      </c>
      <c r="L81" s="37" t="s">
        <v>109</v>
      </c>
      <c r="M81" s="146" t="s">
        <v>758</v>
      </c>
      <c r="N81" s="37" t="s">
        <v>109</v>
      </c>
      <c r="O81" s="33"/>
      <c r="P81" s="90" t="s">
        <v>179</v>
      </c>
      <c r="Q81" s="249">
        <v>6274001904</v>
      </c>
      <c r="R81" s="33"/>
      <c r="S81" s="58"/>
      <c r="T81" s="58"/>
      <c r="U81" s="58">
        <v>211019000</v>
      </c>
      <c r="V81" s="78">
        <v>3516983.3333333335</v>
      </c>
      <c r="W81" s="78">
        <v>1758491.6666666667</v>
      </c>
      <c r="X81" s="41">
        <v>66822683.333333343</v>
      </c>
      <c r="Y81" s="41">
        <v>1758491.6666666667</v>
      </c>
      <c r="Z81" s="41">
        <v>1758491.6666666667</v>
      </c>
      <c r="AA81" s="41">
        <v>1758491.6666666667</v>
      </c>
      <c r="AB81" s="41">
        <v>1758491.6666666667</v>
      </c>
      <c r="AC81" s="41">
        <v>1758491.6666666667</v>
      </c>
      <c r="AD81" s="41">
        <v>1758491.6666666667</v>
      </c>
      <c r="AE81" s="41">
        <v>1758491.6666666667</v>
      </c>
      <c r="AF81" s="41">
        <v>1758491.6666666667</v>
      </c>
      <c r="AG81" s="41">
        <v>1758491.6666666667</v>
      </c>
      <c r="AH81" s="41">
        <v>1758491.6666666667</v>
      </c>
      <c r="AI81" s="41">
        <v>1758491.6666666667</v>
      </c>
      <c r="AJ81" s="41">
        <v>1758491.6666666667</v>
      </c>
      <c r="AK81" s="41">
        <v>21101900</v>
      </c>
      <c r="AL81" s="41">
        <v>45720783.333333343</v>
      </c>
      <c r="AM81" s="219">
        <v>44910</v>
      </c>
    </row>
    <row r="82" spans="1:39" s="42" customFormat="1" ht="13" outlineLevel="1" x14ac:dyDescent="0.25">
      <c r="A82" s="33" t="s">
        <v>38</v>
      </c>
      <c r="B82" s="33" t="s">
        <v>39</v>
      </c>
      <c r="C82" s="56"/>
      <c r="D82" s="33" t="s">
        <v>176</v>
      </c>
      <c r="E82" s="146" t="s">
        <v>177</v>
      </c>
      <c r="F82" s="33" t="s">
        <v>178</v>
      </c>
      <c r="G82" s="141">
        <v>44774</v>
      </c>
      <c r="H82" s="141">
        <v>44779</v>
      </c>
      <c r="I82" s="33">
        <v>60</v>
      </c>
      <c r="J82" s="36">
        <v>120</v>
      </c>
      <c r="K82" s="146" t="s">
        <v>721</v>
      </c>
      <c r="L82" s="37" t="s">
        <v>50</v>
      </c>
      <c r="M82" s="146" t="s">
        <v>721</v>
      </c>
      <c r="N82" s="37" t="s">
        <v>50</v>
      </c>
      <c r="O82" s="33"/>
      <c r="P82" s="240" t="s">
        <v>179</v>
      </c>
      <c r="Q82" s="249">
        <v>6424001904</v>
      </c>
      <c r="R82" s="33"/>
      <c r="S82" s="58"/>
      <c r="T82" s="58"/>
      <c r="U82" s="58">
        <v>125173000</v>
      </c>
      <c r="V82" s="78">
        <v>2086216.6666666667</v>
      </c>
      <c r="W82" s="78">
        <v>1043108.3333333334</v>
      </c>
      <c r="X82" s="41">
        <v>39638116.666666672</v>
      </c>
      <c r="Y82" s="41">
        <v>1043108.3333333334</v>
      </c>
      <c r="Z82" s="41">
        <v>1043108.3333333334</v>
      </c>
      <c r="AA82" s="41">
        <v>1043108.3333333334</v>
      </c>
      <c r="AB82" s="41">
        <v>1043108.3333333334</v>
      </c>
      <c r="AC82" s="41">
        <v>1043108.3333333334</v>
      </c>
      <c r="AD82" s="41">
        <v>1043108.3333333334</v>
      </c>
      <c r="AE82" s="41">
        <v>1043108.3333333334</v>
      </c>
      <c r="AF82" s="41">
        <v>1043108.3333333334</v>
      </c>
      <c r="AG82" s="41">
        <v>1043108.3333333334</v>
      </c>
      <c r="AH82" s="41">
        <v>1043108.3333333334</v>
      </c>
      <c r="AI82" s="41">
        <v>1043108.3333333334</v>
      </c>
      <c r="AJ82" s="41">
        <v>1043108.3333333334</v>
      </c>
      <c r="AK82" s="41">
        <v>12517300.000000002</v>
      </c>
      <c r="AL82" s="41">
        <v>27120816.666666672</v>
      </c>
      <c r="AM82" s="219">
        <v>44910</v>
      </c>
    </row>
    <row r="83" spans="1:39" s="42" customFormat="1" ht="13" outlineLevel="1" x14ac:dyDescent="0.25">
      <c r="A83" s="33" t="s">
        <v>38</v>
      </c>
      <c r="B83" s="33" t="s">
        <v>39</v>
      </c>
      <c r="C83" s="56"/>
      <c r="D83" s="33" t="s">
        <v>176</v>
      </c>
      <c r="E83" s="146" t="s">
        <v>180</v>
      </c>
      <c r="F83" s="33" t="s">
        <v>181</v>
      </c>
      <c r="G83" s="141">
        <v>44775</v>
      </c>
      <c r="H83" s="141">
        <v>44788</v>
      </c>
      <c r="I83" s="33">
        <v>60</v>
      </c>
      <c r="J83" s="36">
        <v>120</v>
      </c>
      <c r="K83" s="146" t="s">
        <v>721</v>
      </c>
      <c r="L83" s="37" t="s">
        <v>50</v>
      </c>
      <c r="M83" s="146" t="s">
        <v>721</v>
      </c>
      <c r="N83" s="37" t="s">
        <v>50</v>
      </c>
      <c r="O83" s="33"/>
      <c r="P83" s="240" t="s">
        <v>179</v>
      </c>
      <c r="Q83" s="249">
        <v>6424001904</v>
      </c>
      <c r="R83" s="33"/>
      <c r="S83" s="58"/>
      <c r="T83" s="58"/>
      <c r="U83" s="58">
        <v>140765300</v>
      </c>
      <c r="V83" s="78">
        <v>2346088.3333333335</v>
      </c>
      <c r="W83" s="78">
        <v>1173044.1666666667</v>
      </c>
      <c r="X83" s="41">
        <v>44575678.333333328</v>
      </c>
      <c r="Y83" s="41">
        <v>1173044.1666666667</v>
      </c>
      <c r="Z83" s="41">
        <v>1173044.1666666667</v>
      </c>
      <c r="AA83" s="41">
        <v>1173044.1666666667</v>
      </c>
      <c r="AB83" s="41">
        <v>1173044.1666666667</v>
      </c>
      <c r="AC83" s="41">
        <v>1173044.1666666667</v>
      </c>
      <c r="AD83" s="41">
        <v>1173044.1666666667</v>
      </c>
      <c r="AE83" s="41">
        <v>1173044.1666666667</v>
      </c>
      <c r="AF83" s="41">
        <v>1173044.1666666667</v>
      </c>
      <c r="AG83" s="41">
        <v>1173044.1666666667</v>
      </c>
      <c r="AH83" s="41">
        <v>1173044.1666666667</v>
      </c>
      <c r="AI83" s="41">
        <v>1173044.1666666667</v>
      </c>
      <c r="AJ83" s="41">
        <v>1173044.1666666667</v>
      </c>
      <c r="AK83" s="41">
        <v>14076529.999999998</v>
      </c>
      <c r="AL83" s="41">
        <v>30499148.333333328</v>
      </c>
      <c r="AM83" s="219">
        <v>44910</v>
      </c>
    </row>
    <row r="84" spans="1:39" s="42" customFormat="1" ht="13" outlineLevel="1" x14ac:dyDescent="0.25">
      <c r="A84" s="33" t="s">
        <v>38</v>
      </c>
      <c r="B84" s="33" t="s">
        <v>39</v>
      </c>
      <c r="C84" s="56"/>
      <c r="D84" s="33" t="s">
        <v>176</v>
      </c>
      <c r="E84" s="146" t="s">
        <v>182</v>
      </c>
      <c r="F84" s="33" t="s">
        <v>183</v>
      </c>
      <c r="G84" s="141">
        <v>44823</v>
      </c>
      <c r="H84" s="141">
        <v>44835</v>
      </c>
      <c r="I84" s="33">
        <v>36</v>
      </c>
      <c r="J84" s="36">
        <v>120</v>
      </c>
      <c r="K84" s="146" t="s">
        <v>721</v>
      </c>
      <c r="L84" s="37" t="s">
        <v>50</v>
      </c>
      <c r="M84" s="146" t="s">
        <v>721</v>
      </c>
      <c r="N84" s="37" t="s">
        <v>50</v>
      </c>
      <c r="O84" s="33"/>
      <c r="P84" s="240" t="s">
        <v>179</v>
      </c>
      <c r="Q84" s="249">
        <v>6424001904</v>
      </c>
      <c r="R84" s="33"/>
      <c r="S84" s="58"/>
      <c r="T84" s="58"/>
      <c r="U84" s="58">
        <v>275570000</v>
      </c>
      <c r="V84" s="78">
        <v>7654722.222222222</v>
      </c>
      <c r="W84" s="78">
        <v>2296416.6666666665</v>
      </c>
      <c r="X84" s="60">
        <v>0</v>
      </c>
      <c r="Y84" s="41"/>
      <c r="Z84" s="41"/>
      <c r="AA84" s="41"/>
      <c r="AB84" s="41"/>
      <c r="AC84" s="41"/>
      <c r="AD84" s="41"/>
      <c r="AE84" s="41"/>
      <c r="AF84" s="41"/>
      <c r="AG84" s="41"/>
      <c r="AH84" s="60"/>
      <c r="AI84" s="60"/>
      <c r="AJ84" s="60"/>
      <c r="AK84" s="41">
        <v>0</v>
      </c>
      <c r="AL84" s="60">
        <v>0</v>
      </c>
      <c r="AM84" s="220">
        <v>44910</v>
      </c>
    </row>
    <row r="85" spans="1:39" s="42" customFormat="1" ht="13" outlineLevel="1" x14ac:dyDescent="0.25">
      <c r="A85" s="33" t="s">
        <v>38</v>
      </c>
      <c r="B85" s="33" t="s">
        <v>39</v>
      </c>
      <c r="C85" s="56"/>
      <c r="D85" s="33" t="s">
        <v>62</v>
      </c>
      <c r="E85" s="146" t="s">
        <v>184</v>
      </c>
      <c r="F85" s="33" t="s">
        <v>185</v>
      </c>
      <c r="G85" s="141">
        <v>44592</v>
      </c>
      <c r="H85" s="141">
        <v>44565</v>
      </c>
      <c r="I85" s="33">
        <v>12</v>
      </c>
      <c r="J85" s="36">
        <v>120</v>
      </c>
      <c r="K85" s="146" t="s">
        <v>721</v>
      </c>
      <c r="L85" s="37" t="s">
        <v>50</v>
      </c>
      <c r="M85" s="146" t="s">
        <v>721</v>
      </c>
      <c r="N85" s="37" t="s">
        <v>50</v>
      </c>
      <c r="O85" s="33"/>
      <c r="P85" s="240" t="s">
        <v>179</v>
      </c>
      <c r="Q85" s="249">
        <v>6424001901</v>
      </c>
      <c r="R85" s="33"/>
      <c r="S85" s="58"/>
      <c r="T85" s="58"/>
      <c r="U85" s="58">
        <v>121788182</v>
      </c>
      <c r="V85" s="78">
        <v>10149015.166666666</v>
      </c>
      <c r="W85" s="78">
        <v>1014901.5166666667</v>
      </c>
      <c r="X85" s="60">
        <v>0</v>
      </c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>
        <v>0</v>
      </c>
      <c r="AM85" s="220">
        <v>44910</v>
      </c>
    </row>
    <row r="86" spans="1:39" s="42" customFormat="1" ht="13" outlineLevel="1" x14ac:dyDescent="0.25">
      <c r="A86" s="33" t="s">
        <v>38</v>
      </c>
      <c r="B86" s="33" t="s">
        <v>39</v>
      </c>
      <c r="C86" s="56"/>
      <c r="D86" s="33" t="s">
        <v>62</v>
      </c>
      <c r="E86" s="146" t="s">
        <v>186</v>
      </c>
      <c r="F86" s="33" t="s">
        <v>187</v>
      </c>
      <c r="G86" s="141">
        <v>44896</v>
      </c>
      <c r="H86" s="141">
        <v>44927</v>
      </c>
      <c r="I86" s="33">
        <v>12</v>
      </c>
      <c r="J86" s="36">
        <v>120</v>
      </c>
      <c r="K86" s="146" t="s">
        <v>721</v>
      </c>
      <c r="L86" s="37" t="s">
        <v>50</v>
      </c>
      <c r="M86" s="146" t="s">
        <v>721</v>
      </c>
      <c r="N86" s="37" t="s">
        <v>50</v>
      </c>
      <c r="O86" s="33"/>
      <c r="P86" s="240" t="s">
        <v>179</v>
      </c>
      <c r="Q86" s="249">
        <v>6424001901</v>
      </c>
      <c r="R86" s="33"/>
      <c r="S86" s="58"/>
      <c r="T86" s="58"/>
      <c r="U86" s="58">
        <v>151000000</v>
      </c>
      <c r="V86" s="78">
        <v>12583333.333333334</v>
      </c>
      <c r="W86" s="78">
        <v>1258333.3333333333</v>
      </c>
      <c r="X86" s="60">
        <v>0</v>
      </c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>
        <v>0</v>
      </c>
      <c r="AM86" s="220">
        <v>44926</v>
      </c>
    </row>
    <row r="87" spans="1:39" s="42" customFormat="1" ht="13" outlineLevel="1" x14ac:dyDescent="0.25">
      <c r="A87" s="33" t="s">
        <v>38</v>
      </c>
      <c r="B87" s="33" t="s">
        <v>39</v>
      </c>
      <c r="C87" s="56"/>
      <c r="D87" s="33" t="s">
        <v>69</v>
      </c>
      <c r="E87" s="146" t="s">
        <v>188</v>
      </c>
      <c r="F87" s="33" t="s">
        <v>189</v>
      </c>
      <c r="G87" s="141">
        <v>44405</v>
      </c>
      <c r="H87" s="141">
        <v>44385</v>
      </c>
      <c r="I87" s="33">
        <v>24</v>
      </c>
      <c r="J87" s="36">
        <v>120</v>
      </c>
      <c r="K87" s="146" t="s">
        <v>721</v>
      </c>
      <c r="L87" s="37" t="s">
        <v>50</v>
      </c>
      <c r="M87" s="146" t="s">
        <v>721</v>
      </c>
      <c r="N87" s="37" t="s">
        <v>50</v>
      </c>
      <c r="O87" s="33"/>
      <c r="P87" s="240" t="s">
        <v>179</v>
      </c>
      <c r="Q87" s="249">
        <v>6424001909</v>
      </c>
      <c r="R87" s="33"/>
      <c r="S87" s="58"/>
      <c r="T87" s="58"/>
      <c r="U87" s="58">
        <v>28150860</v>
      </c>
      <c r="V87" s="78">
        <v>1172952.5</v>
      </c>
      <c r="W87" s="78">
        <v>234590.5</v>
      </c>
      <c r="X87" s="60">
        <v>0</v>
      </c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>
        <v>0</v>
      </c>
      <c r="AM87" s="220">
        <v>44910</v>
      </c>
    </row>
    <row r="88" spans="1:39" s="42" customFormat="1" ht="13" outlineLevel="1" x14ac:dyDescent="0.25">
      <c r="A88" s="33" t="s">
        <v>38</v>
      </c>
      <c r="B88" s="33" t="s">
        <v>39</v>
      </c>
      <c r="C88" s="56"/>
      <c r="D88" s="33" t="s">
        <v>190</v>
      </c>
      <c r="E88" s="146" t="s">
        <v>191</v>
      </c>
      <c r="F88" s="33" t="s">
        <v>192</v>
      </c>
      <c r="G88" s="141">
        <v>40295</v>
      </c>
      <c r="H88" s="141">
        <v>40295</v>
      </c>
      <c r="I88" s="33">
        <v>576</v>
      </c>
      <c r="J88" s="36">
        <v>576</v>
      </c>
      <c r="K88" s="146" t="s">
        <v>94</v>
      </c>
      <c r="L88" s="37" t="s">
        <v>66</v>
      </c>
      <c r="M88" s="146" t="s">
        <v>94</v>
      </c>
      <c r="N88" s="37" t="s">
        <v>66</v>
      </c>
      <c r="O88" s="33"/>
      <c r="P88" s="90" t="s">
        <v>179</v>
      </c>
      <c r="Q88" s="249">
        <v>6274001910</v>
      </c>
      <c r="R88" s="33"/>
      <c r="S88" s="58"/>
      <c r="T88" s="58"/>
      <c r="U88" s="58">
        <v>23983817891</v>
      </c>
      <c r="V88" s="78">
        <v>41638572.727430552</v>
      </c>
      <c r="W88" s="78">
        <v>41638572.727430552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219">
        <v>44926</v>
      </c>
    </row>
    <row r="89" spans="1:39" s="24" customFormat="1" ht="20.399999999999999" customHeight="1" x14ac:dyDescent="0.25">
      <c r="A89" s="21"/>
      <c r="B89" s="21"/>
      <c r="C89" s="21"/>
      <c r="D89" s="21"/>
      <c r="E89" s="144" t="s">
        <v>1014</v>
      </c>
      <c r="F89" s="22" t="s">
        <v>193</v>
      </c>
      <c r="G89" s="21"/>
      <c r="H89" s="21"/>
      <c r="I89" s="21"/>
      <c r="J89" s="21"/>
      <c r="K89" s="144" t="s">
        <v>756</v>
      </c>
      <c r="L89" s="21"/>
      <c r="M89" s="144" t="s">
        <v>756</v>
      </c>
      <c r="N89" s="21"/>
      <c r="O89" s="21"/>
      <c r="P89" s="21"/>
      <c r="Q89" s="246"/>
      <c r="R89" s="21"/>
      <c r="S89" s="21"/>
      <c r="T89" s="21"/>
      <c r="U89" s="21"/>
      <c r="V89" s="23">
        <v>4626407474.529398</v>
      </c>
      <c r="W89" s="23">
        <v>4049826956.3092599</v>
      </c>
      <c r="X89" s="23">
        <v>124987277366.88335</v>
      </c>
      <c r="Y89" s="23">
        <v>4049826956.3092599</v>
      </c>
      <c r="Z89" s="23">
        <v>4049826956.3092599</v>
      </c>
      <c r="AA89" s="23">
        <v>4049826956.3092599</v>
      </c>
      <c r="AB89" s="23">
        <v>4049826956.3092599</v>
      </c>
      <c r="AC89" s="23">
        <v>4049826956.3092599</v>
      </c>
      <c r="AD89" s="23">
        <v>4049826956.3092599</v>
      </c>
      <c r="AE89" s="23">
        <v>4049826956.3092599</v>
      </c>
      <c r="AF89" s="23">
        <v>4049826956.3092599</v>
      </c>
      <c r="AG89" s="23">
        <v>4049826956.3092599</v>
      </c>
      <c r="AH89" s="23">
        <v>4049826956.3092599</v>
      </c>
      <c r="AI89" s="23">
        <v>4049826956.3092599</v>
      </c>
      <c r="AJ89" s="23">
        <v>4049826956.3092599</v>
      </c>
      <c r="AK89" s="23">
        <v>48597923475.711113</v>
      </c>
      <c r="AL89" s="23">
        <v>109114083533.03334</v>
      </c>
      <c r="AM89" s="211"/>
    </row>
    <row r="90" spans="1:39" s="31" customFormat="1" ht="13" x14ac:dyDescent="0.25">
      <c r="A90" s="25"/>
      <c r="B90" s="25"/>
      <c r="C90" s="26"/>
      <c r="D90" s="27"/>
      <c r="E90" s="179" t="s">
        <v>194</v>
      </c>
      <c r="F90" s="29" t="s">
        <v>37</v>
      </c>
      <c r="G90" s="27"/>
      <c r="H90" s="27"/>
      <c r="I90" s="27"/>
      <c r="J90" s="27"/>
      <c r="K90" s="145" t="s">
        <v>756</v>
      </c>
      <c r="L90" s="27"/>
      <c r="M90" s="145" t="s">
        <v>756</v>
      </c>
      <c r="N90" s="27"/>
      <c r="O90" s="25"/>
      <c r="P90" s="25"/>
      <c r="Q90" s="247"/>
      <c r="R90" s="27"/>
      <c r="S90" s="27"/>
      <c r="T90" s="27"/>
      <c r="U90" s="27"/>
      <c r="V90" s="63">
        <v>1899346671.0409715</v>
      </c>
      <c r="W90" s="63">
        <v>1322766152.8208337</v>
      </c>
      <c r="X90" s="63">
        <v>124987277366.88335</v>
      </c>
      <c r="Y90" s="63">
        <v>1322766152.8208337</v>
      </c>
      <c r="Z90" s="63">
        <v>1322766152.8208337</v>
      </c>
      <c r="AA90" s="63">
        <v>1322766152.8208337</v>
      </c>
      <c r="AB90" s="63">
        <v>1322766152.8208337</v>
      </c>
      <c r="AC90" s="63">
        <v>1322766152.8208337</v>
      </c>
      <c r="AD90" s="63">
        <v>1322766152.8208337</v>
      </c>
      <c r="AE90" s="63">
        <v>1322766152.8208337</v>
      </c>
      <c r="AF90" s="63">
        <v>1322766152.8208337</v>
      </c>
      <c r="AG90" s="63">
        <v>1322766152.8208337</v>
      </c>
      <c r="AH90" s="63">
        <v>1322766152.8208337</v>
      </c>
      <c r="AI90" s="63">
        <v>1322766152.8208337</v>
      </c>
      <c r="AJ90" s="63">
        <v>1322766152.8208337</v>
      </c>
      <c r="AK90" s="63">
        <v>15873193833.85</v>
      </c>
      <c r="AL90" s="63">
        <v>109114083533.03334</v>
      </c>
      <c r="AM90" s="221"/>
    </row>
    <row r="91" spans="1:39" ht="13" outlineLevel="1" x14ac:dyDescent="0.25">
      <c r="A91" s="71" t="s">
        <v>195</v>
      </c>
      <c r="B91" s="71" t="s">
        <v>196</v>
      </c>
      <c r="C91" s="72" t="s">
        <v>197</v>
      </c>
      <c r="D91" s="71" t="s">
        <v>82</v>
      </c>
      <c r="E91" s="142" t="s">
        <v>1015</v>
      </c>
      <c r="F91" s="71" t="s">
        <v>198</v>
      </c>
      <c r="G91" s="235">
        <v>44074</v>
      </c>
      <c r="H91" s="235">
        <v>44074</v>
      </c>
      <c r="I91" s="74">
        <v>90</v>
      </c>
      <c r="J91" s="36">
        <v>144</v>
      </c>
      <c r="K91" s="242" t="s">
        <v>762</v>
      </c>
      <c r="L91" s="243" t="s">
        <v>199</v>
      </c>
      <c r="M91" s="242" t="s">
        <v>762</v>
      </c>
      <c r="N91" s="243" t="s">
        <v>199</v>
      </c>
      <c r="O91" s="244" t="s">
        <v>200</v>
      </c>
      <c r="P91" s="90" t="s">
        <v>179</v>
      </c>
      <c r="Q91" s="251">
        <v>6274001903</v>
      </c>
      <c r="R91" s="71">
        <v>6274001903</v>
      </c>
      <c r="S91" s="76"/>
      <c r="T91" s="77"/>
      <c r="U91" s="76">
        <v>1985420682</v>
      </c>
      <c r="V91" s="78">
        <v>22060229.800000001</v>
      </c>
      <c r="W91" s="78">
        <v>13787643.625</v>
      </c>
      <c r="X91" s="41">
        <v>551505732</v>
      </c>
      <c r="Y91" s="41">
        <v>13787643.625</v>
      </c>
      <c r="Z91" s="41">
        <v>13787643.625</v>
      </c>
      <c r="AA91" s="41">
        <v>13787643.625</v>
      </c>
      <c r="AB91" s="41">
        <v>13787643.625</v>
      </c>
      <c r="AC91" s="41">
        <v>13787643.625</v>
      </c>
      <c r="AD91" s="41">
        <v>13787643.625</v>
      </c>
      <c r="AE91" s="41">
        <v>13787643.625</v>
      </c>
      <c r="AF91" s="41">
        <v>13787643.625</v>
      </c>
      <c r="AG91" s="41">
        <v>13787643.625</v>
      </c>
      <c r="AH91" s="41">
        <v>13787643.625</v>
      </c>
      <c r="AI91" s="41">
        <v>13787643.625</v>
      </c>
      <c r="AJ91" s="41">
        <v>13787643.625</v>
      </c>
      <c r="AK91" s="41">
        <v>165451723.5</v>
      </c>
      <c r="AL91" s="41">
        <v>386054008.5</v>
      </c>
      <c r="AM91" s="219">
        <v>45625</v>
      </c>
    </row>
    <row r="92" spans="1:39" ht="13" outlineLevel="1" x14ac:dyDescent="0.25">
      <c r="A92" s="71" t="s">
        <v>195</v>
      </c>
      <c r="B92" s="71" t="s">
        <v>196</v>
      </c>
      <c r="C92" s="72" t="s">
        <v>201</v>
      </c>
      <c r="D92" s="71" t="s">
        <v>82</v>
      </c>
      <c r="E92" s="142" t="s">
        <v>1016</v>
      </c>
      <c r="F92" s="71" t="s">
        <v>202</v>
      </c>
      <c r="G92" s="235">
        <v>44169</v>
      </c>
      <c r="H92" s="235">
        <v>44166</v>
      </c>
      <c r="I92" s="74">
        <v>90</v>
      </c>
      <c r="J92" s="36">
        <v>144</v>
      </c>
      <c r="K92" s="142" t="s">
        <v>763</v>
      </c>
      <c r="L92" s="75" t="s">
        <v>203</v>
      </c>
      <c r="M92" s="142" t="s">
        <v>763</v>
      </c>
      <c r="N92" s="75" t="s">
        <v>203</v>
      </c>
      <c r="O92" s="71" t="s">
        <v>204</v>
      </c>
      <c r="P92" s="90" t="s">
        <v>179</v>
      </c>
      <c r="Q92" s="251">
        <v>6274001903</v>
      </c>
      <c r="R92" s="71">
        <v>6274001903</v>
      </c>
      <c r="S92" s="76"/>
      <c r="T92" s="77"/>
      <c r="U92" s="76">
        <v>171900000</v>
      </c>
      <c r="V92" s="78">
        <v>1910000</v>
      </c>
      <c r="W92" s="78">
        <v>1193750</v>
      </c>
      <c r="X92" s="41">
        <v>53307033</v>
      </c>
      <c r="Y92" s="41">
        <v>1193750</v>
      </c>
      <c r="Z92" s="41">
        <v>1193750</v>
      </c>
      <c r="AA92" s="41">
        <v>1193750</v>
      </c>
      <c r="AB92" s="41">
        <v>1193750</v>
      </c>
      <c r="AC92" s="41">
        <v>1193750</v>
      </c>
      <c r="AD92" s="41">
        <v>1193750</v>
      </c>
      <c r="AE92" s="41">
        <v>1193750</v>
      </c>
      <c r="AF92" s="41">
        <v>1193750</v>
      </c>
      <c r="AG92" s="41">
        <v>1193750</v>
      </c>
      <c r="AH92" s="41">
        <v>1193750</v>
      </c>
      <c r="AI92" s="41">
        <v>1193750</v>
      </c>
      <c r="AJ92" s="41">
        <v>1193750</v>
      </c>
      <c r="AK92" s="41">
        <v>14325000</v>
      </c>
      <c r="AL92" s="41">
        <v>38982033</v>
      </c>
      <c r="AM92" s="219"/>
    </row>
    <row r="93" spans="1:39" ht="13" outlineLevel="1" x14ac:dyDescent="0.25">
      <c r="A93" s="71" t="s">
        <v>195</v>
      </c>
      <c r="B93" s="71" t="s">
        <v>205</v>
      </c>
      <c r="C93" s="72" t="s">
        <v>206</v>
      </c>
      <c r="D93" s="71" t="s">
        <v>82</v>
      </c>
      <c r="E93" s="142" t="s">
        <v>1017</v>
      </c>
      <c r="F93" s="71" t="s">
        <v>207</v>
      </c>
      <c r="G93" s="235">
        <v>44408</v>
      </c>
      <c r="H93" s="235">
        <v>44378</v>
      </c>
      <c r="I93" s="74">
        <v>90</v>
      </c>
      <c r="J93" s="36">
        <v>144</v>
      </c>
      <c r="K93" s="142" t="s">
        <v>764</v>
      </c>
      <c r="L93" s="75" t="s">
        <v>208</v>
      </c>
      <c r="M93" s="142" t="s">
        <v>764</v>
      </c>
      <c r="N93" s="75" t="s">
        <v>208</v>
      </c>
      <c r="O93" s="71" t="s">
        <v>209</v>
      </c>
      <c r="P93" s="90" t="s">
        <v>179</v>
      </c>
      <c r="Q93" s="251">
        <v>6274001903</v>
      </c>
      <c r="R93" s="71">
        <v>6274001903</v>
      </c>
      <c r="S93" s="76"/>
      <c r="T93" s="77"/>
      <c r="U93" s="76">
        <v>1871585340</v>
      </c>
      <c r="V93" s="78">
        <v>20795392.666666668</v>
      </c>
      <c r="W93" s="78">
        <v>12997120.416666666</v>
      </c>
      <c r="X93" s="41">
        <v>748634172</v>
      </c>
      <c r="Y93" s="41">
        <v>12997120.416666666</v>
      </c>
      <c r="Z93" s="41">
        <v>12997120.416666666</v>
      </c>
      <c r="AA93" s="41">
        <v>12997120.416666666</v>
      </c>
      <c r="AB93" s="41">
        <v>12997120.416666666</v>
      </c>
      <c r="AC93" s="41">
        <v>12997120.416666666</v>
      </c>
      <c r="AD93" s="41">
        <v>12997120.416666666</v>
      </c>
      <c r="AE93" s="41">
        <v>12997120.416666666</v>
      </c>
      <c r="AF93" s="41">
        <v>12997120.416666666</v>
      </c>
      <c r="AG93" s="41">
        <v>12997120.416666666</v>
      </c>
      <c r="AH93" s="41">
        <v>12997120.416666666</v>
      </c>
      <c r="AI93" s="41">
        <v>12997120.416666666</v>
      </c>
      <c r="AJ93" s="41">
        <v>12997120.416666666</v>
      </c>
      <c r="AK93" s="41">
        <v>155965445</v>
      </c>
      <c r="AL93" s="41">
        <v>592668727</v>
      </c>
      <c r="AM93" s="219">
        <v>45625</v>
      </c>
    </row>
    <row r="94" spans="1:39" ht="13" outlineLevel="1" x14ac:dyDescent="0.25">
      <c r="A94" s="71" t="s">
        <v>195</v>
      </c>
      <c r="B94" s="71" t="s">
        <v>205</v>
      </c>
      <c r="C94" s="72" t="s">
        <v>197</v>
      </c>
      <c r="D94" s="71" t="s">
        <v>82</v>
      </c>
      <c r="E94" s="142" t="s">
        <v>1018</v>
      </c>
      <c r="F94" s="71" t="s">
        <v>210</v>
      </c>
      <c r="G94" s="235">
        <v>44378</v>
      </c>
      <c r="H94" s="235">
        <v>44389</v>
      </c>
      <c r="I94" s="74">
        <v>90</v>
      </c>
      <c r="J94" s="36">
        <v>144</v>
      </c>
      <c r="K94" s="142" t="s">
        <v>765</v>
      </c>
      <c r="L94" s="75" t="s">
        <v>211</v>
      </c>
      <c r="M94" s="142" t="s">
        <v>765</v>
      </c>
      <c r="N94" s="75" t="s">
        <v>211</v>
      </c>
      <c r="O94" s="71" t="s">
        <v>212</v>
      </c>
      <c r="P94" s="90" t="s">
        <v>179</v>
      </c>
      <c r="Q94" s="251">
        <v>6274001903</v>
      </c>
      <c r="R94" s="71">
        <v>6274001903</v>
      </c>
      <c r="S94" s="76"/>
      <c r="T94" s="77"/>
      <c r="U94" s="76">
        <v>150000000</v>
      </c>
      <c r="V94" s="78">
        <v>1666666.6666666667</v>
      </c>
      <c r="W94" s="78">
        <v>1041666.6666666666</v>
      </c>
      <c r="X94" s="41">
        <v>60000036</v>
      </c>
      <c r="Y94" s="41">
        <v>1041666.6666666666</v>
      </c>
      <c r="Z94" s="41">
        <v>1041666.6666666666</v>
      </c>
      <c r="AA94" s="41">
        <v>1041666.6666666666</v>
      </c>
      <c r="AB94" s="41">
        <v>1041666.6666666666</v>
      </c>
      <c r="AC94" s="41">
        <v>1041666.6666666666</v>
      </c>
      <c r="AD94" s="41">
        <v>1041666.6666666666</v>
      </c>
      <c r="AE94" s="41">
        <v>1041666.6666666666</v>
      </c>
      <c r="AF94" s="41">
        <v>1041666.6666666666</v>
      </c>
      <c r="AG94" s="41">
        <v>1041666.6666666666</v>
      </c>
      <c r="AH94" s="41">
        <v>1041666.6666666666</v>
      </c>
      <c r="AI94" s="41">
        <v>1041666.6666666666</v>
      </c>
      <c r="AJ94" s="41">
        <v>1041666.6666666666</v>
      </c>
      <c r="AK94" s="41">
        <v>12499999.999999998</v>
      </c>
      <c r="AL94" s="41">
        <v>47500036</v>
      </c>
      <c r="AM94" s="219"/>
    </row>
    <row r="95" spans="1:39" ht="13" outlineLevel="1" x14ac:dyDescent="0.25">
      <c r="A95" s="71" t="s">
        <v>195</v>
      </c>
      <c r="B95" s="71" t="s">
        <v>196</v>
      </c>
      <c r="C95" s="72" t="s">
        <v>213</v>
      </c>
      <c r="D95" s="71" t="s">
        <v>82</v>
      </c>
      <c r="E95" s="142" t="s">
        <v>1019</v>
      </c>
      <c r="F95" s="71" t="s">
        <v>214</v>
      </c>
      <c r="G95" s="235">
        <v>44417</v>
      </c>
      <c r="H95" s="235">
        <v>44417</v>
      </c>
      <c r="I95" s="74">
        <v>120</v>
      </c>
      <c r="J95" s="36">
        <v>144</v>
      </c>
      <c r="K95" s="142" t="s">
        <v>761</v>
      </c>
      <c r="L95" s="75" t="s">
        <v>146</v>
      </c>
      <c r="M95" s="142" t="s">
        <v>761</v>
      </c>
      <c r="N95" s="75" t="s">
        <v>146</v>
      </c>
      <c r="O95" s="71" t="s">
        <v>215</v>
      </c>
      <c r="P95" s="90" t="s">
        <v>179</v>
      </c>
      <c r="Q95" s="251">
        <v>6274001903</v>
      </c>
      <c r="R95" s="71">
        <v>6274001903</v>
      </c>
      <c r="S95" s="76"/>
      <c r="T95" s="77"/>
      <c r="U95" s="76">
        <v>37079055498</v>
      </c>
      <c r="V95" s="78">
        <v>308992129.14999998</v>
      </c>
      <c r="W95" s="78">
        <v>257493440.95833334</v>
      </c>
      <c r="X95" s="41">
        <v>20702472661</v>
      </c>
      <c r="Y95" s="41">
        <v>257493440.95833334</v>
      </c>
      <c r="Z95" s="41">
        <v>257493440.95833334</v>
      </c>
      <c r="AA95" s="41">
        <v>257493440.95833334</v>
      </c>
      <c r="AB95" s="41">
        <v>257493440.95833334</v>
      </c>
      <c r="AC95" s="41">
        <v>257493440.95833334</v>
      </c>
      <c r="AD95" s="41">
        <v>257493440.95833334</v>
      </c>
      <c r="AE95" s="41">
        <v>257493440.95833334</v>
      </c>
      <c r="AF95" s="41">
        <v>257493440.95833334</v>
      </c>
      <c r="AG95" s="41">
        <v>257493440.95833334</v>
      </c>
      <c r="AH95" s="41">
        <v>257493440.95833334</v>
      </c>
      <c r="AI95" s="41">
        <v>257493440.95833334</v>
      </c>
      <c r="AJ95" s="41">
        <v>257493440.95833334</v>
      </c>
      <c r="AK95" s="41">
        <v>3089921291.5000005</v>
      </c>
      <c r="AL95" s="41">
        <v>17612551369.5</v>
      </c>
      <c r="AM95" s="219"/>
    </row>
    <row r="96" spans="1:39" ht="13" outlineLevel="1" x14ac:dyDescent="0.25">
      <c r="A96" s="71" t="s">
        <v>195</v>
      </c>
      <c r="B96" s="71" t="s">
        <v>196</v>
      </c>
      <c r="C96" s="72" t="s">
        <v>197</v>
      </c>
      <c r="D96" s="71" t="s">
        <v>82</v>
      </c>
      <c r="E96" s="142" t="s">
        <v>1020</v>
      </c>
      <c r="F96" s="71" t="s">
        <v>216</v>
      </c>
      <c r="G96" s="235">
        <v>44417</v>
      </c>
      <c r="H96" s="235">
        <v>44417</v>
      </c>
      <c r="I96" s="74">
        <v>120</v>
      </c>
      <c r="J96" s="36">
        <v>144</v>
      </c>
      <c r="K96" s="142" t="s">
        <v>754</v>
      </c>
      <c r="L96" s="75" t="s">
        <v>217</v>
      </c>
      <c r="M96" s="142" t="s">
        <v>754</v>
      </c>
      <c r="N96" s="75" t="s">
        <v>217</v>
      </c>
      <c r="O96" s="71" t="s">
        <v>218</v>
      </c>
      <c r="P96" s="90" t="s">
        <v>179</v>
      </c>
      <c r="Q96" s="251">
        <v>6274001903</v>
      </c>
      <c r="R96" s="71">
        <v>6274001903</v>
      </c>
      <c r="S96" s="76"/>
      <c r="T96" s="77"/>
      <c r="U96" s="76">
        <v>40241134847</v>
      </c>
      <c r="V96" s="78">
        <v>335342790.39166665</v>
      </c>
      <c r="W96" s="78">
        <v>279452325.3263889</v>
      </c>
      <c r="X96" s="41">
        <v>22467779781</v>
      </c>
      <c r="Y96" s="41">
        <v>279452325.3263889</v>
      </c>
      <c r="Z96" s="41">
        <v>279452325.3263889</v>
      </c>
      <c r="AA96" s="41">
        <v>279452325.3263889</v>
      </c>
      <c r="AB96" s="41">
        <v>279452325.3263889</v>
      </c>
      <c r="AC96" s="41">
        <v>279452325.3263889</v>
      </c>
      <c r="AD96" s="41">
        <v>279452325.3263889</v>
      </c>
      <c r="AE96" s="41">
        <v>279452325.3263889</v>
      </c>
      <c r="AF96" s="41">
        <v>279452325.3263889</v>
      </c>
      <c r="AG96" s="41">
        <v>279452325.3263889</v>
      </c>
      <c r="AH96" s="41">
        <v>279452325.3263889</v>
      </c>
      <c r="AI96" s="41">
        <v>279452325.3263889</v>
      </c>
      <c r="AJ96" s="41">
        <v>279452325.3263889</v>
      </c>
      <c r="AK96" s="41">
        <v>3353427903.9166665</v>
      </c>
      <c r="AL96" s="41">
        <v>19114351877.083332</v>
      </c>
      <c r="AM96" s="219"/>
    </row>
    <row r="97" spans="1:39" ht="13" outlineLevel="1" x14ac:dyDescent="0.25">
      <c r="A97" s="71" t="s">
        <v>195</v>
      </c>
      <c r="B97" s="71" t="s">
        <v>196</v>
      </c>
      <c r="C97" s="72" t="s">
        <v>219</v>
      </c>
      <c r="D97" s="71" t="s">
        <v>82</v>
      </c>
      <c r="E97" s="142" t="s">
        <v>1021</v>
      </c>
      <c r="F97" s="71" t="s">
        <v>220</v>
      </c>
      <c r="G97" s="235">
        <v>44417</v>
      </c>
      <c r="H97" s="235">
        <v>44417</v>
      </c>
      <c r="I97" s="74">
        <v>120</v>
      </c>
      <c r="J97" s="36">
        <v>144</v>
      </c>
      <c r="K97" s="142" t="s">
        <v>766</v>
      </c>
      <c r="L97" s="75" t="s">
        <v>221</v>
      </c>
      <c r="M97" s="142" t="s">
        <v>766</v>
      </c>
      <c r="N97" s="75" t="s">
        <v>221</v>
      </c>
      <c r="O97" s="71" t="s">
        <v>222</v>
      </c>
      <c r="P97" s="90" t="s">
        <v>179</v>
      </c>
      <c r="Q97" s="251">
        <v>6274001903</v>
      </c>
      <c r="R97" s="71">
        <v>6274001903</v>
      </c>
      <c r="S97" s="76"/>
      <c r="T97" s="77"/>
      <c r="U97" s="76">
        <v>42627620306</v>
      </c>
      <c r="V97" s="78">
        <v>355230169.21666664</v>
      </c>
      <c r="W97" s="78">
        <v>296025141.0138889</v>
      </c>
      <c r="X97" s="41">
        <v>23799375447</v>
      </c>
      <c r="Y97" s="41">
        <v>296025141.0138889</v>
      </c>
      <c r="Z97" s="41">
        <v>296025141.0138889</v>
      </c>
      <c r="AA97" s="41">
        <v>296025141.0138889</v>
      </c>
      <c r="AB97" s="41">
        <v>296025141.0138889</v>
      </c>
      <c r="AC97" s="41">
        <v>296025141.0138889</v>
      </c>
      <c r="AD97" s="41">
        <v>296025141.0138889</v>
      </c>
      <c r="AE97" s="41">
        <v>296025141.0138889</v>
      </c>
      <c r="AF97" s="41">
        <v>296025141.0138889</v>
      </c>
      <c r="AG97" s="41">
        <v>296025141.0138889</v>
      </c>
      <c r="AH97" s="41">
        <v>296025141.0138889</v>
      </c>
      <c r="AI97" s="41">
        <v>296025141.0138889</v>
      </c>
      <c r="AJ97" s="41">
        <v>296025141.0138889</v>
      </c>
      <c r="AK97" s="41">
        <v>3552301692.1666665</v>
      </c>
      <c r="AL97" s="41">
        <v>20247073754.833332</v>
      </c>
      <c r="AM97" s="219"/>
    </row>
    <row r="98" spans="1:39" ht="13" outlineLevel="1" x14ac:dyDescent="0.25">
      <c r="A98" s="71" t="s">
        <v>195</v>
      </c>
      <c r="B98" s="71" t="s">
        <v>205</v>
      </c>
      <c r="C98" s="72" t="s">
        <v>197</v>
      </c>
      <c r="D98" s="71" t="s">
        <v>82</v>
      </c>
      <c r="E98" s="142" t="s">
        <v>1022</v>
      </c>
      <c r="F98" s="71" t="s">
        <v>223</v>
      </c>
      <c r="G98" s="235">
        <v>44417</v>
      </c>
      <c r="H98" s="235">
        <v>44417</v>
      </c>
      <c r="I98" s="74">
        <v>120</v>
      </c>
      <c r="J98" s="36">
        <v>144</v>
      </c>
      <c r="K98" s="142" t="s">
        <v>767</v>
      </c>
      <c r="L98" s="75" t="s">
        <v>224</v>
      </c>
      <c r="M98" s="142" t="s">
        <v>767</v>
      </c>
      <c r="N98" s="75" t="s">
        <v>224</v>
      </c>
      <c r="O98" s="71" t="s">
        <v>225</v>
      </c>
      <c r="P98" s="90" t="s">
        <v>179</v>
      </c>
      <c r="Q98" s="251">
        <v>6274001903</v>
      </c>
      <c r="R98" s="71">
        <v>6274001903</v>
      </c>
      <c r="S98" s="76"/>
      <c r="T98" s="77"/>
      <c r="U98" s="76">
        <v>8257058918</v>
      </c>
      <c r="V98" s="78">
        <v>68808824.316666663</v>
      </c>
      <c r="W98" s="78">
        <v>57340686.930555552</v>
      </c>
      <c r="X98" s="41">
        <v>4610191193</v>
      </c>
      <c r="Y98" s="41">
        <v>57340686.930555552</v>
      </c>
      <c r="Z98" s="41">
        <v>57340686.930555552</v>
      </c>
      <c r="AA98" s="41">
        <v>57340686.930555552</v>
      </c>
      <c r="AB98" s="41">
        <v>57340686.930555552</v>
      </c>
      <c r="AC98" s="41">
        <v>57340686.930555552</v>
      </c>
      <c r="AD98" s="41">
        <v>57340686.930555552</v>
      </c>
      <c r="AE98" s="41">
        <v>57340686.930555552</v>
      </c>
      <c r="AF98" s="41">
        <v>57340686.930555552</v>
      </c>
      <c r="AG98" s="41">
        <v>57340686.930555552</v>
      </c>
      <c r="AH98" s="41">
        <v>57340686.930555552</v>
      </c>
      <c r="AI98" s="41">
        <v>57340686.930555552</v>
      </c>
      <c r="AJ98" s="41">
        <v>57340686.930555552</v>
      </c>
      <c r="AK98" s="41">
        <v>688088243.16666687</v>
      </c>
      <c r="AL98" s="41">
        <v>3922102949.833333</v>
      </c>
      <c r="AM98" s="219"/>
    </row>
    <row r="99" spans="1:39" ht="13" outlineLevel="1" x14ac:dyDescent="0.25">
      <c r="A99" s="71" t="s">
        <v>195</v>
      </c>
      <c r="B99" s="71" t="s">
        <v>196</v>
      </c>
      <c r="C99" s="72" t="s">
        <v>197</v>
      </c>
      <c r="D99" s="71" t="s">
        <v>82</v>
      </c>
      <c r="E99" s="142" t="s">
        <v>1023</v>
      </c>
      <c r="F99" s="71" t="s">
        <v>226</v>
      </c>
      <c r="G99" s="235">
        <v>44564</v>
      </c>
      <c r="H99" s="235">
        <v>44589</v>
      </c>
      <c r="I99" s="74">
        <v>90</v>
      </c>
      <c r="J99" s="36">
        <v>144</v>
      </c>
      <c r="K99" s="142" t="s">
        <v>768</v>
      </c>
      <c r="L99" s="75" t="s">
        <v>227</v>
      </c>
      <c r="M99" s="142" t="s">
        <v>768</v>
      </c>
      <c r="N99" s="75" t="s">
        <v>227</v>
      </c>
      <c r="O99" s="71" t="s">
        <v>228</v>
      </c>
      <c r="P99" s="90" t="s">
        <v>179</v>
      </c>
      <c r="Q99" s="251">
        <v>6274001903</v>
      </c>
      <c r="R99" s="71">
        <v>6274001903</v>
      </c>
      <c r="S99" s="76"/>
      <c r="T99" s="77"/>
      <c r="U99" s="76">
        <v>265000000</v>
      </c>
      <c r="V99" s="78">
        <v>2944444.4444444445</v>
      </c>
      <c r="W99" s="78">
        <v>1840277.7777777778</v>
      </c>
      <c r="X99" s="41">
        <v>123666640</v>
      </c>
      <c r="Y99" s="41">
        <v>1840277.7777777778</v>
      </c>
      <c r="Z99" s="41">
        <v>1840277.7777777778</v>
      </c>
      <c r="AA99" s="41">
        <v>1840277.7777777778</v>
      </c>
      <c r="AB99" s="41">
        <v>1840277.7777777778</v>
      </c>
      <c r="AC99" s="41">
        <v>1840277.7777777778</v>
      </c>
      <c r="AD99" s="41">
        <v>1840277.7777777778</v>
      </c>
      <c r="AE99" s="41">
        <v>1840277.7777777778</v>
      </c>
      <c r="AF99" s="41">
        <v>1840277.7777777778</v>
      </c>
      <c r="AG99" s="41">
        <v>1840277.7777777778</v>
      </c>
      <c r="AH99" s="41">
        <v>1840277.7777777778</v>
      </c>
      <c r="AI99" s="41">
        <v>1840277.7777777778</v>
      </c>
      <c r="AJ99" s="41">
        <v>1840277.7777777778</v>
      </c>
      <c r="AK99" s="41">
        <v>22083333.333333328</v>
      </c>
      <c r="AL99" s="41">
        <v>101583306.66666667</v>
      </c>
      <c r="AM99" s="219">
        <v>45625</v>
      </c>
    </row>
    <row r="100" spans="1:39" ht="13" outlineLevel="1" x14ac:dyDescent="0.25">
      <c r="A100" s="71" t="s">
        <v>195</v>
      </c>
      <c r="B100" s="71" t="s">
        <v>196</v>
      </c>
      <c r="C100" s="72" t="s">
        <v>229</v>
      </c>
      <c r="D100" s="71" t="s">
        <v>82</v>
      </c>
      <c r="E100" s="142" t="s">
        <v>1024</v>
      </c>
      <c r="F100" s="71" t="s">
        <v>230</v>
      </c>
      <c r="G100" s="235">
        <v>44736</v>
      </c>
      <c r="H100" s="235">
        <v>44736</v>
      </c>
      <c r="I100" s="74">
        <v>60</v>
      </c>
      <c r="J100" s="36">
        <v>144</v>
      </c>
      <c r="K100" s="142" t="s">
        <v>751</v>
      </c>
      <c r="L100" s="75" t="s">
        <v>231</v>
      </c>
      <c r="M100" s="142" t="s">
        <v>751</v>
      </c>
      <c r="N100" s="75" t="s">
        <v>231</v>
      </c>
      <c r="O100" s="71" t="s">
        <v>232</v>
      </c>
      <c r="P100" s="90" t="s">
        <v>179</v>
      </c>
      <c r="Q100" s="251">
        <v>6274001903</v>
      </c>
      <c r="R100" s="71">
        <v>6274001903</v>
      </c>
      <c r="S100" s="76"/>
      <c r="T100" s="77"/>
      <c r="U100" s="76">
        <v>551292212</v>
      </c>
      <c r="V100" s="78">
        <v>9188203.5333333332</v>
      </c>
      <c r="W100" s="78">
        <v>3828418.138888889</v>
      </c>
      <c r="X100" s="41">
        <v>156199483</v>
      </c>
      <c r="Y100" s="41">
        <v>3828418.138888889</v>
      </c>
      <c r="Z100" s="41">
        <v>3828418.138888889</v>
      </c>
      <c r="AA100" s="41">
        <v>3828418.138888889</v>
      </c>
      <c r="AB100" s="41">
        <v>3828418.138888889</v>
      </c>
      <c r="AC100" s="41">
        <v>3828418.138888889</v>
      </c>
      <c r="AD100" s="41">
        <v>3828418.138888889</v>
      </c>
      <c r="AE100" s="41">
        <v>3828418.138888889</v>
      </c>
      <c r="AF100" s="41">
        <v>3828418.138888889</v>
      </c>
      <c r="AG100" s="41">
        <v>3828418.138888889</v>
      </c>
      <c r="AH100" s="41">
        <v>3828418.138888889</v>
      </c>
      <c r="AI100" s="41">
        <v>3828418.138888889</v>
      </c>
      <c r="AJ100" s="41">
        <v>3828418.138888889</v>
      </c>
      <c r="AK100" s="41">
        <v>45941017.666666664</v>
      </c>
      <c r="AL100" s="41">
        <v>110258465.33333334</v>
      </c>
      <c r="AM100" s="219"/>
    </row>
    <row r="101" spans="1:39" ht="13" outlineLevel="1" x14ac:dyDescent="0.25">
      <c r="A101" s="71" t="s">
        <v>195</v>
      </c>
      <c r="B101" s="71" t="s">
        <v>196</v>
      </c>
      <c r="C101" s="72" t="s">
        <v>213</v>
      </c>
      <c r="D101" s="71" t="s">
        <v>82</v>
      </c>
      <c r="E101" s="142" t="s">
        <v>1025</v>
      </c>
      <c r="F101" s="71" t="s">
        <v>233</v>
      </c>
      <c r="G101" s="235">
        <v>44770</v>
      </c>
      <c r="H101" s="235">
        <v>44757</v>
      </c>
      <c r="I101" s="74">
        <v>96</v>
      </c>
      <c r="J101" s="36">
        <v>144</v>
      </c>
      <c r="K101" s="142" t="s">
        <v>761</v>
      </c>
      <c r="L101" s="75" t="s">
        <v>146</v>
      </c>
      <c r="M101" s="142" t="s">
        <v>761</v>
      </c>
      <c r="N101" s="75" t="s">
        <v>146</v>
      </c>
      <c r="O101" s="71" t="s">
        <v>215</v>
      </c>
      <c r="P101" s="90" t="s">
        <v>179</v>
      </c>
      <c r="Q101" s="251">
        <v>6274001903</v>
      </c>
      <c r="R101" s="71">
        <v>6274001903</v>
      </c>
      <c r="S101" s="76"/>
      <c r="T101" s="77"/>
      <c r="U101" s="76">
        <v>123198632</v>
      </c>
      <c r="V101" s="78">
        <v>1283319.0833333333</v>
      </c>
      <c r="W101" s="78">
        <v>855546.0555555555</v>
      </c>
      <c r="X101" s="41">
        <v>69299234</v>
      </c>
      <c r="Y101" s="41">
        <v>855546.0555555555</v>
      </c>
      <c r="Z101" s="41">
        <v>855546.0555555555</v>
      </c>
      <c r="AA101" s="41">
        <v>855546.0555555555</v>
      </c>
      <c r="AB101" s="41">
        <v>855546.0555555555</v>
      </c>
      <c r="AC101" s="41">
        <v>855546.0555555555</v>
      </c>
      <c r="AD101" s="41">
        <v>855546.0555555555</v>
      </c>
      <c r="AE101" s="41">
        <v>855546.0555555555</v>
      </c>
      <c r="AF101" s="41">
        <v>855546.0555555555</v>
      </c>
      <c r="AG101" s="41">
        <v>855546.0555555555</v>
      </c>
      <c r="AH101" s="41">
        <v>855546.0555555555</v>
      </c>
      <c r="AI101" s="41">
        <v>855546.0555555555</v>
      </c>
      <c r="AJ101" s="41">
        <v>855546.0555555555</v>
      </c>
      <c r="AK101" s="41">
        <v>10266552.66666667</v>
      </c>
      <c r="AL101" s="41">
        <v>59032681.333333328</v>
      </c>
      <c r="AM101" s="219"/>
    </row>
    <row r="102" spans="1:39" ht="13" outlineLevel="1" x14ac:dyDescent="0.25">
      <c r="A102" s="71" t="s">
        <v>195</v>
      </c>
      <c r="B102" s="71" t="s">
        <v>205</v>
      </c>
      <c r="C102" s="72" t="s">
        <v>197</v>
      </c>
      <c r="D102" s="71" t="s">
        <v>82</v>
      </c>
      <c r="E102" s="142" t="s">
        <v>1026</v>
      </c>
      <c r="F102" s="71" t="s">
        <v>234</v>
      </c>
      <c r="G102" s="235">
        <v>44775</v>
      </c>
      <c r="H102" s="235">
        <v>44757</v>
      </c>
      <c r="I102" s="74">
        <v>120</v>
      </c>
      <c r="J102" s="36">
        <v>144</v>
      </c>
      <c r="K102" s="142" t="s">
        <v>769</v>
      </c>
      <c r="L102" s="75" t="s">
        <v>235</v>
      </c>
      <c r="M102" s="142" t="s">
        <v>769</v>
      </c>
      <c r="N102" s="75" t="s">
        <v>235</v>
      </c>
      <c r="O102" s="71" t="s">
        <v>236</v>
      </c>
      <c r="P102" s="90" t="s">
        <v>179</v>
      </c>
      <c r="Q102" s="251">
        <v>6274001903</v>
      </c>
      <c r="R102" s="71">
        <v>6274001903</v>
      </c>
      <c r="S102" s="76"/>
      <c r="T102" s="77"/>
      <c r="U102" s="76">
        <v>1414330740</v>
      </c>
      <c r="V102" s="78">
        <v>11786089.5</v>
      </c>
      <c r="W102" s="78">
        <v>9821741.25</v>
      </c>
      <c r="X102" s="41">
        <v>919315002</v>
      </c>
      <c r="Y102" s="41">
        <v>9821741.25</v>
      </c>
      <c r="Z102" s="41">
        <v>9821741.25</v>
      </c>
      <c r="AA102" s="41">
        <v>9821741.25</v>
      </c>
      <c r="AB102" s="41">
        <v>9821741.25</v>
      </c>
      <c r="AC102" s="41">
        <v>9821741.25</v>
      </c>
      <c r="AD102" s="41">
        <v>9821741.25</v>
      </c>
      <c r="AE102" s="41">
        <v>9821741.25</v>
      </c>
      <c r="AF102" s="41">
        <v>9821741.25</v>
      </c>
      <c r="AG102" s="41">
        <v>9821741.25</v>
      </c>
      <c r="AH102" s="41">
        <v>9821741.25</v>
      </c>
      <c r="AI102" s="41">
        <v>9821741.25</v>
      </c>
      <c r="AJ102" s="41">
        <v>9821741.25</v>
      </c>
      <c r="AK102" s="41">
        <v>117860895</v>
      </c>
      <c r="AL102" s="41">
        <v>801454107</v>
      </c>
      <c r="AM102" s="219">
        <v>45625</v>
      </c>
    </row>
    <row r="103" spans="1:39" s="86" customFormat="1" ht="13" outlineLevel="1" x14ac:dyDescent="0.25">
      <c r="A103" s="80" t="s">
        <v>195</v>
      </c>
      <c r="B103" s="80" t="s">
        <v>205</v>
      </c>
      <c r="C103" s="72" t="s">
        <v>206</v>
      </c>
      <c r="D103" s="80" t="s">
        <v>82</v>
      </c>
      <c r="E103" s="150" t="s">
        <v>1027</v>
      </c>
      <c r="F103" s="80" t="s">
        <v>237</v>
      </c>
      <c r="G103" s="236">
        <v>44904</v>
      </c>
      <c r="H103" s="236">
        <v>44896</v>
      </c>
      <c r="I103" s="181">
        <v>60</v>
      </c>
      <c r="J103" s="36">
        <v>144</v>
      </c>
      <c r="K103" s="150" t="s">
        <v>453</v>
      </c>
      <c r="L103" s="82" t="s">
        <v>238</v>
      </c>
      <c r="M103" s="150" t="s">
        <v>453</v>
      </c>
      <c r="N103" s="82" t="s">
        <v>238</v>
      </c>
      <c r="O103" s="80" t="s">
        <v>239</v>
      </c>
      <c r="P103" s="241" t="s">
        <v>179</v>
      </c>
      <c r="Q103" s="254">
        <v>6274001903</v>
      </c>
      <c r="R103" s="80">
        <v>6274001903</v>
      </c>
      <c r="S103" s="76"/>
      <c r="T103" s="77"/>
      <c r="U103" s="76">
        <v>4051850083</v>
      </c>
      <c r="V103" s="78">
        <v>67530834.716666669</v>
      </c>
      <c r="W103" s="78">
        <v>28137847.798611112</v>
      </c>
      <c r="X103" s="41">
        <v>1539514008</v>
      </c>
      <c r="Y103" s="41">
        <v>28137847.798611112</v>
      </c>
      <c r="Z103" s="41">
        <v>28137847.798611112</v>
      </c>
      <c r="AA103" s="41">
        <v>28137847.798611112</v>
      </c>
      <c r="AB103" s="41">
        <v>28137847.798611112</v>
      </c>
      <c r="AC103" s="41">
        <v>28137847.798611112</v>
      </c>
      <c r="AD103" s="41">
        <v>28137847.798611112</v>
      </c>
      <c r="AE103" s="41">
        <v>28137847.798611112</v>
      </c>
      <c r="AF103" s="41">
        <v>28137847.798611112</v>
      </c>
      <c r="AG103" s="41">
        <v>28137847.798611112</v>
      </c>
      <c r="AH103" s="41">
        <v>28137847.798611112</v>
      </c>
      <c r="AI103" s="41">
        <v>28137847.798611112</v>
      </c>
      <c r="AJ103" s="41">
        <v>28137847.798611112</v>
      </c>
      <c r="AK103" s="41">
        <v>337654173.58333331</v>
      </c>
      <c r="AL103" s="41">
        <v>1201859834.4166667</v>
      </c>
      <c r="AM103" s="219">
        <v>45625</v>
      </c>
    </row>
    <row r="104" spans="1:39" ht="13" outlineLevel="1" x14ac:dyDescent="0.25">
      <c r="A104" s="71" t="s">
        <v>195</v>
      </c>
      <c r="B104" s="71" t="s">
        <v>205</v>
      </c>
      <c r="C104" s="72" t="s">
        <v>206</v>
      </c>
      <c r="D104" s="71" t="s">
        <v>82</v>
      </c>
      <c r="E104" s="142" t="s">
        <v>1028</v>
      </c>
      <c r="F104" s="71" t="s">
        <v>240</v>
      </c>
      <c r="G104" s="235">
        <v>45016</v>
      </c>
      <c r="H104" s="235">
        <v>44986</v>
      </c>
      <c r="I104" s="74">
        <v>60</v>
      </c>
      <c r="J104" s="36">
        <v>144</v>
      </c>
      <c r="K104" s="142" t="s">
        <v>764</v>
      </c>
      <c r="L104" s="75" t="s">
        <v>208</v>
      </c>
      <c r="M104" s="142" t="s">
        <v>764</v>
      </c>
      <c r="N104" s="75" t="s">
        <v>208</v>
      </c>
      <c r="O104" s="71" t="s">
        <v>209</v>
      </c>
      <c r="P104" s="90" t="s">
        <v>179</v>
      </c>
      <c r="Q104" s="251">
        <v>6274001903</v>
      </c>
      <c r="R104" s="71">
        <v>6274001903</v>
      </c>
      <c r="S104" s="76"/>
      <c r="T104" s="77"/>
      <c r="U104" s="76">
        <v>1856733952</v>
      </c>
      <c r="V104" s="78">
        <v>30945565.866666667</v>
      </c>
      <c r="W104" s="78">
        <v>12893985.777777778</v>
      </c>
      <c r="X104" s="41">
        <v>804584708</v>
      </c>
      <c r="Y104" s="41">
        <v>12893985.777777778</v>
      </c>
      <c r="Z104" s="41">
        <v>12893985.777777778</v>
      </c>
      <c r="AA104" s="41">
        <v>12893985.777777778</v>
      </c>
      <c r="AB104" s="41">
        <v>12893985.777777778</v>
      </c>
      <c r="AC104" s="41">
        <v>12893985.777777778</v>
      </c>
      <c r="AD104" s="41">
        <v>12893985.777777778</v>
      </c>
      <c r="AE104" s="41">
        <v>12893985.777777778</v>
      </c>
      <c r="AF104" s="41">
        <v>12893985.777777778</v>
      </c>
      <c r="AG104" s="41">
        <v>12893985.777777778</v>
      </c>
      <c r="AH104" s="41">
        <v>12893985.777777778</v>
      </c>
      <c r="AI104" s="41">
        <v>12893985.777777778</v>
      </c>
      <c r="AJ104" s="41">
        <v>12893985.777777778</v>
      </c>
      <c r="AK104" s="41">
        <v>154727829.33333334</v>
      </c>
      <c r="AL104" s="41">
        <v>649856878.66666663</v>
      </c>
      <c r="AM104" s="219"/>
    </row>
    <row r="105" spans="1:39" ht="13" outlineLevel="1" x14ac:dyDescent="0.25">
      <c r="A105" s="71" t="s">
        <v>195</v>
      </c>
      <c r="B105" s="71" t="s">
        <v>205</v>
      </c>
      <c r="C105" s="72" t="s">
        <v>206</v>
      </c>
      <c r="D105" s="71" t="s">
        <v>82</v>
      </c>
      <c r="E105" s="142" t="s">
        <v>1029</v>
      </c>
      <c r="F105" s="71" t="s">
        <v>241</v>
      </c>
      <c r="G105" s="235">
        <v>45029</v>
      </c>
      <c r="H105" s="235">
        <v>45026</v>
      </c>
      <c r="I105" s="74">
        <v>96</v>
      </c>
      <c r="J105" s="36">
        <v>144</v>
      </c>
      <c r="K105" s="142" t="s">
        <v>764</v>
      </c>
      <c r="L105" s="75" t="s">
        <v>208</v>
      </c>
      <c r="M105" s="142" t="s">
        <v>764</v>
      </c>
      <c r="N105" s="75" t="s">
        <v>208</v>
      </c>
      <c r="O105" s="71" t="s">
        <v>209</v>
      </c>
      <c r="P105" s="90" t="s">
        <v>179</v>
      </c>
      <c r="Q105" s="251">
        <v>6274001903</v>
      </c>
      <c r="R105" s="71">
        <v>6274001903</v>
      </c>
      <c r="S105" s="76"/>
      <c r="T105" s="77"/>
      <c r="U105" s="76">
        <v>1885681729</v>
      </c>
      <c r="V105" s="78">
        <v>19642518.010416668</v>
      </c>
      <c r="W105" s="78">
        <v>13095012.006944444</v>
      </c>
      <c r="X105" s="41">
        <v>1237478635</v>
      </c>
      <c r="Y105" s="41">
        <v>13095012.006944444</v>
      </c>
      <c r="Z105" s="41">
        <v>13095012.006944444</v>
      </c>
      <c r="AA105" s="41">
        <v>13095012.006944444</v>
      </c>
      <c r="AB105" s="41">
        <v>13095012.006944444</v>
      </c>
      <c r="AC105" s="41">
        <v>13095012.006944444</v>
      </c>
      <c r="AD105" s="41">
        <v>13095012.006944444</v>
      </c>
      <c r="AE105" s="41">
        <v>13095012.006944444</v>
      </c>
      <c r="AF105" s="41">
        <v>13095012.006944444</v>
      </c>
      <c r="AG105" s="41">
        <v>13095012.006944444</v>
      </c>
      <c r="AH105" s="41">
        <v>13095012.006944444</v>
      </c>
      <c r="AI105" s="41">
        <v>13095012.006944444</v>
      </c>
      <c r="AJ105" s="41">
        <v>13095012.006944444</v>
      </c>
      <c r="AK105" s="41">
        <v>157140144.08333334</v>
      </c>
      <c r="AL105" s="41">
        <v>1080338490.9166667</v>
      </c>
      <c r="AM105" s="219"/>
    </row>
    <row r="106" spans="1:39" ht="13" outlineLevel="1" x14ac:dyDescent="0.25">
      <c r="A106" s="71" t="s">
        <v>195</v>
      </c>
      <c r="B106" s="71" t="s">
        <v>205</v>
      </c>
      <c r="C106" s="72" t="s">
        <v>206</v>
      </c>
      <c r="D106" s="71" t="s">
        <v>82</v>
      </c>
      <c r="E106" s="142" t="s">
        <v>1030</v>
      </c>
      <c r="F106" s="71" t="s">
        <v>242</v>
      </c>
      <c r="G106" s="235">
        <v>45110</v>
      </c>
      <c r="H106" s="235">
        <v>45110</v>
      </c>
      <c r="I106" s="74">
        <v>60</v>
      </c>
      <c r="J106" s="36">
        <v>144</v>
      </c>
      <c r="K106" s="142" t="s">
        <v>770</v>
      </c>
      <c r="L106" s="75" t="s">
        <v>1184</v>
      </c>
      <c r="M106" s="142" t="s">
        <v>770</v>
      </c>
      <c r="N106" s="75" t="s">
        <v>1184</v>
      </c>
      <c r="O106" s="71" t="s">
        <v>243</v>
      </c>
      <c r="P106" s="90" t="s">
        <v>179</v>
      </c>
      <c r="Q106" s="251">
        <v>6274001903</v>
      </c>
      <c r="R106" s="71">
        <v>6274001903</v>
      </c>
      <c r="S106" s="76"/>
      <c r="T106" s="77"/>
      <c r="U106" s="76">
        <v>1849055197</v>
      </c>
      <c r="V106" s="78">
        <v>30817586.616666667</v>
      </c>
      <c r="W106" s="78">
        <v>12840661.090277778</v>
      </c>
      <c r="X106" s="41">
        <v>924527617</v>
      </c>
      <c r="Y106" s="41">
        <v>12840661.090277778</v>
      </c>
      <c r="Z106" s="41">
        <v>12840661.090277778</v>
      </c>
      <c r="AA106" s="41">
        <v>12840661.090277778</v>
      </c>
      <c r="AB106" s="41">
        <v>12840661.090277778</v>
      </c>
      <c r="AC106" s="41">
        <v>12840661.090277778</v>
      </c>
      <c r="AD106" s="41">
        <v>12840661.090277778</v>
      </c>
      <c r="AE106" s="41">
        <v>12840661.090277778</v>
      </c>
      <c r="AF106" s="41">
        <v>12840661.090277778</v>
      </c>
      <c r="AG106" s="41">
        <v>12840661.090277778</v>
      </c>
      <c r="AH106" s="41">
        <v>12840661.090277778</v>
      </c>
      <c r="AI106" s="41">
        <v>12840661.090277778</v>
      </c>
      <c r="AJ106" s="41">
        <v>12840661.090277778</v>
      </c>
      <c r="AK106" s="41">
        <v>154087933.08333334</v>
      </c>
      <c r="AL106" s="41">
        <v>770439683.91666663</v>
      </c>
      <c r="AM106" s="219"/>
    </row>
    <row r="107" spans="1:39" ht="13" outlineLevel="1" x14ac:dyDescent="0.25">
      <c r="A107" s="71" t="s">
        <v>195</v>
      </c>
      <c r="B107" s="71" t="s">
        <v>196</v>
      </c>
      <c r="C107" s="72" t="s">
        <v>197</v>
      </c>
      <c r="D107" s="71" t="s">
        <v>82</v>
      </c>
      <c r="E107" s="142" t="s">
        <v>1031</v>
      </c>
      <c r="F107" s="71" t="s">
        <v>244</v>
      </c>
      <c r="G107" s="235">
        <v>45110</v>
      </c>
      <c r="H107" s="235">
        <v>45110</v>
      </c>
      <c r="I107" s="74">
        <v>60</v>
      </c>
      <c r="J107" s="36">
        <v>144</v>
      </c>
      <c r="K107" s="242" t="s">
        <v>94</v>
      </c>
      <c r="L107" s="243" t="s">
        <v>66</v>
      </c>
      <c r="M107" s="242" t="s">
        <v>1189</v>
      </c>
      <c r="N107" s="243" t="s">
        <v>1190</v>
      </c>
      <c r="O107" s="244" t="s">
        <v>245</v>
      </c>
      <c r="P107" s="90" t="s">
        <v>179</v>
      </c>
      <c r="Q107" s="251">
        <v>6274001903</v>
      </c>
      <c r="R107" s="71">
        <v>6274001903</v>
      </c>
      <c r="S107" s="76"/>
      <c r="T107" s="77"/>
      <c r="U107" s="76">
        <v>2135314321</v>
      </c>
      <c r="V107" s="78">
        <v>35588572.016666666</v>
      </c>
      <c r="W107" s="78">
        <v>14828571.673611112</v>
      </c>
      <c r="X107" s="41">
        <v>1067657161</v>
      </c>
      <c r="Y107" s="41">
        <v>14828571.673611112</v>
      </c>
      <c r="Z107" s="41">
        <v>14828571.673611112</v>
      </c>
      <c r="AA107" s="41">
        <v>14828571.673611112</v>
      </c>
      <c r="AB107" s="41">
        <v>14828571.673611112</v>
      </c>
      <c r="AC107" s="41">
        <v>14828571.673611112</v>
      </c>
      <c r="AD107" s="41">
        <v>14828571.673611112</v>
      </c>
      <c r="AE107" s="41">
        <v>14828571.673611112</v>
      </c>
      <c r="AF107" s="41">
        <v>14828571.673611112</v>
      </c>
      <c r="AG107" s="41">
        <v>14828571.673611112</v>
      </c>
      <c r="AH107" s="41">
        <v>14828571.673611112</v>
      </c>
      <c r="AI107" s="41">
        <v>14828571.673611112</v>
      </c>
      <c r="AJ107" s="41">
        <v>14828571.673611112</v>
      </c>
      <c r="AK107" s="41">
        <v>177942860.08333328</v>
      </c>
      <c r="AL107" s="41">
        <v>889714300.91666675</v>
      </c>
      <c r="AM107" s="219"/>
    </row>
    <row r="108" spans="1:39" ht="13" outlineLevel="1" x14ac:dyDescent="0.25">
      <c r="A108" s="71" t="s">
        <v>195</v>
      </c>
      <c r="B108" s="71" t="s">
        <v>196</v>
      </c>
      <c r="C108" s="72" t="s">
        <v>201</v>
      </c>
      <c r="D108" s="71" t="s">
        <v>82</v>
      </c>
      <c r="E108" s="142" t="s">
        <v>1032</v>
      </c>
      <c r="F108" s="71" t="s">
        <v>246</v>
      </c>
      <c r="G108" s="235">
        <v>45141</v>
      </c>
      <c r="H108" s="235">
        <v>45108</v>
      </c>
      <c r="I108" s="74">
        <v>36</v>
      </c>
      <c r="J108" s="36">
        <v>144</v>
      </c>
      <c r="K108" s="242" t="s">
        <v>94</v>
      </c>
      <c r="L108" s="243" t="s">
        <v>66</v>
      </c>
      <c r="M108" s="242" t="s">
        <v>763</v>
      </c>
      <c r="N108" s="243" t="s">
        <v>203</v>
      </c>
      <c r="O108" s="244" t="s">
        <v>247</v>
      </c>
      <c r="P108" s="90" t="s">
        <v>179</v>
      </c>
      <c r="Q108" s="251">
        <v>6274001903</v>
      </c>
      <c r="R108" s="71">
        <v>6274001903</v>
      </c>
      <c r="S108" s="76"/>
      <c r="T108" s="77"/>
      <c r="U108" s="76">
        <v>190093298</v>
      </c>
      <c r="V108" s="78">
        <v>5280369.388888889</v>
      </c>
      <c r="W108" s="78">
        <v>1320092.3472222222</v>
      </c>
      <c r="X108" s="41">
        <v>31682198</v>
      </c>
      <c r="Y108" s="41">
        <v>1320092.3472222222</v>
      </c>
      <c r="Z108" s="41">
        <v>1320092.3472222222</v>
      </c>
      <c r="AA108" s="41">
        <v>1320092.3472222222</v>
      </c>
      <c r="AB108" s="41">
        <v>1320092.3472222222</v>
      </c>
      <c r="AC108" s="41">
        <v>1320092.3472222222</v>
      </c>
      <c r="AD108" s="41">
        <v>1320092.3472222222</v>
      </c>
      <c r="AE108" s="41">
        <v>1320092.3472222222</v>
      </c>
      <c r="AF108" s="41">
        <v>1320092.3472222222</v>
      </c>
      <c r="AG108" s="41">
        <v>1320092.3472222222</v>
      </c>
      <c r="AH108" s="41">
        <v>1320092.3472222222</v>
      </c>
      <c r="AI108" s="41">
        <v>1320092.3472222222</v>
      </c>
      <c r="AJ108" s="41">
        <v>1320092.3472222222</v>
      </c>
      <c r="AK108" s="41">
        <v>15841108.166666666</v>
      </c>
      <c r="AL108" s="41">
        <v>15841089.833333334</v>
      </c>
      <c r="AM108" s="219"/>
    </row>
    <row r="109" spans="1:39" ht="13" outlineLevel="1" x14ac:dyDescent="0.25">
      <c r="A109" s="71" t="s">
        <v>195</v>
      </c>
      <c r="B109" s="71" t="s">
        <v>196</v>
      </c>
      <c r="C109" s="72" t="s">
        <v>201</v>
      </c>
      <c r="D109" s="71" t="s">
        <v>82</v>
      </c>
      <c r="E109" s="142" t="s">
        <v>1033</v>
      </c>
      <c r="F109" s="71" t="s">
        <v>248</v>
      </c>
      <c r="G109" s="235">
        <v>45141</v>
      </c>
      <c r="H109" s="235">
        <v>45108</v>
      </c>
      <c r="I109" s="74">
        <v>36</v>
      </c>
      <c r="J109" s="36">
        <v>144</v>
      </c>
      <c r="K109" s="242" t="s">
        <v>94</v>
      </c>
      <c r="L109" s="243" t="s">
        <v>66</v>
      </c>
      <c r="M109" s="242" t="s">
        <v>763</v>
      </c>
      <c r="N109" s="243" t="s">
        <v>203</v>
      </c>
      <c r="O109" s="244" t="s">
        <v>249</v>
      </c>
      <c r="P109" s="90" t="s">
        <v>179</v>
      </c>
      <c r="Q109" s="251">
        <v>6274001903</v>
      </c>
      <c r="R109" s="71">
        <v>6274001903</v>
      </c>
      <c r="S109" s="76"/>
      <c r="T109" s="77"/>
      <c r="U109" s="76">
        <v>196041828</v>
      </c>
      <c r="V109" s="78">
        <v>5445606.333333333</v>
      </c>
      <c r="W109" s="78">
        <v>1361401.5833333333</v>
      </c>
      <c r="X109" s="41">
        <v>32673618</v>
      </c>
      <c r="Y109" s="41">
        <v>1361401.5833333333</v>
      </c>
      <c r="Z109" s="41">
        <v>1361401.5833333333</v>
      </c>
      <c r="AA109" s="41">
        <v>1361401.5833333333</v>
      </c>
      <c r="AB109" s="41">
        <v>1361401.5833333333</v>
      </c>
      <c r="AC109" s="41">
        <v>1361401.5833333333</v>
      </c>
      <c r="AD109" s="41">
        <v>1361401.5833333333</v>
      </c>
      <c r="AE109" s="41">
        <v>1361401.5833333333</v>
      </c>
      <c r="AF109" s="41">
        <v>1361401.5833333333</v>
      </c>
      <c r="AG109" s="41">
        <v>1361401.5833333333</v>
      </c>
      <c r="AH109" s="41">
        <v>1361401.5833333333</v>
      </c>
      <c r="AI109" s="41">
        <v>1361401.5833333333</v>
      </c>
      <c r="AJ109" s="41">
        <v>1361401.5833333333</v>
      </c>
      <c r="AK109" s="41">
        <v>16336819.000000002</v>
      </c>
      <c r="AL109" s="41">
        <v>16336798.999999998</v>
      </c>
      <c r="AM109" s="219"/>
    </row>
    <row r="110" spans="1:39" ht="13" outlineLevel="1" x14ac:dyDescent="0.25">
      <c r="A110" s="71" t="s">
        <v>195</v>
      </c>
      <c r="B110" s="71" t="s">
        <v>196</v>
      </c>
      <c r="C110" s="72" t="s">
        <v>229</v>
      </c>
      <c r="D110" s="71" t="s">
        <v>82</v>
      </c>
      <c r="E110" s="142" t="s">
        <v>1034</v>
      </c>
      <c r="F110" s="71" t="s">
        <v>250</v>
      </c>
      <c r="G110" s="235">
        <v>45170</v>
      </c>
      <c r="H110" s="235">
        <v>45170</v>
      </c>
      <c r="I110" s="74">
        <v>60</v>
      </c>
      <c r="J110" s="36">
        <v>144</v>
      </c>
      <c r="K110" s="242" t="s">
        <v>94</v>
      </c>
      <c r="L110" s="243" t="s">
        <v>66</v>
      </c>
      <c r="M110" s="242">
        <v>1001602115</v>
      </c>
      <c r="N110" s="243" t="s">
        <v>231</v>
      </c>
      <c r="O110" s="244" t="s">
        <v>251</v>
      </c>
      <c r="P110" s="90" t="s">
        <v>179</v>
      </c>
      <c r="Q110" s="251">
        <v>6274001903</v>
      </c>
      <c r="R110" s="71">
        <v>6274001903</v>
      </c>
      <c r="S110" s="76"/>
      <c r="T110" s="77"/>
      <c r="U110" s="76">
        <v>3033103521</v>
      </c>
      <c r="V110" s="78">
        <v>50551725.350000001</v>
      </c>
      <c r="W110" s="78">
        <v>21063218.895833332</v>
      </c>
      <c r="X110" s="41">
        <v>1617611289</v>
      </c>
      <c r="Y110" s="41">
        <v>21063218.895833332</v>
      </c>
      <c r="Z110" s="41">
        <v>21063218.895833332</v>
      </c>
      <c r="AA110" s="41">
        <v>21063218.895833332</v>
      </c>
      <c r="AB110" s="41">
        <v>21063218.895833332</v>
      </c>
      <c r="AC110" s="41">
        <v>21063218.895833332</v>
      </c>
      <c r="AD110" s="41">
        <v>21063218.895833332</v>
      </c>
      <c r="AE110" s="41">
        <v>21063218.895833332</v>
      </c>
      <c r="AF110" s="41">
        <v>21063218.895833332</v>
      </c>
      <c r="AG110" s="41">
        <v>21063218.895833332</v>
      </c>
      <c r="AH110" s="41">
        <v>21063218.895833332</v>
      </c>
      <c r="AI110" s="41">
        <v>21063218.895833332</v>
      </c>
      <c r="AJ110" s="41">
        <v>21063218.895833332</v>
      </c>
      <c r="AK110" s="41">
        <v>252758626.75000003</v>
      </c>
      <c r="AL110" s="41">
        <v>1364852662.25</v>
      </c>
      <c r="AM110" s="219"/>
    </row>
    <row r="111" spans="1:39" ht="13" outlineLevel="1" x14ac:dyDescent="0.25">
      <c r="A111" s="71" t="s">
        <v>195</v>
      </c>
      <c r="B111" s="71" t="s">
        <v>196</v>
      </c>
      <c r="C111" s="72" t="s">
        <v>213</v>
      </c>
      <c r="D111" s="71" t="s">
        <v>82</v>
      </c>
      <c r="E111" s="142" t="s">
        <v>1035</v>
      </c>
      <c r="F111" s="71" t="s">
        <v>252</v>
      </c>
      <c r="G111" s="235">
        <v>45170</v>
      </c>
      <c r="H111" s="235">
        <v>45170</v>
      </c>
      <c r="I111" s="74">
        <v>60</v>
      </c>
      <c r="J111" s="36">
        <v>144</v>
      </c>
      <c r="K111" s="242" t="s">
        <v>94</v>
      </c>
      <c r="L111" s="243" t="s">
        <v>66</v>
      </c>
      <c r="M111" s="242" t="s">
        <v>292</v>
      </c>
      <c r="N111" s="243" t="s">
        <v>328</v>
      </c>
      <c r="O111" s="244" t="s">
        <v>253</v>
      </c>
      <c r="P111" s="90" t="s">
        <v>179</v>
      </c>
      <c r="Q111" s="251">
        <v>6274001903</v>
      </c>
      <c r="R111" s="71">
        <v>6274001903</v>
      </c>
      <c r="S111" s="76"/>
      <c r="T111" s="77"/>
      <c r="U111" s="76">
        <v>2381394958</v>
      </c>
      <c r="V111" s="78">
        <v>39689915.966666669</v>
      </c>
      <c r="W111" s="78">
        <v>16537464.986111112</v>
      </c>
      <c r="X111" s="41">
        <v>1270077310</v>
      </c>
      <c r="Y111" s="41">
        <v>16537464.986111112</v>
      </c>
      <c r="Z111" s="41">
        <v>16537464.986111112</v>
      </c>
      <c r="AA111" s="41">
        <v>16537464.986111112</v>
      </c>
      <c r="AB111" s="41">
        <v>16537464.986111112</v>
      </c>
      <c r="AC111" s="41">
        <v>16537464.986111112</v>
      </c>
      <c r="AD111" s="41">
        <v>16537464.986111112</v>
      </c>
      <c r="AE111" s="41">
        <v>16537464.986111112</v>
      </c>
      <c r="AF111" s="41">
        <v>16537464.986111112</v>
      </c>
      <c r="AG111" s="41">
        <v>16537464.986111112</v>
      </c>
      <c r="AH111" s="41">
        <v>16537464.986111112</v>
      </c>
      <c r="AI111" s="41">
        <v>16537464.986111112</v>
      </c>
      <c r="AJ111" s="41">
        <v>16537464.986111112</v>
      </c>
      <c r="AK111" s="41">
        <v>198449579.83333328</v>
      </c>
      <c r="AL111" s="41">
        <v>1071627730.1666667</v>
      </c>
      <c r="AM111" s="219"/>
    </row>
    <row r="112" spans="1:39" ht="13" outlineLevel="1" x14ac:dyDescent="0.25">
      <c r="A112" s="71" t="s">
        <v>195</v>
      </c>
      <c r="B112" s="71" t="s">
        <v>196</v>
      </c>
      <c r="C112" s="72" t="s">
        <v>201</v>
      </c>
      <c r="D112" s="71" t="s">
        <v>82</v>
      </c>
      <c r="E112" s="142" t="s">
        <v>1036</v>
      </c>
      <c r="F112" s="71" t="s">
        <v>254</v>
      </c>
      <c r="G112" s="235">
        <v>45200</v>
      </c>
      <c r="H112" s="235">
        <v>45200</v>
      </c>
      <c r="I112" s="74">
        <v>60</v>
      </c>
      <c r="J112" s="36">
        <v>144</v>
      </c>
      <c r="K112" s="242" t="s">
        <v>94</v>
      </c>
      <c r="L112" s="243" t="s">
        <v>66</v>
      </c>
      <c r="M112" s="242" t="s">
        <v>763</v>
      </c>
      <c r="N112" s="243" t="s">
        <v>203</v>
      </c>
      <c r="O112" s="244" t="s">
        <v>247</v>
      </c>
      <c r="P112" s="90" t="s">
        <v>179</v>
      </c>
      <c r="Q112" s="251">
        <v>6274001903</v>
      </c>
      <c r="R112" s="71">
        <v>6274001903</v>
      </c>
      <c r="S112" s="76"/>
      <c r="T112" s="77"/>
      <c r="U112" s="76">
        <v>343273414</v>
      </c>
      <c r="V112" s="78">
        <v>5721223.5666666664</v>
      </c>
      <c r="W112" s="78">
        <v>2383843.152777778</v>
      </c>
      <c r="X112" s="41">
        <v>188800393</v>
      </c>
      <c r="Y112" s="41">
        <v>2383843.152777778</v>
      </c>
      <c r="Z112" s="41">
        <v>2383843.152777778</v>
      </c>
      <c r="AA112" s="41">
        <v>2383843.152777778</v>
      </c>
      <c r="AB112" s="41">
        <v>2383843.152777778</v>
      </c>
      <c r="AC112" s="41">
        <v>2383843.152777778</v>
      </c>
      <c r="AD112" s="41">
        <v>2383843.152777778</v>
      </c>
      <c r="AE112" s="41">
        <v>2383843.152777778</v>
      </c>
      <c r="AF112" s="41">
        <v>2383843.152777778</v>
      </c>
      <c r="AG112" s="41">
        <v>2383843.152777778</v>
      </c>
      <c r="AH112" s="41">
        <v>2383843.152777778</v>
      </c>
      <c r="AI112" s="41">
        <v>2383843.152777778</v>
      </c>
      <c r="AJ112" s="41">
        <v>2383843.152777778</v>
      </c>
      <c r="AK112" s="41">
        <v>28606117.833333328</v>
      </c>
      <c r="AL112" s="41">
        <v>160194275.16666669</v>
      </c>
      <c r="AM112" s="219"/>
    </row>
    <row r="113" spans="1:39" ht="13" outlineLevel="1" x14ac:dyDescent="0.25">
      <c r="A113" s="71" t="s">
        <v>195</v>
      </c>
      <c r="B113" s="71" t="s">
        <v>196</v>
      </c>
      <c r="C113" s="72" t="s">
        <v>201</v>
      </c>
      <c r="D113" s="71" t="s">
        <v>82</v>
      </c>
      <c r="E113" s="142" t="s">
        <v>1037</v>
      </c>
      <c r="F113" s="71" t="s">
        <v>255</v>
      </c>
      <c r="G113" s="235">
        <v>45291</v>
      </c>
      <c r="H113" s="235">
        <v>45200</v>
      </c>
      <c r="I113" s="74">
        <v>60</v>
      </c>
      <c r="J113" s="36">
        <v>144</v>
      </c>
      <c r="K113" s="242" t="s">
        <v>94</v>
      </c>
      <c r="L113" s="243" t="s">
        <v>66</v>
      </c>
      <c r="M113" s="242" t="s">
        <v>763</v>
      </c>
      <c r="N113" s="243" t="s">
        <v>203</v>
      </c>
      <c r="O113" s="244" t="s">
        <v>256</v>
      </c>
      <c r="P113" s="90" t="s">
        <v>179</v>
      </c>
      <c r="Q113" s="251">
        <v>6274001903</v>
      </c>
      <c r="R113" s="71">
        <v>6274001903</v>
      </c>
      <c r="S113" s="76"/>
      <c r="T113" s="77"/>
      <c r="U113" s="76">
        <v>46757482</v>
      </c>
      <c r="V113" s="78">
        <v>779291.3666666667</v>
      </c>
      <c r="W113" s="78">
        <v>324704.73611111112</v>
      </c>
      <c r="X113" s="41">
        <v>25716598</v>
      </c>
      <c r="Y113" s="41">
        <v>324704.73611111112</v>
      </c>
      <c r="Z113" s="41">
        <v>324704.73611111112</v>
      </c>
      <c r="AA113" s="41">
        <v>324704.73611111112</v>
      </c>
      <c r="AB113" s="41">
        <v>324704.73611111112</v>
      </c>
      <c r="AC113" s="41">
        <v>324704.73611111112</v>
      </c>
      <c r="AD113" s="41">
        <v>324704.73611111112</v>
      </c>
      <c r="AE113" s="41">
        <v>324704.73611111112</v>
      </c>
      <c r="AF113" s="41">
        <v>324704.73611111112</v>
      </c>
      <c r="AG113" s="41">
        <v>324704.73611111112</v>
      </c>
      <c r="AH113" s="41">
        <v>324704.73611111112</v>
      </c>
      <c r="AI113" s="41">
        <v>324704.73611111112</v>
      </c>
      <c r="AJ113" s="41">
        <v>324704.73611111112</v>
      </c>
      <c r="AK113" s="41">
        <v>3896456.8333333326</v>
      </c>
      <c r="AL113" s="41">
        <v>21820141.166666668</v>
      </c>
      <c r="AM113" s="219"/>
    </row>
    <row r="114" spans="1:39" ht="13" outlineLevel="1" x14ac:dyDescent="0.25">
      <c r="A114" s="71" t="s">
        <v>195</v>
      </c>
      <c r="B114" s="71" t="s">
        <v>257</v>
      </c>
      <c r="C114" s="72" t="s">
        <v>197</v>
      </c>
      <c r="D114" s="71" t="s">
        <v>82</v>
      </c>
      <c r="E114" s="142" t="s">
        <v>1038</v>
      </c>
      <c r="F114" s="71" t="s">
        <v>258</v>
      </c>
      <c r="G114" s="235">
        <v>45260</v>
      </c>
      <c r="H114" s="235">
        <v>45261</v>
      </c>
      <c r="I114" s="74">
        <v>60</v>
      </c>
      <c r="J114" s="36">
        <v>144</v>
      </c>
      <c r="K114" s="142" t="s">
        <v>772</v>
      </c>
      <c r="L114" s="75" t="s">
        <v>320</v>
      </c>
      <c r="M114" s="142" t="s">
        <v>772</v>
      </c>
      <c r="N114" s="75" t="s">
        <v>320</v>
      </c>
      <c r="O114" s="71" t="s">
        <v>259</v>
      </c>
      <c r="P114" s="90" t="s">
        <v>179</v>
      </c>
      <c r="Q114" s="251">
        <v>6274001903</v>
      </c>
      <c r="R114" s="71">
        <v>6274001903</v>
      </c>
      <c r="S114" s="76"/>
      <c r="T114" s="77"/>
      <c r="U114" s="76">
        <v>1798575168</v>
      </c>
      <c r="V114" s="78">
        <v>29976252.800000001</v>
      </c>
      <c r="W114" s="78">
        <v>12490105.333333334</v>
      </c>
      <c r="X114" s="41">
        <v>1049168843</v>
      </c>
      <c r="Y114" s="41">
        <v>12490105.333333334</v>
      </c>
      <c r="Z114" s="41">
        <v>12490105.333333334</v>
      </c>
      <c r="AA114" s="41">
        <v>12490105.333333334</v>
      </c>
      <c r="AB114" s="41">
        <v>12490105.333333334</v>
      </c>
      <c r="AC114" s="41">
        <v>12490105.333333334</v>
      </c>
      <c r="AD114" s="41">
        <v>12490105.333333334</v>
      </c>
      <c r="AE114" s="41">
        <v>12490105.333333334</v>
      </c>
      <c r="AF114" s="41">
        <v>12490105.333333334</v>
      </c>
      <c r="AG114" s="41">
        <v>12490105.333333334</v>
      </c>
      <c r="AH114" s="41">
        <v>12490105.333333334</v>
      </c>
      <c r="AI114" s="41">
        <v>12490105.333333334</v>
      </c>
      <c r="AJ114" s="41">
        <v>12490105.333333334</v>
      </c>
      <c r="AK114" s="41">
        <v>149881264</v>
      </c>
      <c r="AL114" s="41">
        <v>899287579</v>
      </c>
      <c r="AM114" s="219"/>
    </row>
    <row r="115" spans="1:39" ht="13" outlineLevel="1" x14ac:dyDescent="0.25">
      <c r="A115" s="71" t="s">
        <v>195</v>
      </c>
      <c r="B115" s="71" t="s">
        <v>196</v>
      </c>
      <c r="C115" s="72" t="s">
        <v>213</v>
      </c>
      <c r="D115" s="71" t="s">
        <v>64</v>
      </c>
      <c r="E115" s="142" t="s">
        <v>1039</v>
      </c>
      <c r="F115" s="71" t="s">
        <v>260</v>
      </c>
      <c r="G115" s="235">
        <v>45170</v>
      </c>
      <c r="H115" s="235">
        <v>45170</v>
      </c>
      <c r="I115" s="74">
        <v>180</v>
      </c>
      <c r="J115" s="36">
        <v>240</v>
      </c>
      <c r="K115" s="242" t="s">
        <v>94</v>
      </c>
      <c r="L115" s="243" t="s">
        <v>66</v>
      </c>
      <c r="M115" s="242" t="s">
        <v>761</v>
      </c>
      <c r="N115" s="243" t="s">
        <v>146</v>
      </c>
      <c r="O115" s="244" t="s">
        <v>215</v>
      </c>
      <c r="P115" s="90" t="s">
        <v>179</v>
      </c>
      <c r="Q115" s="251">
        <v>6274001909</v>
      </c>
      <c r="R115" s="71">
        <v>6274001903</v>
      </c>
      <c r="S115" s="76"/>
      <c r="T115" s="77"/>
      <c r="U115" s="76">
        <v>6445602086</v>
      </c>
      <c r="V115" s="78">
        <v>35808900.477777779</v>
      </c>
      <c r="W115" s="78">
        <v>26856675.358333334</v>
      </c>
      <c r="X115" s="41">
        <v>5442952858</v>
      </c>
      <c r="Y115" s="41">
        <v>26856675.358333334</v>
      </c>
      <c r="Z115" s="41">
        <v>26856675.358333334</v>
      </c>
      <c r="AA115" s="41">
        <v>26856675.358333334</v>
      </c>
      <c r="AB115" s="41">
        <v>26856675.358333334</v>
      </c>
      <c r="AC115" s="41">
        <v>26856675.358333334</v>
      </c>
      <c r="AD115" s="41">
        <v>26856675.358333334</v>
      </c>
      <c r="AE115" s="41">
        <v>26856675.358333334</v>
      </c>
      <c r="AF115" s="41">
        <v>26856675.358333334</v>
      </c>
      <c r="AG115" s="41">
        <v>26856675.358333334</v>
      </c>
      <c r="AH115" s="41">
        <v>26856675.358333334</v>
      </c>
      <c r="AI115" s="41">
        <v>26856675.358333334</v>
      </c>
      <c r="AJ115" s="41">
        <v>26856675.358333334</v>
      </c>
      <c r="AK115" s="41">
        <v>322280104.30000013</v>
      </c>
      <c r="AL115" s="41">
        <v>5120672753.6999998</v>
      </c>
      <c r="AM115" s="219"/>
    </row>
    <row r="116" spans="1:39" ht="13" outlineLevel="1" x14ac:dyDescent="0.25">
      <c r="A116" s="71" t="s">
        <v>195</v>
      </c>
      <c r="B116" s="71" t="s">
        <v>196</v>
      </c>
      <c r="C116" s="72" t="s">
        <v>213</v>
      </c>
      <c r="D116" s="71" t="s">
        <v>64</v>
      </c>
      <c r="E116" s="142" t="s">
        <v>1040</v>
      </c>
      <c r="F116" s="71" t="s">
        <v>261</v>
      </c>
      <c r="G116" s="235">
        <v>45352</v>
      </c>
      <c r="H116" s="235">
        <v>45383</v>
      </c>
      <c r="I116" s="74">
        <v>180</v>
      </c>
      <c r="J116" s="36">
        <v>240</v>
      </c>
      <c r="K116" s="242" t="s">
        <v>94</v>
      </c>
      <c r="L116" s="243" t="s">
        <v>66</v>
      </c>
      <c r="M116" s="242" t="s">
        <v>413</v>
      </c>
      <c r="N116" s="243" t="s">
        <v>329</v>
      </c>
      <c r="O116" s="244" t="s">
        <v>262</v>
      </c>
      <c r="P116" s="90" t="s">
        <v>179</v>
      </c>
      <c r="Q116" s="251">
        <v>6274001909</v>
      </c>
      <c r="R116" s="71">
        <v>6274001903</v>
      </c>
      <c r="S116" s="76"/>
      <c r="T116" s="77"/>
      <c r="U116" s="76">
        <v>22962508211</v>
      </c>
      <c r="V116" s="78">
        <v>127569490.06111111</v>
      </c>
      <c r="W116" s="78">
        <v>95677117.545833334</v>
      </c>
      <c r="X116" s="41">
        <v>20283548919.716667</v>
      </c>
      <c r="Y116" s="41">
        <v>95677117.545833334</v>
      </c>
      <c r="Z116" s="41">
        <v>95677117.545833334</v>
      </c>
      <c r="AA116" s="41">
        <v>95677117.545833334</v>
      </c>
      <c r="AB116" s="41">
        <v>95677117.545833334</v>
      </c>
      <c r="AC116" s="41">
        <v>95677117.545833334</v>
      </c>
      <c r="AD116" s="41">
        <v>95677117.545833334</v>
      </c>
      <c r="AE116" s="41">
        <v>95677117.545833334</v>
      </c>
      <c r="AF116" s="41">
        <v>95677117.545833334</v>
      </c>
      <c r="AG116" s="41">
        <v>95677117.545833334</v>
      </c>
      <c r="AH116" s="41">
        <v>95677117.545833334</v>
      </c>
      <c r="AI116" s="41">
        <v>95677117.545833334</v>
      </c>
      <c r="AJ116" s="41">
        <v>95677117.545833334</v>
      </c>
      <c r="AK116" s="41">
        <v>1148125410.55</v>
      </c>
      <c r="AL116" s="41">
        <v>19135423509.166668</v>
      </c>
      <c r="AM116" s="219"/>
    </row>
    <row r="117" spans="1:39" ht="13" outlineLevel="1" x14ac:dyDescent="0.25">
      <c r="A117" s="71" t="s">
        <v>195</v>
      </c>
      <c r="B117" s="71" t="s">
        <v>205</v>
      </c>
      <c r="C117" s="72" t="s">
        <v>206</v>
      </c>
      <c r="D117" s="71" t="s">
        <v>82</v>
      </c>
      <c r="E117" s="142" t="s">
        <v>1041</v>
      </c>
      <c r="F117" s="71" t="s">
        <v>263</v>
      </c>
      <c r="G117" s="235">
        <v>45446</v>
      </c>
      <c r="H117" s="235">
        <v>45474</v>
      </c>
      <c r="I117" s="74">
        <v>60</v>
      </c>
      <c r="J117" s="36">
        <v>144</v>
      </c>
      <c r="K117" s="142" t="s">
        <v>770</v>
      </c>
      <c r="L117" s="75" t="s">
        <v>264</v>
      </c>
      <c r="M117" s="142" t="s">
        <v>770</v>
      </c>
      <c r="N117" s="75" t="s">
        <v>264</v>
      </c>
      <c r="O117" s="71" t="s">
        <v>243</v>
      </c>
      <c r="P117" s="90" t="s">
        <v>179</v>
      </c>
      <c r="Q117" s="251">
        <v>6274001903</v>
      </c>
      <c r="R117" s="71">
        <v>6274001903</v>
      </c>
      <c r="S117" s="76"/>
      <c r="T117" s="77"/>
      <c r="U117" s="76">
        <v>700209603</v>
      </c>
      <c r="V117" s="78">
        <v>11670160.050000001</v>
      </c>
      <c r="W117" s="78">
        <v>4862566.6875</v>
      </c>
      <c r="X117" s="41">
        <v>490146722.10000002</v>
      </c>
      <c r="Y117" s="41">
        <v>4862566.6875</v>
      </c>
      <c r="Z117" s="41">
        <v>4862566.6875</v>
      </c>
      <c r="AA117" s="41">
        <v>4862566.6875</v>
      </c>
      <c r="AB117" s="41">
        <v>4862566.6875</v>
      </c>
      <c r="AC117" s="41">
        <v>4862566.6875</v>
      </c>
      <c r="AD117" s="41">
        <v>4862566.6875</v>
      </c>
      <c r="AE117" s="41">
        <v>4862566.6875</v>
      </c>
      <c r="AF117" s="41">
        <v>4862566.6875</v>
      </c>
      <c r="AG117" s="41">
        <v>4862566.6875</v>
      </c>
      <c r="AH117" s="41">
        <v>4862566.6875</v>
      </c>
      <c r="AI117" s="41">
        <v>4862566.6875</v>
      </c>
      <c r="AJ117" s="41">
        <v>4862566.6875</v>
      </c>
      <c r="AK117" s="41">
        <v>58350800.25</v>
      </c>
      <c r="AL117" s="41">
        <v>431795921.85000002</v>
      </c>
      <c r="AM117" s="219"/>
    </row>
    <row r="118" spans="1:39" ht="13" outlineLevel="1" x14ac:dyDescent="0.25">
      <c r="A118" s="71" t="s">
        <v>195</v>
      </c>
      <c r="B118" s="71" t="s">
        <v>196</v>
      </c>
      <c r="C118" s="72" t="s">
        <v>229</v>
      </c>
      <c r="D118" s="71" t="s">
        <v>82</v>
      </c>
      <c r="E118" s="142" t="s">
        <v>1042</v>
      </c>
      <c r="F118" s="71" t="s">
        <v>265</v>
      </c>
      <c r="G118" s="235">
        <v>45446</v>
      </c>
      <c r="H118" s="235">
        <v>45474</v>
      </c>
      <c r="I118" s="74">
        <v>60</v>
      </c>
      <c r="J118" s="36">
        <v>144</v>
      </c>
      <c r="K118" s="142" t="s">
        <v>771</v>
      </c>
      <c r="L118" s="75" t="s">
        <v>266</v>
      </c>
      <c r="M118" s="142" t="s">
        <v>771</v>
      </c>
      <c r="N118" s="75" t="s">
        <v>266</v>
      </c>
      <c r="O118" s="71" t="s">
        <v>267</v>
      </c>
      <c r="P118" s="241" t="s">
        <v>179</v>
      </c>
      <c r="Q118" s="251">
        <v>6274001903</v>
      </c>
      <c r="R118" s="71">
        <v>6274001903</v>
      </c>
      <c r="S118" s="76"/>
      <c r="T118" s="77"/>
      <c r="U118" s="76">
        <v>193200000</v>
      </c>
      <c r="V118" s="78">
        <v>3220000</v>
      </c>
      <c r="W118" s="78">
        <v>1341666.6666666667</v>
      </c>
      <c r="X118" s="41">
        <v>135240000</v>
      </c>
      <c r="Y118" s="41">
        <v>1341666.6666666667</v>
      </c>
      <c r="Z118" s="41">
        <v>1341666.6666666667</v>
      </c>
      <c r="AA118" s="41">
        <v>1341666.6666666667</v>
      </c>
      <c r="AB118" s="41">
        <v>1341666.6666666667</v>
      </c>
      <c r="AC118" s="41">
        <v>1341666.6666666667</v>
      </c>
      <c r="AD118" s="41">
        <v>1341666.6666666667</v>
      </c>
      <c r="AE118" s="41">
        <v>1341666.6666666667</v>
      </c>
      <c r="AF118" s="41">
        <v>1341666.6666666667</v>
      </c>
      <c r="AG118" s="41">
        <v>1341666.6666666667</v>
      </c>
      <c r="AH118" s="41">
        <v>1341666.6666666667</v>
      </c>
      <c r="AI118" s="41">
        <v>1341666.6666666667</v>
      </c>
      <c r="AJ118" s="41">
        <v>1341666.6666666667</v>
      </c>
      <c r="AK118" s="41">
        <v>16099999.999999998</v>
      </c>
      <c r="AL118" s="41">
        <v>119140000</v>
      </c>
      <c r="AM118" s="219"/>
    </row>
    <row r="119" spans="1:39" ht="13" outlineLevel="1" x14ac:dyDescent="0.25">
      <c r="A119" s="71" t="s">
        <v>195</v>
      </c>
      <c r="B119" s="71" t="s">
        <v>268</v>
      </c>
      <c r="C119" s="72" t="s">
        <v>197</v>
      </c>
      <c r="D119" s="71" t="s">
        <v>82</v>
      </c>
      <c r="E119" s="142" t="s">
        <v>1043</v>
      </c>
      <c r="F119" s="71" t="s">
        <v>269</v>
      </c>
      <c r="G119" s="235">
        <v>45539</v>
      </c>
      <c r="H119" s="235">
        <v>45536</v>
      </c>
      <c r="I119" s="74">
        <v>60</v>
      </c>
      <c r="J119" s="36">
        <v>144</v>
      </c>
      <c r="K119" s="142" t="s">
        <v>448</v>
      </c>
      <c r="L119" s="75" t="s">
        <v>270</v>
      </c>
      <c r="M119" s="142" t="s">
        <v>448</v>
      </c>
      <c r="N119" s="75" t="s">
        <v>270</v>
      </c>
      <c r="O119" s="71" t="s">
        <v>271</v>
      </c>
      <c r="P119" s="241" t="s">
        <v>179</v>
      </c>
      <c r="Q119" s="251">
        <v>6274001903</v>
      </c>
      <c r="R119" s="71">
        <v>6274001903</v>
      </c>
      <c r="S119" s="76"/>
      <c r="T119" s="77"/>
      <c r="U119" s="76">
        <v>1123567335</v>
      </c>
      <c r="V119" s="78">
        <v>18726122.25</v>
      </c>
      <c r="W119" s="78">
        <v>7802550.9375</v>
      </c>
      <c r="X119" s="41">
        <v>823949379</v>
      </c>
      <c r="Y119" s="41">
        <v>7802550.9375</v>
      </c>
      <c r="Z119" s="41">
        <v>7802550.9375</v>
      </c>
      <c r="AA119" s="41">
        <v>7802550.9375</v>
      </c>
      <c r="AB119" s="41">
        <v>7802550.9375</v>
      </c>
      <c r="AC119" s="41">
        <v>7802550.9375</v>
      </c>
      <c r="AD119" s="41">
        <v>7802550.9375</v>
      </c>
      <c r="AE119" s="41">
        <v>7802550.9375</v>
      </c>
      <c r="AF119" s="41">
        <v>7802550.9375</v>
      </c>
      <c r="AG119" s="41">
        <v>7802550.9375</v>
      </c>
      <c r="AH119" s="41">
        <v>7802550.9375</v>
      </c>
      <c r="AI119" s="41">
        <v>7802550.9375</v>
      </c>
      <c r="AJ119" s="41">
        <v>7802550.9375</v>
      </c>
      <c r="AK119" s="41">
        <v>93630611.25</v>
      </c>
      <c r="AL119" s="41">
        <v>730318767.75</v>
      </c>
      <c r="AM119" s="219"/>
    </row>
    <row r="120" spans="1:39" ht="13" outlineLevel="1" x14ac:dyDescent="0.25">
      <c r="A120" s="71" t="s">
        <v>195</v>
      </c>
      <c r="B120" s="71" t="s">
        <v>257</v>
      </c>
      <c r="C120" s="72" t="s">
        <v>197</v>
      </c>
      <c r="D120" s="71" t="s">
        <v>82</v>
      </c>
      <c r="E120" s="142" t="s">
        <v>1044</v>
      </c>
      <c r="F120" s="71" t="s">
        <v>272</v>
      </c>
      <c r="G120" s="235">
        <v>45539</v>
      </c>
      <c r="H120" s="235">
        <v>45536</v>
      </c>
      <c r="I120" s="74">
        <v>60</v>
      </c>
      <c r="J120" s="36">
        <v>144</v>
      </c>
      <c r="K120" s="142" t="s">
        <v>772</v>
      </c>
      <c r="L120" s="75" t="s">
        <v>273</v>
      </c>
      <c r="M120" s="142" t="s">
        <v>772</v>
      </c>
      <c r="N120" s="75" t="s">
        <v>273</v>
      </c>
      <c r="O120" s="71" t="s">
        <v>274</v>
      </c>
      <c r="P120" s="241" t="s">
        <v>179</v>
      </c>
      <c r="Q120" s="251">
        <v>6274001903</v>
      </c>
      <c r="R120" s="71">
        <v>6274001903</v>
      </c>
      <c r="S120" s="76"/>
      <c r="T120" s="77"/>
      <c r="U120" s="76">
        <v>936402136</v>
      </c>
      <c r="V120" s="78">
        <v>15606702.266666668</v>
      </c>
      <c r="W120" s="78">
        <v>6502792.611111111</v>
      </c>
      <c r="X120" s="41">
        <v>686694899.73333323</v>
      </c>
      <c r="Y120" s="41">
        <v>6502792.611111111</v>
      </c>
      <c r="Z120" s="41">
        <v>6502792.611111111</v>
      </c>
      <c r="AA120" s="41">
        <v>6502792.611111111</v>
      </c>
      <c r="AB120" s="41">
        <v>6502792.611111111</v>
      </c>
      <c r="AC120" s="41">
        <v>6502792.611111111</v>
      </c>
      <c r="AD120" s="41">
        <v>6502792.611111111</v>
      </c>
      <c r="AE120" s="41">
        <v>6502792.611111111</v>
      </c>
      <c r="AF120" s="41">
        <v>6502792.611111111</v>
      </c>
      <c r="AG120" s="41">
        <v>6502792.611111111</v>
      </c>
      <c r="AH120" s="41">
        <v>6502792.611111111</v>
      </c>
      <c r="AI120" s="41">
        <v>6502792.611111111</v>
      </c>
      <c r="AJ120" s="41">
        <v>6502792.611111111</v>
      </c>
      <c r="AK120" s="41">
        <v>78033511.333333328</v>
      </c>
      <c r="AL120" s="41">
        <v>608661388.39999986</v>
      </c>
      <c r="AM120" s="219"/>
    </row>
    <row r="121" spans="1:39" ht="13" outlineLevel="1" x14ac:dyDescent="0.25">
      <c r="A121" s="71" t="s">
        <v>195</v>
      </c>
      <c r="B121" s="71" t="s">
        <v>196</v>
      </c>
      <c r="C121" s="72" t="s">
        <v>197</v>
      </c>
      <c r="D121" s="87" t="s">
        <v>82</v>
      </c>
      <c r="E121" s="142" t="s">
        <v>1045</v>
      </c>
      <c r="F121" s="71" t="s">
        <v>275</v>
      </c>
      <c r="G121" s="235">
        <v>45539</v>
      </c>
      <c r="H121" s="235">
        <v>45536</v>
      </c>
      <c r="I121" s="74">
        <v>60</v>
      </c>
      <c r="J121" s="36">
        <v>144</v>
      </c>
      <c r="K121" s="142" t="s">
        <v>276</v>
      </c>
      <c r="L121" s="75" t="s">
        <v>277</v>
      </c>
      <c r="M121" s="142" t="s">
        <v>276</v>
      </c>
      <c r="N121" s="75" t="s">
        <v>277</v>
      </c>
      <c r="O121" s="71" t="s">
        <v>278</v>
      </c>
      <c r="P121" s="241" t="s">
        <v>179</v>
      </c>
      <c r="Q121" s="251">
        <v>6274001903</v>
      </c>
      <c r="R121" s="71">
        <v>6274001903</v>
      </c>
      <c r="S121" s="76"/>
      <c r="T121" s="77"/>
      <c r="U121" s="76">
        <v>1896886694</v>
      </c>
      <c r="V121" s="78">
        <v>31614778.233333334</v>
      </c>
      <c r="W121" s="78">
        <v>13172824.263888888</v>
      </c>
      <c r="X121" s="41">
        <v>1391050242.2666664</v>
      </c>
      <c r="Y121" s="41">
        <v>13172824.263888888</v>
      </c>
      <c r="Z121" s="41">
        <v>13172824.263888888</v>
      </c>
      <c r="AA121" s="41">
        <v>13172824.263888888</v>
      </c>
      <c r="AB121" s="41">
        <v>13172824.263888888</v>
      </c>
      <c r="AC121" s="41">
        <v>13172824.263888888</v>
      </c>
      <c r="AD121" s="41">
        <v>13172824.263888888</v>
      </c>
      <c r="AE121" s="41">
        <v>13172824.263888888</v>
      </c>
      <c r="AF121" s="41">
        <v>13172824.263888888</v>
      </c>
      <c r="AG121" s="41">
        <v>13172824.263888888</v>
      </c>
      <c r="AH121" s="41">
        <v>13172824.263888888</v>
      </c>
      <c r="AI121" s="41">
        <v>13172824.263888888</v>
      </c>
      <c r="AJ121" s="41">
        <v>13172824.263888888</v>
      </c>
      <c r="AK121" s="41">
        <v>158073891.16666669</v>
      </c>
      <c r="AL121" s="41">
        <v>1232976351.0999997</v>
      </c>
      <c r="AM121" s="219"/>
    </row>
    <row r="122" spans="1:39" ht="13" outlineLevel="1" x14ac:dyDescent="0.25">
      <c r="A122" s="71" t="s">
        <v>195</v>
      </c>
      <c r="B122" s="71" t="s">
        <v>205</v>
      </c>
      <c r="C122" s="72" t="s">
        <v>197</v>
      </c>
      <c r="D122" s="71" t="s">
        <v>82</v>
      </c>
      <c r="E122" s="142" t="s">
        <v>1046</v>
      </c>
      <c r="F122" s="71" t="s">
        <v>279</v>
      </c>
      <c r="G122" s="235">
        <v>45597</v>
      </c>
      <c r="H122" s="235">
        <v>45627</v>
      </c>
      <c r="I122" s="74">
        <v>60</v>
      </c>
      <c r="J122" s="36">
        <v>144</v>
      </c>
      <c r="K122" s="142" t="s">
        <v>280</v>
      </c>
      <c r="L122" s="75" t="s">
        <v>281</v>
      </c>
      <c r="M122" s="142" t="s">
        <v>280</v>
      </c>
      <c r="N122" s="75" t="s">
        <v>281</v>
      </c>
      <c r="O122" s="71" t="s">
        <v>282</v>
      </c>
      <c r="P122" s="241" t="s">
        <v>179</v>
      </c>
      <c r="Q122" s="251">
        <v>6274001903</v>
      </c>
      <c r="R122" s="71">
        <v>6274001903</v>
      </c>
      <c r="S122" s="76"/>
      <c r="T122" s="77"/>
      <c r="U122" s="76">
        <v>737864468</v>
      </c>
      <c r="V122" s="78">
        <v>12297741.133333333</v>
      </c>
      <c r="W122" s="78">
        <v>5124058.805555556</v>
      </c>
      <c r="X122" s="41">
        <v>577993833.26666665</v>
      </c>
      <c r="Y122" s="41">
        <v>5124058.805555556</v>
      </c>
      <c r="Z122" s="41">
        <v>5124058.805555556</v>
      </c>
      <c r="AA122" s="41">
        <v>5124058.805555556</v>
      </c>
      <c r="AB122" s="41">
        <v>5124058.805555556</v>
      </c>
      <c r="AC122" s="41">
        <v>5124058.805555556</v>
      </c>
      <c r="AD122" s="41">
        <v>5124058.805555556</v>
      </c>
      <c r="AE122" s="41">
        <v>5124058.805555556</v>
      </c>
      <c r="AF122" s="41">
        <v>5124058.805555556</v>
      </c>
      <c r="AG122" s="41">
        <v>5124058.805555556</v>
      </c>
      <c r="AH122" s="41">
        <v>5124058.805555556</v>
      </c>
      <c r="AI122" s="41">
        <v>5124058.805555556</v>
      </c>
      <c r="AJ122" s="41">
        <v>5124058.805555556</v>
      </c>
      <c r="AK122" s="41">
        <v>61488705.666666657</v>
      </c>
      <c r="AL122" s="41">
        <v>516505127.60000002</v>
      </c>
      <c r="AM122" s="219"/>
    </row>
    <row r="123" spans="1:39" ht="13" outlineLevel="1" x14ac:dyDescent="0.25">
      <c r="A123" s="71" t="s">
        <v>195</v>
      </c>
      <c r="B123" s="71" t="s">
        <v>205</v>
      </c>
      <c r="C123" s="72" t="s">
        <v>197</v>
      </c>
      <c r="D123" s="71" t="s">
        <v>82</v>
      </c>
      <c r="E123" s="142" t="s">
        <v>1047</v>
      </c>
      <c r="F123" s="71" t="s">
        <v>283</v>
      </c>
      <c r="G123" s="235">
        <v>45653</v>
      </c>
      <c r="H123" s="235">
        <v>45658</v>
      </c>
      <c r="I123" s="74">
        <v>60</v>
      </c>
      <c r="J123" s="36">
        <v>144</v>
      </c>
      <c r="K123" s="142" t="s">
        <v>280</v>
      </c>
      <c r="L123" s="75" t="s">
        <v>281</v>
      </c>
      <c r="M123" s="142" t="s">
        <v>280</v>
      </c>
      <c r="N123" s="75" t="s">
        <v>281</v>
      </c>
      <c r="O123" s="71" t="s">
        <v>282</v>
      </c>
      <c r="P123" s="241" t="s">
        <v>179</v>
      </c>
      <c r="Q123" s="251">
        <v>6274001903</v>
      </c>
      <c r="R123" s="71">
        <v>6274001903</v>
      </c>
      <c r="S123" s="76"/>
      <c r="T123" s="77"/>
      <c r="U123" s="76">
        <v>154840000</v>
      </c>
      <c r="V123" s="78">
        <v>2580666.6666666665</v>
      </c>
      <c r="W123" s="78">
        <v>1075277.7777777778</v>
      </c>
      <c r="X123" s="41">
        <v>123872000</v>
      </c>
      <c r="Y123" s="41">
        <v>1075277.7777777778</v>
      </c>
      <c r="Z123" s="41">
        <v>1075277.7777777778</v>
      </c>
      <c r="AA123" s="41">
        <v>1075277.7777777778</v>
      </c>
      <c r="AB123" s="41">
        <v>1075277.7777777778</v>
      </c>
      <c r="AC123" s="41">
        <v>1075277.7777777778</v>
      </c>
      <c r="AD123" s="41">
        <v>1075277.7777777778</v>
      </c>
      <c r="AE123" s="41">
        <v>1075277.7777777778</v>
      </c>
      <c r="AF123" s="41">
        <v>1075277.7777777778</v>
      </c>
      <c r="AG123" s="41">
        <v>1075277.7777777778</v>
      </c>
      <c r="AH123" s="41">
        <v>1075277.7777777778</v>
      </c>
      <c r="AI123" s="41">
        <v>1075277.7777777778</v>
      </c>
      <c r="AJ123" s="41">
        <v>1075277.7777777778</v>
      </c>
      <c r="AK123" s="41">
        <v>12903333.333333334</v>
      </c>
      <c r="AL123" s="41">
        <v>110968666.66666667</v>
      </c>
      <c r="AM123" s="219"/>
    </row>
    <row r="124" spans="1:39" ht="13" outlineLevel="1" x14ac:dyDescent="0.25">
      <c r="A124" s="71" t="s">
        <v>195</v>
      </c>
      <c r="B124" s="71" t="s">
        <v>205</v>
      </c>
      <c r="C124" s="72" t="s">
        <v>197</v>
      </c>
      <c r="D124" s="71" t="s">
        <v>82</v>
      </c>
      <c r="E124" s="142" t="s">
        <v>1048</v>
      </c>
      <c r="F124" s="71" t="s">
        <v>284</v>
      </c>
      <c r="G124" s="235">
        <v>45653</v>
      </c>
      <c r="H124" s="235">
        <v>45658</v>
      </c>
      <c r="I124" s="74">
        <v>60</v>
      </c>
      <c r="J124" s="36">
        <v>144</v>
      </c>
      <c r="K124" s="142" t="s">
        <v>280</v>
      </c>
      <c r="L124" s="75" t="s">
        <v>281</v>
      </c>
      <c r="M124" s="142" t="s">
        <v>280</v>
      </c>
      <c r="N124" s="75" t="s">
        <v>281</v>
      </c>
      <c r="O124" s="71" t="s">
        <v>282</v>
      </c>
      <c r="P124" s="241" t="s">
        <v>179</v>
      </c>
      <c r="Q124" s="251">
        <v>6274001903</v>
      </c>
      <c r="R124" s="71">
        <v>6274001903</v>
      </c>
      <c r="S124" s="76"/>
      <c r="T124" s="77"/>
      <c r="U124" s="76">
        <v>106820000</v>
      </c>
      <c r="V124" s="78">
        <v>1780333.3333333333</v>
      </c>
      <c r="W124" s="78">
        <v>741805.5555555555</v>
      </c>
      <c r="X124" s="41">
        <v>85456000</v>
      </c>
      <c r="Y124" s="41">
        <v>741805.5555555555</v>
      </c>
      <c r="Z124" s="41">
        <v>741805.5555555555</v>
      </c>
      <c r="AA124" s="41">
        <v>741805.5555555555</v>
      </c>
      <c r="AB124" s="41">
        <v>741805.5555555555</v>
      </c>
      <c r="AC124" s="41">
        <v>741805.5555555555</v>
      </c>
      <c r="AD124" s="41">
        <v>741805.5555555555</v>
      </c>
      <c r="AE124" s="41">
        <v>741805.5555555555</v>
      </c>
      <c r="AF124" s="41">
        <v>741805.5555555555</v>
      </c>
      <c r="AG124" s="41">
        <v>741805.5555555555</v>
      </c>
      <c r="AH124" s="41">
        <v>741805.5555555555</v>
      </c>
      <c r="AI124" s="41">
        <v>741805.5555555555</v>
      </c>
      <c r="AJ124" s="41">
        <v>741805.5555555555</v>
      </c>
      <c r="AK124" s="41">
        <v>8901666.6666666679</v>
      </c>
      <c r="AL124" s="41">
        <v>76554333.333333328</v>
      </c>
      <c r="AM124" s="219"/>
    </row>
    <row r="125" spans="1:39" ht="13" outlineLevel="1" x14ac:dyDescent="0.25">
      <c r="A125" s="71" t="s">
        <v>195</v>
      </c>
      <c r="B125" s="71" t="s">
        <v>196</v>
      </c>
      <c r="C125" s="72" t="s">
        <v>213</v>
      </c>
      <c r="D125" s="71" t="s">
        <v>82</v>
      </c>
      <c r="E125" s="142" t="s">
        <v>1049</v>
      </c>
      <c r="F125" s="71" t="s">
        <v>285</v>
      </c>
      <c r="G125" s="235">
        <v>45714</v>
      </c>
      <c r="H125" s="235">
        <v>45717</v>
      </c>
      <c r="I125" s="74">
        <v>60</v>
      </c>
      <c r="J125" s="36">
        <v>144</v>
      </c>
      <c r="K125" s="142" t="s">
        <v>286</v>
      </c>
      <c r="L125" s="82" t="s">
        <v>287</v>
      </c>
      <c r="M125" s="142" t="s">
        <v>286</v>
      </c>
      <c r="N125" s="82" t="s">
        <v>287</v>
      </c>
      <c r="O125" s="71" t="s">
        <v>288</v>
      </c>
      <c r="P125" s="241" t="s">
        <v>179</v>
      </c>
      <c r="Q125" s="251">
        <v>6274001903</v>
      </c>
      <c r="R125" s="71"/>
      <c r="S125" s="76"/>
      <c r="T125" s="77"/>
      <c r="U125" s="76">
        <v>2745703965</v>
      </c>
      <c r="V125" s="78">
        <v>45761732.75</v>
      </c>
      <c r="W125" s="78">
        <v>19067388.645833332</v>
      </c>
      <c r="X125" s="41">
        <v>2288086637.5</v>
      </c>
      <c r="Y125" s="41">
        <v>19067388.645833332</v>
      </c>
      <c r="Z125" s="41">
        <v>19067388.645833332</v>
      </c>
      <c r="AA125" s="41">
        <v>19067388.645833332</v>
      </c>
      <c r="AB125" s="41">
        <v>19067388.645833332</v>
      </c>
      <c r="AC125" s="41">
        <v>19067388.645833332</v>
      </c>
      <c r="AD125" s="41">
        <v>19067388.645833332</v>
      </c>
      <c r="AE125" s="41">
        <v>19067388.645833332</v>
      </c>
      <c r="AF125" s="41">
        <v>19067388.645833332</v>
      </c>
      <c r="AG125" s="41">
        <v>19067388.645833332</v>
      </c>
      <c r="AH125" s="41">
        <v>19067388.645833332</v>
      </c>
      <c r="AI125" s="41">
        <v>19067388.645833332</v>
      </c>
      <c r="AJ125" s="41">
        <v>19067388.645833332</v>
      </c>
      <c r="AK125" s="41">
        <v>228808663.75000003</v>
      </c>
      <c r="AL125" s="41">
        <v>2059277973.75</v>
      </c>
      <c r="AM125" s="219"/>
    </row>
    <row r="126" spans="1:39" ht="13" outlineLevel="1" x14ac:dyDescent="0.25">
      <c r="A126" s="71" t="s">
        <v>195</v>
      </c>
      <c r="B126" s="71" t="s">
        <v>196</v>
      </c>
      <c r="C126" s="72" t="s">
        <v>213</v>
      </c>
      <c r="D126" s="71" t="s">
        <v>82</v>
      </c>
      <c r="E126" s="142" t="s">
        <v>1050</v>
      </c>
      <c r="F126" s="71" t="s">
        <v>289</v>
      </c>
      <c r="G126" s="235">
        <v>45716</v>
      </c>
      <c r="H126" s="235">
        <v>45717</v>
      </c>
      <c r="I126" s="74">
        <v>60</v>
      </c>
      <c r="J126" s="36">
        <v>144</v>
      </c>
      <c r="K126" s="142" t="s">
        <v>286</v>
      </c>
      <c r="L126" s="75" t="s">
        <v>287</v>
      </c>
      <c r="M126" s="142" t="s">
        <v>286</v>
      </c>
      <c r="N126" s="75" t="s">
        <v>287</v>
      </c>
      <c r="O126" s="71" t="s">
        <v>288</v>
      </c>
      <c r="P126" s="241" t="s">
        <v>179</v>
      </c>
      <c r="Q126" s="251">
        <v>6274001903</v>
      </c>
      <c r="R126" s="71"/>
      <c r="S126" s="76"/>
      <c r="T126" s="77"/>
      <c r="U126" s="76">
        <v>1300467332</v>
      </c>
      <c r="V126" s="78">
        <v>21674455.533333335</v>
      </c>
      <c r="W126" s="78">
        <v>9031023.1388888881</v>
      </c>
      <c r="X126" s="41">
        <v>1083722776.6666667</v>
      </c>
      <c r="Y126" s="41">
        <v>9031023.1388888881</v>
      </c>
      <c r="Z126" s="41">
        <v>9031023.1388888881</v>
      </c>
      <c r="AA126" s="41">
        <v>9031023.1388888881</v>
      </c>
      <c r="AB126" s="41">
        <v>9031023.1388888881</v>
      </c>
      <c r="AC126" s="41">
        <v>9031023.1388888881</v>
      </c>
      <c r="AD126" s="41">
        <v>9031023.1388888881</v>
      </c>
      <c r="AE126" s="41">
        <v>9031023.1388888881</v>
      </c>
      <c r="AF126" s="41">
        <v>9031023.1388888881</v>
      </c>
      <c r="AG126" s="41">
        <v>9031023.1388888881</v>
      </c>
      <c r="AH126" s="41">
        <v>9031023.1388888881</v>
      </c>
      <c r="AI126" s="41">
        <v>9031023.1388888881</v>
      </c>
      <c r="AJ126" s="41">
        <v>9031023.1388888881</v>
      </c>
      <c r="AK126" s="41">
        <v>108372277.66666669</v>
      </c>
      <c r="AL126" s="41">
        <v>975350499</v>
      </c>
      <c r="AM126" s="219"/>
    </row>
    <row r="127" spans="1:39" ht="13" outlineLevel="1" x14ac:dyDescent="0.25">
      <c r="A127" s="71" t="s">
        <v>195</v>
      </c>
      <c r="B127" s="71" t="s">
        <v>196</v>
      </c>
      <c r="C127" s="72" t="s">
        <v>213</v>
      </c>
      <c r="D127" s="71" t="s">
        <v>82</v>
      </c>
      <c r="E127" s="142" t="s">
        <v>1051</v>
      </c>
      <c r="F127" s="71" t="s">
        <v>290</v>
      </c>
      <c r="G127" s="235">
        <v>45714</v>
      </c>
      <c r="H127" s="235">
        <v>45717</v>
      </c>
      <c r="I127" s="74">
        <v>36</v>
      </c>
      <c r="J127" s="36">
        <v>144</v>
      </c>
      <c r="K127" s="142" t="s">
        <v>286</v>
      </c>
      <c r="L127" s="75" t="s">
        <v>287</v>
      </c>
      <c r="M127" s="142" t="s">
        <v>286</v>
      </c>
      <c r="N127" s="75" t="s">
        <v>287</v>
      </c>
      <c r="O127" s="71" t="s">
        <v>288</v>
      </c>
      <c r="P127" s="241" t="s">
        <v>179</v>
      </c>
      <c r="Q127" s="251">
        <v>6274001903</v>
      </c>
      <c r="R127" s="71"/>
      <c r="S127" s="76"/>
      <c r="T127" s="77"/>
      <c r="U127" s="76">
        <v>486411454</v>
      </c>
      <c r="V127" s="78">
        <v>13511429.277777778</v>
      </c>
      <c r="W127" s="78">
        <v>3377857.3194444445</v>
      </c>
      <c r="X127" s="41">
        <v>351297161.22222221</v>
      </c>
      <c r="Y127" s="41">
        <v>3377857.3194444445</v>
      </c>
      <c r="Z127" s="41">
        <v>3377857.3194444445</v>
      </c>
      <c r="AA127" s="41">
        <v>3377857.3194444445</v>
      </c>
      <c r="AB127" s="41">
        <v>3377857.3194444445</v>
      </c>
      <c r="AC127" s="41">
        <v>3377857.3194444445</v>
      </c>
      <c r="AD127" s="41">
        <v>3377857.3194444445</v>
      </c>
      <c r="AE127" s="41">
        <v>3377857.3194444445</v>
      </c>
      <c r="AF127" s="41">
        <v>3377857.3194444445</v>
      </c>
      <c r="AG127" s="41">
        <v>3377857.3194444445</v>
      </c>
      <c r="AH127" s="41">
        <v>3377857.3194444445</v>
      </c>
      <c r="AI127" s="41">
        <v>3377857.3194444445</v>
      </c>
      <c r="AJ127" s="41">
        <v>3377857.3194444445</v>
      </c>
      <c r="AK127" s="41">
        <v>40534287.833333343</v>
      </c>
      <c r="AL127" s="41">
        <v>310762873.38888884</v>
      </c>
      <c r="AM127" s="219"/>
    </row>
    <row r="128" spans="1:39" ht="13" outlineLevel="1" x14ac:dyDescent="0.25">
      <c r="A128" s="71" t="s">
        <v>195</v>
      </c>
      <c r="B128" s="71" t="s">
        <v>196</v>
      </c>
      <c r="C128" s="72" t="s">
        <v>213</v>
      </c>
      <c r="D128" s="71" t="s">
        <v>82</v>
      </c>
      <c r="E128" s="142" t="s">
        <v>1052</v>
      </c>
      <c r="F128" s="71" t="s">
        <v>291</v>
      </c>
      <c r="G128" s="235">
        <v>45714</v>
      </c>
      <c r="H128" s="235">
        <v>45717</v>
      </c>
      <c r="I128" s="74">
        <v>36</v>
      </c>
      <c r="J128" s="36">
        <v>144</v>
      </c>
      <c r="K128" s="142" t="s">
        <v>292</v>
      </c>
      <c r="L128" s="75" t="s">
        <v>287</v>
      </c>
      <c r="M128" s="142" t="s">
        <v>292</v>
      </c>
      <c r="N128" s="75" t="s">
        <v>287</v>
      </c>
      <c r="O128" s="71" t="s">
        <v>288</v>
      </c>
      <c r="P128" s="241" t="s">
        <v>179</v>
      </c>
      <c r="Q128" s="251">
        <v>6274001903</v>
      </c>
      <c r="R128" s="71"/>
      <c r="S128" s="76"/>
      <c r="T128" s="77"/>
      <c r="U128" s="76">
        <v>432632369</v>
      </c>
      <c r="V128" s="78">
        <v>12017565.805555556</v>
      </c>
      <c r="W128" s="78">
        <v>3004391.451388889</v>
      </c>
      <c r="X128" s="41">
        <v>312456710.94444448</v>
      </c>
      <c r="Y128" s="41">
        <v>3004391.451388889</v>
      </c>
      <c r="Z128" s="41">
        <v>3004391.451388889</v>
      </c>
      <c r="AA128" s="41">
        <v>3004391.451388889</v>
      </c>
      <c r="AB128" s="41">
        <v>3004391.451388889</v>
      </c>
      <c r="AC128" s="41">
        <v>3004391.451388889</v>
      </c>
      <c r="AD128" s="41">
        <v>3004391.451388889</v>
      </c>
      <c r="AE128" s="41">
        <v>3004391.451388889</v>
      </c>
      <c r="AF128" s="41">
        <v>3004391.451388889</v>
      </c>
      <c r="AG128" s="41">
        <v>3004391.451388889</v>
      </c>
      <c r="AH128" s="41">
        <v>3004391.451388889</v>
      </c>
      <c r="AI128" s="41">
        <v>3004391.451388889</v>
      </c>
      <c r="AJ128" s="41">
        <v>3004391.451388889</v>
      </c>
      <c r="AK128" s="41">
        <v>36052697.416666664</v>
      </c>
      <c r="AL128" s="41">
        <v>276404013.52777779</v>
      </c>
      <c r="AM128" s="219"/>
    </row>
    <row r="129" spans="1:39" ht="13" outlineLevel="1" x14ac:dyDescent="0.25">
      <c r="A129" s="71" t="s">
        <v>195</v>
      </c>
      <c r="B129" s="71" t="s">
        <v>205</v>
      </c>
      <c r="C129" s="72" t="s">
        <v>197</v>
      </c>
      <c r="D129" s="71" t="s">
        <v>82</v>
      </c>
      <c r="E129" s="142" t="s">
        <v>1053</v>
      </c>
      <c r="F129" s="80" t="s">
        <v>293</v>
      </c>
      <c r="G129" s="235">
        <v>45747</v>
      </c>
      <c r="H129" s="235">
        <v>45748</v>
      </c>
      <c r="I129" s="74">
        <v>96</v>
      </c>
      <c r="J129" s="36">
        <v>144</v>
      </c>
      <c r="K129" s="142" t="s">
        <v>294</v>
      </c>
      <c r="L129" s="75" t="s">
        <v>295</v>
      </c>
      <c r="M129" s="142" t="s">
        <v>294</v>
      </c>
      <c r="N129" s="75" t="s">
        <v>295</v>
      </c>
      <c r="O129" s="71" t="s">
        <v>296</v>
      </c>
      <c r="P129" s="241" t="s">
        <v>179</v>
      </c>
      <c r="Q129" s="251">
        <v>6274001903</v>
      </c>
      <c r="R129" s="71"/>
      <c r="S129" s="76"/>
      <c r="T129" s="77"/>
      <c r="U129" s="76">
        <v>6670000000</v>
      </c>
      <c r="V129" s="78">
        <v>69479166.666666672</v>
      </c>
      <c r="W129" s="78">
        <v>46319444.444444448</v>
      </c>
      <c r="X129" s="41">
        <v>6044687500</v>
      </c>
      <c r="Y129" s="41">
        <v>46319444.444444448</v>
      </c>
      <c r="Z129" s="41">
        <v>46319444.444444448</v>
      </c>
      <c r="AA129" s="41">
        <v>46319444.444444448</v>
      </c>
      <c r="AB129" s="41">
        <v>46319444.444444448</v>
      </c>
      <c r="AC129" s="41">
        <v>46319444.444444448</v>
      </c>
      <c r="AD129" s="41">
        <v>46319444.444444448</v>
      </c>
      <c r="AE129" s="41">
        <v>46319444.444444448</v>
      </c>
      <c r="AF129" s="41">
        <v>46319444.444444448</v>
      </c>
      <c r="AG129" s="41">
        <v>46319444.444444448</v>
      </c>
      <c r="AH129" s="41">
        <v>46319444.444444448</v>
      </c>
      <c r="AI129" s="41">
        <v>46319444.444444448</v>
      </c>
      <c r="AJ129" s="41">
        <v>46319444.444444448</v>
      </c>
      <c r="AK129" s="41">
        <v>555833333.33333325</v>
      </c>
      <c r="AL129" s="41">
        <v>5488854166.666667</v>
      </c>
      <c r="AM129" s="219"/>
    </row>
    <row r="130" spans="1:39" ht="13" outlineLevel="1" x14ac:dyDescent="0.25">
      <c r="A130" s="71" t="s">
        <v>195</v>
      </c>
      <c r="B130" s="71" t="s">
        <v>196</v>
      </c>
      <c r="C130" s="72" t="s">
        <v>197</v>
      </c>
      <c r="D130" s="71" t="s">
        <v>82</v>
      </c>
      <c r="E130" s="74" t="s">
        <v>1077</v>
      </c>
      <c r="F130" s="71" t="s">
        <v>1075</v>
      </c>
      <c r="G130" s="235">
        <v>45961</v>
      </c>
      <c r="H130" s="235">
        <v>45962</v>
      </c>
      <c r="I130" s="74" t="s">
        <v>783</v>
      </c>
      <c r="J130" s="36">
        <v>144</v>
      </c>
      <c r="K130" s="142" t="s">
        <v>1079</v>
      </c>
      <c r="L130" s="75" t="s">
        <v>1080</v>
      </c>
      <c r="M130" s="142" t="s">
        <v>1079</v>
      </c>
      <c r="N130" s="75" t="s">
        <v>1080</v>
      </c>
      <c r="O130" s="71" t="s">
        <v>1081</v>
      </c>
      <c r="P130" s="241" t="s">
        <v>179</v>
      </c>
      <c r="Q130" s="251" t="s">
        <v>406</v>
      </c>
      <c r="R130" s="71"/>
      <c r="S130" s="76"/>
      <c r="T130" s="77"/>
      <c r="U130" s="76">
        <v>162982346</v>
      </c>
      <c r="V130" s="78">
        <v>2716372.4333333331</v>
      </c>
      <c r="W130" s="78">
        <v>1131821.8472222222</v>
      </c>
      <c r="X130" s="41">
        <v>157549601.13333333</v>
      </c>
      <c r="Y130" s="41">
        <v>1131821.8472222222</v>
      </c>
      <c r="Z130" s="41">
        <v>1131821.8472222222</v>
      </c>
      <c r="AA130" s="41">
        <v>1131821.8472222222</v>
      </c>
      <c r="AB130" s="41">
        <v>1131821.8472222222</v>
      </c>
      <c r="AC130" s="41">
        <v>1131821.8472222222</v>
      </c>
      <c r="AD130" s="41">
        <v>1131821.8472222222</v>
      </c>
      <c r="AE130" s="41">
        <v>1131821.8472222222</v>
      </c>
      <c r="AF130" s="41">
        <v>1131821.8472222222</v>
      </c>
      <c r="AG130" s="41">
        <v>1131821.8472222222</v>
      </c>
      <c r="AH130" s="41">
        <v>1131821.8472222222</v>
      </c>
      <c r="AI130" s="41">
        <v>1131821.8472222222</v>
      </c>
      <c r="AJ130" s="41">
        <v>1131821.8472222222</v>
      </c>
      <c r="AK130" s="41">
        <v>13581862.166666666</v>
      </c>
      <c r="AL130" s="41">
        <v>143967738.96666667</v>
      </c>
      <c r="AM130" s="219"/>
    </row>
    <row r="131" spans="1:39" ht="13" outlineLevel="1" x14ac:dyDescent="0.25">
      <c r="A131" s="71" t="s">
        <v>195</v>
      </c>
      <c r="B131" s="71" t="s">
        <v>196</v>
      </c>
      <c r="C131" s="72" t="s">
        <v>229</v>
      </c>
      <c r="D131" s="71" t="s">
        <v>147</v>
      </c>
      <c r="E131" s="74" t="s">
        <v>1078</v>
      </c>
      <c r="F131" s="71" t="s">
        <v>1076</v>
      </c>
      <c r="G131" s="235">
        <v>45961</v>
      </c>
      <c r="H131" s="235">
        <v>45962</v>
      </c>
      <c r="I131" s="74" t="s">
        <v>783</v>
      </c>
      <c r="J131" s="36">
        <v>144</v>
      </c>
      <c r="K131" s="142" t="s">
        <v>619</v>
      </c>
      <c r="L131" s="75" t="s">
        <v>43</v>
      </c>
      <c r="M131" s="142" t="s">
        <v>619</v>
      </c>
      <c r="N131" s="75" t="s">
        <v>43</v>
      </c>
      <c r="O131" s="71"/>
      <c r="P131" s="241" t="s">
        <v>179</v>
      </c>
      <c r="Q131" s="251" t="s">
        <v>346</v>
      </c>
      <c r="R131" s="71"/>
      <c r="S131" s="76"/>
      <c r="T131" s="77"/>
      <c r="U131" s="76">
        <v>680000000</v>
      </c>
      <c r="V131" s="78">
        <v>11333333.333333334</v>
      </c>
      <c r="W131" s="78">
        <v>4722222.222222222</v>
      </c>
      <c r="X131" s="41">
        <v>657333333.33333337</v>
      </c>
      <c r="Y131" s="41">
        <v>4722222.222222222</v>
      </c>
      <c r="Z131" s="41">
        <v>4722222.222222222</v>
      </c>
      <c r="AA131" s="41">
        <v>4722222.222222222</v>
      </c>
      <c r="AB131" s="41">
        <v>4722222.222222222</v>
      </c>
      <c r="AC131" s="41">
        <v>4722222.222222222</v>
      </c>
      <c r="AD131" s="41">
        <v>4722222.222222222</v>
      </c>
      <c r="AE131" s="41">
        <v>4722222.222222222</v>
      </c>
      <c r="AF131" s="41">
        <v>4722222.222222222</v>
      </c>
      <c r="AG131" s="41">
        <v>4722222.222222222</v>
      </c>
      <c r="AH131" s="41">
        <v>4722222.222222222</v>
      </c>
      <c r="AI131" s="41">
        <v>4722222.222222222</v>
      </c>
      <c r="AJ131" s="41">
        <v>4722222.222222222</v>
      </c>
      <c r="AK131" s="41">
        <v>56666666.666666679</v>
      </c>
      <c r="AL131" s="41">
        <v>600666666.66666675</v>
      </c>
      <c r="AM131" s="219"/>
    </row>
    <row r="132" spans="1:39" ht="13" outlineLevel="1" x14ac:dyDescent="0.25">
      <c r="A132" s="71" t="s">
        <v>195</v>
      </c>
      <c r="B132" s="71" t="s">
        <v>196</v>
      </c>
      <c r="C132" s="72" t="s">
        <v>219</v>
      </c>
      <c r="D132" s="71" t="s">
        <v>82</v>
      </c>
      <c r="E132" s="74" t="s">
        <v>1673</v>
      </c>
      <c r="F132" s="71" t="s">
        <v>1672</v>
      </c>
      <c r="G132" s="235">
        <v>46081</v>
      </c>
      <c r="H132" s="235">
        <v>46082</v>
      </c>
      <c r="I132" s="74"/>
      <c r="J132" s="36">
        <v>144</v>
      </c>
      <c r="K132" s="142" t="s">
        <v>766</v>
      </c>
      <c r="L132" s="75" t="s">
        <v>221</v>
      </c>
      <c r="M132" s="142"/>
      <c r="N132" s="75"/>
      <c r="O132" s="71" t="s">
        <v>222</v>
      </c>
      <c r="P132" s="241" t="str">
        <f>LEFT(Q132,4)</f>
        <v>6274</v>
      </c>
      <c r="Q132" s="251" t="s">
        <v>406</v>
      </c>
      <c r="R132" s="71"/>
      <c r="S132" s="76"/>
      <c r="T132" s="77"/>
      <c r="U132" s="76">
        <v>1665768146</v>
      </c>
      <c r="V132" s="78"/>
      <c r="W132" s="78">
        <f>U132/J132</f>
        <v>11567834.347222222</v>
      </c>
      <c r="X132" s="41"/>
      <c r="Y132" s="41"/>
      <c r="Z132" s="41"/>
      <c r="AA132" s="41">
        <v>11567834.347222222</v>
      </c>
      <c r="AB132" s="41">
        <v>11567834.347222222</v>
      </c>
      <c r="AC132" s="41">
        <v>11567834.347222222</v>
      </c>
      <c r="AD132" s="41">
        <v>11567834.347222222</v>
      </c>
      <c r="AE132" s="41">
        <v>11567834.347222222</v>
      </c>
      <c r="AF132" s="41">
        <v>11567834.347222222</v>
      </c>
      <c r="AG132" s="41">
        <v>11567834.347222222</v>
      </c>
      <c r="AH132" s="41">
        <v>11567834.347222222</v>
      </c>
      <c r="AI132" s="41">
        <v>11567834.347222222</v>
      </c>
      <c r="AJ132" s="41">
        <v>11567834.347222222</v>
      </c>
      <c r="AK132" s="41">
        <f>SUM(AA132:AJ132)</f>
        <v>115678343.47222222</v>
      </c>
      <c r="AL132" s="41">
        <f>U132-AK132</f>
        <v>1550089802.5277777</v>
      </c>
      <c r="AM132" s="219"/>
    </row>
    <row r="133" spans="1:39" ht="13" outlineLevel="1" x14ac:dyDescent="0.25">
      <c r="A133" s="71" t="s">
        <v>195</v>
      </c>
      <c r="B133" s="71" t="s">
        <v>205</v>
      </c>
      <c r="C133" s="72"/>
      <c r="D133" s="71" t="s">
        <v>64</v>
      </c>
      <c r="E133" s="74" t="s">
        <v>1629</v>
      </c>
      <c r="F133" s="71" t="s">
        <v>1642</v>
      </c>
      <c r="G133" s="235">
        <v>46081</v>
      </c>
      <c r="H133" s="235">
        <v>46082</v>
      </c>
      <c r="I133" s="74"/>
      <c r="J133" s="36">
        <v>144</v>
      </c>
      <c r="K133" s="142" t="s">
        <v>622</v>
      </c>
      <c r="L133" s="75" t="s">
        <v>623</v>
      </c>
      <c r="M133" s="142"/>
      <c r="N133" s="75"/>
      <c r="O133" s="71">
        <v>0</v>
      </c>
      <c r="P133" s="241" t="str">
        <f>LEFT(Q133,4)</f>
        <v>6274</v>
      </c>
      <c r="Q133" s="251" t="s">
        <v>824</v>
      </c>
      <c r="R133" s="71"/>
      <c r="S133" s="76"/>
      <c r="T133" s="77"/>
      <c r="U133" s="76">
        <v>38275500</v>
      </c>
      <c r="V133" s="78"/>
      <c r="W133" s="78">
        <f>U133/J133</f>
        <v>265802.08333333331</v>
      </c>
      <c r="X133" s="41"/>
      <c r="Y133" s="41"/>
      <c r="Z133" s="41"/>
      <c r="AA133" s="41">
        <v>265802.08333333331</v>
      </c>
      <c r="AB133" s="41">
        <v>265802.08333333331</v>
      </c>
      <c r="AC133" s="41">
        <v>265802.08333333331</v>
      </c>
      <c r="AD133" s="41">
        <v>265802.08333333331</v>
      </c>
      <c r="AE133" s="41">
        <v>265802.08333333331</v>
      </c>
      <c r="AF133" s="41">
        <v>265802.08333333331</v>
      </c>
      <c r="AG133" s="41">
        <v>265802.08333333331</v>
      </c>
      <c r="AH133" s="41">
        <v>265802.08333333331</v>
      </c>
      <c r="AI133" s="41">
        <v>265802.08333333331</v>
      </c>
      <c r="AJ133" s="41">
        <v>265802.08333333331</v>
      </c>
      <c r="AK133" s="41">
        <f>SUM(AA133:AJ133)</f>
        <v>2658020.8333333335</v>
      </c>
      <c r="AL133" s="41">
        <f>U133-AK133</f>
        <v>35617479.166666664</v>
      </c>
      <c r="AM133" s="219"/>
    </row>
    <row r="134" spans="1:39" ht="13" outlineLevel="1" x14ac:dyDescent="0.25">
      <c r="A134" s="71" t="s">
        <v>195</v>
      </c>
      <c r="B134" s="80" t="s">
        <v>196</v>
      </c>
      <c r="C134" s="72" t="s">
        <v>213</v>
      </c>
      <c r="D134" s="71" t="s">
        <v>82</v>
      </c>
      <c r="E134" s="74" t="s">
        <v>1676</v>
      </c>
      <c r="F134" s="71" t="s">
        <v>1680</v>
      </c>
      <c r="G134" s="235">
        <v>46112</v>
      </c>
      <c r="H134" s="235">
        <v>46113</v>
      </c>
      <c r="I134" s="74"/>
      <c r="J134" s="36">
        <v>144</v>
      </c>
      <c r="K134" s="142" t="s">
        <v>1389</v>
      </c>
      <c r="L134" s="82" t="s">
        <v>1392</v>
      </c>
      <c r="M134" s="142"/>
      <c r="N134" s="75"/>
      <c r="O134" s="80" t="s">
        <v>1391</v>
      </c>
      <c r="P134" s="241" t="str">
        <f>LEFT(Q134,4)</f>
        <v>6274</v>
      </c>
      <c r="Q134" s="251" t="s">
        <v>406</v>
      </c>
      <c r="R134" s="71"/>
      <c r="S134" s="76"/>
      <c r="T134" s="77"/>
      <c r="U134" s="76">
        <v>22443634993</v>
      </c>
      <c r="V134" s="78"/>
      <c r="W134" s="78">
        <f>U134/J134</f>
        <v>155858576.34027779</v>
      </c>
      <c r="X134" s="41"/>
      <c r="Y134" s="41"/>
      <c r="Z134" s="41"/>
      <c r="AA134" s="41"/>
      <c r="AB134" s="41">
        <v>155858576.34027779</v>
      </c>
      <c r="AC134" s="41">
        <v>155858576.34027779</v>
      </c>
      <c r="AD134" s="41">
        <v>155858576.34027779</v>
      </c>
      <c r="AE134" s="41">
        <v>155858576.34027779</v>
      </c>
      <c r="AF134" s="41">
        <v>155858576.34027779</v>
      </c>
      <c r="AG134" s="41">
        <v>155858576.34027779</v>
      </c>
      <c r="AH134" s="41">
        <v>155858576.34027779</v>
      </c>
      <c r="AI134" s="41">
        <v>155858576.34027779</v>
      </c>
      <c r="AJ134" s="41">
        <v>155858576.34027779</v>
      </c>
      <c r="AK134" s="41">
        <f>SUM(AA134:AJ134)</f>
        <v>1402727187.0625</v>
      </c>
      <c r="AL134" s="41">
        <f>U134-AK134</f>
        <v>21040907805.9375</v>
      </c>
      <c r="AM134" s="219"/>
    </row>
    <row r="135" spans="1:39" ht="13" outlineLevel="1" x14ac:dyDescent="0.25">
      <c r="A135" s="71"/>
      <c r="B135" s="71"/>
      <c r="C135" s="72"/>
      <c r="D135" s="71"/>
      <c r="E135" s="74"/>
      <c r="F135" s="71"/>
      <c r="G135" s="235"/>
      <c r="H135" s="235"/>
      <c r="I135" s="74"/>
      <c r="J135" s="74"/>
      <c r="K135" s="142" t="s">
        <v>756</v>
      </c>
      <c r="L135" s="75"/>
      <c r="M135" s="142" t="s">
        <v>756</v>
      </c>
      <c r="N135" s="75"/>
      <c r="O135" s="71"/>
      <c r="P135" s="241" t="s">
        <v>756</v>
      </c>
      <c r="Q135" s="251"/>
      <c r="R135" s="71"/>
      <c r="S135" s="76"/>
      <c r="T135" s="77"/>
      <c r="U135" s="76"/>
      <c r="V135" s="78"/>
      <c r="W135" s="78"/>
      <c r="X135" s="41"/>
      <c r="Y135" s="41">
        <v>0</v>
      </c>
      <c r="Z135" s="41">
        <v>0</v>
      </c>
      <c r="AA135" s="41">
        <v>0</v>
      </c>
      <c r="AB135" s="41">
        <v>0</v>
      </c>
      <c r="AC135" s="41">
        <v>0</v>
      </c>
      <c r="AD135" s="41">
        <v>0</v>
      </c>
      <c r="AE135" s="41">
        <v>0</v>
      </c>
      <c r="AF135" s="41">
        <v>0</v>
      </c>
      <c r="AG135" s="41">
        <v>0</v>
      </c>
      <c r="AH135" s="41">
        <v>0</v>
      </c>
      <c r="AI135" s="41">
        <v>0</v>
      </c>
      <c r="AJ135" s="41">
        <v>0</v>
      </c>
      <c r="AK135" s="41">
        <v>0</v>
      </c>
      <c r="AL135" s="41">
        <v>0</v>
      </c>
      <c r="AM135" s="219"/>
    </row>
    <row r="136" spans="1:39" s="31" customFormat="1" ht="13" x14ac:dyDescent="0.25">
      <c r="A136" s="25"/>
      <c r="B136" s="25"/>
      <c r="C136" s="26"/>
      <c r="D136" s="27"/>
      <c r="E136" s="28" t="s">
        <v>297</v>
      </c>
      <c r="F136" s="88" t="s">
        <v>298</v>
      </c>
      <c r="G136" s="27"/>
      <c r="H136" s="27"/>
      <c r="I136" s="27"/>
      <c r="J136" s="27"/>
      <c r="K136" s="145" t="s">
        <v>756</v>
      </c>
      <c r="L136" s="27"/>
      <c r="M136" s="145" t="s">
        <v>756</v>
      </c>
      <c r="N136" s="27"/>
      <c r="O136" s="25"/>
      <c r="P136" s="25"/>
      <c r="Q136" s="247"/>
      <c r="R136" s="27"/>
      <c r="S136" s="27"/>
      <c r="T136" s="27"/>
      <c r="U136" s="27"/>
      <c r="V136" s="30">
        <v>2727060803.4884262</v>
      </c>
      <c r="W136" s="30">
        <v>2727060803.4884262</v>
      </c>
      <c r="X136" s="30">
        <v>0</v>
      </c>
      <c r="Y136" s="30">
        <v>2727060803.4884262</v>
      </c>
      <c r="Z136" s="30">
        <v>2727060803.4884262</v>
      </c>
      <c r="AA136" s="30">
        <v>2727060803.4884262</v>
      </c>
      <c r="AB136" s="30">
        <v>2727060803.4884262</v>
      </c>
      <c r="AC136" s="30">
        <v>2727060803.4884262</v>
      </c>
      <c r="AD136" s="30">
        <v>2727060803.4884262</v>
      </c>
      <c r="AE136" s="30">
        <v>2727060803.4884262</v>
      </c>
      <c r="AF136" s="30">
        <v>2727060803.4884262</v>
      </c>
      <c r="AG136" s="30">
        <v>2727060803.4884262</v>
      </c>
      <c r="AH136" s="30">
        <v>2727060803.4884262</v>
      </c>
      <c r="AI136" s="30">
        <v>2727060803.4884262</v>
      </c>
      <c r="AJ136" s="30">
        <v>2727060803.4884262</v>
      </c>
      <c r="AK136" s="30">
        <v>32724729641.861115</v>
      </c>
      <c r="AL136" s="30">
        <v>0</v>
      </c>
      <c r="AM136" s="212"/>
    </row>
    <row r="137" spans="1:39" s="42" customFormat="1" ht="13" outlineLevel="1" x14ac:dyDescent="0.25">
      <c r="A137" s="71"/>
      <c r="B137" s="38"/>
      <c r="C137" s="89"/>
      <c r="D137" s="38"/>
      <c r="E137" s="90"/>
      <c r="F137" s="38" t="s">
        <v>299</v>
      </c>
      <c r="G137" s="141"/>
      <c r="H137" s="141"/>
      <c r="I137" s="38">
        <v>144</v>
      </c>
      <c r="J137" s="36">
        <v>144</v>
      </c>
      <c r="K137" s="151" t="s">
        <v>773</v>
      </c>
      <c r="L137" s="91" t="s">
        <v>300</v>
      </c>
      <c r="M137" s="151" t="s">
        <v>773</v>
      </c>
      <c r="N137" s="91" t="s">
        <v>300</v>
      </c>
      <c r="O137" s="38"/>
      <c r="P137" s="90" t="s">
        <v>301</v>
      </c>
      <c r="Q137" s="252">
        <v>6414001907</v>
      </c>
      <c r="R137" s="38"/>
      <c r="S137" s="92">
        <v>0</v>
      </c>
      <c r="T137" s="58" t="s">
        <v>302</v>
      </c>
      <c r="U137" s="92">
        <v>1907712000</v>
      </c>
      <c r="V137" s="78">
        <v>13248000</v>
      </c>
      <c r="W137" s="78">
        <v>13248000</v>
      </c>
      <c r="X137" s="41">
        <v>0</v>
      </c>
      <c r="Y137" s="94">
        <v>13248000</v>
      </c>
      <c r="Z137" s="94">
        <v>13248000</v>
      </c>
      <c r="AA137" s="94">
        <v>13248000</v>
      </c>
      <c r="AB137" s="94">
        <v>13248000</v>
      </c>
      <c r="AC137" s="94">
        <v>13248000</v>
      </c>
      <c r="AD137" s="94">
        <v>13248000</v>
      </c>
      <c r="AE137" s="94">
        <v>13248000</v>
      </c>
      <c r="AF137" s="94">
        <v>13248000</v>
      </c>
      <c r="AG137" s="94">
        <v>13248000</v>
      </c>
      <c r="AH137" s="94">
        <v>13248000</v>
      </c>
      <c r="AI137" s="94">
        <v>13248000</v>
      </c>
      <c r="AJ137" s="94">
        <v>13248000</v>
      </c>
      <c r="AK137" s="41">
        <v>158976000</v>
      </c>
      <c r="AL137" s="94"/>
      <c r="AM137" s="222" t="s">
        <v>1176</v>
      </c>
    </row>
    <row r="138" spans="1:39" s="42" customFormat="1" ht="13" outlineLevel="1" x14ac:dyDescent="0.25">
      <c r="A138" s="71"/>
      <c r="B138" s="38"/>
      <c r="C138" s="89"/>
      <c r="D138" s="38"/>
      <c r="E138" s="90"/>
      <c r="F138" s="38" t="s">
        <v>303</v>
      </c>
      <c r="G138" s="141"/>
      <c r="H138" s="141"/>
      <c r="I138" s="38">
        <v>144</v>
      </c>
      <c r="J138" s="36">
        <v>144</v>
      </c>
      <c r="K138" s="151" t="s">
        <v>773</v>
      </c>
      <c r="L138" s="91" t="s">
        <v>300</v>
      </c>
      <c r="M138" s="151" t="s">
        <v>773</v>
      </c>
      <c r="N138" s="91" t="s">
        <v>300</v>
      </c>
      <c r="O138" s="38"/>
      <c r="P138" s="90" t="s">
        <v>301</v>
      </c>
      <c r="Q138" s="252">
        <v>6414001907</v>
      </c>
      <c r="R138" s="38"/>
      <c r="S138" s="92">
        <v>0</v>
      </c>
      <c r="T138" s="58" t="s">
        <v>302</v>
      </c>
      <c r="U138" s="92">
        <v>1575840000</v>
      </c>
      <c r="V138" s="78">
        <v>10943333.333333334</v>
      </c>
      <c r="W138" s="78">
        <v>10943333.333333334</v>
      </c>
      <c r="X138" s="94">
        <v>0</v>
      </c>
      <c r="Y138" s="94">
        <v>10943333.333333334</v>
      </c>
      <c r="Z138" s="94">
        <v>10943333.333333334</v>
      </c>
      <c r="AA138" s="94">
        <v>10943333.333333334</v>
      </c>
      <c r="AB138" s="94">
        <v>10943333.333333334</v>
      </c>
      <c r="AC138" s="94">
        <v>10943333.333333334</v>
      </c>
      <c r="AD138" s="94">
        <v>10943333.333333334</v>
      </c>
      <c r="AE138" s="94">
        <v>10943333.333333334</v>
      </c>
      <c r="AF138" s="94">
        <v>10943333.333333334</v>
      </c>
      <c r="AG138" s="94">
        <v>10943333.333333334</v>
      </c>
      <c r="AH138" s="94">
        <v>10943333.333333334</v>
      </c>
      <c r="AI138" s="94">
        <v>10943333.333333334</v>
      </c>
      <c r="AJ138" s="94">
        <v>10943333.333333334</v>
      </c>
      <c r="AK138" s="41">
        <v>131319999.99999999</v>
      </c>
      <c r="AL138" s="94"/>
      <c r="AM138" s="222" t="s">
        <v>1176</v>
      </c>
    </row>
    <row r="139" spans="1:39" s="42" customFormat="1" ht="13" outlineLevel="1" x14ac:dyDescent="0.25">
      <c r="A139" s="71" t="s">
        <v>195</v>
      </c>
      <c r="B139" s="38" t="s">
        <v>196</v>
      </c>
      <c r="C139" s="89" t="s">
        <v>197</v>
      </c>
      <c r="D139" s="38"/>
      <c r="E139" s="90"/>
      <c r="F139" s="38" t="s">
        <v>304</v>
      </c>
      <c r="G139" s="141"/>
      <c r="H139" s="141"/>
      <c r="I139" s="38">
        <v>144</v>
      </c>
      <c r="J139" s="36">
        <v>144</v>
      </c>
      <c r="K139" s="151" t="s">
        <v>755</v>
      </c>
      <c r="L139" s="96" t="s">
        <v>305</v>
      </c>
      <c r="M139" s="151" t="s">
        <v>755</v>
      </c>
      <c r="N139" s="96" t="s">
        <v>305</v>
      </c>
      <c r="O139" s="38" t="s">
        <v>306</v>
      </c>
      <c r="P139" s="90" t="s">
        <v>179</v>
      </c>
      <c r="Q139" s="252">
        <v>6274001903</v>
      </c>
      <c r="R139" s="38"/>
      <c r="S139" s="92">
        <v>76000</v>
      </c>
      <c r="T139" s="58" t="s">
        <v>307</v>
      </c>
      <c r="U139" s="92">
        <v>1786000000</v>
      </c>
      <c r="V139" s="78">
        <v>12402777.777777778</v>
      </c>
      <c r="W139" s="78">
        <v>12402777.777777778</v>
      </c>
      <c r="X139" s="94">
        <v>0</v>
      </c>
      <c r="Y139" s="94">
        <v>12402777.777777778</v>
      </c>
      <c r="Z139" s="94">
        <v>12402777.777777778</v>
      </c>
      <c r="AA139" s="94">
        <v>12402777.777777778</v>
      </c>
      <c r="AB139" s="94">
        <v>12402777.777777778</v>
      </c>
      <c r="AC139" s="94">
        <v>12402777.777777778</v>
      </c>
      <c r="AD139" s="94">
        <v>12402777.777777778</v>
      </c>
      <c r="AE139" s="94">
        <v>12402777.777777778</v>
      </c>
      <c r="AF139" s="94">
        <v>12402777.777777778</v>
      </c>
      <c r="AG139" s="94">
        <v>12402777.777777778</v>
      </c>
      <c r="AH139" s="94">
        <v>12402777.777777778</v>
      </c>
      <c r="AI139" s="94">
        <v>12402777.777777778</v>
      </c>
      <c r="AJ139" s="94">
        <v>12402777.777777778</v>
      </c>
      <c r="AK139" s="41">
        <v>148833333.33333334</v>
      </c>
      <c r="AL139" s="94"/>
      <c r="AM139" s="222" t="s">
        <v>1176</v>
      </c>
    </row>
    <row r="140" spans="1:39" s="42" customFormat="1" ht="13" outlineLevel="1" x14ac:dyDescent="0.25">
      <c r="A140" s="71" t="s">
        <v>195</v>
      </c>
      <c r="B140" s="38" t="s">
        <v>257</v>
      </c>
      <c r="C140" s="89" t="s">
        <v>308</v>
      </c>
      <c r="D140" s="38"/>
      <c r="E140" s="90"/>
      <c r="F140" s="38" t="s">
        <v>309</v>
      </c>
      <c r="G140" s="141"/>
      <c r="H140" s="141"/>
      <c r="I140" s="38">
        <v>144</v>
      </c>
      <c r="J140" s="36">
        <v>144</v>
      </c>
      <c r="K140" s="151" t="s">
        <v>774</v>
      </c>
      <c r="L140" s="96" t="s">
        <v>310</v>
      </c>
      <c r="M140" s="151" t="s">
        <v>774</v>
      </c>
      <c r="N140" s="96" t="s">
        <v>310</v>
      </c>
      <c r="O140" s="38" t="s">
        <v>311</v>
      </c>
      <c r="P140" s="90" t="s">
        <v>179</v>
      </c>
      <c r="Q140" s="252">
        <v>6274001903</v>
      </c>
      <c r="R140" s="38"/>
      <c r="S140" s="92">
        <v>87500</v>
      </c>
      <c r="T140" s="58" t="s">
        <v>307</v>
      </c>
      <c r="U140" s="92">
        <v>2056250000</v>
      </c>
      <c r="V140" s="78">
        <v>14279513.888888888</v>
      </c>
      <c r="W140" s="78">
        <v>14279513.888888888</v>
      </c>
      <c r="X140" s="94">
        <v>0</v>
      </c>
      <c r="Y140" s="94">
        <v>14279513.888888888</v>
      </c>
      <c r="Z140" s="94">
        <v>14279513.888888888</v>
      </c>
      <c r="AA140" s="94">
        <v>14279513.888888888</v>
      </c>
      <c r="AB140" s="94">
        <v>14279513.888888888</v>
      </c>
      <c r="AC140" s="94">
        <v>14279513.888888888</v>
      </c>
      <c r="AD140" s="94">
        <v>14279513.888888888</v>
      </c>
      <c r="AE140" s="94">
        <v>14279513.888888888</v>
      </c>
      <c r="AF140" s="94">
        <v>14279513.888888888</v>
      </c>
      <c r="AG140" s="94">
        <v>14279513.888888888</v>
      </c>
      <c r="AH140" s="94">
        <v>14279513.888888888</v>
      </c>
      <c r="AI140" s="94">
        <v>14279513.888888888</v>
      </c>
      <c r="AJ140" s="94">
        <v>14279513.888888888</v>
      </c>
      <c r="AK140" s="41">
        <v>171354166.66666672</v>
      </c>
      <c r="AL140" s="94"/>
      <c r="AM140" s="222" t="s">
        <v>1176</v>
      </c>
    </row>
    <row r="141" spans="1:39" s="42" customFormat="1" ht="13" outlineLevel="1" x14ac:dyDescent="0.25">
      <c r="A141" s="71" t="s">
        <v>195</v>
      </c>
      <c r="B141" s="38" t="s">
        <v>39</v>
      </c>
      <c r="C141" s="89"/>
      <c r="D141" s="38"/>
      <c r="E141" s="90"/>
      <c r="F141" s="38" t="s">
        <v>312</v>
      </c>
      <c r="G141" s="141"/>
      <c r="H141" s="141"/>
      <c r="I141" s="38">
        <v>144</v>
      </c>
      <c r="J141" s="36">
        <v>144</v>
      </c>
      <c r="K141" s="151" t="s">
        <v>94</v>
      </c>
      <c r="L141" s="96" t="s">
        <v>66</v>
      </c>
      <c r="M141" s="151" t="s">
        <v>94</v>
      </c>
      <c r="N141" s="96" t="s">
        <v>66</v>
      </c>
      <c r="O141" s="38"/>
      <c r="P141" s="90" t="s">
        <v>179</v>
      </c>
      <c r="Q141" s="252">
        <v>6274001903</v>
      </c>
      <c r="R141" s="38"/>
      <c r="S141" s="92">
        <v>0</v>
      </c>
      <c r="T141" s="58" t="s">
        <v>302</v>
      </c>
      <c r="U141" s="92">
        <v>1782000000.0000002</v>
      </c>
      <c r="V141" s="78">
        <v>12375000.000000002</v>
      </c>
      <c r="W141" s="78">
        <v>12375000.000000002</v>
      </c>
      <c r="X141" s="94">
        <v>0</v>
      </c>
      <c r="Y141" s="94">
        <v>12375000.000000002</v>
      </c>
      <c r="Z141" s="94">
        <v>12375000.000000002</v>
      </c>
      <c r="AA141" s="94">
        <v>12375000.000000002</v>
      </c>
      <c r="AB141" s="94">
        <v>12375000.000000002</v>
      </c>
      <c r="AC141" s="94">
        <v>12375000.000000002</v>
      </c>
      <c r="AD141" s="94">
        <v>12375000.000000002</v>
      </c>
      <c r="AE141" s="94">
        <v>12375000.000000002</v>
      </c>
      <c r="AF141" s="94">
        <v>12375000.000000002</v>
      </c>
      <c r="AG141" s="94">
        <v>12375000.000000002</v>
      </c>
      <c r="AH141" s="94">
        <v>12375000.000000002</v>
      </c>
      <c r="AI141" s="94">
        <v>12375000.000000002</v>
      </c>
      <c r="AJ141" s="94">
        <v>12375000.000000002</v>
      </c>
      <c r="AK141" s="41">
        <v>148500000.00000003</v>
      </c>
      <c r="AL141" s="94"/>
      <c r="AM141" s="222" t="s">
        <v>1176</v>
      </c>
    </row>
    <row r="142" spans="1:39" s="42" customFormat="1" ht="13" outlineLevel="1" x14ac:dyDescent="0.25">
      <c r="A142" s="71" t="s">
        <v>195</v>
      </c>
      <c r="B142" s="38" t="s">
        <v>205</v>
      </c>
      <c r="C142" s="89" t="s">
        <v>206</v>
      </c>
      <c r="D142" s="38"/>
      <c r="E142" s="90"/>
      <c r="F142" s="38" t="s">
        <v>313</v>
      </c>
      <c r="G142" s="141"/>
      <c r="H142" s="141"/>
      <c r="I142" s="38">
        <v>144</v>
      </c>
      <c r="J142" s="36">
        <v>144</v>
      </c>
      <c r="K142" s="151" t="s">
        <v>764</v>
      </c>
      <c r="L142" s="96" t="s">
        <v>208</v>
      </c>
      <c r="M142" s="151" t="s">
        <v>764</v>
      </c>
      <c r="N142" s="96" t="s">
        <v>208</v>
      </c>
      <c r="O142" s="38" t="s">
        <v>209</v>
      </c>
      <c r="P142" s="90" t="s">
        <v>179</v>
      </c>
      <c r="Q142" s="252">
        <v>6274001903</v>
      </c>
      <c r="R142" s="38"/>
      <c r="S142" s="92">
        <v>0</v>
      </c>
      <c r="T142" s="58" t="s">
        <v>302</v>
      </c>
      <c r="U142" s="92">
        <v>9117407200</v>
      </c>
      <c r="V142" s="78">
        <v>63315327.777777776</v>
      </c>
      <c r="W142" s="78">
        <v>63315327.777777776</v>
      </c>
      <c r="X142" s="94">
        <v>0</v>
      </c>
      <c r="Y142" s="94">
        <v>63315327.777777776</v>
      </c>
      <c r="Z142" s="94">
        <v>63315327.777777776</v>
      </c>
      <c r="AA142" s="94">
        <v>63315327.777777776</v>
      </c>
      <c r="AB142" s="94">
        <v>63315327.777777776</v>
      </c>
      <c r="AC142" s="94">
        <v>63315327.777777776</v>
      </c>
      <c r="AD142" s="94">
        <v>63315327.777777776</v>
      </c>
      <c r="AE142" s="94">
        <v>63315327.777777776</v>
      </c>
      <c r="AF142" s="94">
        <v>63315327.777777776</v>
      </c>
      <c r="AG142" s="94">
        <v>63315327.777777776</v>
      </c>
      <c r="AH142" s="94">
        <v>63315327.777777776</v>
      </c>
      <c r="AI142" s="94">
        <v>63315327.777777776</v>
      </c>
      <c r="AJ142" s="94">
        <v>63315327.777777776</v>
      </c>
      <c r="AK142" s="41">
        <v>759783933.33333337</v>
      </c>
      <c r="AL142" s="94"/>
      <c r="AM142" s="222" t="s">
        <v>1176</v>
      </c>
    </row>
    <row r="143" spans="1:39" s="42" customFormat="1" ht="13" outlineLevel="1" x14ac:dyDescent="0.25">
      <c r="A143" s="71" t="s">
        <v>195</v>
      </c>
      <c r="B143" s="38" t="s">
        <v>196</v>
      </c>
      <c r="C143" s="72" t="s">
        <v>201</v>
      </c>
      <c r="D143" s="38"/>
      <c r="E143" s="90"/>
      <c r="F143" s="38" t="s">
        <v>314</v>
      </c>
      <c r="G143" s="141"/>
      <c r="H143" s="141"/>
      <c r="I143" s="38">
        <v>144</v>
      </c>
      <c r="J143" s="36">
        <v>144</v>
      </c>
      <c r="K143" s="151" t="s">
        <v>763</v>
      </c>
      <c r="L143" s="96" t="s">
        <v>203</v>
      </c>
      <c r="M143" s="151" t="s">
        <v>763</v>
      </c>
      <c r="N143" s="96" t="s">
        <v>203</v>
      </c>
      <c r="O143" s="38" t="s">
        <v>256</v>
      </c>
      <c r="P143" s="90" t="s">
        <v>179</v>
      </c>
      <c r="Q143" s="252">
        <v>6274001903</v>
      </c>
      <c r="R143" s="38"/>
      <c r="S143" s="92">
        <v>0</v>
      </c>
      <c r="T143" s="58" t="s">
        <v>302</v>
      </c>
      <c r="U143" s="92">
        <v>1512500000</v>
      </c>
      <c r="V143" s="78">
        <v>10503472.222222222</v>
      </c>
      <c r="W143" s="78">
        <v>10503472.222222222</v>
      </c>
      <c r="X143" s="94">
        <v>0</v>
      </c>
      <c r="Y143" s="94">
        <v>10503472.222222222</v>
      </c>
      <c r="Z143" s="94">
        <v>10503472.222222222</v>
      </c>
      <c r="AA143" s="94">
        <v>10503472.222222222</v>
      </c>
      <c r="AB143" s="94">
        <v>10503472.222222222</v>
      </c>
      <c r="AC143" s="94">
        <v>10503472.222222222</v>
      </c>
      <c r="AD143" s="94">
        <v>10503472.222222222</v>
      </c>
      <c r="AE143" s="94">
        <v>10503472.222222222</v>
      </c>
      <c r="AF143" s="94">
        <v>10503472.222222222</v>
      </c>
      <c r="AG143" s="94">
        <v>10503472.222222222</v>
      </c>
      <c r="AH143" s="94">
        <v>10503472.222222222</v>
      </c>
      <c r="AI143" s="94">
        <v>10503472.222222222</v>
      </c>
      <c r="AJ143" s="94">
        <v>10503472.222222222</v>
      </c>
      <c r="AK143" s="41">
        <v>126041666.66666667</v>
      </c>
      <c r="AL143" s="94"/>
      <c r="AM143" s="222" t="s">
        <v>1176</v>
      </c>
    </row>
    <row r="144" spans="1:39" s="42" customFormat="1" ht="13" outlineLevel="1" x14ac:dyDescent="0.25">
      <c r="A144" s="71" t="s">
        <v>195</v>
      </c>
      <c r="B144" s="38" t="s">
        <v>268</v>
      </c>
      <c r="C144" s="89" t="s">
        <v>197</v>
      </c>
      <c r="D144" s="38"/>
      <c r="E144" s="90"/>
      <c r="F144" s="38" t="s">
        <v>315</v>
      </c>
      <c r="G144" s="141"/>
      <c r="H144" s="141"/>
      <c r="I144" s="38">
        <v>144</v>
      </c>
      <c r="J144" s="36">
        <v>144</v>
      </c>
      <c r="K144" s="151" t="s">
        <v>448</v>
      </c>
      <c r="L144" s="96" t="s">
        <v>316</v>
      </c>
      <c r="M144" s="151" t="s">
        <v>448</v>
      </c>
      <c r="N144" s="96" t="s">
        <v>316</v>
      </c>
      <c r="O144" s="38" t="s">
        <v>271</v>
      </c>
      <c r="P144" s="90" t="s">
        <v>179</v>
      </c>
      <c r="Q144" s="252">
        <v>6274001903</v>
      </c>
      <c r="R144" s="38"/>
      <c r="S144" s="92">
        <v>463000</v>
      </c>
      <c r="T144" s="58" t="s">
        <v>307</v>
      </c>
      <c r="U144" s="92">
        <v>11804231300</v>
      </c>
      <c r="V144" s="78">
        <v>81973828.472222224</v>
      </c>
      <c r="W144" s="78">
        <v>81973828.472222224</v>
      </c>
      <c r="X144" s="94">
        <v>0</v>
      </c>
      <c r="Y144" s="94">
        <v>81973828.472222224</v>
      </c>
      <c r="Z144" s="94">
        <v>81973828.472222224</v>
      </c>
      <c r="AA144" s="94">
        <v>81973828.472222224</v>
      </c>
      <c r="AB144" s="94">
        <v>81973828.472222224</v>
      </c>
      <c r="AC144" s="94">
        <v>81973828.472222224</v>
      </c>
      <c r="AD144" s="94">
        <v>81973828.472222224</v>
      </c>
      <c r="AE144" s="94">
        <v>81973828.472222224</v>
      </c>
      <c r="AF144" s="94">
        <v>81973828.472222224</v>
      </c>
      <c r="AG144" s="94">
        <v>81973828.472222224</v>
      </c>
      <c r="AH144" s="94">
        <v>81973828.472222224</v>
      </c>
      <c r="AI144" s="94">
        <v>81973828.472222224</v>
      </c>
      <c r="AJ144" s="94">
        <v>81973828.472222224</v>
      </c>
      <c r="AK144" s="41">
        <v>983685941.66666663</v>
      </c>
      <c r="AL144" s="94"/>
      <c r="AM144" s="222" t="s">
        <v>1176</v>
      </c>
    </row>
    <row r="145" spans="1:39" s="42" customFormat="1" ht="13" outlineLevel="1" x14ac:dyDescent="0.25">
      <c r="A145" s="71" t="s">
        <v>195</v>
      </c>
      <c r="B145" s="38" t="s">
        <v>257</v>
      </c>
      <c r="C145" s="89" t="s">
        <v>308</v>
      </c>
      <c r="D145" s="38"/>
      <c r="E145" s="90"/>
      <c r="F145" s="38" t="s">
        <v>317</v>
      </c>
      <c r="G145" s="141"/>
      <c r="H145" s="141"/>
      <c r="I145" s="38">
        <v>144</v>
      </c>
      <c r="J145" s="36">
        <v>144</v>
      </c>
      <c r="K145" s="151" t="s">
        <v>774</v>
      </c>
      <c r="L145" s="96" t="s">
        <v>310</v>
      </c>
      <c r="M145" s="151" t="s">
        <v>774</v>
      </c>
      <c r="N145" s="96" t="s">
        <v>310</v>
      </c>
      <c r="O145" s="38" t="s">
        <v>311</v>
      </c>
      <c r="P145" s="90" t="s">
        <v>179</v>
      </c>
      <c r="Q145" s="252">
        <v>6274001903</v>
      </c>
      <c r="R145" s="38"/>
      <c r="S145" s="92">
        <v>130055</v>
      </c>
      <c r="T145" s="58" t="s">
        <v>307</v>
      </c>
      <c r="U145" s="92">
        <v>3092738201</v>
      </c>
      <c r="V145" s="78">
        <v>21477348.618055556</v>
      </c>
      <c r="W145" s="78">
        <v>21477348.618055556</v>
      </c>
      <c r="X145" s="94">
        <v>0</v>
      </c>
      <c r="Y145" s="94">
        <v>21477348.618055556</v>
      </c>
      <c r="Z145" s="94">
        <v>21477348.618055556</v>
      </c>
      <c r="AA145" s="94">
        <v>21477348.618055556</v>
      </c>
      <c r="AB145" s="94">
        <v>21477348.618055556</v>
      </c>
      <c r="AC145" s="94">
        <v>21477348.618055556</v>
      </c>
      <c r="AD145" s="94">
        <v>21477348.618055556</v>
      </c>
      <c r="AE145" s="94">
        <v>21477348.618055556</v>
      </c>
      <c r="AF145" s="94">
        <v>21477348.618055556</v>
      </c>
      <c r="AG145" s="94">
        <v>21477348.618055556</v>
      </c>
      <c r="AH145" s="94">
        <v>21477348.618055556</v>
      </c>
      <c r="AI145" s="94">
        <v>21477348.618055556</v>
      </c>
      <c r="AJ145" s="94">
        <v>21477348.618055556</v>
      </c>
      <c r="AK145" s="41">
        <v>257728183.41666666</v>
      </c>
      <c r="AL145" s="94"/>
      <c r="AM145" s="222" t="s">
        <v>1176</v>
      </c>
    </row>
    <row r="146" spans="1:39" s="42" customFormat="1" ht="13" outlineLevel="1" x14ac:dyDescent="0.25">
      <c r="A146" s="71" t="s">
        <v>195</v>
      </c>
      <c r="B146" s="38" t="s">
        <v>196</v>
      </c>
      <c r="C146" s="89" t="s">
        <v>197</v>
      </c>
      <c r="D146" s="38"/>
      <c r="E146" s="90"/>
      <c r="F146" s="38" t="s">
        <v>318</v>
      </c>
      <c r="G146" s="141"/>
      <c r="H146" s="141"/>
      <c r="I146" s="38">
        <v>144</v>
      </c>
      <c r="J146" s="36">
        <v>144</v>
      </c>
      <c r="K146" s="151" t="s">
        <v>768</v>
      </c>
      <c r="L146" s="96" t="s">
        <v>227</v>
      </c>
      <c r="M146" s="151" t="s">
        <v>768</v>
      </c>
      <c r="N146" s="96" t="s">
        <v>227</v>
      </c>
      <c r="O146" s="38" t="s">
        <v>228</v>
      </c>
      <c r="P146" s="90" t="s">
        <v>179</v>
      </c>
      <c r="Q146" s="252">
        <v>6274001903</v>
      </c>
      <c r="R146" s="38"/>
      <c r="S146" s="92">
        <v>357300</v>
      </c>
      <c r="T146" s="58" t="s">
        <v>307</v>
      </c>
      <c r="U146" s="92">
        <v>8503660530</v>
      </c>
      <c r="V146" s="78">
        <v>59053198.125</v>
      </c>
      <c r="W146" s="78">
        <v>59053198.125</v>
      </c>
      <c r="X146" s="94">
        <v>0</v>
      </c>
      <c r="Y146" s="94">
        <v>59053198.125</v>
      </c>
      <c r="Z146" s="94">
        <v>59053198.125</v>
      </c>
      <c r="AA146" s="94">
        <v>59053198.125</v>
      </c>
      <c r="AB146" s="94">
        <v>59053198.125</v>
      </c>
      <c r="AC146" s="94">
        <v>59053198.125</v>
      </c>
      <c r="AD146" s="94">
        <v>59053198.125</v>
      </c>
      <c r="AE146" s="94">
        <v>59053198.125</v>
      </c>
      <c r="AF146" s="94">
        <v>59053198.125</v>
      </c>
      <c r="AG146" s="94">
        <v>59053198.125</v>
      </c>
      <c r="AH146" s="94">
        <v>59053198.125</v>
      </c>
      <c r="AI146" s="94">
        <v>59053198.125</v>
      </c>
      <c r="AJ146" s="94">
        <v>59053198.125</v>
      </c>
      <c r="AK146" s="41">
        <v>708638377.5</v>
      </c>
      <c r="AL146" s="94"/>
      <c r="AM146" s="222" t="s">
        <v>1176</v>
      </c>
    </row>
    <row r="147" spans="1:39" s="42" customFormat="1" ht="13" outlineLevel="1" x14ac:dyDescent="0.25">
      <c r="A147" s="71" t="s">
        <v>195</v>
      </c>
      <c r="B147" s="38" t="s">
        <v>257</v>
      </c>
      <c r="C147" s="89" t="s">
        <v>197</v>
      </c>
      <c r="D147" s="38"/>
      <c r="E147" s="90"/>
      <c r="F147" s="38" t="s">
        <v>319</v>
      </c>
      <c r="G147" s="141"/>
      <c r="H147" s="141"/>
      <c r="I147" s="38">
        <v>144</v>
      </c>
      <c r="J147" s="36">
        <v>144</v>
      </c>
      <c r="K147" s="151" t="s">
        <v>772</v>
      </c>
      <c r="L147" s="96" t="s">
        <v>320</v>
      </c>
      <c r="M147" s="151" t="s">
        <v>772</v>
      </c>
      <c r="N147" s="96" t="s">
        <v>320</v>
      </c>
      <c r="O147" s="38" t="s">
        <v>274</v>
      </c>
      <c r="P147" s="90" t="s">
        <v>179</v>
      </c>
      <c r="Q147" s="252">
        <v>6274001903</v>
      </c>
      <c r="R147" s="38"/>
      <c r="S147" s="92">
        <v>830000</v>
      </c>
      <c r="T147" s="58" t="s">
        <v>307</v>
      </c>
      <c r="U147" s="92">
        <v>19754000000</v>
      </c>
      <c r="V147" s="78">
        <v>137180555.55555555</v>
      </c>
      <c r="W147" s="78">
        <v>137180555.55555555</v>
      </c>
      <c r="X147" s="94">
        <v>0</v>
      </c>
      <c r="Y147" s="94">
        <v>137180555.55555555</v>
      </c>
      <c r="Z147" s="94">
        <v>137180555.55555555</v>
      </c>
      <c r="AA147" s="94">
        <v>137180555.55555555</v>
      </c>
      <c r="AB147" s="94">
        <v>137180555.55555555</v>
      </c>
      <c r="AC147" s="94">
        <v>137180555.55555555</v>
      </c>
      <c r="AD147" s="94">
        <v>137180555.55555555</v>
      </c>
      <c r="AE147" s="94">
        <v>137180555.55555555</v>
      </c>
      <c r="AF147" s="94">
        <v>137180555.55555555</v>
      </c>
      <c r="AG147" s="94">
        <v>137180555.55555555</v>
      </c>
      <c r="AH147" s="94">
        <v>137180555.55555555</v>
      </c>
      <c r="AI147" s="94">
        <v>137180555.55555555</v>
      </c>
      <c r="AJ147" s="94">
        <v>137180555.55555555</v>
      </c>
      <c r="AK147" s="41">
        <v>1646166666.6666667</v>
      </c>
      <c r="AL147" s="94"/>
      <c r="AM147" s="222" t="s">
        <v>1176</v>
      </c>
    </row>
    <row r="148" spans="1:39" s="42" customFormat="1" ht="13" outlineLevel="1" x14ac:dyDescent="0.25">
      <c r="A148" s="71" t="s">
        <v>195</v>
      </c>
      <c r="B148" s="38" t="s">
        <v>196</v>
      </c>
      <c r="C148" s="89" t="s">
        <v>197</v>
      </c>
      <c r="D148" s="38"/>
      <c r="E148" s="90"/>
      <c r="F148" s="38" t="s">
        <v>321</v>
      </c>
      <c r="G148" s="141"/>
      <c r="H148" s="141"/>
      <c r="I148" s="38">
        <v>144</v>
      </c>
      <c r="J148" s="36">
        <v>144</v>
      </c>
      <c r="K148" s="151" t="s">
        <v>754</v>
      </c>
      <c r="L148" s="96" t="s">
        <v>217</v>
      </c>
      <c r="M148" s="151" t="s">
        <v>754</v>
      </c>
      <c r="N148" s="96" t="s">
        <v>217</v>
      </c>
      <c r="O148" s="38" t="s">
        <v>218</v>
      </c>
      <c r="P148" s="90" t="s">
        <v>179</v>
      </c>
      <c r="Q148" s="252">
        <v>6274001903</v>
      </c>
      <c r="R148" s="38"/>
      <c r="S148" s="92">
        <v>147400</v>
      </c>
      <c r="T148" s="58" t="s">
        <v>322</v>
      </c>
      <c r="U148" s="92">
        <v>3801826647</v>
      </c>
      <c r="V148" s="78">
        <v>26401573.9375</v>
      </c>
      <c r="W148" s="78">
        <v>26401573.9375</v>
      </c>
      <c r="X148" s="94">
        <v>0</v>
      </c>
      <c r="Y148" s="94">
        <v>26401573.9375</v>
      </c>
      <c r="Z148" s="94">
        <v>26401573.9375</v>
      </c>
      <c r="AA148" s="94">
        <v>26401573.9375</v>
      </c>
      <c r="AB148" s="94">
        <v>26401573.9375</v>
      </c>
      <c r="AC148" s="94">
        <v>26401573.9375</v>
      </c>
      <c r="AD148" s="94">
        <v>26401573.9375</v>
      </c>
      <c r="AE148" s="94">
        <v>26401573.9375</v>
      </c>
      <c r="AF148" s="94">
        <v>26401573.9375</v>
      </c>
      <c r="AG148" s="94">
        <v>26401573.9375</v>
      </c>
      <c r="AH148" s="94">
        <v>26401573.9375</v>
      </c>
      <c r="AI148" s="94">
        <v>26401573.9375</v>
      </c>
      <c r="AJ148" s="94">
        <v>26401573.9375</v>
      </c>
      <c r="AK148" s="41">
        <v>316818887.25</v>
      </c>
      <c r="AL148" s="94"/>
      <c r="AM148" s="222" t="s">
        <v>1176</v>
      </c>
    </row>
    <row r="149" spans="1:39" s="42" customFormat="1" ht="13" outlineLevel="1" x14ac:dyDescent="0.25">
      <c r="A149" s="71" t="s">
        <v>195</v>
      </c>
      <c r="B149" s="38" t="s">
        <v>205</v>
      </c>
      <c r="C149" s="89" t="s">
        <v>197</v>
      </c>
      <c r="D149" s="38"/>
      <c r="E149" s="90"/>
      <c r="F149" s="38" t="s">
        <v>323</v>
      </c>
      <c r="G149" s="141"/>
      <c r="H149" s="141"/>
      <c r="I149" s="38">
        <v>144</v>
      </c>
      <c r="J149" s="36">
        <v>144</v>
      </c>
      <c r="K149" s="151" t="s">
        <v>294</v>
      </c>
      <c r="L149" s="96" t="s">
        <v>295</v>
      </c>
      <c r="M149" s="151" t="s">
        <v>294</v>
      </c>
      <c r="N149" s="96" t="s">
        <v>295</v>
      </c>
      <c r="O149" s="38" t="s">
        <v>296</v>
      </c>
      <c r="P149" s="90" t="s">
        <v>179</v>
      </c>
      <c r="Q149" s="252">
        <v>6274001903</v>
      </c>
      <c r="R149" s="38"/>
      <c r="S149" s="92">
        <v>271320</v>
      </c>
      <c r="T149" s="58" t="s">
        <v>322</v>
      </c>
      <c r="U149" s="92">
        <v>6991023506</v>
      </c>
      <c r="V149" s="78">
        <v>48548774.347222224</v>
      </c>
      <c r="W149" s="78">
        <v>48548774.347222224</v>
      </c>
      <c r="X149" s="94">
        <v>0</v>
      </c>
      <c r="Y149" s="94">
        <v>48548774.347222224</v>
      </c>
      <c r="Z149" s="94">
        <v>48548774.347222224</v>
      </c>
      <c r="AA149" s="94">
        <v>48548774.347222224</v>
      </c>
      <c r="AB149" s="94">
        <v>48548774.347222224</v>
      </c>
      <c r="AC149" s="94">
        <v>48548774.347222224</v>
      </c>
      <c r="AD149" s="94">
        <v>48548774.347222224</v>
      </c>
      <c r="AE149" s="94">
        <v>48548774.347222224</v>
      </c>
      <c r="AF149" s="94">
        <v>48548774.347222224</v>
      </c>
      <c r="AG149" s="94">
        <v>48548774.347222224</v>
      </c>
      <c r="AH149" s="94">
        <v>48548774.347222224</v>
      </c>
      <c r="AI149" s="94">
        <v>48548774.347222224</v>
      </c>
      <c r="AJ149" s="94">
        <v>48548774.347222224</v>
      </c>
      <c r="AK149" s="41">
        <v>582585292.16666663</v>
      </c>
      <c r="AL149" s="94"/>
      <c r="AM149" s="222" t="s">
        <v>1176</v>
      </c>
    </row>
    <row r="150" spans="1:39" s="42" customFormat="1" ht="13" outlineLevel="1" x14ac:dyDescent="0.25">
      <c r="A150" s="71" t="s">
        <v>195</v>
      </c>
      <c r="B150" s="38" t="s">
        <v>196</v>
      </c>
      <c r="C150" s="89" t="s">
        <v>197</v>
      </c>
      <c r="D150" s="38"/>
      <c r="E150" s="90"/>
      <c r="F150" s="38" t="s">
        <v>324</v>
      </c>
      <c r="G150" s="141"/>
      <c r="H150" s="141"/>
      <c r="I150" s="38">
        <v>144</v>
      </c>
      <c r="J150" s="36">
        <v>144</v>
      </c>
      <c r="K150" s="151" t="s">
        <v>754</v>
      </c>
      <c r="L150" s="96" t="s">
        <v>217</v>
      </c>
      <c r="M150" s="151" t="s">
        <v>754</v>
      </c>
      <c r="N150" s="96" t="s">
        <v>217</v>
      </c>
      <c r="O150" s="38" t="s">
        <v>218</v>
      </c>
      <c r="P150" s="90" t="s">
        <v>179</v>
      </c>
      <c r="Q150" s="252">
        <v>6274001903</v>
      </c>
      <c r="R150" s="38"/>
      <c r="S150" s="92">
        <v>112500</v>
      </c>
      <c r="T150" s="58" t="s">
        <v>307</v>
      </c>
      <c r="U150" s="92">
        <v>2663677222</v>
      </c>
      <c r="V150" s="78">
        <v>18497758.486111112</v>
      </c>
      <c r="W150" s="78">
        <v>18497758.486111112</v>
      </c>
      <c r="X150" s="94">
        <v>0</v>
      </c>
      <c r="Y150" s="94">
        <v>18497758.486111112</v>
      </c>
      <c r="Z150" s="94">
        <v>18497758.486111112</v>
      </c>
      <c r="AA150" s="94">
        <v>18497758.486111112</v>
      </c>
      <c r="AB150" s="94">
        <v>18497758.486111112</v>
      </c>
      <c r="AC150" s="94">
        <v>18497758.486111112</v>
      </c>
      <c r="AD150" s="94">
        <v>18497758.486111112</v>
      </c>
      <c r="AE150" s="94">
        <v>18497758.486111112</v>
      </c>
      <c r="AF150" s="94">
        <v>18497758.486111112</v>
      </c>
      <c r="AG150" s="94">
        <v>18497758.486111112</v>
      </c>
      <c r="AH150" s="94">
        <v>18497758.486111112</v>
      </c>
      <c r="AI150" s="94">
        <v>18497758.486111112</v>
      </c>
      <c r="AJ150" s="94">
        <v>18497758.486111112</v>
      </c>
      <c r="AK150" s="41">
        <v>221973101.83333328</v>
      </c>
      <c r="AL150" s="94"/>
      <c r="AM150" s="222" t="s">
        <v>1176</v>
      </c>
    </row>
    <row r="151" spans="1:39" s="42" customFormat="1" ht="37.5" outlineLevel="1" x14ac:dyDescent="0.25">
      <c r="A151" s="71" t="s">
        <v>195</v>
      </c>
      <c r="B151" s="38" t="s">
        <v>39</v>
      </c>
      <c r="C151" s="89"/>
      <c r="D151" s="38"/>
      <c r="E151" s="90"/>
      <c r="F151" s="97" t="s">
        <v>325</v>
      </c>
      <c r="G151" s="141"/>
      <c r="H151" s="141"/>
      <c r="I151" s="38">
        <v>144</v>
      </c>
      <c r="J151" s="36">
        <v>144</v>
      </c>
      <c r="K151" s="151" t="s">
        <v>613</v>
      </c>
      <c r="L151" s="96" t="s">
        <v>46</v>
      </c>
      <c r="M151" s="151" t="s">
        <v>613</v>
      </c>
      <c r="N151" s="96" t="s">
        <v>46</v>
      </c>
      <c r="O151" s="38"/>
      <c r="P151" s="90" t="s">
        <v>179</v>
      </c>
      <c r="Q151" s="252">
        <v>6274001903</v>
      </c>
      <c r="R151" s="38"/>
      <c r="S151" s="92">
        <v>73400</v>
      </c>
      <c r="T151" s="58" t="s">
        <v>307</v>
      </c>
      <c r="U151" s="92">
        <v>1768206142</v>
      </c>
      <c r="V151" s="78">
        <v>12279209.319444444</v>
      </c>
      <c r="W151" s="78">
        <v>12279209.319444444</v>
      </c>
      <c r="X151" s="94">
        <v>0</v>
      </c>
      <c r="Y151" s="94">
        <v>12279209.319444444</v>
      </c>
      <c r="Z151" s="94">
        <v>12279209.319444444</v>
      </c>
      <c r="AA151" s="94">
        <v>12279209.319444444</v>
      </c>
      <c r="AB151" s="94">
        <v>12279209.319444444</v>
      </c>
      <c r="AC151" s="94">
        <v>12279209.319444444</v>
      </c>
      <c r="AD151" s="94">
        <v>12279209.319444444</v>
      </c>
      <c r="AE151" s="94">
        <v>12279209.319444444</v>
      </c>
      <c r="AF151" s="94">
        <v>12279209.319444444</v>
      </c>
      <c r="AG151" s="94">
        <v>12279209.319444444</v>
      </c>
      <c r="AH151" s="94">
        <v>12279209.319444444</v>
      </c>
      <c r="AI151" s="94">
        <v>12279209.319444444</v>
      </c>
      <c r="AJ151" s="94">
        <v>12279209.319444444</v>
      </c>
      <c r="AK151" s="41">
        <v>147350511.83333334</v>
      </c>
      <c r="AL151" s="94"/>
      <c r="AM151" s="222" t="s">
        <v>1176</v>
      </c>
    </row>
    <row r="152" spans="1:39" s="42" customFormat="1" ht="13" outlineLevel="1" x14ac:dyDescent="0.25">
      <c r="A152" s="71" t="s">
        <v>195</v>
      </c>
      <c r="B152" s="38" t="s">
        <v>39</v>
      </c>
      <c r="C152" s="89"/>
      <c r="D152" s="38"/>
      <c r="E152" s="90"/>
      <c r="F152" s="38" t="s">
        <v>326</v>
      </c>
      <c r="G152" s="141"/>
      <c r="H152" s="141"/>
      <c r="I152" s="38">
        <v>144</v>
      </c>
      <c r="J152" s="36">
        <v>144</v>
      </c>
      <c r="K152" s="151" t="s">
        <v>613</v>
      </c>
      <c r="L152" s="96" t="s">
        <v>46</v>
      </c>
      <c r="M152" s="151" t="s">
        <v>613</v>
      </c>
      <c r="N152" s="96" t="s">
        <v>46</v>
      </c>
      <c r="O152" s="38"/>
      <c r="P152" s="90" t="s">
        <v>179</v>
      </c>
      <c r="Q152" s="252">
        <v>6274001903</v>
      </c>
      <c r="R152" s="38"/>
      <c r="S152" s="92">
        <v>100000</v>
      </c>
      <c r="T152" s="58" t="s">
        <v>307</v>
      </c>
      <c r="U152" s="92">
        <v>2431582982</v>
      </c>
      <c r="V152" s="78">
        <v>16885992.930555556</v>
      </c>
      <c r="W152" s="78">
        <v>16885992.930555556</v>
      </c>
      <c r="X152" s="94">
        <v>0</v>
      </c>
      <c r="Y152" s="94">
        <v>16885992.930555556</v>
      </c>
      <c r="Z152" s="94">
        <v>16885992.930555556</v>
      </c>
      <c r="AA152" s="94">
        <v>16885992.930555556</v>
      </c>
      <c r="AB152" s="94">
        <v>16885992.930555556</v>
      </c>
      <c r="AC152" s="94">
        <v>16885992.930555556</v>
      </c>
      <c r="AD152" s="94">
        <v>16885992.930555556</v>
      </c>
      <c r="AE152" s="94">
        <v>16885992.930555556</v>
      </c>
      <c r="AF152" s="94">
        <v>16885992.930555556</v>
      </c>
      <c r="AG152" s="94">
        <v>16885992.930555556</v>
      </c>
      <c r="AH152" s="94">
        <v>16885992.930555556</v>
      </c>
      <c r="AI152" s="94">
        <v>16885992.930555556</v>
      </c>
      <c r="AJ152" s="94">
        <v>16885992.930555556</v>
      </c>
      <c r="AK152" s="41">
        <v>202631915.16666666</v>
      </c>
      <c r="AL152" s="94"/>
      <c r="AM152" s="222" t="s">
        <v>1176</v>
      </c>
    </row>
    <row r="153" spans="1:39" s="42" customFormat="1" ht="13" outlineLevel="1" x14ac:dyDescent="0.25">
      <c r="A153" s="71" t="s">
        <v>195</v>
      </c>
      <c r="B153" s="38" t="s">
        <v>196</v>
      </c>
      <c r="C153" s="89" t="s">
        <v>213</v>
      </c>
      <c r="D153" s="38"/>
      <c r="E153" s="90"/>
      <c r="F153" s="38" t="s">
        <v>327</v>
      </c>
      <c r="G153" s="141"/>
      <c r="H153" s="141"/>
      <c r="I153" s="38">
        <v>144</v>
      </c>
      <c r="J153" s="36">
        <v>144</v>
      </c>
      <c r="K153" s="151" t="s">
        <v>292</v>
      </c>
      <c r="L153" s="96" t="s">
        <v>328</v>
      </c>
      <c r="M153" s="151" t="s">
        <v>292</v>
      </c>
      <c r="N153" s="96" t="s">
        <v>328</v>
      </c>
      <c r="O153" s="38" t="s">
        <v>253</v>
      </c>
      <c r="P153" s="90" t="s">
        <v>179</v>
      </c>
      <c r="Q153" s="252">
        <v>6274001903</v>
      </c>
      <c r="R153" s="38"/>
      <c r="S153" s="92">
        <v>284000</v>
      </c>
      <c r="T153" s="58" t="s">
        <v>322</v>
      </c>
      <c r="U153" s="92">
        <v>7262207074</v>
      </c>
      <c r="V153" s="78">
        <v>50431993.569444448</v>
      </c>
      <c r="W153" s="78">
        <v>50431993.569444448</v>
      </c>
      <c r="X153" s="94">
        <v>0</v>
      </c>
      <c r="Y153" s="94">
        <v>50431993.569444448</v>
      </c>
      <c r="Z153" s="94">
        <v>50431993.569444448</v>
      </c>
      <c r="AA153" s="94">
        <v>50431993.569444448</v>
      </c>
      <c r="AB153" s="94">
        <v>50431993.569444448</v>
      </c>
      <c r="AC153" s="94">
        <v>50431993.569444448</v>
      </c>
      <c r="AD153" s="94">
        <v>50431993.569444448</v>
      </c>
      <c r="AE153" s="94">
        <v>50431993.569444448</v>
      </c>
      <c r="AF153" s="94">
        <v>50431993.569444448</v>
      </c>
      <c r="AG153" s="94">
        <v>50431993.569444448</v>
      </c>
      <c r="AH153" s="94">
        <v>50431993.569444448</v>
      </c>
      <c r="AI153" s="94">
        <v>50431993.569444448</v>
      </c>
      <c r="AJ153" s="94">
        <v>50431993.569444448</v>
      </c>
      <c r="AK153" s="41">
        <v>605183922.83333325</v>
      </c>
      <c r="AL153" s="94"/>
      <c r="AM153" s="222" t="s">
        <v>1176</v>
      </c>
    </row>
    <row r="154" spans="1:39" s="42" customFormat="1" ht="13" outlineLevel="1" x14ac:dyDescent="0.25">
      <c r="A154" s="71" t="s">
        <v>195</v>
      </c>
      <c r="B154" s="38" t="s">
        <v>196</v>
      </c>
      <c r="C154" s="89" t="s">
        <v>229</v>
      </c>
      <c r="D154" s="38"/>
      <c r="E154" s="90"/>
      <c r="F154" s="38" t="s">
        <v>330</v>
      </c>
      <c r="G154" s="141"/>
      <c r="H154" s="141"/>
      <c r="I154" s="38">
        <v>144</v>
      </c>
      <c r="J154" s="36">
        <v>144</v>
      </c>
      <c r="K154" s="151" t="s">
        <v>415</v>
      </c>
      <c r="L154" s="96" t="s">
        <v>231</v>
      </c>
      <c r="M154" s="151" t="s">
        <v>415</v>
      </c>
      <c r="N154" s="96" t="s">
        <v>231</v>
      </c>
      <c r="O154" s="38" t="s">
        <v>331</v>
      </c>
      <c r="P154" s="90" t="s">
        <v>179</v>
      </c>
      <c r="Q154" s="252">
        <v>6274001903</v>
      </c>
      <c r="R154" s="38"/>
      <c r="S154" s="92">
        <v>2485500</v>
      </c>
      <c r="T154" s="58" t="s">
        <v>307</v>
      </c>
      <c r="U154" s="92">
        <v>59075122555</v>
      </c>
      <c r="V154" s="78">
        <v>410243906.63194442</v>
      </c>
      <c r="W154" s="78">
        <v>410243906.63194442</v>
      </c>
      <c r="X154" s="94">
        <v>0</v>
      </c>
      <c r="Y154" s="94">
        <v>410243906.63194442</v>
      </c>
      <c r="Z154" s="94">
        <v>410243906.63194442</v>
      </c>
      <c r="AA154" s="94">
        <v>410243906.63194442</v>
      </c>
      <c r="AB154" s="94">
        <v>410243906.63194442</v>
      </c>
      <c r="AC154" s="94">
        <v>410243906.63194442</v>
      </c>
      <c r="AD154" s="94">
        <v>410243906.63194442</v>
      </c>
      <c r="AE154" s="94">
        <v>410243906.63194442</v>
      </c>
      <c r="AF154" s="94">
        <v>410243906.63194442</v>
      </c>
      <c r="AG154" s="94">
        <v>410243906.63194442</v>
      </c>
      <c r="AH154" s="94">
        <v>410243906.63194442</v>
      </c>
      <c r="AI154" s="94">
        <v>410243906.63194442</v>
      </c>
      <c r="AJ154" s="94">
        <v>410243906.63194442</v>
      </c>
      <c r="AK154" s="41">
        <v>4922926879.583334</v>
      </c>
      <c r="AL154" s="94"/>
      <c r="AM154" s="222" t="s">
        <v>1176</v>
      </c>
    </row>
    <row r="155" spans="1:39" s="42" customFormat="1" ht="13" outlineLevel="1" x14ac:dyDescent="0.25">
      <c r="A155" s="71" t="s">
        <v>195</v>
      </c>
      <c r="B155" s="38" t="s">
        <v>39</v>
      </c>
      <c r="C155" s="89"/>
      <c r="D155" s="38"/>
      <c r="E155" s="90"/>
      <c r="F155" s="38" t="s">
        <v>332</v>
      </c>
      <c r="G155" s="141"/>
      <c r="H155" s="141"/>
      <c r="I155" s="38">
        <v>144</v>
      </c>
      <c r="J155" s="36">
        <v>144</v>
      </c>
      <c r="K155" s="151" t="s">
        <v>613</v>
      </c>
      <c r="L155" s="96" t="s">
        <v>46</v>
      </c>
      <c r="M155" s="151" t="s">
        <v>613</v>
      </c>
      <c r="N155" s="96" t="s">
        <v>46</v>
      </c>
      <c r="O155" s="38"/>
      <c r="P155" s="90" t="s">
        <v>179</v>
      </c>
      <c r="Q155" s="252">
        <v>6274001903</v>
      </c>
      <c r="R155" s="38"/>
      <c r="S155" s="92">
        <v>6550000</v>
      </c>
      <c r="T155" s="58" t="s">
        <v>333</v>
      </c>
      <c r="U155" s="92">
        <v>1202421880</v>
      </c>
      <c r="V155" s="78">
        <v>8350151.944444444</v>
      </c>
      <c r="W155" s="78">
        <v>8350151.944444444</v>
      </c>
      <c r="X155" s="94">
        <v>0</v>
      </c>
      <c r="Y155" s="94">
        <v>8350151.944444444</v>
      </c>
      <c r="Z155" s="94">
        <v>8350151.944444444</v>
      </c>
      <c r="AA155" s="94">
        <v>8350151.944444444</v>
      </c>
      <c r="AB155" s="94">
        <v>8350151.944444444</v>
      </c>
      <c r="AC155" s="94">
        <v>8350151.944444444</v>
      </c>
      <c r="AD155" s="94">
        <v>8350151.944444444</v>
      </c>
      <c r="AE155" s="94">
        <v>8350151.944444444</v>
      </c>
      <c r="AF155" s="94">
        <v>8350151.944444444</v>
      </c>
      <c r="AG155" s="94">
        <v>8350151.944444444</v>
      </c>
      <c r="AH155" s="94">
        <v>8350151.944444444</v>
      </c>
      <c r="AI155" s="94">
        <v>8350151.944444444</v>
      </c>
      <c r="AJ155" s="94">
        <v>8350151.944444444</v>
      </c>
      <c r="AK155" s="41">
        <v>100201823.33333336</v>
      </c>
      <c r="AL155" s="94"/>
      <c r="AM155" s="222" t="s">
        <v>1176</v>
      </c>
    </row>
    <row r="156" spans="1:39" s="42" customFormat="1" ht="13" outlineLevel="1" x14ac:dyDescent="0.25">
      <c r="A156" s="71" t="s">
        <v>195</v>
      </c>
      <c r="B156" s="38" t="s">
        <v>196</v>
      </c>
      <c r="C156" s="89" t="s">
        <v>229</v>
      </c>
      <c r="D156" s="38"/>
      <c r="E156" s="90"/>
      <c r="F156" s="38" t="s">
        <v>334</v>
      </c>
      <c r="G156" s="141"/>
      <c r="H156" s="141"/>
      <c r="I156" s="38">
        <v>144</v>
      </c>
      <c r="J156" s="36">
        <v>144</v>
      </c>
      <c r="K156" s="151" t="s">
        <v>750</v>
      </c>
      <c r="L156" s="96" t="s">
        <v>231</v>
      </c>
      <c r="M156" s="151" t="s">
        <v>750</v>
      </c>
      <c r="N156" s="96" t="s">
        <v>231</v>
      </c>
      <c r="O156" s="38" t="s">
        <v>251</v>
      </c>
      <c r="P156" s="90" t="s">
        <v>179</v>
      </c>
      <c r="Q156" s="252">
        <v>6274001903</v>
      </c>
      <c r="R156" s="38"/>
      <c r="S156" s="92">
        <v>1100000</v>
      </c>
      <c r="T156" s="58" t="s">
        <v>307</v>
      </c>
      <c r="U156" s="92">
        <v>26368431787</v>
      </c>
      <c r="V156" s="78">
        <v>183114109.63194445</v>
      </c>
      <c r="W156" s="78">
        <v>183114109.63194445</v>
      </c>
      <c r="X156" s="94">
        <v>0</v>
      </c>
      <c r="Y156" s="94">
        <v>183114109.63194445</v>
      </c>
      <c r="Z156" s="94">
        <v>183114109.63194445</v>
      </c>
      <c r="AA156" s="94">
        <v>183114109.63194445</v>
      </c>
      <c r="AB156" s="94">
        <v>183114109.63194445</v>
      </c>
      <c r="AC156" s="94">
        <v>183114109.63194445</v>
      </c>
      <c r="AD156" s="94">
        <v>183114109.63194445</v>
      </c>
      <c r="AE156" s="94">
        <v>183114109.63194445</v>
      </c>
      <c r="AF156" s="94">
        <v>183114109.63194445</v>
      </c>
      <c r="AG156" s="94">
        <v>183114109.63194445</v>
      </c>
      <c r="AH156" s="94">
        <v>183114109.63194445</v>
      </c>
      <c r="AI156" s="94">
        <v>183114109.63194445</v>
      </c>
      <c r="AJ156" s="94">
        <v>183114109.63194445</v>
      </c>
      <c r="AK156" s="41">
        <v>2197369315.5833335</v>
      </c>
      <c r="AL156" s="94"/>
      <c r="AM156" s="222" t="s">
        <v>1176</v>
      </c>
    </row>
    <row r="157" spans="1:39" s="42" customFormat="1" ht="13" outlineLevel="1" x14ac:dyDescent="0.25">
      <c r="A157" s="71" t="s">
        <v>195</v>
      </c>
      <c r="B157" s="38" t="s">
        <v>196</v>
      </c>
      <c r="C157" s="89" t="s">
        <v>213</v>
      </c>
      <c r="D157" s="38"/>
      <c r="E157" s="90"/>
      <c r="F157" s="38" t="s">
        <v>335</v>
      </c>
      <c r="G157" s="141"/>
      <c r="H157" s="141"/>
      <c r="I157" s="38">
        <v>144</v>
      </c>
      <c r="J157" s="36">
        <v>144</v>
      </c>
      <c r="K157" s="151" t="s">
        <v>761</v>
      </c>
      <c r="L157" s="96" t="s">
        <v>146</v>
      </c>
      <c r="M157" s="151" t="s">
        <v>761</v>
      </c>
      <c r="N157" s="96" t="s">
        <v>146</v>
      </c>
      <c r="O157" s="38" t="s">
        <v>215</v>
      </c>
      <c r="P157" s="90" t="s">
        <v>179</v>
      </c>
      <c r="Q157" s="252">
        <v>6274001903</v>
      </c>
      <c r="R157" s="38"/>
      <c r="S157" s="92">
        <v>284000</v>
      </c>
      <c r="T157" s="58" t="s">
        <v>322</v>
      </c>
      <c r="U157" s="92">
        <v>7095832589</v>
      </c>
      <c r="V157" s="78">
        <v>49276615.201388888</v>
      </c>
      <c r="W157" s="78">
        <v>49276615.201388888</v>
      </c>
      <c r="X157" s="94">
        <v>0</v>
      </c>
      <c r="Y157" s="94">
        <v>49276615.201388888</v>
      </c>
      <c r="Z157" s="94">
        <v>49276615.201388888</v>
      </c>
      <c r="AA157" s="94">
        <v>49276615.201388888</v>
      </c>
      <c r="AB157" s="94">
        <v>49276615.201388888</v>
      </c>
      <c r="AC157" s="94">
        <v>49276615.201388888</v>
      </c>
      <c r="AD157" s="94">
        <v>49276615.201388888</v>
      </c>
      <c r="AE157" s="94">
        <v>49276615.201388888</v>
      </c>
      <c r="AF157" s="94">
        <v>49276615.201388888</v>
      </c>
      <c r="AG157" s="94">
        <v>49276615.201388888</v>
      </c>
      <c r="AH157" s="94">
        <v>49276615.201388888</v>
      </c>
      <c r="AI157" s="94">
        <v>49276615.201388888</v>
      </c>
      <c r="AJ157" s="94">
        <v>49276615.201388888</v>
      </c>
      <c r="AK157" s="41">
        <v>591319382.41666663</v>
      </c>
      <c r="AL157" s="94"/>
      <c r="AM157" s="222" t="s">
        <v>1176</v>
      </c>
    </row>
    <row r="158" spans="1:39" s="42" customFormat="1" ht="13" outlineLevel="1" x14ac:dyDescent="0.25">
      <c r="A158" s="71" t="s">
        <v>195</v>
      </c>
      <c r="B158" s="38" t="s">
        <v>196</v>
      </c>
      <c r="C158" s="89" t="s">
        <v>197</v>
      </c>
      <c r="D158" s="38"/>
      <c r="E158" s="90"/>
      <c r="F158" s="38" t="s">
        <v>336</v>
      </c>
      <c r="G158" s="141"/>
      <c r="H158" s="141"/>
      <c r="I158" s="38">
        <v>144</v>
      </c>
      <c r="J158" s="36">
        <v>144</v>
      </c>
      <c r="K158" s="151" t="s">
        <v>752</v>
      </c>
      <c r="L158" s="96" t="s">
        <v>337</v>
      </c>
      <c r="M158" s="151" t="s">
        <v>752</v>
      </c>
      <c r="N158" s="96" t="s">
        <v>337</v>
      </c>
      <c r="O158" s="38" t="s">
        <v>338</v>
      </c>
      <c r="P158" s="90" t="s">
        <v>179</v>
      </c>
      <c r="Q158" s="252">
        <v>6274001903</v>
      </c>
      <c r="R158" s="38"/>
      <c r="S158" s="92">
        <v>6239000</v>
      </c>
      <c r="T158" s="58" t="s">
        <v>322</v>
      </c>
      <c r="U158" s="92">
        <v>162037228333.33334</v>
      </c>
      <c r="V158" s="78">
        <v>1125258530.0925927</v>
      </c>
      <c r="W158" s="78">
        <v>1125258530.0925927</v>
      </c>
      <c r="X158" s="94">
        <v>0</v>
      </c>
      <c r="Y158" s="94">
        <v>1125258530.0925927</v>
      </c>
      <c r="Z158" s="94">
        <v>1125258530.0925927</v>
      </c>
      <c r="AA158" s="94">
        <v>1125258530.0925927</v>
      </c>
      <c r="AB158" s="94">
        <v>1125258530.0925927</v>
      </c>
      <c r="AC158" s="94">
        <v>1125258530.0925927</v>
      </c>
      <c r="AD158" s="94">
        <v>1125258530.0925927</v>
      </c>
      <c r="AE158" s="94">
        <v>1125258530.0925927</v>
      </c>
      <c r="AF158" s="94">
        <v>1125258530.0925927</v>
      </c>
      <c r="AG158" s="94">
        <v>1125258530.0925927</v>
      </c>
      <c r="AH158" s="94">
        <v>1125258530.0925927</v>
      </c>
      <c r="AI158" s="94">
        <v>1125258530.0925927</v>
      </c>
      <c r="AJ158" s="94">
        <v>1125258530.0925927</v>
      </c>
      <c r="AK158" s="41">
        <v>13503102361.111109</v>
      </c>
      <c r="AL158" s="94"/>
      <c r="AM158" s="222" t="s">
        <v>1176</v>
      </c>
    </row>
    <row r="159" spans="1:39" s="42" customFormat="1" ht="13" outlineLevel="1" x14ac:dyDescent="0.25">
      <c r="A159" s="71" t="s">
        <v>195</v>
      </c>
      <c r="B159" s="38" t="s">
        <v>196</v>
      </c>
      <c r="C159" s="89" t="s">
        <v>197</v>
      </c>
      <c r="D159" s="38"/>
      <c r="E159" s="90"/>
      <c r="F159" s="38" t="s">
        <v>339</v>
      </c>
      <c r="G159" s="141"/>
      <c r="H159" s="141"/>
      <c r="I159" s="38">
        <v>144</v>
      </c>
      <c r="J159" s="36">
        <v>144</v>
      </c>
      <c r="K159" s="151" t="s">
        <v>754</v>
      </c>
      <c r="L159" s="96" t="s">
        <v>217</v>
      </c>
      <c r="M159" s="151" t="s">
        <v>754</v>
      </c>
      <c r="N159" s="96" t="s">
        <v>217</v>
      </c>
      <c r="O159" s="38" t="s">
        <v>218</v>
      </c>
      <c r="P159" s="90" t="s">
        <v>179</v>
      </c>
      <c r="Q159" s="252">
        <v>6274001903</v>
      </c>
      <c r="R159" s="38"/>
      <c r="S159" s="92">
        <v>60200</v>
      </c>
      <c r="T159" s="58" t="s">
        <v>322</v>
      </c>
      <c r="U159" s="92">
        <v>1664725199</v>
      </c>
      <c r="V159" s="78">
        <v>11560591.659722222</v>
      </c>
      <c r="W159" s="78">
        <v>11560591.659722222</v>
      </c>
      <c r="X159" s="94">
        <v>0</v>
      </c>
      <c r="Y159" s="94">
        <v>11560591.659722222</v>
      </c>
      <c r="Z159" s="94">
        <v>11560591.659722222</v>
      </c>
      <c r="AA159" s="94">
        <v>11560591.659722222</v>
      </c>
      <c r="AB159" s="94">
        <v>11560591.659722222</v>
      </c>
      <c r="AC159" s="94">
        <v>11560591.659722222</v>
      </c>
      <c r="AD159" s="94">
        <v>11560591.659722222</v>
      </c>
      <c r="AE159" s="94">
        <v>11560591.659722222</v>
      </c>
      <c r="AF159" s="94">
        <v>11560591.659722222</v>
      </c>
      <c r="AG159" s="94">
        <v>11560591.659722222</v>
      </c>
      <c r="AH159" s="94">
        <v>11560591.659722222</v>
      </c>
      <c r="AI159" s="94">
        <v>11560591.659722222</v>
      </c>
      <c r="AJ159" s="94">
        <v>11560591.659722222</v>
      </c>
      <c r="AK159" s="41">
        <v>138727099.91666666</v>
      </c>
      <c r="AL159" s="94"/>
      <c r="AM159" s="222" t="s">
        <v>1176</v>
      </c>
    </row>
    <row r="160" spans="1:39" s="42" customFormat="1" ht="13" outlineLevel="1" x14ac:dyDescent="0.25">
      <c r="A160" s="71" t="s">
        <v>195</v>
      </c>
      <c r="B160" s="38" t="s">
        <v>196</v>
      </c>
      <c r="C160" s="89" t="s">
        <v>197</v>
      </c>
      <c r="D160" s="38"/>
      <c r="E160" s="90"/>
      <c r="F160" s="38" t="s">
        <v>340</v>
      </c>
      <c r="G160" s="141"/>
      <c r="H160" s="141"/>
      <c r="I160" s="38">
        <v>144</v>
      </c>
      <c r="J160" s="36">
        <v>144</v>
      </c>
      <c r="K160" s="151" t="s">
        <v>754</v>
      </c>
      <c r="L160" s="96" t="s">
        <v>217</v>
      </c>
      <c r="M160" s="151" t="s">
        <v>754</v>
      </c>
      <c r="N160" s="96" t="s">
        <v>217</v>
      </c>
      <c r="O160" s="38" t="s">
        <v>218</v>
      </c>
      <c r="P160" s="90" t="s">
        <v>179</v>
      </c>
      <c r="Q160" s="252">
        <v>6274001903</v>
      </c>
      <c r="R160" s="38"/>
      <c r="S160" s="92">
        <v>1685000</v>
      </c>
      <c r="T160" s="58" t="s">
        <v>322</v>
      </c>
      <c r="U160" s="92">
        <v>45325174587</v>
      </c>
      <c r="V160" s="78">
        <v>314758156.85416669</v>
      </c>
      <c r="W160" s="78">
        <v>314758156.85416669</v>
      </c>
      <c r="X160" s="94">
        <v>0</v>
      </c>
      <c r="Y160" s="94">
        <v>314758156.85416669</v>
      </c>
      <c r="Z160" s="94">
        <v>314758156.85416669</v>
      </c>
      <c r="AA160" s="94">
        <v>314758156.85416669</v>
      </c>
      <c r="AB160" s="94">
        <v>314758156.85416669</v>
      </c>
      <c r="AC160" s="94">
        <v>314758156.85416669</v>
      </c>
      <c r="AD160" s="94">
        <v>314758156.85416669</v>
      </c>
      <c r="AE160" s="94">
        <v>314758156.85416669</v>
      </c>
      <c r="AF160" s="94">
        <v>314758156.85416669</v>
      </c>
      <c r="AG160" s="94">
        <v>314758156.85416669</v>
      </c>
      <c r="AH160" s="94">
        <v>314758156.85416669</v>
      </c>
      <c r="AI160" s="94">
        <v>314758156.85416669</v>
      </c>
      <c r="AJ160" s="94">
        <v>314758156.85416669</v>
      </c>
      <c r="AK160" s="41">
        <v>3777097882.2499995</v>
      </c>
      <c r="AL160" s="94"/>
      <c r="AM160" s="222" t="s">
        <v>1176</v>
      </c>
    </row>
    <row r="161" spans="1:39" s="42" customFormat="1" ht="13" outlineLevel="1" x14ac:dyDescent="0.25">
      <c r="A161" s="71" t="s">
        <v>195</v>
      </c>
      <c r="B161" s="38" t="s">
        <v>196</v>
      </c>
      <c r="C161" s="89" t="s">
        <v>213</v>
      </c>
      <c r="D161" s="38"/>
      <c r="E161" s="90"/>
      <c r="F161" s="38" t="s">
        <v>341</v>
      </c>
      <c r="G161" s="141"/>
      <c r="H161" s="141"/>
      <c r="I161" s="38">
        <v>144</v>
      </c>
      <c r="J161" s="36">
        <v>144</v>
      </c>
      <c r="K161" s="151" t="s">
        <v>761</v>
      </c>
      <c r="L161" s="96" t="s">
        <v>146</v>
      </c>
      <c r="M161" s="151" t="s">
        <v>761</v>
      </c>
      <c r="N161" s="96" t="s">
        <v>146</v>
      </c>
      <c r="O161" s="38" t="s">
        <v>215</v>
      </c>
      <c r="P161" s="90" t="s">
        <v>179</v>
      </c>
      <c r="Q161" s="252">
        <v>6274001903</v>
      </c>
      <c r="R161" s="38"/>
      <c r="S161" s="92">
        <v>67860</v>
      </c>
      <c r="T161" s="58" t="s">
        <v>307</v>
      </c>
      <c r="U161" s="92">
        <v>1583235968</v>
      </c>
      <c r="V161" s="78">
        <v>10994694.222222222</v>
      </c>
      <c r="W161" s="78">
        <v>10994694.222222222</v>
      </c>
      <c r="X161" s="94">
        <v>0</v>
      </c>
      <c r="Y161" s="94">
        <v>10994694.222222222</v>
      </c>
      <c r="Z161" s="94">
        <v>10994694.222222222</v>
      </c>
      <c r="AA161" s="94">
        <v>10994694.222222222</v>
      </c>
      <c r="AB161" s="94">
        <v>10994694.222222222</v>
      </c>
      <c r="AC161" s="94">
        <v>10994694.222222222</v>
      </c>
      <c r="AD161" s="94">
        <v>10994694.222222222</v>
      </c>
      <c r="AE161" s="94">
        <v>10994694.222222222</v>
      </c>
      <c r="AF161" s="94">
        <v>10994694.222222222</v>
      </c>
      <c r="AG161" s="94">
        <v>10994694.222222222</v>
      </c>
      <c r="AH161" s="94">
        <v>10994694.222222222</v>
      </c>
      <c r="AI161" s="94">
        <v>10994694.222222222</v>
      </c>
      <c r="AJ161" s="94">
        <v>10994694.222222222</v>
      </c>
      <c r="AK161" s="41">
        <v>131936330.66666667</v>
      </c>
      <c r="AL161" s="94"/>
      <c r="AM161" s="222" t="s">
        <v>1176</v>
      </c>
    </row>
    <row r="162" spans="1:39" s="42" customFormat="1" ht="13" outlineLevel="1" x14ac:dyDescent="0.25">
      <c r="A162" s="71" t="s">
        <v>195</v>
      </c>
      <c r="B162" s="38" t="s">
        <v>39</v>
      </c>
      <c r="C162" s="89"/>
      <c r="D162" s="38"/>
      <c r="E162" s="90"/>
      <c r="F162" s="38" t="s">
        <v>342</v>
      </c>
      <c r="G162" s="141"/>
      <c r="H162" s="141"/>
      <c r="I162" s="38">
        <v>144</v>
      </c>
      <c r="J162" s="36">
        <v>144</v>
      </c>
      <c r="K162" s="151" t="s">
        <v>94</v>
      </c>
      <c r="L162" s="96" t="s">
        <v>66</v>
      </c>
      <c r="M162" s="151" t="s">
        <v>94</v>
      </c>
      <c r="N162" s="96" t="s">
        <v>66</v>
      </c>
      <c r="O162" s="38"/>
      <c r="P162" s="90" t="s">
        <v>179</v>
      </c>
      <c r="Q162" s="252">
        <v>6274001903</v>
      </c>
      <c r="R162" s="38"/>
      <c r="S162" s="92"/>
      <c r="T162" s="58" t="s">
        <v>302</v>
      </c>
      <c r="U162" s="92">
        <v>533720000.00000006</v>
      </c>
      <c r="V162" s="78">
        <v>3706388.8888888895</v>
      </c>
      <c r="W162" s="78">
        <v>3706388.8888888895</v>
      </c>
      <c r="X162" s="94">
        <v>0</v>
      </c>
      <c r="Y162" s="94">
        <v>3706388.8888888895</v>
      </c>
      <c r="Z162" s="94">
        <v>3706388.8888888895</v>
      </c>
      <c r="AA162" s="94">
        <v>3706388.8888888895</v>
      </c>
      <c r="AB162" s="94">
        <v>3706388.8888888895</v>
      </c>
      <c r="AC162" s="94">
        <v>3706388.8888888895</v>
      </c>
      <c r="AD162" s="94">
        <v>3706388.8888888895</v>
      </c>
      <c r="AE162" s="94">
        <v>3706388.8888888895</v>
      </c>
      <c r="AF162" s="94">
        <v>3706388.8888888895</v>
      </c>
      <c r="AG162" s="94">
        <v>3706388.8888888895</v>
      </c>
      <c r="AH162" s="94">
        <v>3706388.8888888895</v>
      </c>
      <c r="AI162" s="94">
        <v>3706388.8888888895</v>
      </c>
      <c r="AJ162" s="94">
        <v>3706388.8888888895</v>
      </c>
      <c r="AK162" s="41">
        <v>44476666.666666664</v>
      </c>
      <c r="AL162" s="94"/>
      <c r="AM162" s="222" t="s">
        <v>1176</v>
      </c>
    </row>
    <row r="163" spans="1:39" s="24" customFormat="1" ht="20.399999999999999" customHeight="1" x14ac:dyDescent="0.25">
      <c r="A163" s="21"/>
      <c r="B163" s="21"/>
      <c r="C163" s="21"/>
      <c r="D163" s="21"/>
      <c r="E163" s="21">
        <v>3</v>
      </c>
      <c r="F163" s="22" t="s">
        <v>343</v>
      </c>
      <c r="G163" s="21"/>
      <c r="H163" s="21"/>
      <c r="I163" s="21"/>
      <c r="J163" s="21"/>
      <c r="K163" s="144" t="s">
        <v>756</v>
      </c>
      <c r="L163" s="21"/>
      <c r="M163" s="144" t="s">
        <v>756</v>
      </c>
      <c r="N163" s="21"/>
      <c r="O163" s="21"/>
      <c r="P163" s="21"/>
      <c r="Q163" s="246"/>
      <c r="R163" s="21"/>
      <c r="S163" s="21"/>
      <c r="T163" s="21"/>
      <c r="U163" s="21"/>
      <c r="V163" s="23">
        <v>1276840959.2547417</v>
      </c>
      <c r="W163" s="23">
        <v>701165735.40277767</v>
      </c>
      <c r="X163" s="23">
        <v>74083467012.296432</v>
      </c>
      <c r="Y163" s="23">
        <v>694188776.37499988</v>
      </c>
      <c r="Z163" s="23">
        <v>694188776.37499988</v>
      </c>
      <c r="AA163" s="23">
        <v>693580026.37499988</v>
      </c>
      <c r="AB163" s="23">
        <v>693174172.62499988</v>
      </c>
      <c r="AC163" s="23">
        <v>691909462.18749988</v>
      </c>
      <c r="AD163" s="23">
        <v>691909462.18749988</v>
      </c>
      <c r="AE163" s="23">
        <v>691909462.18749988</v>
      </c>
      <c r="AF163" s="23">
        <v>691909462.18749988</v>
      </c>
      <c r="AG163" s="23">
        <v>691909462.18749988</v>
      </c>
      <c r="AH163" s="23">
        <v>691909462.18749988</v>
      </c>
      <c r="AI163" s="23">
        <v>691909462.18749988</v>
      </c>
      <c r="AJ163" s="23">
        <v>691909462.18749988</v>
      </c>
      <c r="AK163" s="23">
        <v>8274875921.4722252</v>
      </c>
      <c r="AL163" s="23">
        <v>65808591090.824234</v>
      </c>
      <c r="AM163" s="211"/>
    </row>
    <row r="164" spans="1:39" ht="13" outlineLevel="1" x14ac:dyDescent="0.25">
      <c r="A164" s="80" t="s">
        <v>344</v>
      </c>
      <c r="B164" s="71" t="s">
        <v>196</v>
      </c>
      <c r="C164" s="72" t="s">
        <v>197</v>
      </c>
      <c r="D164" s="71" t="s">
        <v>147</v>
      </c>
      <c r="E164" s="142" t="s">
        <v>1107</v>
      </c>
      <c r="F164" s="71" t="s">
        <v>365</v>
      </c>
      <c r="G164" s="235">
        <v>44110</v>
      </c>
      <c r="H164" s="235">
        <v>44110</v>
      </c>
      <c r="I164" s="74">
        <v>90</v>
      </c>
      <c r="J164" s="36">
        <v>144</v>
      </c>
      <c r="K164" s="142" t="s">
        <v>762</v>
      </c>
      <c r="L164" s="75" t="s">
        <v>199</v>
      </c>
      <c r="M164" s="142" t="s">
        <v>762</v>
      </c>
      <c r="N164" s="75" t="s">
        <v>199</v>
      </c>
      <c r="O164" s="71" t="s">
        <v>200</v>
      </c>
      <c r="P164" s="90" t="s">
        <v>179</v>
      </c>
      <c r="Q164" s="251">
        <v>6274001906</v>
      </c>
      <c r="R164" s="71" t="s">
        <v>346</v>
      </c>
      <c r="S164" s="76"/>
      <c r="T164" s="77"/>
      <c r="U164" s="76">
        <v>114480000</v>
      </c>
      <c r="V164" s="78">
        <v>1272000</v>
      </c>
      <c r="W164" s="78">
        <v>795000</v>
      </c>
      <c r="X164" s="94">
        <v>34344000</v>
      </c>
      <c r="Y164" s="155">
        <v>795000</v>
      </c>
      <c r="Z164" s="155">
        <v>795000</v>
      </c>
      <c r="AA164" s="155">
        <v>795000</v>
      </c>
      <c r="AB164" s="155">
        <v>795000</v>
      </c>
      <c r="AC164" s="155">
        <v>795000</v>
      </c>
      <c r="AD164" s="155">
        <v>795000</v>
      </c>
      <c r="AE164" s="155">
        <v>795000</v>
      </c>
      <c r="AF164" s="155">
        <v>795000</v>
      </c>
      <c r="AG164" s="155">
        <v>795000</v>
      </c>
      <c r="AH164" s="155">
        <v>795000</v>
      </c>
      <c r="AI164" s="155">
        <v>795000</v>
      </c>
      <c r="AJ164" s="155">
        <v>795000</v>
      </c>
      <c r="AK164" s="155">
        <v>9540000</v>
      </c>
      <c r="AL164" s="155">
        <v>24804000</v>
      </c>
      <c r="AM164" s="223"/>
    </row>
    <row r="165" spans="1:39" ht="13" outlineLevel="1" x14ac:dyDescent="0.25">
      <c r="A165" s="80" t="s">
        <v>344</v>
      </c>
      <c r="B165" s="71" t="s">
        <v>196</v>
      </c>
      <c r="C165" s="72" t="s">
        <v>197</v>
      </c>
      <c r="D165" s="71" t="s">
        <v>147</v>
      </c>
      <c r="E165" s="142" t="s">
        <v>1108</v>
      </c>
      <c r="F165" s="71" t="s">
        <v>366</v>
      </c>
      <c r="G165" s="235">
        <v>44110</v>
      </c>
      <c r="H165" s="235">
        <v>44110</v>
      </c>
      <c r="I165" s="74">
        <v>90</v>
      </c>
      <c r="J165" s="36">
        <v>144</v>
      </c>
      <c r="K165" s="142" t="s">
        <v>762</v>
      </c>
      <c r="L165" s="75" t="s">
        <v>199</v>
      </c>
      <c r="M165" s="142" t="s">
        <v>762</v>
      </c>
      <c r="N165" s="75" t="s">
        <v>199</v>
      </c>
      <c r="O165" s="71" t="s">
        <v>200</v>
      </c>
      <c r="P165" s="90" t="s">
        <v>179</v>
      </c>
      <c r="Q165" s="251">
        <v>6274001906</v>
      </c>
      <c r="R165" s="71" t="s">
        <v>346</v>
      </c>
      <c r="S165" s="76"/>
      <c r="T165" s="77"/>
      <c r="U165" s="76">
        <v>144274000</v>
      </c>
      <c r="V165" s="78">
        <v>1603044.4444444445</v>
      </c>
      <c r="W165" s="78">
        <v>1001902.7777777778</v>
      </c>
      <c r="X165" s="155">
        <v>43282165</v>
      </c>
      <c r="Y165" s="155">
        <v>1001902.7777777778</v>
      </c>
      <c r="Z165" s="155">
        <v>1001902.7777777778</v>
      </c>
      <c r="AA165" s="155">
        <v>1001902.7777777778</v>
      </c>
      <c r="AB165" s="155">
        <v>1001902.7777777778</v>
      </c>
      <c r="AC165" s="155">
        <v>1001902.7777777778</v>
      </c>
      <c r="AD165" s="155">
        <v>1001902.7777777778</v>
      </c>
      <c r="AE165" s="155">
        <v>1001902.7777777778</v>
      </c>
      <c r="AF165" s="155">
        <v>1001902.7777777778</v>
      </c>
      <c r="AG165" s="155">
        <v>1001902.7777777778</v>
      </c>
      <c r="AH165" s="155">
        <v>1001902.7777777778</v>
      </c>
      <c r="AI165" s="155">
        <v>1001902.7777777778</v>
      </c>
      <c r="AJ165" s="155">
        <v>1001902.7777777778</v>
      </c>
      <c r="AK165" s="155">
        <v>12022833.333333334</v>
      </c>
      <c r="AL165" s="155">
        <v>31259331.666666664</v>
      </c>
      <c r="AM165" s="223"/>
    </row>
    <row r="166" spans="1:39" ht="13" outlineLevel="1" x14ac:dyDescent="0.25">
      <c r="A166" s="80" t="s">
        <v>344</v>
      </c>
      <c r="B166" s="71" t="s">
        <v>196</v>
      </c>
      <c r="C166" s="72" t="s">
        <v>197</v>
      </c>
      <c r="D166" s="71" t="s">
        <v>82</v>
      </c>
      <c r="E166" s="142" t="s">
        <v>1109</v>
      </c>
      <c r="F166" s="71" t="s">
        <v>347</v>
      </c>
      <c r="G166" s="235">
        <v>44111</v>
      </c>
      <c r="H166" s="235">
        <v>44114</v>
      </c>
      <c r="I166" s="74">
        <v>90</v>
      </c>
      <c r="J166" s="36">
        <v>144</v>
      </c>
      <c r="K166" s="142" t="s">
        <v>762</v>
      </c>
      <c r="L166" s="75" t="s">
        <v>199</v>
      </c>
      <c r="M166" s="142" t="s">
        <v>762</v>
      </c>
      <c r="N166" s="75" t="s">
        <v>199</v>
      </c>
      <c r="O166" s="71" t="s">
        <v>200</v>
      </c>
      <c r="P166" s="90" t="s">
        <v>179</v>
      </c>
      <c r="Q166" s="251">
        <v>6274001903</v>
      </c>
      <c r="R166" s="71" t="s">
        <v>346</v>
      </c>
      <c r="S166" s="76"/>
      <c r="T166" s="77"/>
      <c r="U166" s="76">
        <v>465140000</v>
      </c>
      <c r="V166" s="78">
        <v>5168222.222222222</v>
      </c>
      <c r="W166" s="78">
        <v>3230138.888888889</v>
      </c>
      <c r="X166" s="155">
        <v>139542014</v>
      </c>
      <c r="Y166" s="155">
        <v>3230138.888888889</v>
      </c>
      <c r="Z166" s="155">
        <v>3230138.888888889</v>
      </c>
      <c r="AA166" s="155">
        <v>3230138.888888889</v>
      </c>
      <c r="AB166" s="155">
        <v>3230138.888888889</v>
      </c>
      <c r="AC166" s="155">
        <v>3230138.888888889</v>
      </c>
      <c r="AD166" s="155">
        <v>3230138.888888889</v>
      </c>
      <c r="AE166" s="155">
        <v>3230138.888888889</v>
      </c>
      <c r="AF166" s="155">
        <v>3230138.888888889</v>
      </c>
      <c r="AG166" s="155">
        <v>3230138.888888889</v>
      </c>
      <c r="AH166" s="155">
        <v>3230138.888888889</v>
      </c>
      <c r="AI166" s="155">
        <v>3230138.888888889</v>
      </c>
      <c r="AJ166" s="155">
        <v>3230138.888888889</v>
      </c>
      <c r="AK166" s="155">
        <v>3230138.888888889</v>
      </c>
      <c r="AL166" s="155">
        <v>136311875.1111111</v>
      </c>
      <c r="AM166" s="223">
        <v>45625</v>
      </c>
    </row>
    <row r="167" spans="1:39" ht="13" outlineLevel="1" x14ac:dyDescent="0.25">
      <c r="A167" s="80" t="s">
        <v>344</v>
      </c>
      <c r="B167" s="71" t="s">
        <v>196</v>
      </c>
      <c r="C167" s="72" t="s">
        <v>213</v>
      </c>
      <c r="D167" s="71" t="s">
        <v>147</v>
      </c>
      <c r="E167" s="142" t="s">
        <v>1110</v>
      </c>
      <c r="F167" s="71" t="s">
        <v>367</v>
      </c>
      <c r="G167" s="235">
        <v>44166</v>
      </c>
      <c r="H167" s="235">
        <v>44166</v>
      </c>
      <c r="I167" s="74">
        <v>90</v>
      </c>
      <c r="J167" s="36">
        <v>144</v>
      </c>
      <c r="K167" s="242" t="s">
        <v>94</v>
      </c>
      <c r="L167" s="243" t="s">
        <v>66</v>
      </c>
      <c r="M167" s="242" t="s">
        <v>761</v>
      </c>
      <c r="N167" s="243" t="s">
        <v>146</v>
      </c>
      <c r="O167" s="244" t="s">
        <v>215</v>
      </c>
      <c r="P167" s="90" t="s">
        <v>179</v>
      </c>
      <c r="Q167" s="251">
        <v>6274001906</v>
      </c>
      <c r="R167" s="71" t="s">
        <v>346</v>
      </c>
      <c r="S167" s="76"/>
      <c r="T167" s="77"/>
      <c r="U167" s="76">
        <v>187612000</v>
      </c>
      <c r="V167" s="78">
        <v>2084577.7777777778</v>
      </c>
      <c r="W167" s="78">
        <v>1302861.111111111</v>
      </c>
      <c r="X167" s="155">
        <v>60452742</v>
      </c>
      <c r="Y167" s="155">
        <v>1302861.111111111</v>
      </c>
      <c r="Z167" s="155">
        <v>1302861.111111111</v>
      </c>
      <c r="AA167" s="155">
        <v>1302861.111111111</v>
      </c>
      <c r="AB167" s="155">
        <v>1302861.111111111</v>
      </c>
      <c r="AC167" s="155">
        <v>1302861.111111111</v>
      </c>
      <c r="AD167" s="155">
        <v>1302861.111111111</v>
      </c>
      <c r="AE167" s="155">
        <v>1302861.111111111</v>
      </c>
      <c r="AF167" s="155">
        <v>1302861.111111111</v>
      </c>
      <c r="AG167" s="155">
        <v>1302861.111111111</v>
      </c>
      <c r="AH167" s="155">
        <v>1302861.111111111</v>
      </c>
      <c r="AI167" s="155">
        <v>1302861.111111111</v>
      </c>
      <c r="AJ167" s="155">
        <v>1302861.111111111</v>
      </c>
      <c r="AK167" s="155">
        <v>15634333.333333336</v>
      </c>
      <c r="AL167" s="155">
        <v>44818408.666666664</v>
      </c>
      <c r="AM167" s="223"/>
    </row>
    <row r="168" spans="1:39" ht="13" outlineLevel="1" x14ac:dyDescent="0.25">
      <c r="A168" s="80" t="s">
        <v>344</v>
      </c>
      <c r="B168" s="71" t="s">
        <v>196</v>
      </c>
      <c r="C168" s="72" t="s">
        <v>197</v>
      </c>
      <c r="D168" s="71" t="s">
        <v>147</v>
      </c>
      <c r="E168" s="142" t="s">
        <v>1111</v>
      </c>
      <c r="F168" s="71" t="s">
        <v>368</v>
      </c>
      <c r="G168" s="235">
        <v>44189</v>
      </c>
      <c r="H168" s="235">
        <v>44189</v>
      </c>
      <c r="I168" s="74">
        <v>60</v>
      </c>
      <c r="J168" s="36">
        <v>144</v>
      </c>
      <c r="K168" s="142" t="s">
        <v>762</v>
      </c>
      <c r="L168" s="75" t="s">
        <v>199</v>
      </c>
      <c r="M168" s="142" t="s">
        <v>762</v>
      </c>
      <c r="N168" s="75" t="s">
        <v>199</v>
      </c>
      <c r="O168" s="71" t="s">
        <v>200</v>
      </c>
      <c r="P168" s="90" t="s">
        <v>179</v>
      </c>
      <c r="Q168" s="251">
        <v>6274001906</v>
      </c>
      <c r="R168" s="71" t="s">
        <v>346</v>
      </c>
      <c r="S168" s="76"/>
      <c r="T168" s="77"/>
      <c r="U168" s="76">
        <v>365324800</v>
      </c>
      <c r="V168" s="78">
        <v>6088746.666666667</v>
      </c>
      <c r="W168" s="78">
        <v>2536977.777777778</v>
      </c>
      <c r="X168" s="155">
        <v>0</v>
      </c>
      <c r="Y168" s="155">
        <v>0</v>
      </c>
      <c r="Z168" s="155">
        <v>0</v>
      </c>
      <c r="AA168" s="155">
        <v>0</v>
      </c>
      <c r="AB168" s="155">
        <v>0</v>
      </c>
      <c r="AC168" s="155">
        <v>0</v>
      </c>
      <c r="AD168" s="155">
        <v>0</v>
      </c>
      <c r="AE168" s="155">
        <v>0</v>
      </c>
      <c r="AF168" s="155">
        <v>0</v>
      </c>
      <c r="AG168" s="155">
        <v>0</v>
      </c>
      <c r="AH168" s="155">
        <v>0</v>
      </c>
      <c r="AI168" s="155">
        <v>0</v>
      </c>
      <c r="AJ168" s="155">
        <v>0</v>
      </c>
      <c r="AK168" s="155">
        <v>0</v>
      </c>
      <c r="AL168" s="155">
        <v>0</v>
      </c>
      <c r="AM168" s="223"/>
    </row>
    <row r="169" spans="1:39" ht="13" outlineLevel="1" x14ac:dyDescent="0.25">
      <c r="A169" s="80" t="s">
        <v>344</v>
      </c>
      <c r="B169" s="71" t="s">
        <v>196</v>
      </c>
      <c r="C169" s="72" t="s">
        <v>197</v>
      </c>
      <c r="D169" s="71" t="s">
        <v>147</v>
      </c>
      <c r="E169" s="142" t="s">
        <v>1112</v>
      </c>
      <c r="F169" s="71" t="s">
        <v>369</v>
      </c>
      <c r="G169" s="235">
        <v>44198</v>
      </c>
      <c r="H169" s="235">
        <v>44198</v>
      </c>
      <c r="I169" s="74">
        <v>60</v>
      </c>
      <c r="J169" s="36">
        <v>144</v>
      </c>
      <c r="K169" s="142" t="s">
        <v>762</v>
      </c>
      <c r="L169" s="75" t="s">
        <v>199</v>
      </c>
      <c r="M169" s="142" t="s">
        <v>762</v>
      </c>
      <c r="N169" s="75" t="s">
        <v>199</v>
      </c>
      <c r="O169" s="71" t="s">
        <v>200</v>
      </c>
      <c r="P169" s="90" t="s">
        <v>179</v>
      </c>
      <c r="Q169" s="251">
        <v>6274001906</v>
      </c>
      <c r="R169" s="71" t="s">
        <v>346</v>
      </c>
      <c r="S169" s="76"/>
      <c r="T169" s="77"/>
      <c r="U169" s="76">
        <v>125658000</v>
      </c>
      <c r="V169" s="78">
        <v>2094300</v>
      </c>
      <c r="W169" s="78">
        <v>872625</v>
      </c>
      <c r="X169" s="155">
        <v>0</v>
      </c>
      <c r="Y169" s="155">
        <v>0</v>
      </c>
      <c r="Z169" s="155">
        <v>0</v>
      </c>
      <c r="AA169" s="155">
        <v>0</v>
      </c>
      <c r="AB169" s="155">
        <v>0</v>
      </c>
      <c r="AC169" s="155">
        <v>0</v>
      </c>
      <c r="AD169" s="155">
        <v>0</v>
      </c>
      <c r="AE169" s="155">
        <v>0</v>
      </c>
      <c r="AF169" s="155">
        <v>0</v>
      </c>
      <c r="AG169" s="155">
        <v>0</v>
      </c>
      <c r="AH169" s="155">
        <v>0</v>
      </c>
      <c r="AI169" s="155">
        <v>0</v>
      </c>
      <c r="AJ169" s="155">
        <v>0</v>
      </c>
      <c r="AK169" s="155">
        <v>0</v>
      </c>
      <c r="AL169" s="155">
        <v>0</v>
      </c>
      <c r="AM169" s="223"/>
    </row>
    <row r="170" spans="1:39" ht="13" outlineLevel="1" x14ac:dyDescent="0.25">
      <c r="A170" s="80" t="s">
        <v>344</v>
      </c>
      <c r="B170" s="71" t="s">
        <v>196</v>
      </c>
      <c r="C170" s="72" t="s">
        <v>197</v>
      </c>
      <c r="D170" s="71" t="s">
        <v>147</v>
      </c>
      <c r="E170" s="142" t="s">
        <v>1113</v>
      </c>
      <c r="F170" s="71" t="s">
        <v>370</v>
      </c>
      <c r="G170" s="235">
        <v>44198</v>
      </c>
      <c r="H170" s="235">
        <v>44198</v>
      </c>
      <c r="I170" s="74">
        <v>60</v>
      </c>
      <c r="J170" s="36">
        <v>144</v>
      </c>
      <c r="K170" s="142" t="s">
        <v>762</v>
      </c>
      <c r="L170" s="75" t="s">
        <v>199</v>
      </c>
      <c r="M170" s="142" t="s">
        <v>762</v>
      </c>
      <c r="N170" s="75" t="s">
        <v>199</v>
      </c>
      <c r="O170" s="71" t="s">
        <v>200</v>
      </c>
      <c r="P170" s="90" t="s">
        <v>179</v>
      </c>
      <c r="Q170" s="251">
        <v>6274001906</v>
      </c>
      <c r="R170" s="71" t="s">
        <v>346</v>
      </c>
      <c r="S170" s="76"/>
      <c r="T170" s="77"/>
      <c r="U170" s="76">
        <v>130079300</v>
      </c>
      <c r="V170" s="78">
        <v>2167988.3333333335</v>
      </c>
      <c r="W170" s="78">
        <v>903328.47222222225</v>
      </c>
      <c r="X170" s="155">
        <v>0</v>
      </c>
      <c r="Y170" s="155">
        <v>0</v>
      </c>
      <c r="Z170" s="155">
        <v>0</v>
      </c>
      <c r="AA170" s="155">
        <v>0</v>
      </c>
      <c r="AB170" s="155">
        <v>0</v>
      </c>
      <c r="AC170" s="155">
        <v>0</v>
      </c>
      <c r="AD170" s="155">
        <v>0</v>
      </c>
      <c r="AE170" s="155">
        <v>0</v>
      </c>
      <c r="AF170" s="155">
        <v>0</v>
      </c>
      <c r="AG170" s="155">
        <v>0</v>
      </c>
      <c r="AH170" s="155">
        <v>0</v>
      </c>
      <c r="AI170" s="155">
        <v>0</v>
      </c>
      <c r="AJ170" s="155">
        <v>0</v>
      </c>
      <c r="AK170" s="155">
        <v>0</v>
      </c>
      <c r="AL170" s="155">
        <v>0</v>
      </c>
      <c r="AM170" s="223"/>
    </row>
    <row r="171" spans="1:39" ht="13" outlineLevel="1" x14ac:dyDescent="0.25">
      <c r="A171" s="80" t="s">
        <v>344</v>
      </c>
      <c r="B171" s="80" t="s">
        <v>196</v>
      </c>
      <c r="C171" s="72" t="s">
        <v>197</v>
      </c>
      <c r="D171" s="71" t="s">
        <v>147</v>
      </c>
      <c r="E171" s="142" t="s">
        <v>1114</v>
      </c>
      <c r="F171" s="71" t="s">
        <v>371</v>
      </c>
      <c r="G171" s="235">
        <v>44228</v>
      </c>
      <c r="H171" s="235">
        <v>44228</v>
      </c>
      <c r="I171" s="74">
        <v>60</v>
      </c>
      <c r="J171" s="36">
        <v>144</v>
      </c>
      <c r="K171" s="142" t="s">
        <v>762</v>
      </c>
      <c r="L171" s="75" t="s">
        <v>199</v>
      </c>
      <c r="M171" s="142" t="s">
        <v>762</v>
      </c>
      <c r="N171" s="75" t="s">
        <v>199</v>
      </c>
      <c r="O171" s="71" t="s">
        <v>338</v>
      </c>
      <c r="P171" s="90" t="s">
        <v>179</v>
      </c>
      <c r="Q171" s="251">
        <v>6274001906</v>
      </c>
      <c r="R171" s="71" t="s">
        <v>346</v>
      </c>
      <c r="S171" s="76"/>
      <c r="T171" s="77"/>
      <c r="U171" s="76">
        <v>146100000</v>
      </c>
      <c r="V171" s="78">
        <v>2435000</v>
      </c>
      <c r="W171" s="78">
        <v>1014583.3333333334</v>
      </c>
      <c r="X171" s="155">
        <v>2435000</v>
      </c>
      <c r="Y171" s="155">
        <v>1014583.3333333334</v>
      </c>
      <c r="Z171" s="155">
        <v>1014583.3333333334</v>
      </c>
      <c r="AA171" s="155">
        <v>405833.33333333326</v>
      </c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>
        <v>2435000</v>
      </c>
      <c r="AL171" s="155">
        <v>0</v>
      </c>
      <c r="AM171" s="223"/>
    </row>
    <row r="172" spans="1:39" ht="13" outlineLevel="1" x14ac:dyDescent="0.25">
      <c r="A172" s="80" t="s">
        <v>344</v>
      </c>
      <c r="B172" s="71" t="s">
        <v>196</v>
      </c>
      <c r="C172" s="72" t="s">
        <v>213</v>
      </c>
      <c r="D172" s="71" t="s">
        <v>147</v>
      </c>
      <c r="E172" s="142" t="s">
        <v>1115</v>
      </c>
      <c r="F172" s="71" t="s">
        <v>372</v>
      </c>
      <c r="G172" s="235">
        <v>44263</v>
      </c>
      <c r="H172" s="235">
        <v>44263</v>
      </c>
      <c r="I172" s="74">
        <v>90</v>
      </c>
      <c r="J172" s="36">
        <v>144</v>
      </c>
      <c r="K172" s="142" t="s">
        <v>761</v>
      </c>
      <c r="L172" s="75" t="s">
        <v>146</v>
      </c>
      <c r="M172" s="142" t="s">
        <v>761</v>
      </c>
      <c r="N172" s="75" t="s">
        <v>146</v>
      </c>
      <c r="O172" s="71" t="s">
        <v>215</v>
      </c>
      <c r="P172" s="90" t="s">
        <v>179</v>
      </c>
      <c r="Q172" s="251">
        <v>6274001906</v>
      </c>
      <c r="R172" s="71" t="s">
        <v>346</v>
      </c>
      <c r="S172" s="76"/>
      <c r="T172" s="77"/>
      <c r="U172" s="76">
        <v>701655000</v>
      </c>
      <c r="V172" s="78">
        <v>7796166.666666667</v>
      </c>
      <c r="W172" s="78">
        <v>4872604.166666667</v>
      </c>
      <c r="X172" s="155">
        <v>241049972</v>
      </c>
      <c r="Y172" s="155">
        <v>4872604.166666667</v>
      </c>
      <c r="Z172" s="155">
        <v>4872604.166666667</v>
      </c>
      <c r="AA172" s="155">
        <v>4872604.166666667</v>
      </c>
      <c r="AB172" s="155">
        <v>4872604.166666667</v>
      </c>
      <c r="AC172" s="155">
        <v>4872604.166666667</v>
      </c>
      <c r="AD172" s="155">
        <v>4872604.166666667</v>
      </c>
      <c r="AE172" s="155">
        <v>4872604.166666667</v>
      </c>
      <c r="AF172" s="155">
        <v>4872604.166666667</v>
      </c>
      <c r="AG172" s="155">
        <v>4872604.166666667</v>
      </c>
      <c r="AH172" s="155">
        <v>4872604.166666667</v>
      </c>
      <c r="AI172" s="155">
        <v>4872604.166666667</v>
      </c>
      <c r="AJ172" s="155">
        <v>4872604.166666667</v>
      </c>
      <c r="AK172" s="155">
        <v>58471249.999999993</v>
      </c>
      <c r="AL172" s="155">
        <v>182578722</v>
      </c>
      <c r="AM172" s="223">
        <v>45525</v>
      </c>
    </row>
    <row r="173" spans="1:39" ht="13" outlineLevel="1" x14ac:dyDescent="0.25">
      <c r="A173" s="80" t="s">
        <v>344</v>
      </c>
      <c r="B173" s="71" t="s">
        <v>196</v>
      </c>
      <c r="C173" s="72" t="s">
        <v>213</v>
      </c>
      <c r="D173" s="71" t="s">
        <v>147</v>
      </c>
      <c r="E173" s="142" t="s">
        <v>1116</v>
      </c>
      <c r="F173" s="71" t="s">
        <v>373</v>
      </c>
      <c r="G173" s="235">
        <v>44322</v>
      </c>
      <c r="H173" s="235">
        <v>44322</v>
      </c>
      <c r="I173" s="74">
        <v>36</v>
      </c>
      <c r="J173" s="36">
        <v>144</v>
      </c>
      <c r="K173" s="142" t="s">
        <v>761</v>
      </c>
      <c r="L173" s="75" t="s">
        <v>146</v>
      </c>
      <c r="M173" s="142" t="s">
        <v>761</v>
      </c>
      <c r="N173" s="75" t="s">
        <v>146</v>
      </c>
      <c r="O173" s="71" t="s">
        <v>215</v>
      </c>
      <c r="P173" s="90" t="s">
        <v>179</v>
      </c>
      <c r="Q173" s="251">
        <v>6274001906</v>
      </c>
      <c r="R173" s="71" t="s">
        <v>346</v>
      </c>
      <c r="S173" s="76"/>
      <c r="T173" s="77"/>
      <c r="U173" s="76">
        <v>60000000</v>
      </c>
      <c r="V173" s="78">
        <v>1666666.6666666667</v>
      </c>
      <c r="W173" s="78">
        <v>416666.66666666669</v>
      </c>
      <c r="X173" s="159">
        <v>0</v>
      </c>
      <c r="Y173" s="159">
        <v>0</v>
      </c>
      <c r="Z173" s="159">
        <v>0</v>
      </c>
      <c r="AA173" s="159">
        <v>0</v>
      </c>
      <c r="AB173" s="159">
        <v>0</v>
      </c>
      <c r="AC173" s="159">
        <v>0</v>
      </c>
      <c r="AD173" s="159">
        <v>0</v>
      </c>
      <c r="AE173" s="159">
        <v>0</v>
      </c>
      <c r="AF173" s="159">
        <v>0</v>
      </c>
      <c r="AG173" s="159">
        <v>0</v>
      </c>
      <c r="AH173" s="159">
        <v>0</v>
      </c>
      <c r="AI173" s="159">
        <v>0</v>
      </c>
      <c r="AJ173" s="159">
        <v>0</v>
      </c>
      <c r="AK173" s="155">
        <v>0</v>
      </c>
      <c r="AL173" s="155">
        <v>0</v>
      </c>
      <c r="AM173" s="216"/>
    </row>
    <row r="174" spans="1:39" ht="13" outlineLevel="1" x14ac:dyDescent="0.25">
      <c r="A174" s="80" t="s">
        <v>344</v>
      </c>
      <c r="B174" s="71" t="s">
        <v>196</v>
      </c>
      <c r="C174" s="72" t="s">
        <v>213</v>
      </c>
      <c r="D174" s="71" t="s">
        <v>147</v>
      </c>
      <c r="E174" s="142" t="s">
        <v>1117</v>
      </c>
      <c r="F174" s="71" t="s">
        <v>374</v>
      </c>
      <c r="G174" s="235">
        <v>44417</v>
      </c>
      <c r="H174" s="235">
        <v>44417</v>
      </c>
      <c r="I174" s="74">
        <v>120</v>
      </c>
      <c r="J174" s="36">
        <v>144</v>
      </c>
      <c r="K174" s="142" t="s">
        <v>761</v>
      </c>
      <c r="L174" s="75" t="s">
        <v>146</v>
      </c>
      <c r="M174" s="142" t="s">
        <v>761</v>
      </c>
      <c r="N174" s="75" t="s">
        <v>146</v>
      </c>
      <c r="O174" s="71" t="s">
        <v>215</v>
      </c>
      <c r="P174" s="90" t="s">
        <v>179</v>
      </c>
      <c r="Q174" s="251">
        <v>6274001906</v>
      </c>
      <c r="R174" s="71" t="s">
        <v>346</v>
      </c>
      <c r="S174" s="76"/>
      <c r="T174" s="77"/>
      <c r="U174" s="76">
        <v>350000000</v>
      </c>
      <c r="V174" s="78">
        <v>2916666.6666666665</v>
      </c>
      <c r="W174" s="78">
        <v>2430555.5555555555</v>
      </c>
      <c r="X174" s="155">
        <v>195416702</v>
      </c>
      <c r="Y174" s="155">
        <v>2430555.5555555555</v>
      </c>
      <c r="Z174" s="155">
        <v>2430555.5555555555</v>
      </c>
      <c r="AA174" s="155">
        <v>2430555.5555555555</v>
      </c>
      <c r="AB174" s="155">
        <v>2430555.5555555555</v>
      </c>
      <c r="AC174" s="155">
        <v>2430555.5555555555</v>
      </c>
      <c r="AD174" s="155">
        <v>2430555.5555555555</v>
      </c>
      <c r="AE174" s="155">
        <v>2430555.5555555555</v>
      </c>
      <c r="AF174" s="155">
        <v>2430555.5555555555</v>
      </c>
      <c r="AG174" s="155">
        <v>2430555.5555555555</v>
      </c>
      <c r="AH174" s="155">
        <v>2430555.5555555555</v>
      </c>
      <c r="AI174" s="155">
        <v>2430555.5555555555</v>
      </c>
      <c r="AJ174" s="155">
        <v>2430555.5555555555</v>
      </c>
      <c r="AK174" s="155">
        <v>29166666.666666668</v>
      </c>
      <c r="AL174" s="155">
        <v>166250035.33333334</v>
      </c>
      <c r="AM174" s="223"/>
    </row>
    <row r="175" spans="1:39" ht="13" outlineLevel="1" x14ac:dyDescent="0.25">
      <c r="A175" s="80" t="s">
        <v>344</v>
      </c>
      <c r="B175" s="71" t="s">
        <v>196</v>
      </c>
      <c r="C175" s="72" t="s">
        <v>213</v>
      </c>
      <c r="D175" s="71" t="s">
        <v>147</v>
      </c>
      <c r="E175" s="142" t="s">
        <v>1118</v>
      </c>
      <c r="F175" s="71" t="s">
        <v>375</v>
      </c>
      <c r="G175" s="235">
        <v>44417</v>
      </c>
      <c r="H175" s="235">
        <v>44417</v>
      </c>
      <c r="I175" s="74">
        <v>120</v>
      </c>
      <c r="J175" s="36">
        <v>144</v>
      </c>
      <c r="K175" s="142" t="s">
        <v>761</v>
      </c>
      <c r="L175" s="75" t="s">
        <v>146</v>
      </c>
      <c r="M175" s="142" t="s">
        <v>761</v>
      </c>
      <c r="N175" s="75" t="s">
        <v>146</v>
      </c>
      <c r="O175" s="71" t="s">
        <v>215</v>
      </c>
      <c r="P175" s="90" t="s">
        <v>179</v>
      </c>
      <c r="Q175" s="251">
        <v>6274001906</v>
      </c>
      <c r="R175" s="71" t="s">
        <v>346</v>
      </c>
      <c r="S175" s="76"/>
      <c r="T175" s="77"/>
      <c r="U175" s="76">
        <v>7914354019</v>
      </c>
      <c r="V175" s="78">
        <v>65952950.158333331</v>
      </c>
      <c r="W175" s="78">
        <v>54960791.798611112</v>
      </c>
      <c r="X175" s="155">
        <v>4409595565</v>
      </c>
      <c r="Y175" s="155">
        <v>54960791.798611112</v>
      </c>
      <c r="Z175" s="155">
        <v>54960791.798611112</v>
      </c>
      <c r="AA175" s="155">
        <v>54960791.798611112</v>
      </c>
      <c r="AB175" s="155">
        <v>54960791.798611112</v>
      </c>
      <c r="AC175" s="155">
        <v>54960791.798611112</v>
      </c>
      <c r="AD175" s="155">
        <v>54960791.798611112</v>
      </c>
      <c r="AE175" s="155">
        <v>54960791.798611112</v>
      </c>
      <c r="AF175" s="155">
        <v>54960791.798611112</v>
      </c>
      <c r="AG175" s="155">
        <v>54960791.798611112</v>
      </c>
      <c r="AH175" s="155">
        <v>54960791.798611112</v>
      </c>
      <c r="AI175" s="155">
        <v>54960791.798611112</v>
      </c>
      <c r="AJ175" s="155">
        <v>54960791.798611112</v>
      </c>
      <c r="AK175" s="155">
        <v>659529501.58333349</v>
      </c>
      <c r="AL175" s="155">
        <v>3750066063.4166665</v>
      </c>
      <c r="AM175" s="223"/>
    </row>
    <row r="176" spans="1:39" ht="13" outlineLevel="1" x14ac:dyDescent="0.25">
      <c r="A176" s="80" t="s">
        <v>344</v>
      </c>
      <c r="B176" s="71" t="s">
        <v>196</v>
      </c>
      <c r="C176" s="72" t="s">
        <v>229</v>
      </c>
      <c r="D176" s="71" t="s">
        <v>147</v>
      </c>
      <c r="E176" s="142" t="s">
        <v>1119</v>
      </c>
      <c r="F176" s="71" t="s">
        <v>376</v>
      </c>
      <c r="G176" s="235">
        <v>44439</v>
      </c>
      <c r="H176" s="235">
        <v>44438</v>
      </c>
      <c r="I176" s="74">
        <v>60</v>
      </c>
      <c r="J176" s="36">
        <v>144</v>
      </c>
      <c r="K176" s="242" t="s">
        <v>94</v>
      </c>
      <c r="L176" s="243" t="s">
        <v>66</v>
      </c>
      <c r="M176" s="242" t="s">
        <v>751</v>
      </c>
      <c r="N176" s="243" t="s">
        <v>231</v>
      </c>
      <c r="O176" s="244" t="s">
        <v>232</v>
      </c>
      <c r="P176" s="90" t="s">
        <v>179</v>
      </c>
      <c r="Q176" s="251">
        <v>6274001906</v>
      </c>
      <c r="R176" s="71" t="s">
        <v>346</v>
      </c>
      <c r="S176" s="76"/>
      <c r="T176" s="77"/>
      <c r="U176" s="76">
        <v>310000000</v>
      </c>
      <c r="V176" s="78">
        <v>5166666.666666667</v>
      </c>
      <c r="W176" s="78">
        <v>2152777.777777778</v>
      </c>
      <c r="X176" s="155">
        <v>36166702</v>
      </c>
      <c r="Y176" s="155">
        <v>2152777.777777778</v>
      </c>
      <c r="Z176" s="155">
        <v>2152777.777777778</v>
      </c>
      <c r="AA176" s="155">
        <v>2152777.777777778</v>
      </c>
      <c r="AB176" s="155">
        <v>2152777.777777778</v>
      </c>
      <c r="AC176" s="155">
        <v>2152777.777777778</v>
      </c>
      <c r="AD176" s="155">
        <v>2152777.777777778</v>
      </c>
      <c r="AE176" s="155">
        <v>2152777.777777778</v>
      </c>
      <c r="AF176" s="155">
        <v>2152777.777777778</v>
      </c>
      <c r="AG176" s="155">
        <v>2152777.777777778</v>
      </c>
      <c r="AH176" s="155">
        <v>2152777.777777778</v>
      </c>
      <c r="AI176" s="155">
        <v>2152777.777777778</v>
      </c>
      <c r="AJ176" s="155">
        <v>2152777.777777778</v>
      </c>
      <c r="AK176" s="155">
        <v>25833333.333333328</v>
      </c>
      <c r="AL176" s="155">
        <v>10333368.666666672</v>
      </c>
      <c r="AM176" s="223"/>
    </row>
    <row r="177" spans="1:39" ht="13" outlineLevel="1" x14ac:dyDescent="0.25">
      <c r="A177" s="80" t="s">
        <v>344</v>
      </c>
      <c r="B177" s="71" t="s">
        <v>196</v>
      </c>
      <c r="C177" s="72" t="s">
        <v>213</v>
      </c>
      <c r="D177" s="71" t="s">
        <v>147</v>
      </c>
      <c r="E177" s="142" t="s">
        <v>1120</v>
      </c>
      <c r="F177" s="71" t="s">
        <v>377</v>
      </c>
      <c r="G177" s="235">
        <v>44439</v>
      </c>
      <c r="H177" s="235">
        <v>44438</v>
      </c>
      <c r="I177" s="74">
        <v>120</v>
      </c>
      <c r="J177" s="36">
        <v>144</v>
      </c>
      <c r="K177" s="242" t="s">
        <v>94</v>
      </c>
      <c r="L177" s="243" t="s">
        <v>66</v>
      </c>
      <c r="M177" s="242" t="s">
        <v>761</v>
      </c>
      <c r="N177" s="243" t="s">
        <v>146</v>
      </c>
      <c r="O177" s="244" t="s">
        <v>215</v>
      </c>
      <c r="P177" s="90" t="s">
        <v>179</v>
      </c>
      <c r="Q177" s="251">
        <v>6274001906</v>
      </c>
      <c r="R177" s="71" t="s">
        <v>346</v>
      </c>
      <c r="S177" s="76"/>
      <c r="T177" s="77"/>
      <c r="U177" s="76">
        <v>1577222005</v>
      </c>
      <c r="V177" s="78">
        <v>13143516.708333334</v>
      </c>
      <c r="W177" s="78">
        <v>10952930.590277778</v>
      </c>
      <c r="X177" s="155">
        <v>880615657</v>
      </c>
      <c r="Y177" s="155">
        <v>10952930.590277778</v>
      </c>
      <c r="Z177" s="155">
        <v>10952930.590277778</v>
      </c>
      <c r="AA177" s="155">
        <v>10952930.590277778</v>
      </c>
      <c r="AB177" s="155">
        <v>10952930.590277778</v>
      </c>
      <c r="AC177" s="155">
        <v>10952930.590277778</v>
      </c>
      <c r="AD177" s="155">
        <v>10952930.590277778</v>
      </c>
      <c r="AE177" s="155">
        <v>10952930.590277778</v>
      </c>
      <c r="AF177" s="155">
        <v>10952930.590277778</v>
      </c>
      <c r="AG177" s="155">
        <v>10952930.590277778</v>
      </c>
      <c r="AH177" s="155">
        <v>10952930.590277778</v>
      </c>
      <c r="AI177" s="155">
        <v>10952930.590277778</v>
      </c>
      <c r="AJ177" s="155">
        <v>10952930.590277778</v>
      </c>
      <c r="AK177" s="155">
        <v>131435167.08333333</v>
      </c>
      <c r="AL177" s="155">
        <v>749180489.91666663</v>
      </c>
      <c r="AM177" s="223"/>
    </row>
    <row r="178" spans="1:39" ht="13" outlineLevel="1" x14ac:dyDescent="0.25">
      <c r="A178" s="80" t="s">
        <v>344</v>
      </c>
      <c r="B178" s="71" t="s">
        <v>196</v>
      </c>
      <c r="C178" s="72" t="s">
        <v>197</v>
      </c>
      <c r="D178" s="71" t="s">
        <v>147</v>
      </c>
      <c r="E178" s="142" t="s">
        <v>1121</v>
      </c>
      <c r="F178" s="71" t="s">
        <v>404</v>
      </c>
      <c r="G178" s="235">
        <v>44439</v>
      </c>
      <c r="H178" s="235">
        <v>44438</v>
      </c>
      <c r="I178" s="74">
        <v>120</v>
      </c>
      <c r="J178" s="36">
        <v>144</v>
      </c>
      <c r="K178" s="242" t="s">
        <v>94</v>
      </c>
      <c r="L178" s="243" t="s">
        <v>66</v>
      </c>
      <c r="M178" s="242" t="s">
        <v>754</v>
      </c>
      <c r="N178" s="243" t="s">
        <v>217</v>
      </c>
      <c r="O178" s="244" t="s">
        <v>218</v>
      </c>
      <c r="P178" s="90" t="s">
        <v>179</v>
      </c>
      <c r="Q178" s="251">
        <v>6274001906</v>
      </c>
      <c r="R178" s="71" t="s">
        <v>346</v>
      </c>
      <c r="S178" s="76"/>
      <c r="T178" s="77"/>
      <c r="U178" s="76">
        <v>397073670</v>
      </c>
      <c r="V178" s="78">
        <v>3308947.25</v>
      </c>
      <c r="W178" s="78">
        <v>2757456.0416666665</v>
      </c>
      <c r="X178" s="155">
        <v>221699426</v>
      </c>
      <c r="Y178" s="155">
        <v>2757456.0416666665</v>
      </c>
      <c r="Z178" s="155">
        <v>2757456.0416666665</v>
      </c>
      <c r="AA178" s="155">
        <v>2757456.0416666665</v>
      </c>
      <c r="AB178" s="155">
        <v>2757456.0416666665</v>
      </c>
      <c r="AC178" s="155">
        <v>2757456.0416666665</v>
      </c>
      <c r="AD178" s="155">
        <v>2757456.0416666665</v>
      </c>
      <c r="AE178" s="155">
        <v>2757456.0416666665</v>
      </c>
      <c r="AF178" s="155">
        <v>2757456.0416666665</v>
      </c>
      <c r="AG178" s="155">
        <v>2757456.0416666665</v>
      </c>
      <c r="AH178" s="155">
        <v>2757456.0416666665</v>
      </c>
      <c r="AI178" s="155">
        <v>2757456.0416666665</v>
      </c>
      <c r="AJ178" s="155">
        <v>2757456.0416666665</v>
      </c>
      <c r="AK178" s="155">
        <v>33089472.500000004</v>
      </c>
      <c r="AL178" s="155">
        <v>188609953.5</v>
      </c>
      <c r="AM178" s="223"/>
    </row>
    <row r="179" spans="1:39" ht="13" outlineLevel="1" x14ac:dyDescent="0.25">
      <c r="A179" s="80" t="s">
        <v>344</v>
      </c>
      <c r="B179" s="71" t="s">
        <v>196</v>
      </c>
      <c r="C179" s="72" t="s">
        <v>213</v>
      </c>
      <c r="D179" s="71" t="s">
        <v>147</v>
      </c>
      <c r="E179" s="142" t="s">
        <v>1122</v>
      </c>
      <c r="F179" s="71" t="s">
        <v>378</v>
      </c>
      <c r="G179" s="235">
        <v>44440</v>
      </c>
      <c r="H179" s="235">
        <v>44440</v>
      </c>
      <c r="I179" s="74">
        <v>36</v>
      </c>
      <c r="J179" s="36">
        <v>144</v>
      </c>
      <c r="K179" s="142" t="s">
        <v>761</v>
      </c>
      <c r="L179" s="75" t="s">
        <v>146</v>
      </c>
      <c r="M179" s="142" t="s">
        <v>761</v>
      </c>
      <c r="N179" s="75" t="s">
        <v>146</v>
      </c>
      <c r="O179" s="71" t="s">
        <v>215</v>
      </c>
      <c r="P179" s="90" t="s">
        <v>179</v>
      </c>
      <c r="Q179" s="251">
        <v>6274001906</v>
      </c>
      <c r="R179" s="71" t="s">
        <v>346</v>
      </c>
      <c r="S179" s="76"/>
      <c r="T179" s="77"/>
      <c r="U179" s="76">
        <v>76120000</v>
      </c>
      <c r="V179" s="78">
        <v>2114444.4444444445</v>
      </c>
      <c r="W179" s="78">
        <v>528611.11111111112</v>
      </c>
      <c r="X179" s="159">
        <v>0</v>
      </c>
      <c r="Y179" s="159">
        <v>0</v>
      </c>
      <c r="Z179" s="159">
        <v>0</v>
      </c>
      <c r="AA179" s="159">
        <v>0</v>
      </c>
      <c r="AB179" s="159">
        <v>0</v>
      </c>
      <c r="AC179" s="159">
        <v>0</v>
      </c>
      <c r="AD179" s="159">
        <v>0</v>
      </c>
      <c r="AE179" s="159">
        <v>0</v>
      </c>
      <c r="AF179" s="159">
        <v>0</v>
      </c>
      <c r="AG179" s="159">
        <v>0</v>
      </c>
      <c r="AH179" s="159">
        <v>0</v>
      </c>
      <c r="AI179" s="159">
        <v>0</v>
      </c>
      <c r="AJ179" s="159">
        <v>0</v>
      </c>
      <c r="AK179" s="155">
        <v>0</v>
      </c>
      <c r="AL179" s="155">
        <v>0</v>
      </c>
      <c r="AM179" s="216"/>
    </row>
    <row r="180" spans="1:39" ht="13" outlineLevel="1" x14ac:dyDescent="0.25">
      <c r="A180" s="80" t="s">
        <v>344</v>
      </c>
      <c r="B180" s="71" t="s">
        <v>205</v>
      </c>
      <c r="C180" s="72" t="s">
        <v>197</v>
      </c>
      <c r="D180" s="71" t="s">
        <v>88</v>
      </c>
      <c r="E180" s="142" t="s">
        <v>1123</v>
      </c>
      <c r="F180" s="71" t="s">
        <v>392</v>
      </c>
      <c r="G180" s="235">
        <v>44510</v>
      </c>
      <c r="H180" s="235">
        <v>44510</v>
      </c>
      <c r="I180" s="74">
        <v>72</v>
      </c>
      <c r="J180" s="36">
        <v>144</v>
      </c>
      <c r="K180" s="142" t="s">
        <v>767</v>
      </c>
      <c r="L180" s="75" t="s">
        <v>224</v>
      </c>
      <c r="M180" s="142" t="s">
        <v>767</v>
      </c>
      <c r="N180" s="75" t="s">
        <v>224</v>
      </c>
      <c r="O180" s="71" t="s">
        <v>225</v>
      </c>
      <c r="P180" s="90" t="s">
        <v>179</v>
      </c>
      <c r="Q180" s="251">
        <v>6274001905</v>
      </c>
      <c r="R180" s="71" t="s">
        <v>346</v>
      </c>
      <c r="S180" s="76"/>
      <c r="T180" s="77"/>
      <c r="U180" s="76">
        <v>165000000</v>
      </c>
      <c r="V180" s="78">
        <v>2291666.6666666665</v>
      </c>
      <c r="W180" s="78">
        <v>1145833.3333333333</v>
      </c>
      <c r="X180" s="155">
        <v>50416700</v>
      </c>
      <c r="Y180" s="155">
        <v>1145833.3333333333</v>
      </c>
      <c r="Z180" s="155">
        <v>1145833.3333333333</v>
      </c>
      <c r="AA180" s="155">
        <v>1145833.3333333333</v>
      </c>
      <c r="AB180" s="155">
        <v>1145833.3333333333</v>
      </c>
      <c r="AC180" s="155">
        <v>1145833.3333333333</v>
      </c>
      <c r="AD180" s="155">
        <v>1145833.3333333333</v>
      </c>
      <c r="AE180" s="155">
        <v>1145833.3333333333</v>
      </c>
      <c r="AF180" s="155">
        <v>1145833.3333333333</v>
      </c>
      <c r="AG180" s="155">
        <v>1145833.3333333333</v>
      </c>
      <c r="AH180" s="155">
        <v>1145833.3333333333</v>
      </c>
      <c r="AI180" s="155">
        <v>1145833.3333333333</v>
      </c>
      <c r="AJ180" s="155">
        <v>1145833.3333333333</v>
      </c>
      <c r="AK180" s="155">
        <v>13750000.000000002</v>
      </c>
      <c r="AL180" s="155">
        <v>36666700</v>
      </c>
      <c r="AM180" s="223"/>
    </row>
    <row r="181" spans="1:39" ht="13" outlineLevel="1" x14ac:dyDescent="0.25">
      <c r="A181" s="80" t="s">
        <v>344</v>
      </c>
      <c r="B181" s="80" t="s">
        <v>257</v>
      </c>
      <c r="C181" s="72" t="s">
        <v>197</v>
      </c>
      <c r="D181" s="71" t="s">
        <v>147</v>
      </c>
      <c r="E181" s="142" t="s">
        <v>1124</v>
      </c>
      <c r="F181" s="71" t="s">
        <v>379</v>
      </c>
      <c r="G181" s="235">
        <v>44501</v>
      </c>
      <c r="H181" s="235">
        <v>44519</v>
      </c>
      <c r="I181" s="74">
        <v>72</v>
      </c>
      <c r="J181" s="36">
        <v>144</v>
      </c>
      <c r="K181" s="242" t="s">
        <v>94</v>
      </c>
      <c r="L181" s="243" t="s">
        <v>66</v>
      </c>
      <c r="M181" s="242" t="s">
        <v>772</v>
      </c>
      <c r="N181" s="243" t="s">
        <v>273</v>
      </c>
      <c r="O181" s="244" t="s">
        <v>274</v>
      </c>
      <c r="P181" s="90" t="s">
        <v>179</v>
      </c>
      <c r="Q181" s="251">
        <v>6274001906</v>
      </c>
      <c r="R181" s="71" t="s">
        <v>346</v>
      </c>
      <c r="S181" s="76"/>
      <c r="T181" s="77"/>
      <c r="U181" s="76">
        <v>88000000</v>
      </c>
      <c r="V181" s="78">
        <v>1222222.2222222222</v>
      </c>
      <c r="W181" s="78">
        <v>611111.11111111112</v>
      </c>
      <c r="X181" s="155">
        <v>26888900</v>
      </c>
      <c r="Y181" s="155">
        <v>611111.11111111112</v>
      </c>
      <c r="Z181" s="155">
        <v>611111.11111111112</v>
      </c>
      <c r="AA181" s="155">
        <v>611111.11111111112</v>
      </c>
      <c r="AB181" s="155">
        <v>611111.11111111112</v>
      </c>
      <c r="AC181" s="155">
        <v>611111.11111111112</v>
      </c>
      <c r="AD181" s="155">
        <v>611111.11111111112</v>
      </c>
      <c r="AE181" s="155">
        <v>611111.11111111112</v>
      </c>
      <c r="AF181" s="155">
        <v>611111.11111111112</v>
      </c>
      <c r="AG181" s="155">
        <v>611111.11111111112</v>
      </c>
      <c r="AH181" s="155">
        <v>611111.11111111112</v>
      </c>
      <c r="AI181" s="155">
        <v>611111.11111111112</v>
      </c>
      <c r="AJ181" s="155">
        <v>611111.11111111112</v>
      </c>
      <c r="AK181" s="155">
        <v>7333333.333333333</v>
      </c>
      <c r="AL181" s="155">
        <v>19555566.666666668</v>
      </c>
      <c r="AM181" s="223"/>
    </row>
    <row r="182" spans="1:39" ht="13" outlineLevel="1" x14ac:dyDescent="0.25">
      <c r="A182" s="80" t="s">
        <v>344</v>
      </c>
      <c r="B182" s="71" t="s">
        <v>196</v>
      </c>
      <c r="C182" s="72" t="s">
        <v>213</v>
      </c>
      <c r="D182" s="71" t="s">
        <v>147</v>
      </c>
      <c r="E182" s="142" t="s">
        <v>1125</v>
      </c>
      <c r="F182" s="71" t="s">
        <v>380</v>
      </c>
      <c r="G182" s="235">
        <v>44593</v>
      </c>
      <c r="H182" s="235">
        <v>44593</v>
      </c>
      <c r="I182" s="74">
        <v>36</v>
      </c>
      <c r="J182" s="36">
        <v>144</v>
      </c>
      <c r="K182" s="142" t="s">
        <v>761</v>
      </c>
      <c r="L182" s="75" t="s">
        <v>146</v>
      </c>
      <c r="M182" s="142" t="s">
        <v>761</v>
      </c>
      <c r="N182" s="75" t="s">
        <v>146</v>
      </c>
      <c r="O182" s="71" t="s">
        <v>215</v>
      </c>
      <c r="P182" s="90" t="s">
        <v>179</v>
      </c>
      <c r="Q182" s="251">
        <v>6274001906</v>
      </c>
      <c r="R182" s="71" t="s">
        <v>346</v>
      </c>
      <c r="S182" s="76"/>
      <c r="T182" s="77"/>
      <c r="U182" s="76">
        <v>53000000</v>
      </c>
      <c r="V182" s="78">
        <v>1472222.2222222222</v>
      </c>
      <c r="W182" s="78">
        <v>368055.55555555556</v>
      </c>
      <c r="X182" s="155">
        <v>0</v>
      </c>
      <c r="Y182" s="155">
        <v>0</v>
      </c>
      <c r="Z182" s="155">
        <v>0</v>
      </c>
      <c r="AA182" s="155">
        <v>0</v>
      </c>
      <c r="AB182" s="155">
        <v>0</v>
      </c>
      <c r="AC182" s="155">
        <v>0</v>
      </c>
      <c r="AD182" s="155">
        <v>0</v>
      </c>
      <c r="AE182" s="155">
        <v>0</v>
      </c>
      <c r="AF182" s="155">
        <v>0</v>
      </c>
      <c r="AG182" s="155">
        <v>0</v>
      </c>
      <c r="AH182" s="155">
        <v>0</v>
      </c>
      <c r="AI182" s="155">
        <v>0</v>
      </c>
      <c r="AJ182" s="155">
        <v>0</v>
      </c>
      <c r="AK182" s="155">
        <v>0</v>
      </c>
      <c r="AL182" s="155">
        <v>0</v>
      </c>
      <c r="AM182" s="223"/>
    </row>
    <row r="183" spans="1:39" ht="13" outlineLevel="1" x14ac:dyDescent="0.25">
      <c r="A183" s="80" t="s">
        <v>344</v>
      </c>
      <c r="B183" s="71" t="s">
        <v>196</v>
      </c>
      <c r="C183" s="72" t="s">
        <v>213</v>
      </c>
      <c r="D183" s="71" t="s">
        <v>88</v>
      </c>
      <c r="E183" s="142" t="s">
        <v>1126</v>
      </c>
      <c r="F183" s="71" t="s">
        <v>393</v>
      </c>
      <c r="G183" s="235">
        <v>44986</v>
      </c>
      <c r="H183" s="235">
        <v>44593</v>
      </c>
      <c r="I183" s="74">
        <v>60</v>
      </c>
      <c r="J183" s="36">
        <v>144</v>
      </c>
      <c r="K183" s="142" t="s">
        <v>761</v>
      </c>
      <c r="L183" s="75" t="s">
        <v>146</v>
      </c>
      <c r="M183" s="142" t="s">
        <v>761</v>
      </c>
      <c r="N183" s="75" t="s">
        <v>146</v>
      </c>
      <c r="O183" s="71" t="s">
        <v>253</v>
      </c>
      <c r="P183" s="90" t="s">
        <v>179</v>
      </c>
      <c r="Q183" s="251">
        <v>6274001905</v>
      </c>
      <c r="R183" s="71" t="s">
        <v>346</v>
      </c>
      <c r="S183" s="76"/>
      <c r="T183" s="77"/>
      <c r="U183" s="76">
        <v>122500000</v>
      </c>
      <c r="V183" s="78">
        <v>2041666.6666666667</v>
      </c>
      <c r="W183" s="78">
        <v>850694.4444444445</v>
      </c>
      <c r="X183" s="155">
        <v>26541714.666666653</v>
      </c>
      <c r="Y183" s="155">
        <v>0</v>
      </c>
      <c r="Z183" s="155">
        <v>0</v>
      </c>
      <c r="AA183" s="155">
        <v>0</v>
      </c>
      <c r="AB183" s="155">
        <v>0</v>
      </c>
      <c r="AC183" s="155">
        <v>0</v>
      </c>
      <c r="AD183" s="155">
        <v>0</v>
      </c>
      <c r="AE183" s="155">
        <v>0</v>
      </c>
      <c r="AF183" s="155">
        <v>0</v>
      </c>
      <c r="AG183" s="155">
        <v>0</v>
      </c>
      <c r="AH183" s="155">
        <v>0</v>
      </c>
      <c r="AI183" s="155">
        <v>0</v>
      </c>
      <c r="AJ183" s="155">
        <v>0</v>
      </c>
      <c r="AK183" s="155">
        <v>0</v>
      </c>
      <c r="AL183" s="155">
        <v>26541714.666666653</v>
      </c>
      <c r="AM183" s="223"/>
    </row>
    <row r="184" spans="1:39" ht="13" outlineLevel="1" x14ac:dyDescent="0.25">
      <c r="A184" s="80" t="s">
        <v>344</v>
      </c>
      <c r="B184" s="71" t="s">
        <v>196</v>
      </c>
      <c r="C184" s="72" t="s">
        <v>213</v>
      </c>
      <c r="D184" s="71" t="s">
        <v>147</v>
      </c>
      <c r="E184" s="142" t="s">
        <v>1127</v>
      </c>
      <c r="F184" s="71" t="s">
        <v>382</v>
      </c>
      <c r="G184" s="235">
        <v>44593</v>
      </c>
      <c r="H184" s="235">
        <v>44620</v>
      </c>
      <c r="I184" s="74">
        <v>72</v>
      </c>
      <c r="J184" s="36">
        <v>144</v>
      </c>
      <c r="K184" s="142" t="s">
        <v>761</v>
      </c>
      <c r="L184" s="75" t="s">
        <v>146</v>
      </c>
      <c r="M184" s="142" t="s">
        <v>761</v>
      </c>
      <c r="N184" s="75" t="s">
        <v>146</v>
      </c>
      <c r="O184" s="71" t="s">
        <v>215</v>
      </c>
      <c r="P184" s="90" t="s">
        <v>179</v>
      </c>
      <c r="Q184" s="251">
        <v>6274001906</v>
      </c>
      <c r="R184" s="71" t="s">
        <v>346</v>
      </c>
      <c r="S184" s="76"/>
      <c r="T184" s="77"/>
      <c r="U184" s="76">
        <v>125800000</v>
      </c>
      <c r="V184" s="78">
        <v>1747222.2222222222</v>
      </c>
      <c r="W184" s="78">
        <v>873611.11111111112</v>
      </c>
      <c r="X184" s="155">
        <v>43680566</v>
      </c>
      <c r="Y184" s="155">
        <v>873611.11111111112</v>
      </c>
      <c r="Z184" s="155">
        <v>873611.11111111112</v>
      </c>
      <c r="AA184" s="155">
        <v>873611.11111111112</v>
      </c>
      <c r="AB184" s="155">
        <v>873611.11111111112</v>
      </c>
      <c r="AC184" s="155">
        <v>873611.11111111112</v>
      </c>
      <c r="AD184" s="155">
        <v>873611.11111111112</v>
      </c>
      <c r="AE184" s="155">
        <v>873611.11111111112</v>
      </c>
      <c r="AF184" s="155">
        <v>873611.11111111112</v>
      </c>
      <c r="AG184" s="155">
        <v>873611.11111111112</v>
      </c>
      <c r="AH184" s="155">
        <v>873611.11111111112</v>
      </c>
      <c r="AI184" s="155">
        <v>873611.11111111112</v>
      </c>
      <c r="AJ184" s="155">
        <v>873611.11111111112</v>
      </c>
      <c r="AK184" s="155">
        <v>10483333.333333336</v>
      </c>
      <c r="AL184" s="155">
        <v>33197232.666666664</v>
      </c>
      <c r="AM184" s="223"/>
    </row>
    <row r="185" spans="1:39" ht="13" outlineLevel="1" x14ac:dyDescent="0.25">
      <c r="A185" s="80" t="s">
        <v>344</v>
      </c>
      <c r="B185" s="71" t="s">
        <v>196</v>
      </c>
      <c r="C185" s="72" t="s">
        <v>229</v>
      </c>
      <c r="D185" s="71" t="s">
        <v>147</v>
      </c>
      <c r="E185" s="142" t="s">
        <v>1128</v>
      </c>
      <c r="F185" s="71" t="s">
        <v>382</v>
      </c>
      <c r="G185" s="235">
        <v>44593</v>
      </c>
      <c r="H185" s="235">
        <v>44620</v>
      </c>
      <c r="I185" s="74">
        <v>72</v>
      </c>
      <c r="J185" s="36">
        <v>144</v>
      </c>
      <c r="K185" s="142" t="s">
        <v>751</v>
      </c>
      <c r="L185" s="75" t="s">
        <v>231</v>
      </c>
      <c r="M185" s="142" t="s">
        <v>751</v>
      </c>
      <c r="N185" s="75" t="s">
        <v>231</v>
      </c>
      <c r="O185" s="71" t="s">
        <v>232</v>
      </c>
      <c r="P185" s="90" t="s">
        <v>179</v>
      </c>
      <c r="Q185" s="251">
        <v>6274001906</v>
      </c>
      <c r="R185" s="71" t="s">
        <v>346</v>
      </c>
      <c r="S185" s="76"/>
      <c r="T185" s="77"/>
      <c r="U185" s="76">
        <v>125800000</v>
      </c>
      <c r="V185" s="78">
        <v>1747222.2222222222</v>
      </c>
      <c r="W185" s="78">
        <v>873611.11111111112</v>
      </c>
      <c r="X185" s="155">
        <v>43680566</v>
      </c>
      <c r="Y185" s="155">
        <v>873611.11111111112</v>
      </c>
      <c r="Z185" s="155">
        <v>873611.11111111112</v>
      </c>
      <c r="AA185" s="155">
        <v>873611.11111111112</v>
      </c>
      <c r="AB185" s="155">
        <v>873611.11111111112</v>
      </c>
      <c r="AC185" s="155">
        <v>873611.11111111112</v>
      </c>
      <c r="AD185" s="155">
        <v>873611.11111111112</v>
      </c>
      <c r="AE185" s="155">
        <v>873611.11111111112</v>
      </c>
      <c r="AF185" s="155">
        <v>873611.11111111112</v>
      </c>
      <c r="AG185" s="155">
        <v>873611.11111111112</v>
      </c>
      <c r="AH185" s="155">
        <v>873611.11111111112</v>
      </c>
      <c r="AI185" s="155">
        <v>873611.11111111112</v>
      </c>
      <c r="AJ185" s="155">
        <v>873611.11111111112</v>
      </c>
      <c r="AK185" s="155">
        <v>10483333.333333336</v>
      </c>
      <c r="AL185" s="155">
        <v>33197232.666666664</v>
      </c>
      <c r="AM185" s="223"/>
    </row>
    <row r="186" spans="1:39" ht="13" outlineLevel="1" x14ac:dyDescent="0.25">
      <c r="A186" s="80" t="s">
        <v>344</v>
      </c>
      <c r="B186" s="71" t="s">
        <v>196</v>
      </c>
      <c r="C186" s="72" t="s">
        <v>201</v>
      </c>
      <c r="D186" s="71" t="s">
        <v>82</v>
      </c>
      <c r="E186" s="142" t="s">
        <v>1129</v>
      </c>
      <c r="F186" s="71" t="s">
        <v>348</v>
      </c>
      <c r="G186" s="235">
        <v>44651</v>
      </c>
      <c r="H186" s="235">
        <v>44651</v>
      </c>
      <c r="I186" s="74">
        <v>72</v>
      </c>
      <c r="J186" s="36">
        <v>144</v>
      </c>
      <c r="K186" s="242" t="s">
        <v>94</v>
      </c>
      <c r="L186" s="243" t="s">
        <v>66</v>
      </c>
      <c r="M186" s="242" t="s">
        <v>763</v>
      </c>
      <c r="N186" s="243" t="s">
        <v>203</v>
      </c>
      <c r="O186" s="244" t="s">
        <v>204</v>
      </c>
      <c r="P186" s="90" t="s">
        <v>179</v>
      </c>
      <c r="Q186" s="251">
        <v>6274001903</v>
      </c>
      <c r="R186" s="71" t="s">
        <v>346</v>
      </c>
      <c r="S186" s="76"/>
      <c r="T186" s="77"/>
      <c r="U186" s="76">
        <v>265000000</v>
      </c>
      <c r="V186" s="78">
        <v>3680555.5555555555</v>
      </c>
      <c r="W186" s="78">
        <v>1840277.7777777778</v>
      </c>
      <c r="X186" s="155">
        <v>95694470</v>
      </c>
      <c r="Y186" s="155">
        <v>1840277.7777777778</v>
      </c>
      <c r="Z186" s="155">
        <v>1840277.7777777778</v>
      </c>
      <c r="AA186" s="155">
        <v>1840277.7777777778</v>
      </c>
      <c r="AB186" s="155">
        <v>1840277.7777777778</v>
      </c>
      <c r="AC186" s="155">
        <v>1840277.7777777778</v>
      </c>
      <c r="AD186" s="155">
        <v>1840277.7777777778</v>
      </c>
      <c r="AE186" s="155">
        <v>1840277.7777777778</v>
      </c>
      <c r="AF186" s="155">
        <v>1840277.7777777778</v>
      </c>
      <c r="AG186" s="155">
        <v>1840277.7777777778</v>
      </c>
      <c r="AH186" s="155">
        <v>1840277.7777777778</v>
      </c>
      <c r="AI186" s="155">
        <v>1840277.7777777778</v>
      </c>
      <c r="AJ186" s="155">
        <v>1840277.7777777778</v>
      </c>
      <c r="AK186" s="155">
        <v>22083333.333333328</v>
      </c>
      <c r="AL186" s="155">
        <v>73611136.666666672</v>
      </c>
      <c r="AM186" s="223"/>
    </row>
    <row r="187" spans="1:39" ht="13" outlineLevel="1" x14ac:dyDescent="0.25">
      <c r="A187" s="80" t="s">
        <v>344</v>
      </c>
      <c r="B187" s="71" t="s">
        <v>196</v>
      </c>
      <c r="C187" s="72" t="s">
        <v>229</v>
      </c>
      <c r="D187" s="71" t="s">
        <v>88</v>
      </c>
      <c r="E187" s="142" t="s">
        <v>1130</v>
      </c>
      <c r="F187" s="71" t="s">
        <v>394</v>
      </c>
      <c r="G187" s="235">
        <v>44652</v>
      </c>
      <c r="H187" s="235">
        <v>44673</v>
      </c>
      <c r="I187" s="74">
        <v>72</v>
      </c>
      <c r="J187" s="36">
        <v>144</v>
      </c>
      <c r="K187" s="142" t="s">
        <v>761</v>
      </c>
      <c r="L187" s="75" t="s">
        <v>146</v>
      </c>
      <c r="M187" s="142" t="s">
        <v>761</v>
      </c>
      <c r="N187" s="75" t="s">
        <v>146</v>
      </c>
      <c r="O187" s="71" t="s">
        <v>232</v>
      </c>
      <c r="P187" s="90" t="s">
        <v>179</v>
      </c>
      <c r="Q187" s="251">
        <v>6274001905</v>
      </c>
      <c r="R187" s="71" t="s">
        <v>346</v>
      </c>
      <c r="S187" s="76"/>
      <c r="T187" s="77"/>
      <c r="U187" s="76">
        <v>600000000</v>
      </c>
      <c r="V187" s="78">
        <v>8333333.333333333</v>
      </c>
      <c r="W187" s="78">
        <v>4166666.6666666665</v>
      </c>
      <c r="X187" s="155">
        <v>224999970</v>
      </c>
      <c r="Y187" s="155">
        <v>4166666.6666666665</v>
      </c>
      <c r="Z187" s="155">
        <v>4166666.6666666665</v>
      </c>
      <c r="AA187" s="155">
        <v>4166666.6666666665</v>
      </c>
      <c r="AB187" s="155">
        <v>4166666.6666666665</v>
      </c>
      <c r="AC187" s="155">
        <v>4166666.6666666665</v>
      </c>
      <c r="AD187" s="155">
        <v>4166666.6666666665</v>
      </c>
      <c r="AE187" s="155">
        <v>4166666.6666666665</v>
      </c>
      <c r="AF187" s="155">
        <v>4166666.6666666665</v>
      </c>
      <c r="AG187" s="155">
        <v>4166666.6666666665</v>
      </c>
      <c r="AH187" s="155">
        <v>4166666.6666666665</v>
      </c>
      <c r="AI187" s="155">
        <v>4166666.6666666665</v>
      </c>
      <c r="AJ187" s="155">
        <v>4166666.6666666665</v>
      </c>
      <c r="AK187" s="155">
        <v>49999999.999999993</v>
      </c>
      <c r="AL187" s="155">
        <v>174999970</v>
      </c>
      <c r="AM187" s="223"/>
    </row>
    <row r="188" spans="1:39" ht="13" outlineLevel="1" x14ac:dyDescent="0.25">
      <c r="A188" s="80" t="s">
        <v>344</v>
      </c>
      <c r="B188" s="71" t="s">
        <v>196</v>
      </c>
      <c r="C188" s="72" t="s">
        <v>213</v>
      </c>
      <c r="D188" s="71" t="s">
        <v>88</v>
      </c>
      <c r="E188" s="142" t="s">
        <v>1131</v>
      </c>
      <c r="F188" s="71" t="s">
        <v>395</v>
      </c>
      <c r="G188" s="235">
        <v>44652</v>
      </c>
      <c r="H188" s="235">
        <v>44673</v>
      </c>
      <c r="I188" s="74">
        <v>72</v>
      </c>
      <c r="J188" s="36">
        <v>144</v>
      </c>
      <c r="K188" s="142" t="s">
        <v>761</v>
      </c>
      <c r="L188" s="75" t="s">
        <v>146</v>
      </c>
      <c r="M188" s="142" t="s">
        <v>761</v>
      </c>
      <c r="N188" s="75" t="s">
        <v>146</v>
      </c>
      <c r="O188" s="71" t="s">
        <v>215</v>
      </c>
      <c r="P188" s="90" t="s">
        <v>179</v>
      </c>
      <c r="Q188" s="251">
        <v>6274001905</v>
      </c>
      <c r="R188" s="71" t="s">
        <v>346</v>
      </c>
      <c r="S188" s="76"/>
      <c r="T188" s="77"/>
      <c r="U188" s="76">
        <v>162000000</v>
      </c>
      <c r="V188" s="78">
        <v>2250000</v>
      </c>
      <c r="W188" s="78">
        <v>1125000</v>
      </c>
      <c r="X188" s="155">
        <v>60750000</v>
      </c>
      <c r="Y188" s="155">
        <v>1125000</v>
      </c>
      <c r="Z188" s="155">
        <v>1125000</v>
      </c>
      <c r="AA188" s="155">
        <v>1125000</v>
      </c>
      <c r="AB188" s="155">
        <v>1125000</v>
      </c>
      <c r="AC188" s="155">
        <v>1125000</v>
      </c>
      <c r="AD188" s="155">
        <v>1125000</v>
      </c>
      <c r="AE188" s="155">
        <v>1125000</v>
      </c>
      <c r="AF188" s="155">
        <v>1125000</v>
      </c>
      <c r="AG188" s="155">
        <v>1125000</v>
      </c>
      <c r="AH188" s="155">
        <v>1125000</v>
      </c>
      <c r="AI188" s="155">
        <v>1125000</v>
      </c>
      <c r="AJ188" s="155">
        <v>1125000</v>
      </c>
      <c r="AK188" s="155">
        <v>13500000</v>
      </c>
      <c r="AL188" s="155">
        <v>47250000</v>
      </c>
      <c r="AM188" s="223"/>
    </row>
    <row r="189" spans="1:39" ht="13" outlineLevel="1" x14ac:dyDescent="0.25">
      <c r="A189" s="80" t="s">
        <v>344</v>
      </c>
      <c r="B189" s="71" t="s">
        <v>196</v>
      </c>
      <c r="C189" s="72" t="s">
        <v>201</v>
      </c>
      <c r="D189" s="71" t="s">
        <v>147</v>
      </c>
      <c r="E189" s="142" t="s">
        <v>1132</v>
      </c>
      <c r="F189" s="71" t="s">
        <v>381</v>
      </c>
      <c r="G189" s="235">
        <v>44713</v>
      </c>
      <c r="H189" s="235">
        <v>44713</v>
      </c>
      <c r="I189" s="74">
        <v>60</v>
      </c>
      <c r="J189" s="36">
        <v>144</v>
      </c>
      <c r="K189" s="142" t="s">
        <v>763</v>
      </c>
      <c r="L189" s="75" t="s">
        <v>203</v>
      </c>
      <c r="M189" s="142" t="s">
        <v>763</v>
      </c>
      <c r="N189" s="75" t="s">
        <v>203</v>
      </c>
      <c r="O189" s="71" t="s">
        <v>204</v>
      </c>
      <c r="P189" s="90" t="s">
        <v>179</v>
      </c>
      <c r="Q189" s="251">
        <v>6274001906</v>
      </c>
      <c r="R189" s="71" t="s">
        <v>346</v>
      </c>
      <c r="S189" s="76"/>
      <c r="T189" s="77"/>
      <c r="U189" s="76">
        <v>60000000</v>
      </c>
      <c r="V189" s="78">
        <v>1000000</v>
      </c>
      <c r="W189" s="78">
        <v>416666.66666666669</v>
      </c>
      <c r="X189" s="155">
        <v>17000000</v>
      </c>
      <c r="Y189" s="155">
        <v>416666.66666666669</v>
      </c>
      <c r="Z189" s="155">
        <v>416666.66666666669</v>
      </c>
      <c r="AA189" s="155">
        <v>416666.66666666669</v>
      </c>
      <c r="AB189" s="155">
        <v>416666.66666666669</v>
      </c>
      <c r="AC189" s="155">
        <v>416666.66666666669</v>
      </c>
      <c r="AD189" s="155">
        <v>416666.66666666669</v>
      </c>
      <c r="AE189" s="155">
        <v>416666.66666666669</v>
      </c>
      <c r="AF189" s="155">
        <v>416666.66666666669</v>
      </c>
      <c r="AG189" s="155">
        <v>416666.66666666669</v>
      </c>
      <c r="AH189" s="155">
        <v>416666.66666666669</v>
      </c>
      <c r="AI189" s="155">
        <v>416666.66666666669</v>
      </c>
      <c r="AJ189" s="155">
        <v>416666.66666666669</v>
      </c>
      <c r="AK189" s="155">
        <v>5000000</v>
      </c>
      <c r="AL189" s="155">
        <v>12000000</v>
      </c>
      <c r="AM189" s="223"/>
    </row>
    <row r="190" spans="1:39" ht="13" outlineLevel="1" x14ac:dyDescent="0.25">
      <c r="A190" s="80" t="s">
        <v>344</v>
      </c>
      <c r="B190" s="71" t="s">
        <v>196</v>
      </c>
      <c r="C190" s="72" t="s">
        <v>201</v>
      </c>
      <c r="D190" s="71" t="s">
        <v>147</v>
      </c>
      <c r="E190" s="142" t="s">
        <v>1133</v>
      </c>
      <c r="F190" s="71" t="s">
        <v>383</v>
      </c>
      <c r="G190" s="235">
        <v>44713</v>
      </c>
      <c r="H190" s="235">
        <v>44713</v>
      </c>
      <c r="I190" s="74">
        <v>36</v>
      </c>
      <c r="J190" s="36">
        <v>144</v>
      </c>
      <c r="K190" s="142" t="s">
        <v>763</v>
      </c>
      <c r="L190" s="75" t="s">
        <v>203</v>
      </c>
      <c r="M190" s="142" t="s">
        <v>763</v>
      </c>
      <c r="N190" s="75" t="s">
        <v>203</v>
      </c>
      <c r="O190" s="71" t="s">
        <v>204</v>
      </c>
      <c r="P190" s="90" t="s">
        <v>179</v>
      </c>
      <c r="Q190" s="251">
        <v>6274001906</v>
      </c>
      <c r="R190" s="71" t="s">
        <v>346</v>
      </c>
      <c r="S190" s="76"/>
      <c r="T190" s="77"/>
      <c r="U190" s="76">
        <v>72000000</v>
      </c>
      <c r="V190" s="78">
        <v>2000000</v>
      </c>
      <c r="W190" s="78">
        <v>500000</v>
      </c>
      <c r="X190" s="158">
        <v>0</v>
      </c>
      <c r="Y190" s="158">
        <v>0</v>
      </c>
      <c r="Z190" s="158">
        <v>0</v>
      </c>
      <c r="AA190" s="158">
        <v>0</v>
      </c>
      <c r="AB190" s="158">
        <v>0</v>
      </c>
      <c r="AC190" s="158">
        <v>0</v>
      </c>
      <c r="AD190" s="158">
        <v>0</v>
      </c>
      <c r="AE190" s="158">
        <v>0</v>
      </c>
      <c r="AF190" s="158">
        <v>0</v>
      </c>
      <c r="AG190" s="158">
        <v>0</v>
      </c>
      <c r="AH190" s="158">
        <v>0</v>
      </c>
      <c r="AI190" s="158">
        <v>0</v>
      </c>
      <c r="AJ190" s="158">
        <v>0</v>
      </c>
      <c r="AK190" s="158">
        <v>0</v>
      </c>
      <c r="AL190" s="158">
        <v>0</v>
      </c>
      <c r="AM190" s="224"/>
    </row>
    <row r="191" spans="1:39" ht="13" outlineLevel="1" x14ac:dyDescent="0.25">
      <c r="A191" s="80" t="s">
        <v>344</v>
      </c>
      <c r="B191" s="71" t="s">
        <v>196</v>
      </c>
      <c r="C191" s="72" t="s">
        <v>213</v>
      </c>
      <c r="D191" s="71" t="s">
        <v>88</v>
      </c>
      <c r="E191" s="142" t="s">
        <v>1134</v>
      </c>
      <c r="F191" s="71" t="s">
        <v>396</v>
      </c>
      <c r="G191" s="235">
        <v>44713</v>
      </c>
      <c r="H191" s="235">
        <v>44722</v>
      </c>
      <c r="I191" s="74">
        <v>60</v>
      </c>
      <c r="J191" s="36">
        <v>144</v>
      </c>
      <c r="K191" s="142" t="s">
        <v>751</v>
      </c>
      <c r="L191" s="75" t="s">
        <v>231</v>
      </c>
      <c r="M191" s="142" t="s">
        <v>751</v>
      </c>
      <c r="N191" s="75" t="s">
        <v>231</v>
      </c>
      <c r="O191" s="71" t="s">
        <v>215</v>
      </c>
      <c r="P191" s="90" t="s">
        <v>179</v>
      </c>
      <c r="Q191" s="251">
        <v>6274001905</v>
      </c>
      <c r="R191" s="71" t="s">
        <v>346</v>
      </c>
      <c r="S191" s="76"/>
      <c r="T191" s="77"/>
      <c r="U191" s="76">
        <v>472000000</v>
      </c>
      <c r="V191" s="78">
        <v>7866666.666666667</v>
      </c>
      <c r="W191" s="78">
        <v>3277777.777777778</v>
      </c>
      <c r="X191" s="155">
        <v>133733362</v>
      </c>
      <c r="Y191" s="155">
        <v>3277777.777777778</v>
      </c>
      <c r="Z191" s="155">
        <v>3277777.777777778</v>
      </c>
      <c r="AA191" s="155">
        <v>3277777.777777778</v>
      </c>
      <c r="AB191" s="155">
        <v>3277777.777777778</v>
      </c>
      <c r="AC191" s="155">
        <v>3277777.777777778</v>
      </c>
      <c r="AD191" s="155">
        <v>3277777.777777778</v>
      </c>
      <c r="AE191" s="155">
        <v>3277777.777777778</v>
      </c>
      <c r="AF191" s="155">
        <v>3277777.777777778</v>
      </c>
      <c r="AG191" s="155">
        <v>3277777.777777778</v>
      </c>
      <c r="AH191" s="155">
        <v>3277777.777777778</v>
      </c>
      <c r="AI191" s="155">
        <v>3277777.777777778</v>
      </c>
      <c r="AJ191" s="155">
        <v>3277777.777777778</v>
      </c>
      <c r="AK191" s="155">
        <v>39333333.333333328</v>
      </c>
      <c r="AL191" s="155">
        <v>94400028.666666672</v>
      </c>
      <c r="AM191" s="223"/>
    </row>
    <row r="192" spans="1:39" ht="13" outlineLevel="1" x14ac:dyDescent="0.25">
      <c r="A192" s="80" t="s">
        <v>344</v>
      </c>
      <c r="B192" s="71" t="s">
        <v>196</v>
      </c>
      <c r="C192" s="72" t="s">
        <v>229</v>
      </c>
      <c r="D192" s="71" t="s">
        <v>82</v>
      </c>
      <c r="E192" s="142" t="s">
        <v>1135</v>
      </c>
      <c r="F192" s="71" t="s">
        <v>349</v>
      </c>
      <c r="G192" s="235">
        <v>44880</v>
      </c>
      <c r="H192" s="235">
        <v>44880</v>
      </c>
      <c r="I192" s="74">
        <v>60</v>
      </c>
      <c r="J192" s="36">
        <v>144</v>
      </c>
      <c r="K192" s="242" t="s">
        <v>759</v>
      </c>
      <c r="L192" s="243" t="s">
        <v>122</v>
      </c>
      <c r="M192" s="242" t="s">
        <v>761</v>
      </c>
      <c r="N192" s="243" t="s">
        <v>146</v>
      </c>
      <c r="O192" s="244" t="s">
        <v>232</v>
      </c>
      <c r="P192" s="90" t="s">
        <v>179</v>
      </c>
      <c r="Q192" s="251">
        <v>6274001903</v>
      </c>
      <c r="R192" s="71" t="s">
        <v>346</v>
      </c>
      <c r="S192" s="76"/>
      <c r="T192" s="77"/>
      <c r="U192" s="76">
        <v>941175390</v>
      </c>
      <c r="V192" s="78">
        <v>15686256.5</v>
      </c>
      <c r="W192" s="78">
        <v>6535940.208333333</v>
      </c>
      <c r="X192" s="155">
        <v>345097662</v>
      </c>
      <c r="Y192" s="155">
        <v>6535940.208333333</v>
      </c>
      <c r="Z192" s="155">
        <v>6535940.208333333</v>
      </c>
      <c r="AA192" s="155">
        <v>6535940.208333333</v>
      </c>
      <c r="AB192" s="155">
        <v>6535940.208333333</v>
      </c>
      <c r="AC192" s="155">
        <v>6535940.208333333</v>
      </c>
      <c r="AD192" s="155">
        <v>6535940.208333333</v>
      </c>
      <c r="AE192" s="155">
        <v>6535940.208333333</v>
      </c>
      <c r="AF192" s="155">
        <v>6535940.208333333</v>
      </c>
      <c r="AG192" s="155">
        <v>6535940.208333333</v>
      </c>
      <c r="AH192" s="155">
        <v>6535940.208333333</v>
      </c>
      <c r="AI192" s="155">
        <v>6535940.208333333</v>
      </c>
      <c r="AJ192" s="155">
        <v>6535940.208333333</v>
      </c>
      <c r="AK192" s="155">
        <v>78431282.5</v>
      </c>
      <c r="AL192" s="155">
        <v>266666379.5</v>
      </c>
      <c r="AM192" s="223">
        <v>45625</v>
      </c>
    </row>
    <row r="193" spans="1:39" ht="13" outlineLevel="1" x14ac:dyDescent="0.25">
      <c r="A193" s="80" t="s">
        <v>344</v>
      </c>
      <c r="B193" s="71" t="s">
        <v>205</v>
      </c>
      <c r="C193" s="72" t="s">
        <v>197</v>
      </c>
      <c r="D193" s="71" t="s">
        <v>147</v>
      </c>
      <c r="E193" s="142" t="s">
        <v>1136</v>
      </c>
      <c r="F193" s="71" t="s">
        <v>384</v>
      </c>
      <c r="G193" s="235">
        <v>44896</v>
      </c>
      <c r="H193" s="235">
        <v>44896</v>
      </c>
      <c r="I193" s="74">
        <v>60</v>
      </c>
      <c r="J193" s="36">
        <v>144</v>
      </c>
      <c r="K193" s="142" t="s">
        <v>767</v>
      </c>
      <c r="L193" s="75" t="s">
        <v>224</v>
      </c>
      <c r="M193" s="142" t="s">
        <v>767</v>
      </c>
      <c r="N193" s="75" t="s">
        <v>224</v>
      </c>
      <c r="O193" s="71" t="s">
        <v>225</v>
      </c>
      <c r="P193" s="90" t="s">
        <v>179</v>
      </c>
      <c r="Q193" s="251">
        <v>6274001906</v>
      </c>
      <c r="R193" s="71" t="s">
        <v>346</v>
      </c>
      <c r="S193" s="76"/>
      <c r="T193" s="77"/>
      <c r="U193" s="76">
        <v>168057600</v>
      </c>
      <c r="V193" s="78">
        <v>2800960</v>
      </c>
      <c r="W193" s="78">
        <v>1167066.6666666667</v>
      </c>
      <c r="X193" s="155">
        <v>64422080</v>
      </c>
      <c r="Y193" s="155">
        <v>1167066.6666666667</v>
      </c>
      <c r="Z193" s="155">
        <v>1167066.6666666667</v>
      </c>
      <c r="AA193" s="155">
        <v>1167066.6666666667</v>
      </c>
      <c r="AB193" s="155">
        <v>1167066.6666666667</v>
      </c>
      <c r="AC193" s="155">
        <v>1167066.6666666667</v>
      </c>
      <c r="AD193" s="155">
        <v>1167066.6666666667</v>
      </c>
      <c r="AE193" s="155">
        <v>1167066.6666666667</v>
      </c>
      <c r="AF193" s="155">
        <v>1167066.6666666667</v>
      </c>
      <c r="AG193" s="155">
        <v>1167066.6666666667</v>
      </c>
      <c r="AH193" s="155">
        <v>1167066.6666666667</v>
      </c>
      <c r="AI193" s="155">
        <v>1167066.6666666667</v>
      </c>
      <c r="AJ193" s="155">
        <v>1167066.6666666667</v>
      </c>
      <c r="AK193" s="155">
        <v>14004799.999999998</v>
      </c>
      <c r="AL193" s="155">
        <v>50417280</v>
      </c>
      <c r="AM193" s="223"/>
    </row>
    <row r="194" spans="1:39" ht="13" outlineLevel="1" x14ac:dyDescent="0.25">
      <c r="A194" s="80" t="s">
        <v>344</v>
      </c>
      <c r="B194" s="71" t="s">
        <v>196</v>
      </c>
      <c r="C194" s="72" t="s">
        <v>197</v>
      </c>
      <c r="D194" s="71" t="s">
        <v>147</v>
      </c>
      <c r="E194" s="142" t="s">
        <v>1137</v>
      </c>
      <c r="F194" s="71" t="s">
        <v>385</v>
      </c>
      <c r="G194" s="235">
        <v>44896</v>
      </c>
      <c r="H194" s="235">
        <v>44896</v>
      </c>
      <c r="I194" s="74">
        <v>60</v>
      </c>
      <c r="J194" s="36">
        <v>144</v>
      </c>
      <c r="K194" s="142" t="s">
        <v>294</v>
      </c>
      <c r="L194" s="75" t="s">
        <v>295</v>
      </c>
      <c r="M194" s="142" t="s">
        <v>294</v>
      </c>
      <c r="N194" s="75" t="s">
        <v>295</v>
      </c>
      <c r="O194" s="71" t="s">
        <v>218</v>
      </c>
      <c r="P194" s="90" t="s">
        <v>179</v>
      </c>
      <c r="Q194" s="251">
        <v>6274001906</v>
      </c>
      <c r="R194" s="71" t="s">
        <v>346</v>
      </c>
      <c r="S194" s="76"/>
      <c r="T194" s="77"/>
      <c r="U194" s="76">
        <v>168057600</v>
      </c>
      <c r="V194" s="78">
        <v>2800960</v>
      </c>
      <c r="W194" s="78">
        <v>1167066.6666666667</v>
      </c>
      <c r="X194" s="155">
        <v>64422080</v>
      </c>
      <c r="Y194" s="155">
        <v>1167066.6666666667</v>
      </c>
      <c r="Z194" s="155">
        <v>1167066.6666666667</v>
      </c>
      <c r="AA194" s="155">
        <v>1167066.6666666667</v>
      </c>
      <c r="AB194" s="155">
        <v>1167066.6666666667</v>
      </c>
      <c r="AC194" s="155">
        <v>1167066.6666666667</v>
      </c>
      <c r="AD194" s="155">
        <v>1167066.6666666667</v>
      </c>
      <c r="AE194" s="155">
        <v>1167066.6666666667</v>
      </c>
      <c r="AF194" s="155">
        <v>1167066.6666666667</v>
      </c>
      <c r="AG194" s="155">
        <v>1167066.6666666667</v>
      </c>
      <c r="AH194" s="155">
        <v>1167066.6666666667</v>
      </c>
      <c r="AI194" s="155">
        <v>1167066.6666666667</v>
      </c>
      <c r="AJ194" s="155">
        <v>1167066.6666666667</v>
      </c>
      <c r="AK194" s="155">
        <v>14004799.999999998</v>
      </c>
      <c r="AL194" s="155">
        <v>50417280</v>
      </c>
      <c r="AM194" s="223"/>
    </row>
    <row r="195" spans="1:39" ht="13" outlineLevel="1" x14ac:dyDescent="0.25">
      <c r="A195" s="80" t="s">
        <v>344</v>
      </c>
      <c r="B195" s="71" t="s">
        <v>196</v>
      </c>
      <c r="C195" s="72" t="s">
        <v>197</v>
      </c>
      <c r="D195" s="71" t="s">
        <v>147</v>
      </c>
      <c r="E195" s="142" t="s">
        <v>1138</v>
      </c>
      <c r="F195" s="71" t="s">
        <v>386</v>
      </c>
      <c r="G195" s="235">
        <v>44896</v>
      </c>
      <c r="H195" s="235">
        <v>44896</v>
      </c>
      <c r="I195" s="74">
        <v>60</v>
      </c>
      <c r="J195" s="36">
        <v>144</v>
      </c>
      <c r="K195" s="142" t="s">
        <v>755</v>
      </c>
      <c r="L195" s="75" t="s">
        <v>305</v>
      </c>
      <c r="M195" s="142" t="s">
        <v>755</v>
      </c>
      <c r="N195" s="75" t="s">
        <v>305</v>
      </c>
      <c r="O195" s="71" t="s">
        <v>218</v>
      </c>
      <c r="P195" s="90" t="s">
        <v>179</v>
      </c>
      <c r="Q195" s="251">
        <v>6274001906</v>
      </c>
      <c r="R195" s="71" t="s">
        <v>346</v>
      </c>
      <c r="S195" s="76"/>
      <c r="T195" s="77"/>
      <c r="U195" s="76">
        <v>168057600</v>
      </c>
      <c r="V195" s="78">
        <v>2800960</v>
      </c>
      <c r="W195" s="78">
        <v>1167066.6666666667</v>
      </c>
      <c r="X195" s="158">
        <v>64422080</v>
      </c>
      <c r="Y195" s="158">
        <v>1167066.6666666667</v>
      </c>
      <c r="Z195" s="158">
        <v>1167066.6666666667</v>
      </c>
      <c r="AA195" s="158">
        <v>1167066.6666666667</v>
      </c>
      <c r="AB195" s="158">
        <v>1167066.6666666667</v>
      </c>
      <c r="AC195" s="158">
        <v>1167066.6666666667</v>
      </c>
      <c r="AD195" s="158">
        <v>1167066.6666666667</v>
      </c>
      <c r="AE195" s="158">
        <v>1167066.6666666667</v>
      </c>
      <c r="AF195" s="158">
        <v>1167066.6666666667</v>
      </c>
      <c r="AG195" s="158">
        <v>1167066.6666666667</v>
      </c>
      <c r="AH195" s="158">
        <v>1167066.6666666667</v>
      </c>
      <c r="AI195" s="158">
        <v>1167066.6666666667</v>
      </c>
      <c r="AJ195" s="158">
        <v>1167066.6666666667</v>
      </c>
      <c r="AK195" s="158">
        <v>14004799.999999998</v>
      </c>
      <c r="AL195" s="158">
        <v>50417280</v>
      </c>
      <c r="AM195" s="224"/>
    </row>
    <row r="196" spans="1:39" ht="13" outlineLevel="1" x14ac:dyDescent="0.25">
      <c r="A196" s="80" t="s">
        <v>344</v>
      </c>
      <c r="B196" s="71" t="s">
        <v>196</v>
      </c>
      <c r="C196" s="72" t="s">
        <v>213</v>
      </c>
      <c r="D196" s="71" t="s">
        <v>147</v>
      </c>
      <c r="E196" s="142" t="s">
        <v>1139</v>
      </c>
      <c r="F196" s="71" t="s">
        <v>387</v>
      </c>
      <c r="G196" s="235">
        <v>44922</v>
      </c>
      <c r="H196" s="235">
        <v>44896</v>
      </c>
      <c r="I196" s="74">
        <v>60</v>
      </c>
      <c r="J196" s="36">
        <v>144</v>
      </c>
      <c r="K196" s="142" t="s">
        <v>761</v>
      </c>
      <c r="L196" s="75" t="s">
        <v>146</v>
      </c>
      <c r="M196" s="142" t="s">
        <v>761</v>
      </c>
      <c r="N196" s="75" t="s">
        <v>146</v>
      </c>
      <c r="O196" s="71" t="s">
        <v>215</v>
      </c>
      <c r="P196" s="90" t="s">
        <v>179</v>
      </c>
      <c r="Q196" s="251">
        <v>6274001906</v>
      </c>
      <c r="R196" s="71" t="s">
        <v>346</v>
      </c>
      <c r="S196" s="76"/>
      <c r="T196" s="77"/>
      <c r="U196" s="76">
        <v>1119518319</v>
      </c>
      <c r="V196" s="78">
        <v>18658638.649999999</v>
      </c>
      <c r="W196" s="78">
        <v>7774432.770833333</v>
      </c>
      <c r="X196" s="155">
        <v>429148713</v>
      </c>
      <c r="Y196" s="155">
        <v>7774432.770833333</v>
      </c>
      <c r="Z196" s="155">
        <v>7774432.770833333</v>
      </c>
      <c r="AA196" s="155">
        <v>7774432.770833333</v>
      </c>
      <c r="AB196" s="155">
        <v>7774432.770833333</v>
      </c>
      <c r="AC196" s="155">
        <v>7774432.770833333</v>
      </c>
      <c r="AD196" s="155">
        <v>7774432.770833333</v>
      </c>
      <c r="AE196" s="155">
        <v>7774432.770833333</v>
      </c>
      <c r="AF196" s="155">
        <v>7774432.770833333</v>
      </c>
      <c r="AG196" s="155">
        <v>7774432.770833333</v>
      </c>
      <c r="AH196" s="155">
        <v>7774432.770833333</v>
      </c>
      <c r="AI196" s="155">
        <v>7774432.770833333</v>
      </c>
      <c r="AJ196" s="155">
        <v>7774432.770833333</v>
      </c>
      <c r="AK196" s="155">
        <v>93293193.249999985</v>
      </c>
      <c r="AL196" s="155">
        <v>335855519.75</v>
      </c>
      <c r="AM196" s="223"/>
    </row>
    <row r="197" spans="1:39" ht="13" outlineLevel="1" x14ac:dyDescent="0.25">
      <c r="A197" s="80" t="s">
        <v>344</v>
      </c>
      <c r="B197" s="71" t="s">
        <v>205</v>
      </c>
      <c r="C197" s="72" t="s">
        <v>206</v>
      </c>
      <c r="D197" s="71" t="s">
        <v>82</v>
      </c>
      <c r="E197" s="142" t="s">
        <v>1140</v>
      </c>
      <c r="F197" s="71" t="s">
        <v>350</v>
      </c>
      <c r="G197" s="235">
        <v>44923</v>
      </c>
      <c r="H197" s="235">
        <v>44927</v>
      </c>
      <c r="I197" s="74">
        <v>60</v>
      </c>
      <c r="J197" s="36">
        <v>144</v>
      </c>
      <c r="K197" s="142" t="s">
        <v>761</v>
      </c>
      <c r="L197" s="75" t="s">
        <v>146</v>
      </c>
      <c r="M197" s="142" t="s">
        <v>761</v>
      </c>
      <c r="N197" s="75" t="s">
        <v>146</v>
      </c>
      <c r="O197" s="71" t="s">
        <v>243</v>
      </c>
      <c r="P197" s="90" t="s">
        <v>179</v>
      </c>
      <c r="Q197" s="251">
        <v>6274001903</v>
      </c>
      <c r="R197" s="71" t="s">
        <v>346</v>
      </c>
      <c r="S197" s="76"/>
      <c r="T197" s="77"/>
      <c r="U197" s="76">
        <v>261760895</v>
      </c>
      <c r="V197" s="78">
        <v>4362681.583333333</v>
      </c>
      <c r="W197" s="78">
        <v>1817783.9930555555</v>
      </c>
      <c r="X197" s="155">
        <v>104704379</v>
      </c>
      <c r="Y197" s="155">
        <v>1817783.9930555555</v>
      </c>
      <c r="Z197" s="155">
        <v>1817783.9930555555</v>
      </c>
      <c r="AA197" s="155">
        <v>1817783.9930555555</v>
      </c>
      <c r="AB197" s="155">
        <v>1817783.9930555555</v>
      </c>
      <c r="AC197" s="155">
        <v>1817783.9930555555</v>
      </c>
      <c r="AD197" s="155">
        <v>1817783.9930555555</v>
      </c>
      <c r="AE197" s="155">
        <v>1817783.9930555555</v>
      </c>
      <c r="AF197" s="155">
        <v>1817783.9930555555</v>
      </c>
      <c r="AG197" s="155">
        <v>1817783.9930555555</v>
      </c>
      <c r="AH197" s="155">
        <v>1817783.9930555555</v>
      </c>
      <c r="AI197" s="155">
        <v>1817783.9930555555</v>
      </c>
      <c r="AJ197" s="155">
        <v>1817783.9930555555</v>
      </c>
      <c r="AK197" s="155">
        <v>21813407.916666668</v>
      </c>
      <c r="AL197" s="155">
        <v>82890971.083333328</v>
      </c>
      <c r="AM197" s="223"/>
    </row>
    <row r="198" spans="1:39" ht="13" outlineLevel="1" x14ac:dyDescent="0.25">
      <c r="A198" s="80" t="s">
        <v>344</v>
      </c>
      <c r="B198" s="71" t="s">
        <v>196</v>
      </c>
      <c r="C198" s="72" t="s">
        <v>213</v>
      </c>
      <c r="D198" s="71" t="s">
        <v>82</v>
      </c>
      <c r="E198" s="142" t="s">
        <v>1141</v>
      </c>
      <c r="F198" s="71" t="s">
        <v>351</v>
      </c>
      <c r="G198" s="235">
        <v>44923</v>
      </c>
      <c r="H198" s="235">
        <v>44927</v>
      </c>
      <c r="I198" s="74">
        <v>60</v>
      </c>
      <c r="J198" s="36">
        <v>144</v>
      </c>
      <c r="K198" s="142" t="s">
        <v>764</v>
      </c>
      <c r="L198" s="75" t="s">
        <v>208</v>
      </c>
      <c r="M198" s="142" t="s">
        <v>764</v>
      </c>
      <c r="N198" s="75" t="s">
        <v>208</v>
      </c>
      <c r="O198" s="71" t="s">
        <v>253</v>
      </c>
      <c r="P198" s="90" t="s">
        <v>179</v>
      </c>
      <c r="Q198" s="251">
        <v>6274001903</v>
      </c>
      <c r="R198" s="71" t="s">
        <v>346</v>
      </c>
      <c r="S198" s="76"/>
      <c r="T198" s="77"/>
      <c r="U198" s="76">
        <v>261760893</v>
      </c>
      <c r="V198" s="78">
        <v>4362681.55</v>
      </c>
      <c r="W198" s="78">
        <v>1817783.9791666667</v>
      </c>
      <c r="X198" s="155">
        <v>104704377</v>
      </c>
      <c r="Y198" s="155">
        <v>1817783.9791666667</v>
      </c>
      <c r="Z198" s="155">
        <v>1817783.9791666667</v>
      </c>
      <c r="AA198" s="155">
        <v>1817783.9791666667</v>
      </c>
      <c r="AB198" s="155">
        <v>1817783.9791666667</v>
      </c>
      <c r="AC198" s="155">
        <v>1817783.9791666667</v>
      </c>
      <c r="AD198" s="155">
        <v>1817783.9791666667</v>
      </c>
      <c r="AE198" s="155">
        <v>1817783.9791666667</v>
      </c>
      <c r="AF198" s="155">
        <v>1817783.9791666667</v>
      </c>
      <c r="AG198" s="155">
        <v>1817783.9791666667</v>
      </c>
      <c r="AH198" s="155">
        <v>1817783.9791666667</v>
      </c>
      <c r="AI198" s="155">
        <v>1817783.9791666667</v>
      </c>
      <c r="AJ198" s="155">
        <v>1817783.9791666667</v>
      </c>
      <c r="AK198" s="155">
        <v>21813407.75</v>
      </c>
      <c r="AL198" s="155">
        <v>82890969.25</v>
      </c>
      <c r="AM198" s="223"/>
    </row>
    <row r="199" spans="1:39" ht="13" outlineLevel="1" x14ac:dyDescent="0.25">
      <c r="A199" s="80" t="s">
        <v>344</v>
      </c>
      <c r="B199" s="71" t="s">
        <v>196</v>
      </c>
      <c r="C199" s="72" t="s">
        <v>197</v>
      </c>
      <c r="D199" s="71" t="s">
        <v>82</v>
      </c>
      <c r="E199" s="142" t="s">
        <v>1142</v>
      </c>
      <c r="F199" s="71" t="s">
        <v>352</v>
      </c>
      <c r="G199" s="235">
        <v>44970</v>
      </c>
      <c r="H199" s="235">
        <v>44958</v>
      </c>
      <c r="I199" s="74">
        <v>60</v>
      </c>
      <c r="J199" s="36">
        <v>144</v>
      </c>
      <c r="K199" s="142" t="s">
        <v>755</v>
      </c>
      <c r="L199" s="75" t="s">
        <v>305</v>
      </c>
      <c r="M199" s="142" t="s">
        <v>755</v>
      </c>
      <c r="N199" s="75" t="s">
        <v>305</v>
      </c>
      <c r="O199" s="71" t="s">
        <v>306</v>
      </c>
      <c r="P199" s="90" t="s">
        <v>179</v>
      </c>
      <c r="Q199" s="251">
        <v>6274001903</v>
      </c>
      <c r="R199" s="71" t="s">
        <v>346</v>
      </c>
      <c r="S199" s="76"/>
      <c r="T199" s="77"/>
      <c r="U199" s="76">
        <v>4460334770</v>
      </c>
      <c r="V199" s="78">
        <v>74338912.833333328</v>
      </c>
      <c r="W199" s="78">
        <v>30974547.013888888</v>
      </c>
      <c r="X199" s="155">
        <v>1858472815</v>
      </c>
      <c r="Y199" s="155">
        <v>30974547.013888888</v>
      </c>
      <c r="Z199" s="155">
        <v>30974547.013888888</v>
      </c>
      <c r="AA199" s="155">
        <v>30974547.013888888</v>
      </c>
      <c r="AB199" s="155">
        <v>30974547.013888888</v>
      </c>
      <c r="AC199" s="155">
        <v>30974547.013888888</v>
      </c>
      <c r="AD199" s="155">
        <v>30974547.013888888</v>
      </c>
      <c r="AE199" s="155">
        <v>30974547.013888888</v>
      </c>
      <c r="AF199" s="155">
        <v>30974547.013888888</v>
      </c>
      <c r="AG199" s="155">
        <v>30974547.013888888</v>
      </c>
      <c r="AH199" s="155">
        <v>30974547.013888888</v>
      </c>
      <c r="AI199" s="155">
        <v>30974547.013888888</v>
      </c>
      <c r="AJ199" s="155">
        <v>30974547.013888888</v>
      </c>
      <c r="AK199" s="155">
        <v>371694564.16666669</v>
      </c>
      <c r="AL199" s="155">
        <v>1486778250.8333333</v>
      </c>
      <c r="AM199" s="223"/>
    </row>
    <row r="200" spans="1:39" ht="13" outlineLevel="1" x14ac:dyDescent="0.25">
      <c r="A200" s="80" t="s">
        <v>344</v>
      </c>
      <c r="B200" s="71" t="s">
        <v>196</v>
      </c>
      <c r="C200" s="72" t="s">
        <v>213</v>
      </c>
      <c r="D200" s="71" t="s">
        <v>147</v>
      </c>
      <c r="E200" s="142" t="s">
        <v>1143</v>
      </c>
      <c r="F200" s="71" t="s">
        <v>388</v>
      </c>
      <c r="G200" s="235">
        <v>44927</v>
      </c>
      <c r="H200" s="235">
        <v>44958</v>
      </c>
      <c r="I200" s="74">
        <v>36</v>
      </c>
      <c r="J200" s="36">
        <v>144</v>
      </c>
      <c r="K200" s="142" t="s">
        <v>761</v>
      </c>
      <c r="L200" s="75" t="s">
        <v>146</v>
      </c>
      <c r="M200" s="142" t="s">
        <v>761</v>
      </c>
      <c r="N200" s="75" t="s">
        <v>146</v>
      </c>
      <c r="O200" s="71" t="s">
        <v>215</v>
      </c>
      <c r="P200" s="90" t="s">
        <v>179</v>
      </c>
      <c r="Q200" s="251">
        <v>6274001906</v>
      </c>
      <c r="R200" s="71" t="s">
        <v>346</v>
      </c>
      <c r="S200" s="76"/>
      <c r="T200" s="77"/>
      <c r="U200" s="76">
        <v>101385900</v>
      </c>
      <c r="V200" s="78">
        <v>2816275</v>
      </c>
      <c r="W200" s="78">
        <v>704068.75</v>
      </c>
      <c r="X200" s="155">
        <v>2816275</v>
      </c>
      <c r="Y200" s="155">
        <v>704068.75</v>
      </c>
      <c r="Z200" s="155">
        <v>704068.75</v>
      </c>
      <c r="AA200" s="155">
        <v>704068.75</v>
      </c>
      <c r="AB200" s="155">
        <v>704068.75</v>
      </c>
      <c r="AC200" s="155">
        <v>0</v>
      </c>
      <c r="AD200" s="155">
        <v>0</v>
      </c>
      <c r="AE200" s="155">
        <v>0</v>
      </c>
      <c r="AF200" s="155">
        <v>0</v>
      </c>
      <c r="AG200" s="155">
        <v>0</v>
      </c>
      <c r="AH200" s="155">
        <v>0</v>
      </c>
      <c r="AI200" s="155">
        <v>0</v>
      </c>
      <c r="AJ200" s="155">
        <v>0</v>
      </c>
      <c r="AK200" s="155">
        <v>2816275</v>
      </c>
      <c r="AL200" s="155">
        <v>0</v>
      </c>
      <c r="AM200" s="223"/>
    </row>
    <row r="201" spans="1:39" ht="13" outlineLevel="1" x14ac:dyDescent="0.25">
      <c r="A201" s="80" t="s">
        <v>344</v>
      </c>
      <c r="B201" s="71" t="s">
        <v>196</v>
      </c>
      <c r="C201" s="72" t="s">
        <v>229</v>
      </c>
      <c r="D201" s="71" t="s">
        <v>147</v>
      </c>
      <c r="E201" s="142" t="s">
        <v>1144</v>
      </c>
      <c r="F201" s="71" t="s">
        <v>389</v>
      </c>
      <c r="G201" s="235">
        <v>44970</v>
      </c>
      <c r="H201" s="235">
        <v>44958</v>
      </c>
      <c r="I201" s="74">
        <v>36</v>
      </c>
      <c r="J201" s="36">
        <v>144</v>
      </c>
      <c r="K201" s="142" t="s">
        <v>751</v>
      </c>
      <c r="L201" s="75" t="s">
        <v>231</v>
      </c>
      <c r="M201" s="142" t="s">
        <v>751</v>
      </c>
      <c r="N201" s="75" t="s">
        <v>231</v>
      </c>
      <c r="O201" s="71" t="s">
        <v>232</v>
      </c>
      <c r="P201" s="90" t="s">
        <v>179</v>
      </c>
      <c r="Q201" s="251">
        <v>6274001906</v>
      </c>
      <c r="R201" s="71" t="s">
        <v>346</v>
      </c>
      <c r="S201" s="76"/>
      <c r="T201" s="77"/>
      <c r="U201" s="76">
        <v>80735343</v>
      </c>
      <c r="V201" s="78">
        <v>2242648.4166666665</v>
      </c>
      <c r="W201" s="78">
        <v>560662.10416666663</v>
      </c>
      <c r="X201" s="155">
        <v>2242628</v>
      </c>
      <c r="Y201" s="155">
        <v>560662.10416666663</v>
      </c>
      <c r="Z201" s="155">
        <v>560662.10416666663</v>
      </c>
      <c r="AA201" s="155">
        <v>560662.10416666663</v>
      </c>
      <c r="AB201" s="155">
        <v>560641.6875</v>
      </c>
      <c r="AC201" s="155">
        <v>0</v>
      </c>
      <c r="AD201" s="155">
        <v>0</v>
      </c>
      <c r="AE201" s="155">
        <v>0</v>
      </c>
      <c r="AF201" s="155">
        <v>0</v>
      </c>
      <c r="AG201" s="155">
        <v>0</v>
      </c>
      <c r="AH201" s="155">
        <v>0</v>
      </c>
      <c r="AI201" s="155">
        <v>0</v>
      </c>
      <c r="AJ201" s="155">
        <v>0</v>
      </c>
      <c r="AK201" s="155">
        <v>2242628</v>
      </c>
      <c r="AL201" s="155">
        <v>0</v>
      </c>
      <c r="AM201" s="223"/>
    </row>
    <row r="202" spans="1:39" ht="13" outlineLevel="1" x14ac:dyDescent="0.25">
      <c r="A202" s="80" t="s">
        <v>344</v>
      </c>
      <c r="B202" s="71" t="s">
        <v>196</v>
      </c>
      <c r="C202" s="72" t="s">
        <v>197</v>
      </c>
      <c r="D202" s="71" t="s">
        <v>147</v>
      </c>
      <c r="E202" s="142" t="s">
        <v>1145</v>
      </c>
      <c r="F202" s="71" t="s">
        <v>390</v>
      </c>
      <c r="G202" s="235">
        <v>44970</v>
      </c>
      <c r="H202" s="235">
        <v>44958</v>
      </c>
      <c r="I202" s="74">
        <v>60</v>
      </c>
      <c r="J202" s="36">
        <v>144</v>
      </c>
      <c r="K202" s="142" t="s">
        <v>754</v>
      </c>
      <c r="L202" s="75" t="s">
        <v>217</v>
      </c>
      <c r="M202" s="142" t="s">
        <v>754</v>
      </c>
      <c r="N202" s="75" t="s">
        <v>217</v>
      </c>
      <c r="O202" s="71" t="s">
        <v>218</v>
      </c>
      <c r="P202" s="90" t="s">
        <v>179</v>
      </c>
      <c r="Q202" s="251">
        <v>6274001906</v>
      </c>
      <c r="R202" s="71" t="s">
        <v>346</v>
      </c>
      <c r="S202" s="76"/>
      <c r="T202" s="77"/>
      <c r="U202" s="76">
        <v>1495635731</v>
      </c>
      <c r="V202" s="78">
        <v>24927262.183333334</v>
      </c>
      <c r="W202" s="78">
        <v>10386359.243055556</v>
      </c>
      <c r="X202" s="155">
        <v>623181561</v>
      </c>
      <c r="Y202" s="155">
        <v>10386359.243055556</v>
      </c>
      <c r="Z202" s="155">
        <v>10386359.243055556</v>
      </c>
      <c r="AA202" s="155">
        <v>10386359.243055556</v>
      </c>
      <c r="AB202" s="155">
        <v>10386359.243055556</v>
      </c>
      <c r="AC202" s="155">
        <v>10386359.243055556</v>
      </c>
      <c r="AD202" s="155">
        <v>10386359.243055556</v>
      </c>
      <c r="AE202" s="155">
        <v>10386359.243055556</v>
      </c>
      <c r="AF202" s="155">
        <v>10386359.243055556</v>
      </c>
      <c r="AG202" s="155">
        <v>10386359.243055556</v>
      </c>
      <c r="AH202" s="155">
        <v>10386359.243055556</v>
      </c>
      <c r="AI202" s="155">
        <v>10386359.243055556</v>
      </c>
      <c r="AJ202" s="155">
        <v>10386359.243055556</v>
      </c>
      <c r="AK202" s="155">
        <v>124636310.91666664</v>
      </c>
      <c r="AL202" s="155">
        <v>498545250.08333337</v>
      </c>
      <c r="AM202" s="223">
        <v>45625</v>
      </c>
    </row>
    <row r="203" spans="1:39" ht="13" outlineLevel="1" x14ac:dyDescent="0.25">
      <c r="A203" s="80" t="s">
        <v>344</v>
      </c>
      <c r="B203" s="71" t="s">
        <v>196</v>
      </c>
      <c r="C203" s="72" t="s">
        <v>197</v>
      </c>
      <c r="D203" s="71" t="s">
        <v>147</v>
      </c>
      <c r="E203" s="142" t="s">
        <v>1146</v>
      </c>
      <c r="F203" s="71" t="s">
        <v>391</v>
      </c>
      <c r="G203" s="235">
        <v>44970</v>
      </c>
      <c r="H203" s="235">
        <v>44958</v>
      </c>
      <c r="I203" s="74">
        <v>60</v>
      </c>
      <c r="J203" s="36">
        <v>144</v>
      </c>
      <c r="K203" s="142" t="s">
        <v>754</v>
      </c>
      <c r="L203" s="75" t="s">
        <v>217</v>
      </c>
      <c r="M203" s="142" t="s">
        <v>754</v>
      </c>
      <c r="N203" s="75" t="s">
        <v>217</v>
      </c>
      <c r="O203" s="71" t="s">
        <v>218</v>
      </c>
      <c r="P203" s="90" t="s">
        <v>179</v>
      </c>
      <c r="Q203" s="251">
        <v>6274001906</v>
      </c>
      <c r="R203" s="71" t="s">
        <v>346</v>
      </c>
      <c r="S203" s="76"/>
      <c r="T203" s="77"/>
      <c r="U203" s="76">
        <v>1495635731</v>
      </c>
      <c r="V203" s="78">
        <v>24927262.183333334</v>
      </c>
      <c r="W203" s="78">
        <v>10386359.243055556</v>
      </c>
      <c r="X203" s="155">
        <v>623181561</v>
      </c>
      <c r="Y203" s="155">
        <v>10386359.243055556</v>
      </c>
      <c r="Z203" s="155">
        <v>10386359.243055556</v>
      </c>
      <c r="AA203" s="155">
        <v>10386359.243055556</v>
      </c>
      <c r="AB203" s="155">
        <v>10386359.243055556</v>
      </c>
      <c r="AC203" s="155">
        <v>10386359.243055556</v>
      </c>
      <c r="AD203" s="155">
        <v>10386359.243055556</v>
      </c>
      <c r="AE203" s="155">
        <v>10386359.243055556</v>
      </c>
      <c r="AF203" s="155">
        <v>10386359.243055556</v>
      </c>
      <c r="AG203" s="155">
        <v>10386359.243055556</v>
      </c>
      <c r="AH203" s="155">
        <v>10386359.243055556</v>
      </c>
      <c r="AI203" s="155">
        <v>10386359.243055556</v>
      </c>
      <c r="AJ203" s="155">
        <v>10386359.243055556</v>
      </c>
      <c r="AK203" s="155">
        <v>124636310.91666664</v>
      </c>
      <c r="AL203" s="155">
        <v>498545250.08333337</v>
      </c>
      <c r="AM203" s="223">
        <v>45625</v>
      </c>
    </row>
    <row r="204" spans="1:39" ht="13" outlineLevel="1" x14ac:dyDescent="0.25">
      <c r="A204" s="80" t="s">
        <v>344</v>
      </c>
      <c r="B204" s="71" t="s">
        <v>196</v>
      </c>
      <c r="C204" s="72" t="s">
        <v>213</v>
      </c>
      <c r="D204" s="71" t="s">
        <v>82</v>
      </c>
      <c r="E204" s="142" t="s">
        <v>1147</v>
      </c>
      <c r="F204" s="71" t="s">
        <v>353</v>
      </c>
      <c r="G204" s="235">
        <v>45002</v>
      </c>
      <c r="H204" s="235">
        <v>45017</v>
      </c>
      <c r="I204" s="74">
        <v>60</v>
      </c>
      <c r="J204" s="36">
        <v>144</v>
      </c>
      <c r="K204" s="142" t="s">
        <v>761</v>
      </c>
      <c r="L204" s="75" t="s">
        <v>146</v>
      </c>
      <c r="M204" s="142" t="s">
        <v>761</v>
      </c>
      <c r="N204" s="75" t="s">
        <v>146</v>
      </c>
      <c r="O204" s="71" t="s">
        <v>215</v>
      </c>
      <c r="P204" s="90" t="s">
        <v>179</v>
      </c>
      <c r="Q204" s="251">
        <v>6274001903</v>
      </c>
      <c r="R204" s="71" t="s">
        <v>346</v>
      </c>
      <c r="S204" s="76"/>
      <c r="T204" s="77"/>
      <c r="U204" s="76">
        <v>99797292</v>
      </c>
      <c r="V204" s="78">
        <v>1663288.2</v>
      </c>
      <c r="W204" s="78">
        <v>693036.75</v>
      </c>
      <c r="X204" s="155">
        <v>44908788</v>
      </c>
      <c r="Y204" s="155">
        <v>693036.75</v>
      </c>
      <c r="Z204" s="155">
        <v>693036.75</v>
      </c>
      <c r="AA204" s="155">
        <v>693036.75</v>
      </c>
      <c r="AB204" s="155">
        <v>693036.75</v>
      </c>
      <c r="AC204" s="155">
        <v>693036.75</v>
      </c>
      <c r="AD204" s="155">
        <v>693036.75</v>
      </c>
      <c r="AE204" s="155">
        <v>693036.75</v>
      </c>
      <c r="AF204" s="155">
        <v>693036.75</v>
      </c>
      <c r="AG204" s="155">
        <v>693036.75</v>
      </c>
      <c r="AH204" s="155">
        <v>693036.75</v>
      </c>
      <c r="AI204" s="155">
        <v>693036.75</v>
      </c>
      <c r="AJ204" s="155">
        <v>693036.75</v>
      </c>
      <c r="AK204" s="155">
        <v>8316441</v>
      </c>
      <c r="AL204" s="155">
        <v>36592347</v>
      </c>
      <c r="AM204" s="223"/>
    </row>
    <row r="205" spans="1:39" ht="13" outlineLevel="1" x14ac:dyDescent="0.25">
      <c r="A205" s="80" t="s">
        <v>344</v>
      </c>
      <c r="B205" s="71" t="s">
        <v>196</v>
      </c>
      <c r="C205" s="72" t="s">
        <v>197</v>
      </c>
      <c r="D205" s="71" t="s">
        <v>82</v>
      </c>
      <c r="E205" s="142" t="s">
        <v>1148</v>
      </c>
      <c r="F205" s="71" t="s">
        <v>401</v>
      </c>
      <c r="G205" s="235">
        <v>45058</v>
      </c>
      <c r="H205" s="235">
        <v>45047</v>
      </c>
      <c r="I205" s="74">
        <v>60</v>
      </c>
      <c r="J205" s="36">
        <v>144</v>
      </c>
      <c r="K205" s="142" t="s">
        <v>619</v>
      </c>
      <c r="L205" s="75" t="s">
        <v>43</v>
      </c>
      <c r="M205" s="142" t="s">
        <v>619</v>
      </c>
      <c r="N205" s="75" t="s">
        <v>43</v>
      </c>
      <c r="O205" s="71" t="s">
        <v>218</v>
      </c>
      <c r="P205" s="90" t="s">
        <v>179</v>
      </c>
      <c r="Q205" s="251">
        <v>6274001903</v>
      </c>
      <c r="R205" s="71" t="s">
        <v>346</v>
      </c>
      <c r="S205" s="76"/>
      <c r="T205" s="77"/>
      <c r="U205" s="76">
        <v>140000000</v>
      </c>
      <c r="V205" s="78">
        <v>2333333.3333333335</v>
      </c>
      <c r="W205" s="78">
        <v>972222.22222222225</v>
      </c>
      <c r="X205" s="155">
        <v>65333312</v>
      </c>
      <c r="Y205" s="155">
        <v>972222.22222222225</v>
      </c>
      <c r="Z205" s="155">
        <v>972222.22222222225</v>
      </c>
      <c r="AA205" s="155">
        <v>972222.22222222225</v>
      </c>
      <c r="AB205" s="155">
        <v>972222.22222222225</v>
      </c>
      <c r="AC205" s="155">
        <v>972222.22222222225</v>
      </c>
      <c r="AD205" s="155">
        <v>972222.22222222225</v>
      </c>
      <c r="AE205" s="155">
        <v>972222.22222222225</v>
      </c>
      <c r="AF205" s="155">
        <v>972222.22222222225</v>
      </c>
      <c r="AG205" s="155">
        <v>972222.22222222225</v>
      </c>
      <c r="AH205" s="155">
        <v>972222.22222222225</v>
      </c>
      <c r="AI205" s="155">
        <v>972222.22222222225</v>
      </c>
      <c r="AJ205" s="155">
        <v>972222.22222222225</v>
      </c>
      <c r="AK205" s="155">
        <v>11666666.666666666</v>
      </c>
      <c r="AL205" s="155">
        <v>53666645.333333336</v>
      </c>
      <c r="AM205" s="223"/>
    </row>
    <row r="206" spans="1:39" ht="13" outlineLevel="1" x14ac:dyDescent="0.25">
      <c r="A206" s="80" t="s">
        <v>344</v>
      </c>
      <c r="B206" s="71" t="s">
        <v>196</v>
      </c>
      <c r="C206" s="72" t="s">
        <v>229</v>
      </c>
      <c r="D206" s="71" t="s">
        <v>82</v>
      </c>
      <c r="E206" s="142" t="s">
        <v>1149</v>
      </c>
      <c r="F206" s="71" t="s">
        <v>402</v>
      </c>
      <c r="G206" s="235">
        <v>45141</v>
      </c>
      <c r="H206" s="235">
        <v>45078</v>
      </c>
      <c r="I206" s="74">
        <v>36</v>
      </c>
      <c r="J206" s="36">
        <v>144</v>
      </c>
      <c r="K206" s="242" t="s">
        <v>94</v>
      </c>
      <c r="L206" s="243" t="s">
        <v>66</v>
      </c>
      <c r="M206" s="242" t="s">
        <v>750</v>
      </c>
      <c r="N206" s="243" t="s">
        <v>434</v>
      </c>
      <c r="O206" s="244" t="s">
        <v>251</v>
      </c>
      <c r="P206" s="90" t="s">
        <v>179</v>
      </c>
      <c r="Q206" s="251">
        <v>6274001903</v>
      </c>
      <c r="R206" s="71" t="s">
        <v>346</v>
      </c>
      <c r="S206" s="76"/>
      <c r="T206" s="77"/>
      <c r="U206" s="76">
        <v>380542065</v>
      </c>
      <c r="V206" s="78">
        <v>10570612.916666666</v>
      </c>
      <c r="W206" s="78">
        <v>2642653.2291666665</v>
      </c>
      <c r="X206" s="155">
        <v>52853062</v>
      </c>
      <c r="Y206" s="155">
        <v>2642653.2291666665</v>
      </c>
      <c r="Z206" s="155">
        <v>2642653.2291666665</v>
      </c>
      <c r="AA206" s="155">
        <v>2642653.2291666665</v>
      </c>
      <c r="AB206" s="155">
        <v>2642653.2291666665</v>
      </c>
      <c r="AC206" s="155">
        <v>2642653.2291666665</v>
      </c>
      <c r="AD206" s="155">
        <v>2642653.2291666665</v>
      </c>
      <c r="AE206" s="155">
        <v>2642653.2291666665</v>
      </c>
      <c r="AF206" s="155">
        <v>2642653.2291666665</v>
      </c>
      <c r="AG206" s="155">
        <v>2642653.2291666665</v>
      </c>
      <c r="AH206" s="155">
        <v>2642653.2291666665</v>
      </c>
      <c r="AI206" s="155">
        <v>2642653.2291666665</v>
      </c>
      <c r="AJ206" s="155">
        <v>2642653.2291666665</v>
      </c>
      <c r="AK206" s="155">
        <v>31711838.750000004</v>
      </c>
      <c r="AL206" s="155">
        <v>21141223.249999996</v>
      </c>
      <c r="AM206" s="223"/>
    </row>
    <row r="207" spans="1:39" ht="13" outlineLevel="1" x14ac:dyDescent="0.25">
      <c r="A207" s="80" t="s">
        <v>344</v>
      </c>
      <c r="B207" s="71" t="s">
        <v>205</v>
      </c>
      <c r="C207" s="72" t="s">
        <v>206</v>
      </c>
      <c r="D207" s="71" t="s">
        <v>82</v>
      </c>
      <c r="E207" s="142" t="s">
        <v>1150</v>
      </c>
      <c r="F207" s="71" t="s">
        <v>355</v>
      </c>
      <c r="G207" s="235">
        <v>45141</v>
      </c>
      <c r="H207" s="235">
        <v>45108</v>
      </c>
      <c r="I207" s="74">
        <v>36</v>
      </c>
      <c r="J207" s="36">
        <v>144</v>
      </c>
      <c r="K207" s="242" t="s">
        <v>94</v>
      </c>
      <c r="L207" s="243" t="s">
        <v>66</v>
      </c>
      <c r="M207" s="242" t="s">
        <v>770</v>
      </c>
      <c r="N207" s="243" t="s">
        <v>264</v>
      </c>
      <c r="O207" s="244" t="s">
        <v>243</v>
      </c>
      <c r="P207" s="90" t="s">
        <v>179</v>
      </c>
      <c r="Q207" s="251">
        <v>6274001903</v>
      </c>
      <c r="R207" s="71" t="s">
        <v>346</v>
      </c>
      <c r="S207" s="76"/>
      <c r="T207" s="77"/>
      <c r="U207" s="76">
        <v>365416370</v>
      </c>
      <c r="V207" s="78">
        <v>10150454.722222222</v>
      </c>
      <c r="W207" s="78">
        <v>2537613.6805555555</v>
      </c>
      <c r="X207" s="155">
        <v>60902750</v>
      </c>
      <c r="Y207" s="155">
        <v>2537613.6805555555</v>
      </c>
      <c r="Z207" s="155">
        <v>2537613.6805555555</v>
      </c>
      <c r="AA207" s="155">
        <v>2537613.6805555555</v>
      </c>
      <c r="AB207" s="155">
        <v>2537613.6805555555</v>
      </c>
      <c r="AC207" s="155">
        <v>2537613.6805555555</v>
      </c>
      <c r="AD207" s="155">
        <v>2537613.6805555555</v>
      </c>
      <c r="AE207" s="155">
        <v>2537613.6805555555</v>
      </c>
      <c r="AF207" s="155">
        <v>2537613.6805555555</v>
      </c>
      <c r="AG207" s="155">
        <v>2537613.6805555555</v>
      </c>
      <c r="AH207" s="155">
        <v>2537613.6805555555</v>
      </c>
      <c r="AI207" s="155">
        <v>2537613.6805555555</v>
      </c>
      <c r="AJ207" s="155">
        <v>2537613.6805555555</v>
      </c>
      <c r="AK207" s="155">
        <v>30451364.166666668</v>
      </c>
      <c r="AL207" s="155">
        <v>30451385.833333332</v>
      </c>
      <c r="AM207" s="223"/>
    </row>
    <row r="208" spans="1:39" ht="13" outlineLevel="1" x14ac:dyDescent="0.25">
      <c r="A208" s="80" t="s">
        <v>344</v>
      </c>
      <c r="B208" s="71" t="s">
        <v>205</v>
      </c>
      <c r="C208" s="72" t="s">
        <v>197</v>
      </c>
      <c r="D208" s="71" t="s">
        <v>82</v>
      </c>
      <c r="E208" s="142" t="s">
        <v>1151</v>
      </c>
      <c r="F208" s="71" t="s">
        <v>354</v>
      </c>
      <c r="G208" s="235">
        <v>45110</v>
      </c>
      <c r="H208" s="235">
        <v>45110</v>
      </c>
      <c r="I208" s="74">
        <v>36</v>
      </c>
      <c r="J208" s="36">
        <v>144</v>
      </c>
      <c r="K208" s="242" t="s">
        <v>94</v>
      </c>
      <c r="L208" s="243" t="s">
        <v>66</v>
      </c>
      <c r="M208" s="242" t="s">
        <v>767</v>
      </c>
      <c r="N208" s="243" t="s">
        <v>224</v>
      </c>
      <c r="O208" s="244" t="s">
        <v>225</v>
      </c>
      <c r="P208" s="90" t="s">
        <v>179</v>
      </c>
      <c r="Q208" s="251">
        <v>6274001903</v>
      </c>
      <c r="R208" s="71" t="s">
        <v>346</v>
      </c>
      <c r="S208" s="76"/>
      <c r="T208" s="77"/>
      <c r="U208" s="76">
        <v>175949315</v>
      </c>
      <c r="V208" s="78">
        <v>4887480.972222222</v>
      </c>
      <c r="W208" s="78">
        <v>1221870.2430555555</v>
      </c>
      <c r="X208" s="155">
        <v>29324885</v>
      </c>
      <c r="Y208" s="155">
        <v>1221870.2430555555</v>
      </c>
      <c r="Z208" s="155">
        <v>1221870.2430555555</v>
      </c>
      <c r="AA208" s="155">
        <v>1221870.2430555555</v>
      </c>
      <c r="AB208" s="155">
        <v>1221870.2430555555</v>
      </c>
      <c r="AC208" s="155">
        <v>1221870.2430555555</v>
      </c>
      <c r="AD208" s="155">
        <v>1221870.2430555555</v>
      </c>
      <c r="AE208" s="155">
        <v>1221870.2430555555</v>
      </c>
      <c r="AF208" s="155">
        <v>1221870.2430555555</v>
      </c>
      <c r="AG208" s="155">
        <v>1221870.2430555555</v>
      </c>
      <c r="AH208" s="155">
        <v>1221870.2430555555</v>
      </c>
      <c r="AI208" s="155">
        <v>1221870.2430555555</v>
      </c>
      <c r="AJ208" s="155">
        <v>1221870.2430555555</v>
      </c>
      <c r="AK208" s="155">
        <v>14662442.91666667</v>
      </c>
      <c r="AL208" s="155">
        <v>14662442.08333333</v>
      </c>
      <c r="AM208" s="223"/>
    </row>
    <row r="209" spans="1:39" ht="13" outlineLevel="1" x14ac:dyDescent="0.25">
      <c r="A209" s="80" t="s">
        <v>344</v>
      </c>
      <c r="B209" s="71" t="s">
        <v>196</v>
      </c>
      <c r="C209" s="72" t="s">
        <v>229</v>
      </c>
      <c r="D209" s="71" t="s">
        <v>82</v>
      </c>
      <c r="E209" s="142" t="s">
        <v>1152</v>
      </c>
      <c r="F209" s="71" t="s">
        <v>356</v>
      </c>
      <c r="G209" s="235">
        <v>45139</v>
      </c>
      <c r="H209" s="235">
        <v>45139</v>
      </c>
      <c r="I209" s="74">
        <v>36</v>
      </c>
      <c r="J209" s="36">
        <v>144</v>
      </c>
      <c r="K209" s="242" t="s">
        <v>94</v>
      </c>
      <c r="L209" s="243" t="s">
        <v>66</v>
      </c>
      <c r="M209" s="242" t="s">
        <v>761</v>
      </c>
      <c r="N209" s="243" t="s">
        <v>146</v>
      </c>
      <c r="O209" s="244" t="s">
        <v>232</v>
      </c>
      <c r="P209" s="90" t="s">
        <v>179</v>
      </c>
      <c r="Q209" s="251">
        <v>6274001903</v>
      </c>
      <c r="R209" s="71" t="s">
        <v>346</v>
      </c>
      <c r="S209" s="76"/>
      <c r="T209" s="77"/>
      <c r="U209" s="76">
        <v>63755169</v>
      </c>
      <c r="V209" s="78">
        <v>1770976.9166666667</v>
      </c>
      <c r="W209" s="78">
        <v>442744.22916666669</v>
      </c>
      <c r="X209" s="155">
        <v>12396836</v>
      </c>
      <c r="Y209" s="155">
        <v>442744.22916666669</v>
      </c>
      <c r="Z209" s="155">
        <v>442744.22916666669</v>
      </c>
      <c r="AA209" s="155">
        <v>442744.22916666669</v>
      </c>
      <c r="AB209" s="155">
        <v>442744.22916666669</v>
      </c>
      <c r="AC209" s="155">
        <v>442744.22916666669</v>
      </c>
      <c r="AD209" s="155">
        <v>442744.22916666669</v>
      </c>
      <c r="AE209" s="155">
        <v>442744.22916666669</v>
      </c>
      <c r="AF209" s="155">
        <v>442744.22916666669</v>
      </c>
      <c r="AG209" s="155">
        <v>442744.22916666669</v>
      </c>
      <c r="AH209" s="155">
        <v>442744.22916666669</v>
      </c>
      <c r="AI209" s="155">
        <v>442744.22916666669</v>
      </c>
      <c r="AJ209" s="155">
        <v>442744.22916666669</v>
      </c>
      <c r="AK209" s="155">
        <v>5312930.75</v>
      </c>
      <c r="AL209" s="155">
        <v>7083905.25</v>
      </c>
      <c r="AM209" s="223"/>
    </row>
    <row r="210" spans="1:39" ht="13" outlineLevel="1" x14ac:dyDescent="0.25">
      <c r="A210" s="80" t="s">
        <v>344</v>
      </c>
      <c r="B210" s="71" t="s">
        <v>196</v>
      </c>
      <c r="C210" s="72" t="s">
        <v>201</v>
      </c>
      <c r="D210" s="71" t="s">
        <v>82</v>
      </c>
      <c r="E210" s="142" t="s">
        <v>1153</v>
      </c>
      <c r="F210" s="71" t="s">
        <v>357</v>
      </c>
      <c r="G210" s="235">
        <v>45169</v>
      </c>
      <c r="H210" s="235">
        <v>45139</v>
      </c>
      <c r="I210" s="74">
        <v>36</v>
      </c>
      <c r="J210" s="36">
        <v>144</v>
      </c>
      <c r="K210" s="242" t="s">
        <v>94</v>
      </c>
      <c r="L210" s="243" t="s">
        <v>66</v>
      </c>
      <c r="M210" s="242" t="s">
        <v>763</v>
      </c>
      <c r="N210" s="243" t="s">
        <v>203</v>
      </c>
      <c r="O210" s="244" t="s">
        <v>204</v>
      </c>
      <c r="P210" s="90" t="s">
        <v>179</v>
      </c>
      <c r="Q210" s="251">
        <v>6274001903</v>
      </c>
      <c r="R210" s="71" t="s">
        <v>346</v>
      </c>
      <c r="S210" s="76"/>
      <c r="T210" s="77"/>
      <c r="U210" s="76">
        <v>729100000</v>
      </c>
      <c r="V210" s="78">
        <v>20252777.777777776</v>
      </c>
      <c r="W210" s="78">
        <v>5063194.444444444</v>
      </c>
      <c r="X210" s="155">
        <v>141769438</v>
      </c>
      <c r="Y210" s="155">
        <v>5063194.444444444</v>
      </c>
      <c r="Z210" s="155">
        <v>5063194.444444444</v>
      </c>
      <c r="AA210" s="155">
        <v>5063194.444444444</v>
      </c>
      <c r="AB210" s="155">
        <v>5063194.444444444</v>
      </c>
      <c r="AC210" s="155">
        <v>5063194.444444444</v>
      </c>
      <c r="AD210" s="155">
        <v>5063194.444444444</v>
      </c>
      <c r="AE210" s="155">
        <v>5063194.444444444</v>
      </c>
      <c r="AF210" s="155">
        <v>5063194.444444444</v>
      </c>
      <c r="AG210" s="155">
        <v>5063194.444444444</v>
      </c>
      <c r="AH210" s="155">
        <v>5063194.444444444</v>
      </c>
      <c r="AI210" s="155">
        <v>5063194.444444444</v>
      </c>
      <c r="AJ210" s="155">
        <v>5063194.444444444</v>
      </c>
      <c r="AK210" s="155">
        <v>60758333.333333343</v>
      </c>
      <c r="AL210" s="155">
        <v>81011104.666666657</v>
      </c>
      <c r="AM210" s="223"/>
    </row>
    <row r="211" spans="1:39" ht="13" outlineLevel="1" x14ac:dyDescent="0.25">
      <c r="A211" s="80" t="s">
        <v>344</v>
      </c>
      <c r="B211" s="71" t="s">
        <v>196</v>
      </c>
      <c r="C211" s="72" t="s">
        <v>201</v>
      </c>
      <c r="D211" s="71" t="s">
        <v>82</v>
      </c>
      <c r="E211" s="142" t="s">
        <v>1154</v>
      </c>
      <c r="F211" s="71" t="s">
        <v>358</v>
      </c>
      <c r="G211" s="235">
        <v>45170</v>
      </c>
      <c r="H211" s="235">
        <v>45170</v>
      </c>
      <c r="I211" s="74">
        <v>60</v>
      </c>
      <c r="J211" s="36">
        <v>144</v>
      </c>
      <c r="K211" s="142" t="s">
        <v>763</v>
      </c>
      <c r="L211" s="75" t="s">
        <v>203</v>
      </c>
      <c r="M211" s="142" t="s">
        <v>763</v>
      </c>
      <c r="N211" s="75" t="s">
        <v>203</v>
      </c>
      <c r="O211" s="71" t="s">
        <v>247</v>
      </c>
      <c r="P211" s="90" t="s">
        <v>179</v>
      </c>
      <c r="Q211" s="251">
        <v>6274001903</v>
      </c>
      <c r="R211" s="71" t="s">
        <v>346</v>
      </c>
      <c r="S211" s="76"/>
      <c r="T211" s="77"/>
      <c r="U211" s="76">
        <v>98000000</v>
      </c>
      <c r="V211" s="78">
        <v>1633333.3333333333</v>
      </c>
      <c r="W211" s="78">
        <v>680555.5555555555</v>
      </c>
      <c r="X211" s="155">
        <v>52266648</v>
      </c>
      <c r="Y211" s="155">
        <v>680555.5555555555</v>
      </c>
      <c r="Z211" s="155">
        <v>680555.5555555555</v>
      </c>
      <c r="AA211" s="155">
        <v>680555.5555555555</v>
      </c>
      <c r="AB211" s="155">
        <v>680555.5555555555</v>
      </c>
      <c r="AC211" s="155">
        <v>680555.5555555555</v>
      </c>
      <c r="AD211" s="155">
        <v>680555.5555555555</v>
      </c>
      <c r="AE211" s="155">
        <v>680555.5555555555</v>
      </c>
      <c r="AF211" s="155">
        <v>680555.5555555555</v>
      </c>
      <c r="AG211" s="155">
        <v>680555.5555555555</v>
      </c>
      <c r="AH211" s="155">
        <v>680555.5555555555</v>
      </c>
      <c r="AI211" s="155">
        <v>680555.5555555555</v>
      </c>
      <c r="AJ211" s="155">
        <v>680555.5555555555</v>
      </c>
      <c r="AK211" s="155">
        <v>8166666.6666666679</v>
      </c>
      <c r="AL211" s="155">
        <v>44099981.333333328</v>
      </c>
      <c r="AM211" s="223"/>
    </row>
    <row r="212" spans="1:39" ht="13" outlineLevel="1" x14ac:dyDescent="0.25">
      <c r="A212" s="80" t="s">
        <v>344</v>
      </c>
      <c r="B212" s="71" t="s">
        <v>196</v>
      </c>
      <c r="C212" s="72" t="s">
        <v>201</v>
      </c>
      <c r="D212" s="71" t="s">
        <v>82</v>
      </c>
      <c r="E212" s="142" t="s">
        <v>1155</v>
      </c>
      <c r="F212" s="71" t="s">
        <v>359</v>
      </c>
      <c r="G212" s="235">
        <v>45170</v>
      </c>
      <c r="H212" s="235">
        <v>45170</v>
      </c>
      <c r="I212" s="74">
        <v>60</v>
      </c>
      <c r="J212" s="36">
        <v>144</v>
      </c>
      <c r="K212" s="142" t="s">
        <v>763</v>
      </c>
      <c r="L212" s="75" t="s">
        <v>203</v>
      </c>
      <c r="M212" s="142" t="s">
        <v>763</v>
      </c>
      <c r="N212" s="75" t="s">
        <v>203</v>
      </c>
      <c r="O212" s="71" t="s">
        <v>249</v>
      </c>
      <c r="P212" s="90" t="s">
        <v>179</v>
      </c>
      <c r="Q212" s="251">
        <v>6274001903</v>
      </c>
      <c r="R212" s="71" t="s">
        <v>346</v>
      </c>
      <c r="S212" s="76"/>
      <c r="T212" s="77"/>
      <c r="U212" s="76">
        <v>91000000</v>
      </c>
      <c r="V212" s="78">
        <v>1516666.6666666667</v>
      </c>
      <c r="W212" s="78">
        <v>631944.4444444445</v>
      </c>
      <c r="X212" s="155">
        <v>48533352</v>
      </c>
      <c r="Y212" s="155">
        <v>631944.4444444445</v>
      </c>
      <c r="Z212" s="155">
        <v>631944.4444444445</v>
      </c>
      <c r="AA212" s="155">
        <v>631944.4444444445</v>
      </c>
      <c r="AB212" s="155">
        <v>631944.4444444445</v>
      </c>
      <c r="AC212" s="155">
        <v>631944.4444444445</v>
      </c>
      <c r="AD212" s="155">
        <v>631944.4444444445</v>
      </c>
      <c r="AE212" s="155">
        <v>631944.4444444445</v>
      </c>
      <c r="AF212" s="155">
        <v>631944.4444444445</v>
      </c>
      <c r="AG212" s="155">
        <v>631944.4444444445</v>
      </c>
      <c r="AH212" s="155">
        <v>631944.4444444445</v>
      </c>
      <c r="AI212" s="155">
        <v>631944.4444444445</v>
      </c>
      <c r="AJ212" s="155">
        <v>631944.4444444445</v>
      </c>
      <c r="AK212" s="155">
        <v>7583333.3333333321</v>
      </c>
      <c r="AL212" s="155">
        <v>40950018.666666672</v>
      </c>
      <c r="AM212" s="223"/>
    </row>
    <row r="213" spans="1:39" ht="13" outlineLevel="1" x14ac:dyDescent="0.25">
      <c r="A213" s="80" t="s">
        <v>344</v>
      </c>
      <c r="B213" s="71" t="s">
        <v>196</v>
      </c>
      <c r="C213" s="72" t="s">
        <v>213</v>
      </c>
      <c r="D213" s="71" t="s">
        <v>82</v>
      </c>
      <c r="E213" s="142" t="s">
        <v>1156</v>
      </c>
      <c r="F213" s="71" t="s">
        <v>360</v>
      </c>
      <c r="G213" s="235">
        <v>45170</v>
      </c>
      <c r="H213" s="235">
        <v>45170</v>
      </c>
      <c r="I213" s="74">
        <v>60</v>
      </c>
      <c r="J213" s="36">
        <v>144</v>
      </c>
      <c r="K213" s="242" t="s">
        <v>94</v>
      </c>
      <c r="L213" s="243" t="s">
        <v>66</v>
      </c>
      <c r="M213" s="242" t="s">
        <v>761</v>
      </c>
      <c r="N213" s="243" t="s">
        <v>146</v>
      </c>
      <c r="O213" s="244" t="s">
        <v>253</v>
      </c>
      <c r="P213" s="90" t="s">
        <v>179</v>
      </c>
      <c r="Q213" s="251">
        <v>6274001903</v>
      </c>
      <c r="R213" s="71" t="s">
        <v>346</v>
      </c>
      <c r="S213" s="76"/>
      <c r="T213" s="77"/>
      <c r="U213" s="76">
        <v>1272618024</v>
      </c>
      <c r="V213" s="78">
        <v>21210300.399999999</v>
      </c>
      <c r="W213" s="78">
        <v>8837625.166666666</v>
      </c>
      <c r="X213" s="155">
        <v>678729596</v>
      </c>
      <c r="Y213" s="155">
        <v>8837625.166666666</v>
      </c>
      <c r="Z213" s="155">
        <v>8837625.166666666</v>
      </c>
      <c r="AA213" s="155">
        <v>8837625.166666666</v>
      </c>
      <c r="AB213" s="155">
        <v>8837625.166666666</v>
      </c>
      <c r="AC213" s="155">
        <v>8837625.166666666</v>
      </c>
      <c r="AD213" s="155">
        <v>8837625.166666666</v>
      </c>
      <c r="AE213" s="155">
        <v>8837625.166666666</v>
      </c>
      <c r="AF213" s="155">
        <v>8837625.166666666</v>
      </c>
      <c r="AG213" s="155">
        <v>8837625.166666666</v>
      </c>
      <c r="AH213" s="155">
        <v>8837625.166666666</v>
      </c>
      <c r="AI213" s="155">
        <v>8837625.166666666</v>
      </c>
      <c r="AJ213" s="155">
        <v>8837625.166666666</v>
      </c>
      <c r="AK213" s="155">
        <v>106051502.00000001</v>
      </c>
      <c r="AL213" s="155">
        <v>572678094</v>
      </c>
      <c r="AM213" s="223"/>
    </row>
    <row r="214" spans="1:39" ht="13" outlineLevel="1" x14ac:dyDescent="0.25">
      <c r="A214" s="80" t="s">
        <v>344</v>
      </c>
      <c r="B214" s="71" t="s">
        <v>196</v>
      </c>
      <c r="C214" s="72" t="s">
        <v>213</v>
      </c>
      <c r="D214" s="71" t="s">
        <v>82</v>
      </c>
      <c r="E214" s="142" t="s">
        <v>1157</v>
      </c>
      <c r="F214" s="71" t="s">
        <v>403</v>
      </c>
      <c r="G214" s="235">
        <v>45170</v>
      </c>
      <c r="H214" s="235">
        <v>45170</v>
      </c>
      <c r="I214" s="74">
        <v>60</v>
      </c>
      <c r="J214" s="36">
        <v>144</v>
      </c>
      <c r="K214" s="242" t="s">
        <v>94</v>
      </c>
      <c r="L214" s="243" t="s">
        <v>66</v>
      </c>
      <c r="M214" s="242" t="s">
        <v>761</v>
      </c>
      <c r="N214" s="243" t="s">
        <v>146</v>
      </c>
      <c r="O214" s="244" t="s">
        <v>253</v>
      </c>
      <c r="P214" s="90" t="s">
        <v>179</v>
      </c>
      <c r="Q214" s="251">
        <v>6274001903</v>
      </c>
      <c r="R214" s="71" t="s">
        <v>346</v>
      </c>
      <c r="S214" s="76"/>
      <c r="T214" s="77"/>
      <c r="U214" s="76">
        <v>2396767041</v>
      </c>
      <c r="V214" s="78">
        <v>39946117.350000001</v>
      </c>
      <c r="W214" s="78">
        <v>16644215.5625</v>
      </c>
      <c r="X214" s="155">
        <v>1278275737</v>
      </c>
      <c r="Y214" s="155">
        <v>16644215.5625</v>
      </c>
      <c r="Z214" s="155">
        <v>16644215.5625</v>
      </c>
      <c r="AA214" s="155">
        <v>16644215.5625</v>
      </c>
      <c r="AB214" s="155">
        <v>16644215.5625</v>
      </c>
      <c r="AC214" s="155">
        <v>16644215.5625</v>
      </c>
      <c r="AD214" s="155">
        <v>16644215.5625</v>
      </c>
      <c r="AE214" s="155">
        <v>16644215.5625</v>
      </c>
      <c r="AF214" s="155">
        <v>16644215.5625</v>
      </c>
      <c r="AG214" s="155">
        <v>16644215.5625</v>
      </c>
      <c r="AH214" s="155">
        <v>16644215.5625</v>
      </c>
      <c r="AI214" s="155">
        <v>16644215.5625</v>
      </c>
      <c r="AJ214" s="155">
        <v>16644215.5625</v>
      </c>
      <c r="AK214" s="155">
        <v>199730586.75</v>
      </c>
      <c r="AL214" s="155">
        <v>1078545150.25</v>
      </c>
      <c r="AM214" s="223"/>
    </row>
    <row r="215" spans="1:39" ht="13" outlineLevel="1" x14ac:dyDescent="0.25">
      <c r="A215" s="80" t="s">
        <v>344</v>
      </c>
      <c r="B215" s="71" t="s">
        <v>196</v>
      </c>
      <c r="C215" s="72" t="s">
        <v>213</v>
      </c>
      <c r="D215" s="71" t="s">
        <v>82</v>
      </c>
      <c r="E215" s="142" t="s">
        <v>1158</v>
      </c>
      <c r="F215" s="71" t="s">
        <v>361</v>
      </c>
      <c r="G215" s="235">
        <v>45260</v>
      </c>
      <c r="H215" s="235">
        <v>45231</v>
      </c>
      <c r="I215" s="74">
        <v>60</v>
      </c>
      <c r="J215" s="36">
        <v>144</v>
      </c>
      <c r="K215" s="142" t="s">
        <v>292</v>
      </c>
      <c r="L215" s="75" t="s">
        <v>328</v>
      </c>
      <c r="M215" s="142" t="s">
        <v>292</v>
      </c>
      <c r="N215" s="75" t="s">
        <v>328</v>
      </c>
      <c r="O215" s="71" t="s">
        <v>253</v>
      </c>
      <c r="P215" s="90" t="s">
        <v>179</v>
      </c>
      <c r="Q215" s="251">
        <v>6274001903</v>
      </c>
      <c r="R215" s="71" t="s">
        <v>346</v>
      </c>
      <c r="S215" s="76"/>
      <c r="T215" s="77"/>
      <c r="U215" s="76">
        <v>596514760</v>
      </c>
      <c r="V215" s="78">
        <v>9941912.666666666</v>
      </c>
      <c r="W215" s="78">
        <v>4142463.611111111</v>
      </c>
      <c r="X215" s="155">
        <v>338025048</v>
      </c>
      <c r="Y215" s="155">
        <v>4142463.611111111</v>
      </c>
      <c r="Z215" s="155">
        <v>4142463.611111111</v>
      </c>
      <c r="AA215" s="155">
        <v>4142463.611111111</v>
      </c>
      <c r="AB215" s="155">
        <v>4142463.611111111</v>
      </c>
      <c r="AC215" s="155">
        <v>4142463.611111111</v>
      </c>
      <c r="AD215" s="155">
        <v>4142463.611111111</v>
      </c>
      <c r="AE215" s="155">
        <v>4142463.611111111</v>
      </c>
      <c r="AF215" s="155">
        <v>4142463.611111111</v>
      </c>
      <c r="AG215" s="155">
        <v>4142463.611111111</v>
      </c>
      <c r="AH215" s="155">
        <v>4142463.611111111</v>
      </c>
      <c r="AI215" s="155">
        <v>4142463.611111111</v>
      </c>
      <c r="AJ215" s="155">
        <v>4142463.611111111</v>
      </c>
      <c r="AK215" s="155">
        <v>49709563.333333336</v>
      </c>
      <c r="AL215" s="155">
        <v>288315484.66666669</v>
      </c>
      <c r="AM215" s="223"/>
    </row>
    <row r="216" spans="1:39" ht="13" outlineLevel="1" x14ac:dyDescent="0.25">
      <c r="A216" s="80" t="s">
        <v>344</v>
      </c>
      <c r="B216" s="80" t="s">
        <v>205</v>
      </c>
      <c r="C216" s="72" t="s">
        <v>206</v>
      </c>
      <c r="D216" s="71" t="s">
        <v>82</v>
      </c>
      <c r="E216" s="142" t="s">
        <v>1159</v>
      </c>
      <c r="F216" s="71" t="s">
        <v>362</v>
      </c>
      <c r="G216" s="235">
        <v>45260</v>
      </c>
      <c r="H216" s="235">
        <v>45231</v>
      </c>
      <c r="I216" s="74">
        <v>96</v>
      </c>
      <c r="J216" s="36">
        <v>144</v>
      </c>
      <c r="K216" s="242" t="s">
        <v>759</v>
      </c>
      <c r="L216" s="243" t="s">
        <v>122</v>
      </c>
      <c r="M216" s="242" t="s">
        <v>453</v>
      </c>
      <c r="N216" s="243" t="s">
        <v>238</v>
      </c>
      <c r="O216" s="244" t="s">
        <v>363</v>
      </c>
      <c r="P216" s="90" t="s">
        <v>179</v>
      </c>
      <c r="Q216" s="251">
        <v>6274001903</v>
      </c>
      <c r="R216" s="71" t="s">
        <v>346</v>
      </c>
      <c r="S216" s="76"/>
      <c r="T216" s="77"/>
      <c r="U216" s="76">
        <v>673291026</v>
      </c>
      <c r="V216" s="78">
        <v>7013448.1875</v>
      </c>
      <c r="W216" s="78">
        <v>4675632.125</v>
      </c>
      <c r="X216" s="155">
        <v>490941378</v>
      </c>
      <c r="Y216" s="155">
        <v>4675632.125</v>
      </c>
      <c r="Z216" s="155">
        <v>4675632.125</v>
      </c>
      <c r="AA216" s="155">
        <v>4675632.125</v>
      </c>
      <c r="AB216" s="155">
        <v>4675632.125</v>
      </c>
      <c r="AC216" s="155">
        <v>4675632.125</v>
      </c>
      <c r="AD216" s="155">
        <v>4675632.125</v>
      </c>
      <c r="AE216" s="155">
        <v>4675632.125</v>
      </c>
      <c r="AF216" s="155">
        <v>4675632.125</v>
      </c>
      <c r="AG216" s="155">
        <v>4675632.125</v>
      </c>
      <c r="AH216" s="155">
        <v>4675632.125</v>
      </c>
      <c r="AI216" s="155">
        <v>4675632.125</v>
      </c>
      <c r="AJ216" s="155">
        <v>4675632.125</v>
      </c>
      <c r="AK216" s="155">
        <v>56107585.5</v>
      </c>
      <c r="AL216" s="155">
        <v>434833792.5</v>
      </c>
      <c r="AM216" s="223"/>
    </row>
    <row r="217" spans="1:39" ht="13" outlineLevel="1" x14ac:dyDescent="0.25">
      <c r="A217" s="80" t="s">
        <v>344</v>
      </c>
      <c r="B217" s="71" t="s">
        <v>196</v>
      </c>
      <c r="C217" s="72" t="s">
        <v>229</v>
      </c>
      <c r="D217" s="71" t="s">
        <v>40</v>
      </c>
      <c r="E217" s="142" t="s">
        <v>1160</v>
      </c>
      <c r="F217" s="71" t="s">
        <v>345</v>
      </c>
      <c r="G217" s="235">
        <v>45291</v>
      </c>
      <c r="H217" s="235">
        <v>45261</v>
      </c>
      <c r="I217" s="74">
        <v>60</v>
      </c>
      <c r="J217" s="36">
        <v>144</v>
      </c>
      <c r="K217" s="242" t="s">
        <v>94</v>
      </c>
      <c r="L217" s="243" t="s">
        <v>66</v>
      </c>
      <c r="M217" s="242" t="s">
        <v>751</v>
      </c>
      <c r="N217" s="243" t="s">
        <v>231</v>
      </c>
      <c r="O217" s="244" t="s">
        <v>232</v>
      </c>
      <c r="P217" s="90" t="s">
        <v>179</v>
      </c>
      <c r="Q217" s="251">
        <v>6274001901</v>
      </c>
      <c r="R217" s="71" t="s">
        <v>346</v>
      </c>
      <c r="S217" s="76"/>
      <c r="T217" s="77"/>
      <c r="U217" s="76">
        <v>304338385</v>
      </c>
      <c r="V217" s="78">
        <v>5072306.416666667</v>
      </c>
      <c r="W217" s="78">
        <v>2113461.0069444445</v>
      </c>
      <c r="X217" s="155">
        <v>177530710</v>
      </c>
      <c r="Y217" s="155">
        <v>2113461.0069444445</v>
      </c>
      <c r="Z217" s="155">
        <v>2113461.0069444445</v>
      </c>
      <c r="AA217" s="155">
        <v>2113461.0069444445</v>
      </c>
      <c r="AB217" s="155">
        <v>2113461.0069444445</v>
      </c>
      <c r="AC217" s="155">
        <v>2113461.0069444445</v>
      </c>
      <c r="AD217" s="155">
        <v>2113461.0069444445</v>
      </c>
      <c r="AE217" s="155">
        <v>2113461.0069444445</v>
      </c>
      <c r="AF217" s="155">
        <v>2113461.0069444445</v>
      </c>
      <c r="AG217" s="155">
        <v>2113461.0069444445</v>
      </c>
      <c r="AH217" s="155">
        <v>2113461.0069444445</v>
      </c>
      <c r="AI217" s="155">
        <v>2113461.0069444445</v>
      </c>
      <c r="AJ217" s="155">
        <v>2113461.0069444445</v>
      </c>
      <c r="AK217" s="155">
        <v>25361532.083333332</v>
      </c>
      <c r="AL217" s="155">
        <v>152169177.91666666</v>
      </c>
      <c r="AM217" s="223"/>
    </row>
    <row r="218" spans="1:39" ht="13" outlineLevel="1" x14ac:dyDescent="0.25">
      <c r="A218" s="80" t="s">
        <v>344</v>
      </c>
      <c r="B218" s="71" t="s">
        <v>196</v>
      </c>
      <c r="C218" s="72" t="s">
        <v>197</v>
      </c>
      <c r="D218" s="71" t="s">
        <v>82</v>
      </c>
      <c r="E218" s="142" t="s">
        <v>1161</v>
      </c>
      <c r="F218" s="71" t="s">
        <v>364</v>
      </c>
      <c r="G218" s="235">
        <v>45291</v>
      </c>
      <c r="H218" s="235">
        <v>45261</v>
      </c>
      <c r="I218" s="74">
        <v>60</v>
      </c>
      <c r="J218" s="36">
        <v>144</v>
      </c>
      <c r="K218" s="242" t="s">
        <v>94</v>
      </c>
      <c r="L218" s="243" t="s">
        <v>66</v>
      </c>
      <c r="M218" s="242" t="s">
        <v>754</v>
      </c>
      <c r="N218" s="243" t="s">
        <v>217</v>
      </c>
      <c r="O218" s="244" t="s">
        <v>218</v>
      </c>
      <c r="P218" s="90" t="s">
        <v>179</v>
      </c>
      <c r="Q218" s="251">
        <v>6274001903</v>
      </c>
      <c r="R218" s="71" t="s">
        <v>346</v>
      </c>
      <c r="S218" s="76"/>
      <c r="T218" s="77"/>
      <c r="U218" s="76">
        <v>407727961</v>
      </c>
      <c r="V218" s="78">
        <v>6795466.0166666666</v>
      </c>
      <c r="W218" s="78">
        <v>2831444.173611111</v>
      </c>
      <c r="X218" s="155">
        <v>237820661</v>
      </c>
      <c r="Y218" s="155">
        <v>2831444.173611111</v>
      </c>
      <c r="Z218" s="155">
        <v>2831444.173611111</v>
      </c>
      <c r="AA218" s="155">
        <v>2831444.173611111</v>
      </c>
      <c r="AB218" s="155">
        <v>2831444.173611111</v>
      </c>
      <c r="AC218" s="155">
        <v>2831444.173611111</v>
      </c>
      <c r="AD218" s="155">
        <v>2831444.173611111</v>
      </c>
      <c r="AE218" s="155">
        <v>2831444.173611111</v>
      </c>
      <c r="AF218" s="155">
        <v>2831444.173611111</v>
      </c>
      <c r="AG218" s="155">
        <v>2831444.173611111</v>
      </c>
      <c r="AH218" s="155">
        <v>2831444.173611111</v>
      </c>
      <c r="AI218" s="155">
        <v>2831444.173611111</v>
      </c>
      <c r="AJ218" s="155">
        <v>2831444.173611111</v>
      </c>
      <c r="AK218" s="155">
        <v>33977330.083333336</v>
      </c>
      <c r="AL218" s="155">
        <v>203843330.91666666</v>
      </c>
      <c r="AM218" s="223"/>
    </row>
    <row r="219" spans="1:39" ht="13" outlineLevel="1" x14ac:dyDescent="0.25">
      <c r="A219" s="80" t="s">
        <v>344</v>
      </c>
      <c r="B219" s="80" t="s">
        <v>257</v>
      </c>
      <c r="C219" s="72" t="s">
        <v>308</v>
      </c>
      <c r="D219" s="71" t="s">
        <v>82</v>
      </c>
      <c r="E219" s="142" t="s">
        <v>1162</v>
      </c>
      <c r="F219" s="71" t="s">
        <v>397</v>
      </c>
      <c r="G219" s="235">
        <v>45352</v>
      </c>
      <c r="H219" s="235">
        <v>45383</v>
      </c>
      <c r="I219" s="74">
        <v>60</v>
      </c>
      <c r="J219" s="36">
        <v>144</v>
      </c>
      <c r="K219" s="242" t="s">
        <v>94</v>
      </c>
      <c r="L219" s="243" t="s">
        <v>66</v>
      </c>
      <c r="M219" s="242" t="s">
        <v>774</v>
      </c>
      <c r="N219" s="243" t="s">
        <v>421</v>
      </c>
      <c r="O219" s="244" t="s">
        <v>398</v>
      </c>
      <c r="P219" s="90" t="s">
        <v>179</v>
      </c>
      <c r="Q219" s="251">
        <v>6274001903</v>
      </c>
      <c r="R219" s="71" t="s">
        <v>346</v>
      </c>
      <c r="S219" s="76"/>
      <c r="T219" s="77"/>
      <c r="U219" s="76">
        <v>751500302</v>
      </c>
      <c r="V219" s="78">
        <v>12525005.033333333</v>
      </c>
      <c r="W219" s="78">
        <v>5218752.097222222</v>
      </c>
      <c r="X219" s="155">
        <v>450900181.20000005</v>
      </c>
      <c r="Y219" s="155">
        <v>5218752.097222222</v>
      </c>
      <c r="Z219" s="155">
        <v>5218752.097222222</v>
      </c>
      <c r="AA219" s="155">
        <v>5218752.097222222</v>
      </c>
      <c r="AB219" s="155">
        <v>5218752.097222222</v>
      </c>
      <c r="AC219" s="155">
        <v>5218752.097222222</v>
      </c>
      <c r="AD219" s="155">
        <v>5218752.097222222</v>
      </c>
      <c r="AE219" s="155">
        <v>5218752.097222222</v>
      </c>
      <c r="AF219" s="155">
        <v>5218752.097222222</v>
      </c>
      <c r="AG219" s="155">
        <v>5218752.097222222</v>
      </c>
      <c r="AH219" s="155">
        <v>5218752.097222222</v>
      </c>
      <c r="AI219" s="155">
        <v>5218752.097222222</v>
      </c>
      <c r="AJ219" s="155">
        <v>5218752.097222222</v>
      </c>
      <c r="AK219" s="155">
        <v>62625025.166666679</v>
      </c>
      <c r="AL219" s="155">
        <v>388275156.03333336</v>
      </c>
      <c r="AM219" s="223"/>
    </row>
    <row r="220" spans="1:39" ht="13" outlineLevel="1" x14ac:dyDescent="0.25">
      <c r="A220" s="80" t="s">
        <v>344</v>
      </c>
      <c r="B220" s="80" t="s">
        <v>257</v>
      </c>
      <c r="C220" s="72" t="s">
        <v>308</v>
      </c>
      <c r="D220" s="71" t="s">
        <v>147</v>
      </c>
      <c r="E220" s="142" t="s">
        <v>1163</v>
      </c>
      <c r="F220" s="71" t="s">
        <v>399</v>
      </c>
      <c r="G220" s="235">
        <v>45352</v>
      </c>
      <c r="H220" s="235">
        <v>45383</v>
      </c>
      <c r="I220" s="74">
        <v>60</v>
      </c>
      <c r="J220" s="36">
        <v>144</v>
      </c>
      <c r="K220" s="242" t="s">
        <v>759</v>
      </c>
      <c r="L220" s="243" t="s">
        <v>122</v>
      </c>
      <c r="M220" s="242" t="s">
        <v>774</v>
      </c>
      <c r="N220" s="243" t="s">
        <v>421</v>
      </c>
      <c r="O220" s="244" t="s">
        <v>398</v>
      </c>
      <c r="P220" s="90" t="s">
        <v>179</v>
      </c>
      <c r="Q220" s="251">
        <v>6274001906</v>
      </c>
      <c r="R220" s="71" t="s">
        <v>346</v>
      </c>
      <c r="S220" s="76"/>
      <c r="T220" s="77"/>
      <c r="U220" s="76">
        <v>1500556886</v>
      </c>
      <c r="V220" s="78">
        <v>25009281.433333334</v>
      </c>
      <c r="W220" s="78">
        <v>10420533.930555556</v>
      </c>
      <c r="X220" s="155">
        <v>975361975.89999986</v>
      </c>
      <c r="Y220" s="155">
        <v>10420533.930555556</v>
      </c>
      <c r="Z220" s="155">
        <v>10420533.930555556</v>
      </c>
      <c r="AA220" s="155">
        <v>10420533.930555556</v>
      </c>
      <c r="AB220" s="155">
        <v>10420533.930555556</v>
      </c>
      <c r="AC220" s="155">
        <v>10420533.930555556</v>
      </c>
      <c r="AD220" s="155">
        <v>10420533.930555556</v>
      </c>
      <c r="AE220" s="155">
        <v>10420533.930555556</v>
      </c>
      <c r="AF220" s="155">
        <v>10420533.930555556</v>
      </c>
      <c r="AG220" s="155">
        <v>10420533.930555556</v>
      </c>
      <c r="AH220" s="155">
        <v>10420533.930555556</v>
      </c>
      <c r="AI220" s="155">
        <v>10420533.930555556</v>
      </c>
      <c r="AJ220" s="155">
        <v>10420533.930555556</v>
      </c>
      <c r="AK220" s="155">
        <v>125046407.16666664</v>
      </c>
      <c r="AL220" s="155">
        <v>850315568.73333323</v>
      </c>
      <c r="AM220" s="223"/>
    </row>
    <row r="221" spans="1:39" ht="13" outlineLevel="1" x14ac:dyDescent="0.25">
      <c r="A221" s="80" t="s">
        <v>344</v>
      </c>
      <c r="B221" s="80" t="s">
        <v>205</v>
      </c>
      <c r="C221" s="72" t="s">
        <v>206</v>
      </c>
      <c r="D221" s="71" t="s">
        <v>82</v>
      </c>
      <c r="E221" s="142" t="s">
        <v>1164</v>
      </c>
      <c r="F221" s="71" t="s">
        <v>400</v>
      </c>
      <c r="G221" s="235">
        <v>45383</v>
      </c>
      <c r="H221" s="235">
        <v>45413</v>
      </c>
      <c r="I221" s="74">
        <v>60</v>
      </c>
      <c r="J221" s="36">
        <v>144</v>
      </c>
      <c r="K221" s="242" t="s">
        <v>759</v>
      </c>
      <c r="L221" s="243" t="s">
        <v>122</v>
      </c>
      <c r="M221" s="242" t="s">
        <v>453</v>
      </c>
      <c r="N221" s="243" t="s">
        <v>238</v>
      </c>
      <c r="O221" s="244" t="s">
        <v>363</v>
      </c>
      <c r="P221" s="90" t="s">
        <v>179</v>
      </c>
      <c r="Q221" s="251">
        <v>6274001903</v>
      </c>
      <c r="R221" s="71" t="s">
        <v>346</v>
      </c>
      <c r="S221" s="76"/>
      <c r="T221" s="77"/>
      <c r="U221" s="76">
        <v>1470802869</v>
      </c>
      <c r="V221" s="78">
        <v>24513381.149999999</v>
      </c>
      <c r="W221" s="78">
        <v>10213908.8125</v>
      </c>
      <c r="X221" s="155">
        <v>980535246</v>
      </c>
      <c r="Y221" s="155">
        <v>10213908.8125</v>
      </c>
      <c r="Z221" s="155">
        <v>10213908.8125</v>
      </c>
      <c r="AA221" s="155">
        <v>10213908.8125</v>
      </c>
      <c r="AB221" s="155">
        <v>10213908.8125</v>
      </c>
      <c r="AC221" s="155">
        <v>10213908.8125</v>
      </c>
      <c r="AD221" s="155">
        <v>10213908.8125</v>
      </c>
      <c r="AE221" s="155">
        <v>10213908.8125</v>
      </c>
      <c r="AF221" s="155">
        <v>10213908.8125</v>
      </c>
      <c r="AG221" s="155">
        <v>10213908.8125</v>
      </c>
      <c r="AH221" s="155">
        <v>10213908.8125</v>
      </c>
      <c r="AI221" s="155">
        <v>10213908.8125</v>
      </c>
      <c r="AJ221" s="155">
        <v>10213908.8125</v>
      </c>
      <c r="AK221" s="155">
        <v>122566905.75</v>
      </c>
      <c r="AL221" s="155">
        <v>857968340.25</v>
      </c>
      <c r="AM221" s="223"/>
    </row>
    <row r="222" spans="1:39" ht="13" outlineLevel="1" x14ac:dyDescent="0.25">
      <c r="A222" s="80" t="s">
        <v>344</v>
      </c>
      <c r="B222" s="71" t="s">
        <v>196</v>
      </c>
      <c r="C222" s="72" t="s">
        <v>229</v>
      </c>
      <c r="D222" s="87" t="s">
        <v>82</v>
      </c>
      <c r="E222" s="142" t="s">
        <v>1165</v>
      </c>
      <c r="F222" s="87" t="s">
        <v>405</v>
      </c>
      <c r="G222" s="235">
        <v>45539</v>
      </c>
      <c r="H222" s="235">
        <v>45536</v>
      </c>
      <c r="I222" s="74">
        <v>96</v>
      </c>
      <c r="J222" s="36">
        <v>144</v>
      </c>
      <c r="K222" s="242" t="s">
        <v>94</v>
      </c>
      <c r="L222" s="243" t="s">
        <v>66</v>
      </c>
      <c r="M222" s="242" t="s">
        <v>761</v>
      </c>
      <c r="N222" s="243" t="s">
        <v>146</v>
      </c>
      <c r="O222" s="244" t="s">
        <v>232</v>
      </c>
      <c r="P222" s="90" t="s">
        <v>179</v>
      </c>
      <c r="Q222" s="251">
        <v>6274001903</v>
      </c>
      <c r="R222" s="71" t="s">
        <v>406</v>
      </c>
      <c r="S222" s="76"/>
      <c r="T222" s="77"/>
      <c r="U222" s="76">
        <v>7378320048</v>
      </c>
      <c r="V222" s="78">
        <v>76857500.5</v>
      </c>
      <c r="W222" s="78">
        <v>51238333.666666664</v>
      </c>
      <c r="X222" s="155">
        <v>6148600040</v>
      </c>
      <c r="Y222" s="155">
        <v>51238333.666666664</v>
      </c>
      <c r="Z222" s="155">
        <v>51238333.666666664</v>
      </c>
      <c r="AA222" s="155">
        <v>51238333.666666664</v>
      </c>
      <c r="AB222" s="155">
        <v>51238333.666666664</v>
      </c>
      <c r="AC222" s="155">
        <v>51238333.666666664</v>
      </c>
      <c r="AD222" s="155">
        <v>51238333.666666664</v>
      </c>
      <c r="AE222" s="155">
        <v>51238333.666666664</v>
      </c>
      <c r="AF222" s="155">
        <v>51238333.666666664</v>
      </c>
      <c r="AG222" s="155">
        <v>51238333.666666664</v>
      </c>
      <c r="AH222" s="155">
        <v>51238333.666666664</v>
      </c>
      <c r="AI222" s="155">
        <v>51238333.666666664</v>
      </c>
      <c r="AJ222" s="155">
        <v>51238333.666666664</v>
      </c>
      <c r="AK222" s="155">
        <v>614860004</v>
      </c>
      <c r="AL222" s="155">
        <v>5533740036</v>
      </c>
      <c r="AM222" s="223"/>
    </row>
    <row r="223" spans="1:39" ht="13" outlineLevel="1" x14ac:dyDescent="0.25">
      <c r="A223" s="80" t="s">
        <v>344</v>
      </c>
      <c r="B223" s="71" t="s">
        <v>196</v>
      </c>
      <c r="C223" s="72" t="s">
        <v>197</v>
      </c>
      <c r="D223" s="71" t="s">
        <v>147</v>
      </c>
      <c r="E223" s="142" t="s">
        <v>1166</v>
      </c>
      <c r="F223" s="71" t="s">
        <v>407</v>
      </c>
      <c r="G223" s="235">
        <v>45291</v>
      </c>
      <c r="H223" s="235">
        <v>45597</v>
      </c>
      <c r="I223" s="74">
        <v>60</v>
      </c>
      <c r="J223" s="36">
        <v>144</v>
      </c>
      <c r="K223" s="142" t="s">
        <v>754</v>
      </c>
      <c r="L223" s="75" t="s">
        <v>217</v>
      </c>
      <c r="M223" s="142" t="s">
        <v>754</v>
      </c>
      <c r="N223" s="75" t="s">
        <v>217</v>
      </c>
      <c r="O223" s="71" t="s">
        <v>218</v>
      </c>
      <c r="P223" s="90" t="s">
        <v>179</v>
      </c>
      <c r="Q223" s="251">
        <v>6274001906</v>
      </c>
      <c r="R223" s="71" t="s">
        <v>346</v>
      </c>
      <c r="S223" s="76"/>
      <c r="T223" s="77"/>
      <c r="U223" s="76">
        <v>694401330</v>
      </c>
      <c r="V223" s="78">
        <v>11573355.5</v>
      </c>
      <c r="W223" s="78">
        <v>4822231.458333333</v>
      </c>
      <c r="X223" s="155">
        <v>532374353</v>
      </c>
      <c r="Y223" s="155">
        <v>4822231.458333333</v>
      </c>
      <c r="Z223" s="155">
        <v>4822231.458333333</v>
      </c>
      <c r="AA223" s="155">
        <v>4822231.458333333</v>
      </c>
      <c r="AB223" s="155">
        <v>4822231.458333333</v>
      </c>
      <c r="AC223" s="155">
        <v>4822231.458333333</v>
      </c>
      <c r="AD223" s="155">
        <v>4822231.458333333</v>
      </c>
      <c r="AE223" s="155">
        <v>4822231.458333333</v>
      </c>
      <c r="AF223" s="155">
        <v>4822231.458333333</v>
      </c>
      <c r="AG223" s="155">
        <v>4822231.458333333</v>
      </c>
      <c r="AH223" s="155">
        <v>4822231.458333333</v>
      </c>
      <c r="AI223" s="155">
        <v>4822231.458333333</v>
      </c>
      <c r="AJ223" s="155">
        <v>4822231.458333333</v>
      </c>
      <c r="AK223" s="155">
        <v>57866777.500000007</v>
      </c>
      <c r="AL223" s="155">
        <v>474507575.5</v>
      </c>
      <c r="AM223" s="223"/>
    </row>
    <row r="224" spans="1:39" ht="13" outlineLevel="1" x14ac:dyDescent="0.25">
      <c r="A224" s="80" t="s">
        <v>344</v>
      </c>
      <c r="B224" s="71" t="s">
        <v>196</v>
      </c>
      <c r="C224" s="72" t="s">
        <v>197</v>
      </c>
      <c r="D224" s="71" t="s">
        <v>82</v>
      </c>
      <c r="E224" s="142" t="s">
        <v>1167</v>
      </c>
      <c r="F224" s="71" t="s">
        <v>408</v>
      </c>
      <c r="G224" s="235">
        <v>45597</v>
      </c>
      <c r="H224" s="235">
        <v>45627</v>
      </c>
      <c r="I224" s="74">
        <v>60</v>
      </c>
      <c r="J224" s="36">
        <v>144</v>
      </c>
      <c r="K224" s="142" t="s">
        <v>409</v>
      </c>
      <c r="L224" s="75" t="s">
        <v>410</v>
      </c>
      <c r="M224" s="142" t="s">
        <v>409</v>
      </c>
      <c r="N224" s="75" t="s">
        <v>410</v>
      </c>
      <c r="O224" s="80" t="s">
        <v>411</v>
      </c>
      <c r="P224" s="241" t="s">
        <v>179</v>
      </c>
      <c r="Q224" s="251">
        <v>6274001903</v>
      </c>
      <c r="R224" s="71" t="s">
        <v>406</v>
      </c>
      <c r="S224" s="76"/>
      <c r="T224" s="77"/>
      <c r="U224" s="76">
        <v>621500000</v>
      </c>
      <c r="V224" s="78">
        <v>10358333.333333334</v>
      </c>
      <c r="W224" s="78">
        <v>4315972.222222222</v>
      </c>
      <c r="X224" s="155">
        <v>486841666.66666663</v>
      </c>
      <c r="Y224" s="155">
        <v>4315972.222222222</v>
      </c>
      <c r="Z224" s="155">
        <v>4315972.222222222</v>
      </c>
      <c r="AA224" s="155">
        <v>4315972.222222222</v>
      </c>
      <c r="AB224" s="155">
        <v>4315972.222222222</v>
      </c>
      <c r="AC224" s="155">
        <v>4315972.222222222</v>
      </c>
      <c r="AD224" s="155">
        <v>4315972.222222222</v>
      </c>
      <c r="AE224" s="155">
        <v>4315972.222222222</v>
      </c>
      <c r="AF224" s="155">
        <v>4315972.222222222</v>
      </c>
      <c r="AG224" s="155">
        <v>4315972.222222222</v>
      </c>
      <c r="AH224" s="155">
        <v>4315972.222222222</v>
      </c>
      <c r="AI224" s="155">
        <v>4315972.222222222</v>
      </c>
      <c r="AJ224" s="155">
        <v>4315972.222222222</v>
      </c>
      <c r="AK224" s="155">
        <v>51791666.666666679</v>
      </c>
      <c r="AL224" s="155">
        <v>435049999.99999994</v>
      </c>
      <c r="AM224" s="223"/>
    </row>
    <row r="225" spans="1:39" ht="13" outlineLevel="1" x14ac:dyDescent="0.25">
      <c r="A225" s="80" t="s">
        <v>344</v>
      </c>
      <c r="B225" s="71" t="s">
        <v>196</v>
      </c>
      <c r="C225" s="72" t="s">
        <v>213</v>
      </c>
      <c r="D225" s="71" t="s">
        <v>82</v>
      </c>
      <c r="E225" s="142" t="s">
        <v>1168</v>
      </c>
      <c r="F225" s="71" t="s">
        <v>412</v>
      </c>
      <c r="G225" s="235">
        <v>45626</v>
      </c>
      <c r="H225" s="235">
        <v>45627</v>
      </c>
      <c r="I225" s="74">
        <v>96</v>
      </c>
      <c r="J225" s="36">
        <v>144</v>
      </c>
      <c r="K225" s="142" t="s">
        <v>413</v>
      </c>
      <c r="L225" s="75" t="s">
        <v>329</v>
      </c>
      <c r="M225" s="142" t="s">
        <v>413</v>
      </c>
      <c r="N225" s="75" t="s">
        <v>329</v>
      </c>
      <c r="O225" s="80" t="s">
        <v>262</v>
      </c>
      <c r="P225" s="241" t="s">
        <v>179</v>
      </c>
      <c r="Q225" s="251">
        <v>6274001903</v>
      </c>
      <c r="R225" s="75" t="s">
        <v>406</v>
      </c>
      <c r="S225" s="76"/>
      <c r="T225" s="77"/>
      <c r="U225" s="76">
        <v>8047003036</v>
      </c>
      <c r="V225" s="78">
        <v>83822948.291666672</v>
      </c>
      <c r="W225" s="78">
        <v>55881965.527777776</v>
      </c>
      <c r="X225" s="155">
        <v>6957304708.208333</v>
      </c>
      <c r="Y225" s="155">
        <v>55881965.527777776</v>
      </c>
      <c r="Z225" s="155">
        <v>55881965.527777776</v>
      </c>
      <c r="AA225" s="155">
        <v>55881965.527777776</v>
      </c>
      <c r="AB225" s="155">
        <v>55881965.527777776</v>
      </c>
      <c r="AC225" s="155">
        <v>55881965.527777776</v>
      </c>
      <c r="AD225" s="155">
        <v>55881965.527777776</v>
      </c>
      <c r="AE225" s="155">
        <v>55881965.527777776</v>
      </c>
      <c r="AF225" s="155">
        <v>55881965.527777776</v>
      </c>
      <c r="AG225" s="155">
        <v>55881965.527777776</v>
      </c>
      <c r="AH225" s="155">
        <v>55881965.527777776</v>
      </c>
      <c r="AI225" s="155">
        <v>55881965.527777776</v>
      </c>
      <c r="AJ225" s="155">
        <v>55881965.527777776</v>
      </c>
      <c r="AK225" s="155">
        <v>670583586.33333337</v>
      </c>
      <c r="AL225" s="155">
        <v>6286721121.875</v>
      </c>
      <c r="AM225" s="223"/>
    </row>
    <row r="226" spans="1:39" ht="13" outlineLevel="1" x14ac:dyDescent="0.25">
      <c r="A226" s="80" t="s">
        <v>344</v>
      </c>
      <c r="B226" s="71" t="s">
        <v>196</v>
      </c>
      <c r="C226" s="72" t="s">
        <v>229</v>
      </c>
      <c r="D226" s="71" t="s">
        <v>82</v>
      </c>
      <c r="E226" s="142" t="s">
        <v>1169</v>
      </c>
      <c r="F226" s="71" t="s">
        <v>414</v>
      </c>
      <c r="G226" s="235">
        <v>45626</v>
      </c>
      <c r="H226" s="235">
        <v>45627</v>
      </c>
      <c r="I226" s="74">
        <v>96</v>
      </c>
      <c r="J226" s="36">
        <v>144</v>
      </c>
      <c r="K226" s="142" t="s">
        <v>415</v>
      </c>
      <c r="L226" s="75" t="s">
        <v>231</v>
      </c>
      <c r="M226" s="142" t="s">
        <v>415</v>
      </c>
      <c r="N226" s="75" t="s">
        <v>231</v>
      </c>
      <c r="O226" s="80" t="s">
        <v>331</v>
      </c>
      <c r="P226" s="241" t="s">
        <v>179</v>
      </c>
      <c r="Q226" s="251">
        <v>6274001903</v>
      </c>
      <c r="R226" s="75" t="s">
        <v>406</v>
      </c>
      <c r="S226" s="76"/>
      <c r="T226" s="77"/>
      <c r="U226" s="76">
        <v>8047003036</v>
      </c>
      <c r="V226" s="78">
        <v>83822948.291666672</v>
      </c>
      <c r="W226" s="78">
        <v>55881965.527777776</v>
      </c>
      <c r="X226" s="155">
        <v>6957304708.208333</v>
      </c>
      <c r="Y226" s="155">
        <v>55881965.527777776</v>
      </c>
      <c r="Z226" s="155">
        <v>55881965.527777776</v>
      </c>
      <c r="AA226" s="155">
        <v>55881965.527777776</v>
      </c>
      <c r="AB226" s="155">
        <v>55881965.527777776</v>
      </c>
      <c r="AC226" s="155">
        <v>55881965.527777776</v>
      </c>
      <c r="AD226" s="155">
        <v>55881965.527777776</v>
      </c>
      <c r="AE226" s="155">
        <v>55881965.527777776</v>
      </c>
      <c r="AF226" s="155">
        <v>55881965.527777776</v>
      </c>
      <c r="AG226" s="155">
        <v>55881965.527777776</v>
      </c>
      <c r="AH226" s="155">
        <v>55881965.527777776</v>
      </c>
      <c r="AI226" s="155">
        <v>55881965.527777776</v>
      </c>
      <c r="AJ226" s="155">
        <v>55881965.527777776</v>
      </c>
      <c r="AK226" s="155">
        <v>670583586.33333337</v>
      </c>
      <c r="AL226" s="155">
        <v>6286721121.875</v>
      </c>
      <c r="AM226" s="223"/>
    </row>
    <row r="227" spans="1:39" ht="13" outlineLevel="1" x14ac:dyDescent="0.25">
      <c r="A227" s="80" t="s">
        <v>344</v>
      </c>
      <c r="B227" s="80" t="s">
        <v>257</v>
      </c>
      <c r="C227" s="72" t="s">
        <v>308</v>
      </c>
      <c r="D227" s="71" t="s">
        <v>82</v>
      </c>
      <c r="E227" s="142" t="s">
        <v>1170</v>
      </c>
      <c r="F227" s="71" t="s">
        <v>416</v>
      </c>
      <c r="G227" s="235">
        <v>45626</v>
      </c>
      <c r="H227" s="235">
        <v>45627</v>
      </c>
      <c r="I227" s="74">
        <v>36</v>
      </c>
      <c r="J227" s="36">
        <v>144</v>
      </c>
      <c r="K227" s="142" t="s">
        <v>417</v>
      </c>
      <c r="L227" s="75" t="s">
        <v>418</v>
      </c>
      <c r="M227" s="142" t="s">
        <v>417</v>
      </c>
      <c r="N227" s="75" t="s">
        <v>418</v>
      </c>
      <c r="O227" s="80" t="s">
        <v>419</v>
      </c>
      <c r="P227" s="241" t="s">
        <v>179</v>
      </c>
      <c r="Q227" s="251">
        <v>6274001903</v>
      </c>
      <c r="R227" s="75" t="s">
        <v>406</v>
      </c>
      <c r="S227" s="76"/>
      <c r="T227" s="77"/>
      <c r="U227" s="76">
        <v>107136753</v>
      </c>
      <c r="V227" s="78">
        <v>2976020.9166666665</v>
      </c>
      <c r="W227" s="78">
        <v>744005.22916666663</v>
      </c>
      <c r="X227" s="155">
        <v>68448481.083333313</v>
      </c>
      <c r="Y227" s="155">
        <v>744005.22916666663</v>
      </c>
      <c r="Z227" s="155">
        <v>744005.22916666663</v>
      </c>
      <c r="AA227" s="155">
        <v>744005.22916666663</v>
      </c>
      <c r="AB227" s="155">
        <v>744005.22916666663</v>
      </c>
      <c r="AC227" s="155">
        <v>744005.22916666663</v>
      </c>
      <c r="AD227" s="155">
        <v>744005.22916666663</v>
      </c>
      <c r="AE227" s="155">
        <v>744005.22916666663</v>
      </c>
      <c r="AF227" s="155">
        <v>744005.22916666663</v>
      </c>
      <c r="AG227" s="155">
        <v>744005.22916666663</v>
      </c>
      <c r="AH227" s="155">
        <v>744005.22916666663</v>
      </c>
      <c r="AI227" s="155">
        <v>744005.22916666663</v>
      </c>
      <c r="AJ227" s="155">
        <v>744005.22916666663</v>
      </c>
      <c r="AK227" s="155">
        <v>8928062.7500000019</v>
      </c>
      <c r="AL227" s="155">
        <v>59520418.333333313</v>
      </c>
      <c r="AM227" s="223"/>
    </row>
    <row r="228" spans="1:39" ht="13" outlineLevel="1" x14ac:dyDescent="0.25">
      <c r="A228" s="80" t="s">
        <v>344</v>
      </c>
      <c r="B228" s="80" t="s">
        <v>257</v>
      </c>
      <c r="C228" s="72" t="s">
        <v>308</v>
      </c>
      <c r="D228" s="71" t="s">
        <v>147</v>
      </c>
      <c r="E228" s="142" t="s">
        <v>1171</v>
      </c>
      <c r="F228" s="71" t="s">
        <v>420</v>
      </c>
      <c r="G228" s="235">
        <v>45630</v>
      </c>
      <c r="H228" s="235">
        <v>45658</v>
      </c>
      <c r="I228" s="74">
        <v>60</v>
      </c>
      <c r="J228" s="36">
        <v>144</v>
      </c>
      <c r="K228" s="142" t="s">
        <v>774</v>
      </c>
      <c r="L228" s="75" t="s">
        <v>421</v>
      </c>
      <c r="M228" s="142" t="s">
        <v>774</v>
      </c>
      <c r="N228" s="75" t="s">
        <v>421</v>
      </c>
      <c r="O228" s="80" t="s">
        <v>311</v>
      </c>
      <c r="P228" s="241" t="s">
        <v>179</v>
      </c>
      <c r="Q228" s="251">
        <v>6274001906</v>
      </c>
      <c r="R228" s="71" t="s">
        <v>346</v>
      </c>
      <c r="S228" s="76"/>
      <c r="T228" s="77"/>
      <c r="U228" s="76">
        <v>95060000</v>
      </c>
      <c r="V228" s="78">
        <v>1584333.3333333333</v>
      </c>
      <c r="W228" s="78">
        <v>660138.88888888888</v>
      </c>
      <c r="X228" s="155">
        <v>76048000</v>
      </c>
      <c r="Y228" s="155">
        <v>660138.88888888888</v>
      </c>
      <c r="Z228" s="155">
        <v>660138.88888888888</v>
      </c>
      <c r="AA228" s="155">
        <v>660138.88888888888</v>
      </c>
      <c r="AB228" s="155">
        <v>660138.88888888888</v>
      </c>
      <c r="AC228" s="155">
        <v>660138.88888888888</v>
      </c>
      <c r="AD228" s="155">
        <v>660138.88888888888</v>
      </c>
      <c r="AE228" s="155">
        <v>660138.88888888888</v>
      </c>
      <c r="AF228" s="155">
        <v>660138.88888888888</v>
      </c>
      <c r="AG228" s="155">
        <v>660138.88888888888</v>
      </c>
      <c r="AH228" s="155">
        <v>660138.88888888888</v>
      </c>
      <c r="AI228" s="155">
        <v>660138.88888888888</v>
      </c>
      <c r="AJ228" s="155">
        <v>660138.88888888888</v>
      </c>
      <c r="AK228" s="155">
        <v>7921666.666666667</v>
      </c>
      <c r="AL228" s="155">
        <v>68126333.333333328</v>
      </c>
      <c r="AM228" s="223"/>
    </row>
    <row r="229" spans="1:39" ht="13" outlineLevel="1" x14ac:dyDescent="0.25">
      <c r="A229" s="80" t="s">
        <v>344</v>
      </c>
      <c r="B229" s="80" t="s">
        <v>205</v>
      </c>
      <c r="C229" s="72" t="s">
        <v>206</v>
      </c>
      <c r="D229" s="71" t="s">
        <v>147</v>
      </c>
      <c r="E229" s="142" t="s">
        <v>1172</v>
      </c>
      <c r="F229" s="71" t="s">
        <v>422</v>
      </c>
      <c r="G229" s="235">
        <v>45630</v>
      </c>
      <c r="H229" s="235">
        <v>45658</v>
      </c>
      <c r="I229" s="74">
        <v>60</v>
      </c>
      <c r="J229" s="36">
        <v>144</v>
      </c>
      <c r="K229" s="142" t="s">
        <v>453</v>
      </c>
      <c r="L229" s="75" t="s">
        <v>238</v>
      </c>
      <c r="M229" s="142" t="s">
        <v>453</v>
      </c>
      <c r="N229" s="75" t="s">
        <v>238</v>
      </c>
      <c r="O229" s="80" t="s">
        <v>239</v>
      </c>
      <c r="P229" s="241" t="s">
        <v>179</v>
      </c>
      <c r="Q229" s="251">
        <v>6274001906</v>
      </c>
      <c r="R229" s="71" t="s">
        <v>346</v>
      </c>
      <c r="S229" s="76"/>
      <c r="T229" s="77"/>
      <c r="U229" s="76">
        <v>89240000</v>
      </c>
      <c r="V229" s="78">
        <v>1487333.3333333333</v>
      </c>
      <c r="W229" s="78">
        <v>619722.22222222225</v>
      </c>
      <c r="X229" s="155">
        <v>71392000</v>
      </c>
      <c r="Y229" s="155">
        <v>619722.22222222225</v>
      </c>
      <c r="Z229" s="155">
        <v>619722.22222222225</v>
      </c>
      <c r="AA229" s="155">
        <v>619722.22222222225</v>
      </c>
      <c r="AB229" s="155">
        <v>619722.22222222225</v>
      </c>
      <c r="AC229" s="155">
        <v>619722.22222222225</v>
      </c>
      <c r="AD229" s="155">
        <v>619722.22222222225</v>
      </c>
      <c r="AE229" s="155">
        <v>619722.22222222225</v>
      </c>
      <c r="AF229" s="155">
        <v>619722.22222222225</v>
      </c>
      <c r="AG229" s="155">
        <v>619722.22222222225</v>
      </c>
      <c r="AH229" s="155">
        <v>619722.22222222225</v>
      </c>
      <c r="AI229" s="155">
        <v>619722.22222222225</v>
      </c>
      <c r="AJ229" s="155">
        <v>619722.22222222225</v>
      </c>
      <c r="AK229" s="155">
        <v>7436666.6666666651</v>
      </c>
      <c r="AL229" s="155">
        <v>63955333.333333336</v>
      </c>
      <c r="AM229" s="223"/>
    </row>
    <row r="230" spans="1:39" ht="13" outlineLevel="1" x14ac:dyDescent="0.25">
      <c r="A230" s="80" t="s">
        <v>344</v>
      </c>
      <c r="B230" s="80" t="s">
        <v>205</v>
      </c>
      <c r="C230" s="72" t="s">
        <v>206</v>
      </c>
      <c r="D230" s="71" t="s">
        <v>147</v>
      </c>
      <c r="E230" s="142" t="s">
        <v>1173</v>
      </c>
      <c r="F230" s="71" t="s">
        <v>423</v>
      </c>
      <c r="G230" s="235">
        <v>45630</v>
      </c>
      <c r="H230" s="235">
        <v>45658</v>
      </c>
      <c r="I230" s="74">
        <v>60</v>
      </c>
      <c r="J230" s="36">
        <v>144</v>
      </c>
      <c r="K230" s="142" t="s">
        <v>453</v>
      </c>
      <c r="L230" s="75" t="s">
        <v>238</v>
      </c>
      <c r="M230" s="142" t="s">
        <v>453</v>
      </c>
      <c r="N230" s="75" t="s">
        <v>238</v>
      </c>
      <c r="O230" s="80" t="s">
        <v>363</v>
      </c>
      <c r="P230" s="241" t="s">
        <v>179</v>
      </c>
      <c r="Q230" s="251">
        <v>6274001906</v>
      </c>
      <c r="R230" s="71" t="s">
        <v>346</v>
      </c>
      <c r="S230" s="76"/>
      <c r="T230" s="77"/>
      <c r="U230" s="76">
        <v>89240000</v>
      </c>
      <c r="V230" s="78">
        <v>1487333.3333333333</v>
      </c>
      <c r="W230" s="78">
        <v>619722.22222222225</v>
      </c>
      <c r="X230" s="155">
        <v>71392000</v>
      </c>
      <c r="Y230" s="155">
        <v>619722.22222222225</v>
      </c>
      <c r="Z230" s="155">
        <v>619722.22222222225</v>
      </c>
      <c r="AA230" s="155">
        <v>619722.22222222225</v>
      </c>
      <c r="AB230" s="155">
        <v>619722.22222222225</v>
      </c>
      <c r="AC230" s="155">
        <v>619722.22222222225</v>
      </c>
      <c r="AD230" s="155">
        <v>619722.22222222225</v>
      </c>
      <c r="AE230" s="155">
        <v>619722.22222222225</v>
      </c>
      <c r="AF230" s="155">
        <v>619722.22222222225</v>
      </c>
      <c r="AG230" s="155">
        <v>619722.22222222225</v>
      </c>
      <c r="AH230" s="155">
        <v>619722.22222222225</v>
      </c>
      <c r="AI230" s="155">
        <v>619722.22222222225</v>
      </c>
      <c r="AJ230" s="155">
        <v>619722.22222222225</v>
      </c>
      <c r="AK230" s="155">
        <v>7436666.6666666651</v>
      </c>
      <c r="AL230" s="155">
        <v>63955333.333333336</v>
      </c>
      <c r="AM230" s="223"/>
    </row>
    <row r="231" spans="1:39" ht="13" outlineLevel="1" x14ac:dyDescent="0.25">
      <c r="A231" s="80" t="s">
        <v>344</v>
      </c>
      <c r="B231" s="80" t="s">
        <v>257</v>
      </c>
      <c r="C231" s="72" t="s">
        <v>308</v>
      </c>
      <c r="D231" s="71" t="s">
        <v>147</v>
      </c>
      <c r="E231" s="142" t="s">
        <v>1174</v>
      </c>
      <c r="F231" s="71" t="s">
        <v>424</v>
      </c>
      <c r="G231" s="235">
        <v>45630</v>
      </c>
      <c r="H231" s="235">
        <v>45658</v>
      </c>
      <c r="I231" s="74">
        <v>60</v>
      </c>
      <c r="J231" s="36">
        <v>144</v>
      </c>
      <c r="K231" s="142" t="s">
        <v>774</v>
      </c>
      <c r="L231" s="75" t="s">
        <v>421</v>
      </c>
      <c r="M231" s="142" t="s">
        <v>774</v>
      </c>
      <c r="N231" s="75" t="s">
        <v>421</v>
      </c>
      <c r="O231" s="80" t="s">
        <v>398</v>
      </c>
      <c r="P231" s="241" t="s">
        <v>179</v>
      </c>
      <c r="Q231" s="251">
        <v>6274001906</v>
      </c>
      <c r="R231" s="71" t="s">
        <v>346</v>
      </c>
      <c r="S231" s="76"/>
      <c r="T231" s="77"/>
      <c r="U231" s="76">
        <v>89240000</v>
      </c>
      <c r="V231" s="78">
        <v>1487333.3333333333</v>
      </c>
      <c r="W231" s="78">
        <v>619722.22222222225</v>
      </c>
      <c r="X231" s="155">
        <v>71392000</v>
      </c>
      <c r="Y231" s="155">
        <v>619722.22222222225</v>
      </c>
      <c r="Z231" s="155">
        <v>619722.22222222225</v>
      </c>
      <c r="AA231" s="155">
        <v>619722.22222222225</v>
      </c>
      <c r="AB231" s="155">
        <v>619722.22222222225</v>
      </c>
      <c r="AC231" s="155">
        <v>619722.22222222225</v>
      </c>
      <c r="AD231" s="155">
        <v>619722.22222222225</v>
      </c>
      <c r="AE231" s="155">
        <v>619722.22222222225</v>
      </c>
      <c r="AF231" s="155">
        <v>619722.22222222225</v>
      </c>
      <c r="AG231" s="155">
        <v>619722.22222222225</v>
      </c>
      <c r="AH231" s="155">
        <v>619722.22222222225</v>
      </c>
      <c r="AI231" s="155">
        <v>619722.22222222225</v>
      </c>
      <c r="AJ231" s="155">
        <v>619722.22222222225</v>
      </c>
      <c r="AK231" s="155">
        <v>7436666.6666666651</v>
      </c>
      <c r="AL231" s="155">
        <v>63955333.333333336</v>
      </c>
      <c r="AM231" s="223"/>
    </row>
    <row r="232" spans="1:39" ht="13" outlineLevel="1" x14ac:dyDescent="0.25">
      <c r="A232" s="80" t="s">
        <v>344</v>
      </c>
      <c r="B232" s="80" t="s">
        <v>196</v>
      </c>
      <c r="C232" s="72" t="s">
        <v>201</v>
      </c>
      <c r="D232" s="71" t="s">
        <v>147</v>
      </c>
      <c r="E232" s="142" t="s">
        <v>1175</v>
      </c>
      <c r="F232" s="71" t="s">
        <v>425</v>
      </c>
      <c r="G232" s="235">
        <v>45630</v>
      </c>
      <c r="H232" s="235">
        <v>45658</v>
      </c>
      <c r="I232" s="74">
        <v>60</v>
      </c>
      <c r="J232" s="36">
        <v>144</v>
      </c>
      <c r="K232" s="142" t="s">
        <v>763</v>
      </c>
      <c r="L232" s="75" t="s">
        <v>426</v>
      </c>
      <c r="M232" s="142" t="s">
        <v>763</v>
      </c>
      <c r="N232" s="75" t="s">
        <v>426</v>
      </c>
      <c r="O232" s="80" t="s">
        <v>204</v>
      </c>
      <c r="P232" s="241" t="s">
        <v>179</v>
      </c>
      <c r="Q232" s="251">
        <v>6274001906</v>
      </c>
      <c r="R232" s="71" t="s">
        <v>346</v>
      </c>
      <c r="S232" s="76"/>
      <c r="T232" s="77"/>
      <c r="U232" s="76">
        <v>87300000</v>
      </c>
      <c r="V232" s="78">
        <v>1455000</v>
      </c>
      <c r="W232" s="78">
        <v>606250</v>
      </c>
      <c r="X232" s="155">
        <v>69840000</v>
      </c>
      <c r="Y232" s="155">
        <v>606250</v>
      </c>
      <c r="Z232" s="155">
        <v>606250</v>
      </c>
      <c r="AA232" s="155">
        <v>606250</v>
      </c>
      <c r="AB232" s="155">
        <v>606250</v>
      </c>
      <c r="AC232" s="155">
        <v>606250</v>
      </c>
      <c r="AD232" s="155">
        <v>606250</v>
      </c>
      <c r="AE232" s="155">
        <v>606250</v>
      </c>
      <c r="AF232" s="155">
        <v>606250</v>
      </c>
      <c r="AG232" s="155">
        <v>606250</v>
      </c>
      <c r="AH232" s="155">
        <v>606250</v>
      </c>
      <c r="AI232" s="155">
        <v>606250</v>
      </c>
      <c r="AJ232" s="155">
        <v>606250</v>
      </c>
      <c r="AK232" s="155">
        <v>7275000</v>
      </c>
      <c r="AL232" s="155">
        <v>62565000</v>
      </c>
      <c r="AM232" s="223"/>
    </row>
    <row r="233" spans="1:39" ht="13" outlineLevel="1" x14ac:dyDescent="0.25">
      <c r="A233" s="80" t="s">
        <v>344</v>
      </c>
      <c r="B233" s="71" t="s">
        <v>196</v>
      </c>
      <c r="C233" s="72" t="s">
        <v>197</v>
      </c>
      <c r="D233" s="71" t="s">
        <v>147</v>
      </c>
      <c r="E233" s="142" t="s">
        <v>726</v>
      </c>
      <c r="F233" s="71" t="s">
        <v>727</v>
      </c>
      <c r="G233" s="235">
        <v>45680</v>
      </c>
      <c r="H233" s="235">
        <v>45689</v>
      </c>
      <c r="I233" s="74" t="s">
        <v>782</v>
      </c>
      <c r="J233" s="36">
        <v>144</v>
      </c>
      <c r="K233" s="142" t="s">
        <v>94</v>
      </c>
      <c r="L233" s="75" t="s">
        <v>66</v>
      </c>
      <c r="M233" s="142" t="s">
        <v>761</v>
      </c>
      <c r="N233" s="75" t="s">
        <v>146</v>
      </c>
      <c r="O233" s="75" t="s">
        <v>215</v>
      </c>
      <c r="P233" s="241" t="s">
        <v>179</v>
      </c>
      <c r="Q233" s="251" t="s">
        <v>346</v>
      </c>
      <c r="R233" s="71"/>
      <c r="S233" s="76"/>
      <c r="T233" s="77"/>
      <c r="U233" s="76">
        <v>350000000</v>
      </c>
      <c r="V233" s="78">
        <v>12068965.517241379</v>
      </c>
      <c r="W233" s="78">
        <v>2430555.5555555555</v>
      </c>
      <c r="X233" s="155">
        <v>217241379.31034487</v>
      </c>
      <c r="Y233" s="155">
        <v>2430555.5555555555</v>
      </c>
      <c r="Z233" s="155">
        <v>2430555.5555555555</v>
      </c>
      <c r="AA233" s="155">
        <v>2430555.5555555555</v>
      </c>
      <c r="AB233" s="155">
        <v>2430555.5555555555</v>
      </c>
      <c r="AC233" s="155">
        <v>2430555.5555555555</v>
      </c>
      <c r="AD233" s="155">
        <v>2430555.5555555555</v>
      </c>
      <c r="AE233" s="155">
        <v>2430555.5555555555</v>
      </c>
      <c r="AF233" s="155">
        <v>2430555.5555555555</v>
      </c>
      <c r="AG233" s="155">
        <v>2430555.5555555555</v>
      </c>
      <c r="AH233" s="155">
        <v>2430555.5555555555</v>
      </c>
      <c r="AI233" s="155">
        <v>2430555.5555555555</v>
      </c>
      <c r="AJ233" s="155">
        <v>2430555.5555555555</v>
      </c>
      <c r="AK233" s="155">
        <v>29166666.666666668</v>
      </c>
      <c r="AL233" s="155">
        <v>188074712.64367822</v>
      </c>
      <c r="AM233" s="223"/>
    </row>
    <row r="234" spans="1:39" ht="13" outlineLevel="1" x14ac:dyDescent="0.25">
      <c r="A234" s="80" t="s">
        <v>344</v>
      </c>
      <c r="B234" s="71" t="s">
        <v>196</v>
      </c>
      <c r="C234" s="72" t="s">
        <v>213</v>
      </c>
      <c r="D234" s="71" t="s">
        <v>147</v>
      </c>
      <c r="E234" s="142" t="s">
        <v>1054</v>
      </c>
      <c r="F234" s="80" t="s">
        <v>427</v>
      </c>
      <c r="G234" s="235">
        <v>45714</v>
      </c>
      <c r="H234" s="235">
        <v>45717</v>
      </c>
      <c r="I234" s="74">
        <v>60</v>
      </c>
      <c r="J234" s="36">
        <v>144</v>
      </c>
      <c r="K234" s="142" t="s">
        <v>761</v>
      </c>
      <c r="L234" s="75" t="s">
        <v>428</v>
      </c>
      <c r="M234" s="142" t="s">
        <v>761</v>
      </c>
      <c r="N234" s="75" t="s">
        <v>428</v>
      </c>
      <c r="O234" s="80" t="s">
        <v>215</v>
      </c>
      <c r="P234" s="241" t="s">
        <v>179</v>
      </c>
      <c r="Q234" s="251">
        <v>6274001906</v>
      </c>
      <c r="R234" s="71"/>
      <c r="S234" s="76"/>
      <c r="T234" s="77"/>
      <c r="U234" s="76">
        <v>1590298692</v>
      </c>
      <c r="V234" s="78">
        <v>26504978.199999999</v>
      </c>
      <c r="W234" s="78">
        <v>11043740.916666666</v>
      </c>
      <c r="X234" s="155">
        <v>1325248910</v>
      </c>
      <c r="Y234" s="155">
        <v>11043740.916666666</v>
      </c>
      <c r="Z234" s="155">
        <v>11043740.916666666</v>
      </c>
      <c r="AA234" s="155">
        <v>11043740.916666666</v>
      </c>
      <c r="AB234" s="155">
        <v>11043740.916666666</v>
      </c>
      <c r="AC234" s="155">
        <v>11043740.916666666</v>
      </c>
      <c r="AD234" s="155">
        <v>11043740.916666666</v>
      </c>
      <c r="AE234" s="155">
        <v>11043740.916666666</v>
      </c>
      <c r="AF234" s="155">
        <v>11043740.916666666</v>
      </c>
      <c r="AG234" s="155">
        <v>11043740.916666666</v>
      </c>
      <c r="AH234" s="155">
        <v>11043740.916666666</v>
      </c>
      <c r="AI234" s="155">
        <v>11043740.916666666</v>
      </c>
      <c r="AJ234" s="155">
        <v>11043740.916666666</v>
      </c>
      <c r="AK234" s="155">
        <v>132524891.00000001</v>
      </c>
      <c r="AL234" s="155">
        <v>1192724019</v>
      </c>
      <c r="AM234" s="223"/>
    </row>
    <row r="235" spans="1:39" ht="13" outlineLevel="1" x14ac:dyDescent="0.25">
      <c r="A235" s="80" t="s">
        <v>344</v>
      </c>
      <c r="B235" s="71" t="s">
        <v>196</v>
      </c>
      <c r="C235" s="72" t="s">
        <v>213</v>
      </c>
      <c r="D235" s="71" t="s">
        <v>147</v>
      </c>
      <c r="E235" s="142" t="s">
        <v>1055</v>
      </c>
      <c r="F235" s="71" t="s">
        <v>429</v>
      </c>
      <c r="G235" s="235">
        <v>45714</v>
      </c>
      <c r="H235" s="235">
        <v>45717</v>
      </c>
      <c r="I235" s="74">
        <v>36</v>
      </c>
      <c r="J235" s="36">
        <v>144</v>
      </c>
      <c r="K235" s="142" t="s">
        <v>413</v>
      </c>
      <c r="L235" s="75" t="s">
        <v>430</v>
      </c>
      <c r="M235" s="142" t="s">
        <v>413</v>
      </c>
      <c r="N235" s="75" t="s">
        <v>430</v>
      </c>
      <c r="O235" s="80" t="s">
        <v>215</v>
      </c>
      <c r="P235" s="241" t="s">
        <v>179</v>
      </c>
      <c r="Q235" s="251">
        <v>6274001906</v>
      </c>
      <c r="R235" s="71"/>
      <c r="S235" s="76"/>
      <c r="T235" s="77"/>
      <c r="U235" s="76">
        <v>504861258</v>
      </c>
      <c r="V235" s="78">
        <v>14023923.833333334</v>
      </c>
      <c r="W235" s="78">
        <v>3505980.9583333335</v>
      </c>
      <c r="X235" s="155">
        <v>364622019.66666669</v>
      </c>
      <c r="Y235" s="155">
        <v>3505980.9583333335</v>
      </c>
      <c r="Z235" s="155">
        <v>3505980.9583333335</v>
      </c>
      <c r="AA235" s="155">
        <v>3505980.9583333335</v>
      </c>
      <c r="AB235" s="155">
        <v>3505980.9583333335</v>
      </c>
      <c r="AC235" s="155">
        <v>3505980.9583333335</v>
      </c>
      <c r="AD235" s="155">
        <v>3505980.9583333335</v>
      </c>
      <c r="AE235" s="155">
        <v>3505980.9583333335</v>
      </c>
      <c r="AF235" s="155">
        <v>3505980.9583333335</v>
      </c>
      <c r="AG235" s="155">
        <v>3505980.9583333335</v>
      </c>
      <c r="AH235" s="155">
        <v>3505980.9583333335</v>
      </c>
      <c r="AI235" s="155">
        <v>3505980.9583333335</v>
      </c>
      <c r="AJ235" s="155">
        <v>3505980.9583333335</v>
      </c>
      <c r="AK235" s="155">
        <v>42071771.5</v>
      </c>
      <c r="AL235" s="155">
        <v>322550248.16666669</v>
      </c>
      <c r="AM235" s="223"/>
    </row>
    <row r="236" spans="1:39" ht="13" outlineLevel="1" x14ac:dyDescent="0.25">
      <c r="A236" s="80" t="s">
        <v>344</v>
      </c>
      <c r="B236" s="71" t="s">
        <v>196</v>
      </c>
      <c r="C236" s="72" t="s">
        <v>213</v>
      </c>
      <c r="D236" s="71" t="s">
        <v>147</v>
      </c>
      <c r="E236" s="142" t="s">
        <v>1056</v>
      </c>
      <c r="F236" s="71" t="s">
        <v>431</v>
      </c>
      <c r="G236" s="235">
        <v>45714</v>
      </c>
      <c r="H236" s="235">
        <v>45717</v>
      </c>
      <c r="I236" s="74">
        <v>36</v>
      </c>
      <c r="J236" s="36">
        <v>144</v>
      </c>
      <c r="K236" s="142" t="s">
        <v>413</v>
      </c>
      <c r="L236" s="75" t="s">
        <v>430</v>
      </c>
      <c r="M236" s="142" t="s">
        <v>413</v>
      </c>
      <c r="N236" s="75" t="s">
        <v>430</v>
      </c>
      <c r="O236" s="80" t="s">
        <v>215</v>
      </c>
      <c r="P236" s="241" t="s">
        <v>179</v>
      </c>
      <c r="Q236" s="251">
        <v>6274001906</v>
      </c>
      <c r="R236" s="71"/>
      <c r="S236" s="76"/>
      <c r="T236" s="77"/>
      <c r="U236" s="76">
        <v>500738186</v>
      </c>
      <c r="V236" s="78">
        <v>13909394.055555556</v>
      </c>
      <c r="W236" s="78">
        <v>3477348.513888889</v>
      </c>
      <c r="X236" s="155">
        <v>361644245.44444442</v>
      </c>
      <c r="Y236" s="155">
        <v>3477348.513888889</v>
      </c>
      <c r="Z236" s="155">
        <v>3477348.513888889</v>
      </c>
      <c r="AA236" s="155">
        <v>3477348.513888889</v>
      </c>
      <c r="AB236" s="155">
        <v>3477348.513888889</v>
      </c>
      <c r="AC236" s="155">
        <v>3477348.513888889</v>
      </c>
      <c r="AD236" s="155">
        <v>3477348.513888889</v>
      </c>
      <c r="AE236" s="155">
        <v>3477348.513888889</v>
      </c>
      <c r="AF236" s="155">
        <v>3477348.513888889</v>
      </c>
      <c r="AG236" s="155">
        <v>3477348.513888889</v>
      </c>
      <c r="AH236" s="155">
        <v>3477348.513888889</v>
      </c>
      <c r="AI236" s="155">
        <v>3477348.513888889</v>
      </c>
      <c r="AJ236" s="155">
        <v>3477348.513888889</v>
      </c>
      <c r="AK236" s="155">
        <v>41728182.166666664</v>
      </c>
      <c r="AL236" s="155">
        <v>319916063.27777773</v>
      </c>
      <c r="AM236" s="223"/>
    </row>
    <row r="237" spans="1:39" ht="13" outlineLevel="1" x14ac:dyDescent="0.25">
      <c r="A237" s="80" t="s">
        <v>344</v>
      </c>
      <c r="B237" s="71" t="s">
        <v>196</v>
      </c>
      <c r="C237" s="72" t="s">
        <v>229</v>
      </c>
      <c r="D237" s="71" t="s">
        <v>147</v>
      </c>
      <c r="E237" s="142" t="s">
        <v>1057</v>
      </c>
      <c r="F237" s="71" t="s">
        <v>432</v>
      </c>
      <c r="G237" s="235">
        <v>45714</v>
      </c>
      <c r="H237" s="235">
        <v>45717</v>
      </c>
      <c r="I237" s="74">
        <v>36</v>
      </c>
      <c r="J237" s="36">
        <v>144</v>
      </c>
      <c r="K237" s="142" t="s">
        <v>751</v>
      </c>
      <c r="L237" s="75" t="s">
        <v>231</v>
      </c>
      <c r="M237" s="142" t="s">
        <v>751</v>
      </c>
      <c r="N237" s="75" t="s">
        <v>231</v>
      </c>
      <c r="O237" s="80" t="s">
        <v>232</v>
      </c>
      <c r="P237" s="241" t="s">
        <v>179</v>
      </c>
      <c r="Q237" s="251">
        <v>6274001906</v>
      </c>
      <c r="R237" s="71"/>
      <c r="S237" s="76"/>
      <c r="T237" s="77"/>
      <c r="U237" s="76">
        <v>465893129</v>
      </c>
      <c r="V237" s="78">
        <v>12941475.805555556</v>
      </c>
      <c r="W237" s="78">
        <v>3235368.951388889</v>
      </c>
      <c r="X237" s="155">
        <v>336478370.94444448</v>
      </c>
      <c r="Y237" s="155">
        <v>3235368.951388889</v>
      </c>
      <c r="Z237" s="155">
        <v>3235368.951388889</v>
      </c>
      <c r="AA237" s="155">
        <v>3235368.951388889</v>
      </c>
      <c r="AB237" s="155">
        <v>3235368.951388889</v>
      </c>
      <c r="AC237" s="155">
        <v>3235368.951388889</v>
      </c>
      <c r="AD237" s="155">
        <v>3235368.951388889</v>
      </c>
      <c r="AE237" s="155">
        <v>3235368.951388889</v>
      </c>
      <c r="AF237" s="155">
        <v>3235368.951388889</v>
      </c>
      <c r="AG237" s="155">
        <v>3235368.951388889</v>
      </c>
      <c r="AH237" s="155">
        <v>3235368.951388889</v>
      </c>
      <c r="AI237" s="155">
        <v>3235368.951388889</v>
      </c>
      <c r="AJ237" s="155">
        <v>3235368.951388889</v>
      </c>
      <c r="AK237" s="155">
        <v>38824427.416666664</v>
      </c>
      <c r="AL237" s="155">
        <v>297653943.52777779</v>
      </c>
      <c r="AM237" s="223"/>
    </row>
    <row r="238" spans="1:39" ht="13" outlineLevel="1" x14ac:dyDescent="0.25">
      <c r="A238" s="80" t="s">
        <v>344</v>
      </c>
      <c r="B238" s="71" t="s">
        <v>196</v>
      </c>
      <c r="C238" s="72" t="s">
        <v>229</v>
      </c>
      <c r="D238" s="71" t="s">
        <v>147</v>
      </c>
      <c r="E238" s="142" t="s">
        <v>1058</v>
      </c>
      <c r="F238" s="71" t="s">
        <v>433</v>
      </c>
      <c r="G238" s="235">
        <v>45714</v>
      </c>
      <c r="H238" s="235">
        <v>45717</v>
      </c>
      <c r="I238" s="74">
        <v>36</v>
      </c>
      <c r="J238" s="36">
        <v>144</v>
      </c>
      <c r="K238" s="142" t="s">
        <v>750</v>
      </c>
      <c r="L238" s="75" t="s">
        <v>434</v>
      </c>
      <c r="M238" s="142" t="s">
        <v>750</v>
      </c>
      <c r="N238" s="75" t="s">
        <v>434</v>
      </c>
      <c r="O238" s="80" t="s">
        <v>251</v>
      </c>
      <c r="P238" s="241" t="s">
        <v>179</v>
      </c>
      <c r="Q238" s="251">
        <v>6274001906</v>
      </c>
      <c r="R238" s="71"/>
      <c r="S238" s="76"/>
      <c r="T238" s="77"/>
      <c r="U238" s="76">
        <v>449488186</v>
      </c>
      <c r="V238" s="78">
        <v>12485782.944444444</v>
      </c>
      <c r="W238" s="78">
        <v>3121445.736111111</v>
      </c>
      <c r="X238" s="155">
        <v>324630356.55555552</v>
      </c>
      <c r="Y238" s="155">
        <v>3121445.736111111</v>
      </c>
      <c r="Z238" s="155">
        <v>3121445.736111111</v>
      </c>
      <c r="AA238" s="155">
        <v>3121445.736111111</v>
      </c>
      <c r="AB238" s="155">
        <v>3121445.736111111</v>
      </c>
      <c r="AC238" s="155">
        <v>3121445.736111111</v>
      </c>
      <c r="AD238" s="155">
        <v>3121445.736111111</v>
      </c>
      <c r="AE238" s="155">
        <v>3121445.736111111</v>
      </c>
      <c r="AF238" s="155">
        <v>3121445.736111111</v>
      </c>
      <c r="AG238" s="155">
        <v>3121445.736111111</v>
      </c>
      <c r="AH238" s="155">
        <v>3121445.736111111</v>
      </c>
      <c r="AI238" s="155">
        <v>3121445.736111111</v>
      </c>
      <c r="AJ238" s="155">
        <v>3121445.736111111</v>
      </c>
      <c r="AK238" s="155">
        <v>37457348.833333336</v>
      </c>
      <c r="AL238" s="155">
        <v>287173007.72222221</v>
      </c>
      <c r="AM238" s="223"/>
    </row>
    <row r="239" spans="1:39" ht="13" outlineLevel="1" x14ac:dyDescent="0.25">
      <c r="A239" s="80" t="s">
        <v>344</v>
      </c>
      <c r="B239" s="71" t="s">
        <v>196</v>
      </c>
      <c r="C239" s="72" t="s">
        <v>213</v>
      </c>
      <c r="D239" s="71" t="s">
        <v>147</v>
      </c>
      <c r="E239" s="142" t="s">
        <v>1059</v>
      </c>
      <c r="F239" s="80" t="s">
        <v>435</v>
      </c>
      <c r="G239" s="235">
        <v>45716</v>
      </c>
      <c r="H239" s="235">
        <v>45717</v>
      </c>
      <c r="I239" s="74">
        <v>60</v>
      </c>
      <c r="J239" s="36">
        <v>144</v>
      </c>
      <c r="K239" s="142" t="s">
        <v>286</v>
      </c>
      <c r="L239" s="75" t="s">
        <v>287</v>
      </c>
      <c r="M239" s="142" t="s">
        <v>286</v>
      </c>
      <c r="N239" s="75" t="s">
        <v>287</v>
      </c>
      <c r="O239" s="80" t="s">
        <v>288</v>
      </c>
      <c r="P239" s="241" t="s">
        <v>179</v>
      </c>
      <c r="Q239" s="251">
        <v>6274001906</v>
      </c>
      <c r="R239" s="71"/>
      <c r="S239" s="76"/>
      <c r="T239" s="77"/>
      <c r="U239" s="76">
        <v>1060199128</v>
      </c>
      <c r="V239" s="78">
        <v>17669985.466666665</v>
      </c>
      <c r="W239" s="78">
        <v>7362493.944444444</v>
      </c>
      <c r="X239" s="155">
        <v>883499273.33333337</v>
      </c>
      <c r="Y239" s="155">
        <v>7362493.944444444</v>
      </c>
      <c r="Z239" s="155">
        <v>7362493.944444444</v>
      </c>
      <c r="AA239" s="155">
        <v>7362493.944444444</v>
      </c>
      <c r="AB239" s="155">
        <v>7362493.944444444</v>
      </c>
      <c r="AC239" s="155">
        <v>7362493.944444444</v>
      </c>
      <c r="AD239" s="155">
        <v>7362493.944444444</v>
      </c>
      <c r="AE239" s="155">
        <v>7362493.944444444</v>
      </c>
      <c r="AF239" s="155">
        <v>7362493.944444444</v>
      </c>
      <c r="AG239" s="155">
        <v>7362493.944444444</v>
      </c>
      <c r="AH239" s="155">
        <v>7362493.944444444</v>
      </c>
      <c r="AI239" s="155">
        <v>7362493.944444444</v>
      </c>
      <c r="AJ239" s="155">
        <v>7362493.944444444</v>
      </c>
      <c r="AK239" s="155">
        <v>88349927.333333358</v>
      </c>
      <c r="AL239" s="155">
        <v>795149346</v>
      </c>
      <c r="AM239" s="223"/>
    </row>
    <row r="240" spans="1:39" ht="13" outlineLevel="1" x14ac:dyDescent="0.25">
      <c r="A240" s="80" t="s">
        <v>344</v>
      </c>
      <c r="B240" s="71" t="s">
        <v>196</v>
      </c>
      <c r="C240" s="72" t="s">
        <v>229</v>
      </c>
      <c r="D240" s="71" t="s">
        <v>147</v>
      </c>
      <c r="E240" s="142" t="s">
        <v>1060</v>
      </c>
      <c r="F240" s="71" t="s">
        <v>436</v>
      </c>
      <c r="G240" s="235">
        <v>45716</v>
      </c>
      <c r="H240" s="235">
        <v>45717</v>
      </c>
      <c r="I240" s="74">
        <v>36</v>
      </c>
      <c r="J240" s="36">
        <v>144</v>
      </c>
      <c r="K240" s="142" t="s">
        <v>415</v>
      </c>
      <c r="L240" s="75" t="s">
        <v>437</v>
      </c>
      <c r="M240" s="142" t="s">
        <v>415</v>
      </c>
      <c r="N240" s="75" t="s">
        <v>437</v>
      </c>
      <c r="O240" s="80" t="s">
        <v>331</v>
      </c>
      <c r="P240" s="241" t="s">
        <v>179</v>
      </c>
      <c r="Q240" s="251">
        <v>6274001906</v>
      </c>
      <c r="R240" s="71"/>
      <c r="S240" s="76"/>
      <c r="T240" s="77"/>
      <c r="U240" s="76">
        <v>448738186</v>
      </c>
      <c r="V240" s="78">
        <v>12464949.611111112</v>
      </c>
      <c r="W240" s="78">
        <v>3116237.402777778</v>
      </c>
      <c r="X240" s="155">
        <v>324088689.8888889</v>
      </c>
      <c r="Y240" s="155">
        <v>3116237.402777778</v>
      </c>
      <c r="Z240" s="155">
        <v>3116237.402777778</v>
      </c>
      <c r="AA240" s="155">
        <v>3116237.402777778</v>
      </c>
      <c r="AB240" s="155">
        <v>3116237.402777778</v>
      </c>
      <c r="AC240" s="155">
        <v>3116237.402777778</v>
      </c>
      <c r="AD240" s="155">
        <v>3116237.402777778</v>
      </c>
      <c r="AE240" s="155">
        <v>3116237.402777778</v>
      </c>
      <c r="AF240" s="155">
        <v>3116237.402777778</v>
      </c>
      <c r="AG240" s="155">
        <v>3116237.402777778</v>
      </c>
      <c r="AH240" s="155">
        <v>3116237.402777778</v>
      </c>
      <c r="AI240" s="155">
        <v>3116237.402777778</v>
      </c>
      <c r="AJ240" s="155">
        <v>3116237.402777778</v>
      </c>
      <c r="AK240" s="155">
        <v>37394848.833333328</v>
      </c>
      <c r="AL240" s="155">
        <v>286693841.05555558</v>
      </c>
      <c r="AM240" s="223"/>
    </row>
    <row r="241" spans="1:39" ht="13" outlineLevel="1" x14ac:dyDescent="0.25">
      <c r="A241" s="80" t="s">
        <v>344</v>
      </c>
      <c r="B241" s="71" t="s">
        <v>196</v>
      </c>
      <c r="C241" s="72" t="s">
        <v>197</v>
      </c>
      <c r="D241" s="71" t="s">
        <v>147</v>
      </c>
      <c r="E241" s="142" t="s">
        <v>1061</v>
      </c>
      <c r="F241" s="71" t="s">
        <v>438</v>
      </c>
      <c r="G241" s="235">
        <v>45714</v>
      </c>
      <c r="H241" s="235">
        <v>45717</v>
      </c>
      <c r="I241" s="74">
        <v>36</v>
      </c>
      <c r="J241" s="36">
        <v>144</v>
      </c>
      <c r="K241" s="142" t="s">
        <v>409</v>
      </c>
      <c r="L241" s="75" t="s">
        <v>439</v>
      </c>
      <c r="M241" s="142" t="s">
        <v>409</v>
      </c>
      <c r="N241" s="75" t="s">
        <v>439</v>
      </c>
      <c r="O241" s="80" t="s">
        <v>411</v>
      </c>
      <c r="P241" s="241" t="s">
        <v>179</v>
      </c>
      <c r="Q241" s="251">
        <v>6274001906</v>
      </c>
      <c r="R241" s="71"/>
      <c r="S241" s="76"/>
      <c r="T241" s="77"/>
      <c r="U241" s="76">
        <v>127088350</v>
      </c>
      <c r="V241" s="78">
        <v>3530231.9444444445</v>
      </c>
      <c r="W241" s="78">
        <v>882557.98611111112</v>
      </c>
      <c r="X241" s="155">
        <v>91786030.555555552</v>
      </c>
      <c r="Y241" s="155">
        <v>882557.98611111112</v>
      </c>
      <c r="Z241" s="155">
        <v>882557.98611111112</v>
      </c>
      <c r="AA241" s="155">
        <v>882557.98611111112</v>
      </c>
      <c r="AB241" s="155">
        <v>882557.98611111112</v>
      </c>
      <c r="AC241" s="155">
        <v>882557.98611111112</v>
      </c>
      <c r="AD241" s="155">
        <v>882557.98611111112</v>
      </c>
      <c r="AE241" s="155">
        <v>882557.98611111112</v>
      </c>
      <c r="AF241" s="155">
        <v>882557.98611111112</v>
      </c>
      <c r="AG241" s="155">
        <v>882557.98611111112</v>
      </c>
      <c r="AH241" s="155">
        <v>882557.98611111112</v>
      </c>
      <c r="AI241" s="155">
        <v>882557.98611111112</v>
      </c>
      <c r="AJ241" s="155">
        <v>882557.98611111112</v>
      </c>
      <c r="AK241" s="155">
        <v>10590695.833333336</v>
      </c>
      <c r="AL241" s="155">
        <v>81195334.722222209</v>
      </c>
      <c r="AM241" s="223"/>
    </row>
    <row r="242" spans="1:39" ht="13" outlineLevel="1" x14ac:dyDescent="0.25">
      <c r="A242" s="80" t="s">
        <v>344</v>
      </c>
      <c r="B242" s="80" t="s">
        <v>196</v>
      </c>
      <c r="C242" s="72" t="s">
        <v>213</v>
      </c>
      <c r="D242" s="71" t="s">
        <v>147</v>
      </c>
      <c r="E242" s="142" t="s">
        <v>1062</v>
      </c>
      <c r="F242" s="71" t="s">
        <v>440</v>
      </c>
      <c r="G242" s="235">
        <v>45747</v>
      </c>
      <c r="H242" s="235">
        <v>45748</v>
      </c>
      <c r="I242" s="74">
        <v>36</v>
      </c>
      <c r="J242" s="36">
        <v>144</v>
      </c>
      <c r="K242" s="142" t="s">
        <v>286</v>
      </c>
      <c r="L242" s="75" t="s">
        <v>287</v>
      </c>
      <c r="M242" s="142" t="s">
        <v>286</v>
      </c>
      <c r="N242" s="75" t="s">
        <v>287</v>
      </c>
      <c r="O242" s="80" t="s">
        <v>288</v>
      </c>
      <c r="P242" s="241" t="s">
        <v>179</v>
      </c>
      <c r="Q242" s="251">
        <v>6274001906</v>
      </c>
      <c r="R242" s="71"/>
      <c r="S242" s="76"/>
      <c r="T242" s="77"/>
      <c r="U242" s="76">
        <v>280305107</v>
      </c>
      <c r="V242" s="78">
        <v>7786252.972222222</v>
      </c>
      <c r="W242" s="78">
        <v>1946563.2430555555</v>
      </c>
      <c r="X242" s="155">
        <v>210228830.25</v>
      </c>
      <c r="Y242" s="155">
        <v>1946563.2430555555</v>
      </c>
      <c r="Z242" s="155">
        <v>1946563.2430555555</v>
      </c>
      <c r="AA242" s="155">
        <v>1946563.2430555555</v>
      </c>
      <c r="AB242" s="155">
        <v>1946563.2430555555</v>
      </c>
      <c r="AC242" s="155">
        <v>1946563.2430555555</v>
      </c>
      <c r="AD242" s="155">
        <v>1946563.2430555555</v>
      </c>
      <c r="AE242" s="155">
        <v>1946563.2430555555</v>
      </c>
      <c r="AF242" s="155">
        <v>1946563.2430555555</v>
      </c>
      <c r="AG242" s="155">
        <v>1946563.2430555555</v>
      </c>
      <c r="AH242" s="155">
        <v>1946563.2430555555</v>
      </c>
      <c r="AI242" s="155">
        <v>1946563.2430555555</v>
      </c>
      <c r="AJ242" s="155">
        <v>1946563.2430555555</v>
      </c>
      <c r="AK242" s="155">
        <v>23358758.916666668</v>
      </c>
      <c r="AL242" s="155">
        <v>186870071.33333334</v>
      </c>
      <c r="AM242" s="223"/>
    </row>
    <row r="243" spans="1:39" ht="13" outlineLevel="1" x14ac:dyDescent="0.25">
      <c r="A243" s="80" t="s">
        <v>344</v>
      </c>
      <c r="B243" s="80" t="s">
        <v>196</v>
      </c>
      <c r="C243" s="72" t="s">
        <v>197</v>
      </c>
      <c r="D243" s="71" t="s">
        <v>147</v>
      </c>
      <c r="E243" s="142" t="s">
        <v>1063</v>
      </c>
      <c r="F243" s="71" t="s">
        <v>441</v>
      </c>
      <c r="G243" s="235">
        <v>45747</v>
      </c>
      <c r="H243" s="235">
        <v>45748</v>
      </c>
      <c r="I243" s="74">
        <v>36</v>
      </c>
      <c r="J243" s="36">
        <v>144</v>
      </c>
      <c r="K243" s="142" t="s">
        <v>442</v>
      </c>
      <c r="L243" s="75" t="s">
        <v>443</v>
      </c>
      <c r="M243" s="142" t="s">
        <v>442</v>
      </c>
      <c r="N243" s="75" t="s">
        <v>443</v>
      </c>
      <c r="O243" s="80" t="s">
        <v>444</v>
      </c>
      <c r="P243" s="241" t="s">
        <v>179</v>
      </c>
      <c r="Q243" s="251">
        <v>6274001906</v>
      </c>
      <c r="R243" s="71"/>
      <c r="S243" s="76"/>
      <c r="T243" s="77"/>
      <c r="U243" s="76">
        <v>258604309</v>
      </c>
      <c r="V243" s="78">
        <v>7183453.027777778</v>
      </c>
      <c r="W243" s="78">
        <v>1795863.2569444445</v>
      </c>
      <c r="X243" s="155">
        <v>193953231.75</v>
      </c>
      <c r="Y243" s="155">
        <v>1795863.2569444445</v>
      </c>
      <c r="Z243" s="155">
        <v>1795863.2569444445</v>
      </c>
      <c r="AA243" s="155">
        <v>1795863.2569444445</v>
      </c>
      <c r="AB243" s="155">
        <v>1795863.2569444445</v>
      </c>
      <c r="AC243" s="155">
        <v>1795863.2569444445</v>
      </c>
      <c r="AD243" s="155">
        <v>1795863.2569444445</v>
      </c>
      <c r="AE243" s="155">
        <v>1795863.2569444445</v>
      </c>
      <c r="AF243" s="155">
        <v>1795863.2569444445</v>
      </c>
      <c r="AG243" s="155">
        <v>1795863.2569444445</v>
      </c>
      <c r="AH243" s="155">
        <v>1795863.2569444445</v>
      </c>
      <c r="AI243" s="155">
        <v>1795863.2569444445</v>
      </c>
      <c r="AJ243" s="155">
        <v>1795863.2569444445</v>
      </c>
      <c r="AK243" s="155">
        <v>21550359.083333332</v>
      </c>
      <c r="AL243" s="155">
        <v>172402872.66666666</v>
      </c>
      <c r="AM243" s="223"/>
    </row>
    <row r="244" spans="1:39" ht="13" outlineLevel="1" x14ac:dyDescent="0.25">
      <c r="A244" s="80" t="s">
        <v>344</v>
      </c>
      <c r="B244" s="80" t="s">
        <v>205</v>
      </c>
      <c r="C244" s="72" t="s">
        <v>197</v>
      </c>
      <c r="D244" s="71" t="s">
        <v>147</v>
      </c>
      <c r="E244" s="142" t="s">
        <v>1064</v>
      </c>
      <c r="F244" s="71" t="s">
        <v>445</v>
      </c>
      <c r="G244" s="235">
        <v>45747</v>
      </c>
      <c r="H244" s="235">
        <v>45748</v>
      </c>
      <c r="I244" s="74">
        <v>36</v>
      </c>
      <c r="J244" s="36">
        <v>144</v>
      </c>
      <c r="K244" s="142" t="s">
        <v>280</v>
      </c>
      <c r="L244" s="75" t="s">
        <v>446</v>
      </c>
      <c r="M244" s="142" t="s">
        <v>280</v>
      </c>
      <c r="N244" s="75" t="s">
        <v>446</v>
      </c>
      <c r="O244" s="80" t="s">
        <v>282</v>
      </c>
      <c r="P244" s="241" t="s">
        <v>179</v>
      </c>
      <c r="Q244" s="251">
        <v>6274001906</v>
      </c>
      <c r="R244" s="71"/>
      <c r="S244" s="76"/>
      <c r="T244" s="77"/>
      <c r="U244" s="76">
        <v>258604309</v>
      </c>
      <c r="V244" s="78">
        <v>7183453.027777778</v>
      </c>
      <c r="W244" s="78">
        <v>1795863.2569444445</v>
      </c>
      <c r="X244" s="155">
        <v>193953231.75</v>
      </c>
      <c r="Y244" s="155">
        <v>1795863.2569444445</v>
      </c>
      <c r="Z244" s="155">
        <v>1795863.2569444445</v>
      </c>
      <c r="AA244" s="155">
        <v>1795863.2569444445</v>
      </c>
      <c r="AB244" s="155">
        <v>1795863.2569444445</v>
      </c>
      <c r="AC244" s="155">
        <v>1795863.2569444445</v>
      </c>
      <c r="AD244" s="155">
        <v>1795863.2569444445</v>
      </c>
      <c r="AE244" s="155">
        <v>1795863.2569444445</v>
      </c>
      <c r="AF244" s="155">
        <v>1795863.2569444445</v>
      </c>
      <c r="AG244" s="155">
        <v>1795863.2569444445</v>
      </c>
      <c r="AH244" s="155">
        <v>1795863.2569444445</v>
      </c>
      <c r="AI244" s="155">
        <v>1795863.2569444445</v>
      </c>
      <c r="AJ244" s="155">
        <v>1795863.2569444445</v>
      </c>
      <c r="AK244" s="155">
        <v>21550359.083333332</v>
      </c>
      <c r="AL244" s="155">
        <v>172402872.66666666</v>
      </c>
      <c r="AM244" s="223"/>
    </row>
    <row r="245" spans="1:39" ht="13" outlineLevel="1" x14ac:dyDescent="0.25">
      <c r="A245" s="80" t="s">
        <v>344</v>
      </c>
      <c r="B245" s="80" t="s">
        <v>268</v>
      </c>
      <c r="C245" s="72" t="s">
        <v>197</v>
      </c>
      <c r="D245" s="71" t="s">
        <v>147</v>
      </c>
      <c r="E245" s="142" t="s">
        <v>1065</v>
      </c>
      <c r="F245" s="71" t="s">
        <v>447</v>
      </c>
      <c r="G245" s="235">
        <v>45747</v>
      </c>
      <c r="H245" s="235">
        <v>45748</v>
      </c>
      <c r="I245" s="74">
        <v>36</v>
      </c>
      <c r="J245" s="36">
        <v>144</v>
      </c>
      <c r="K245" s="142" t="s">
        <v>448</v>
      </c>
      <c r="L245" s="75" t="s">
        <v>270</v>
      </c>
      <c r="M245" s="142" t="s">
        <v>448</v>
      </c>
      <c r="N245" s="75" t="s">
        <v>270</v>
      </c>
      <c r="O245" s="80" t="s">
        <v>271</v>
      </c>
      <c r="P245" s="241" t="s">
        <v>179</v>
      </c>
      <c r="Q245" s="251">
        <v>6274001906</v>
      </c>
      <c r="R245" s="71"/>
      <c r="S245" s="76"/>
      <c r="T245" s="77"/>
      <c r="U245" s="76">
        <v>258604309</v>
      </c>
      <c r="V245" s="78">
        <v>7183453.027777778</v>
      </c>
      <c r="W245" s="78">
        <v>1795863.2569444445</v>
      </c>
      <c r="X245" s="155">
        <v>193953231.75</v>
      </c>
      <c r="Y245" s="155">
        <v>1795863.2569444445</v>
      </c>
      <c r="Z245" s="155">
        <v>1795863.2569444445</v>
      </c>
      <c r="AA245" s="155">
        <v>1795863.2569444445</v>
      </c>
      <c r="AB245" s="155">
        <v>1795863.2569444445</v>
      </c>
      <c r="AC245" s="155">
        <v>1795863.2569444445</v>
      </c>
      <c r="AD245" s="155">
        <v>1795863.2569444445</v>
      </c>
      <c r="AE245" s="155">
        <v>1795863.2569444445</v>
      </c>
      <c r="AF245" s="155">
        <v>1795863.2569444445</v>
      </c>
      <c r="AG245" s="155">
        <v>1795863.2569444445</v>
      </c>
      <c r="AH245" s="155">
        <v>1795863.2569444445</v>
      </c>
      <c r="AI245" s="155">
        <v>1795863.2569444445</v>
      </c>
      <c r="AJ245" s="155">
        <v>1795863.2569444445</v>
      </c>
      <c r="AK245" s="155">
        <v>21550359.083333332</v>
      </c>
      <c r="AL245" s="155">
        <v>172402872.66666666</v>
      </c>
      <c r="AM245" s="223"/>
    </row>
    <row r="246" spans="1:39" ht="13" outlineLevel="1" x14ac:dyDescent="0.25">
      <c r="A246" s="80" t="s">
        <v>344</v>
      </c>
      <c r="B246" s="80" t="s">
        <v>205</v>
      </c>
      <c r="C246" s="72" t="s">
        <v>197</v>
      </c>
      <c r="D246" s="71" t="s">
        <v>147</v>
      </c>
      <c r="E246" s="142" t="s">
        <v>1066</v>
      </c>
      <c r="F246" s="71" t="s">
        <v>449</v>
      </c>
      <c r="G246" s="235">
        <v>45747</v>
      </c>
      <c r="H246" s="235">
        <v>45748</v>
      </c>
      <c r="I246" s="74">
        <v>36</v>
      </c>
      <c r="J246" s="36">
        <v>144</v>
      </c>
      <c r="K246" s="142" t="s">
        <v>294</v>
      </c>
      <c r="L246" s="75" t="s">
        <v>450</v>
      </c>
      <c r="M246" s="142" t="s">
        <v>294</v>
      </c>
      <c r="N246" s="75" t="s">
        <v>450</v>
      </c>
      <c r="O246" s="80" t="s">
        <v>296</v>
      </c>
      <c r="P246" s="241" t="s">
        <v>179</v>
      </c>
      <c r="Q246" s="251">
        <v>6274001906</v>
      </c>
      <c r="R246" s="71"/>
      <c r="S246" s="76"/>
      <c r="T246" s="77"/>
      <c r="U246" s="76">
        <v>258604309</v>
      </c>
      <c r="V246" s="78">
        <v>7183453.027777778</v>
      </c>
      <c r="W246" s="78">
        <v>1795863.2569444445</v>
      </c>
      <c r="X246" s="155">
        <v>193953231.75</v>
      </c>
      <c r="Y246" s="155">
        <v>1795863.2569444445</v>
      </c>
      <c r="Z246" s="155">
        <v>1795863.2569444445</v>
      </c>
      <c r="AA246" s="155">
        <v>1795863.2569444445</v>
      </c>
      <c r="AB246" s="155">
        <v>1795863.2569444445</v>
      </c>
      <c r="AC246" s="155">
        <v>1795863.2569444445</v>
      </c>
      <c r="AD246" s="155">
        <v>1795863.2569444445</v>
      </c>
      <c r="AE246" s="155">
        <v>1795863.2569444445</v>
      </c>
      <c r="AF246" s="155">
        <v>1795863.2569444445</v>
      </c>
      <c r="AG246" s="155">
        <v>1795863.2569444445</v>
      </c>
      <c r="AH246" s="155">
        <v>1795863.2569444445</v>
      </c>
      <c r="AI246" s="155">
        <v>1795863.2569444445</v>
      </c>
      <c r="AJ246" s="155">
        <v>1795863.2569444445</v>
      </c>
      <c r="AK246" s="155">
        <v>21550359.083333332</v>
      </c>
      <c r="AL246" s="155">
        <v>172402872.66666666</v>
      </c>
      <c r="AM246" s="223"/>
    </row>
    <row r="247" spans="1:39" ht="13" outlineLevel="1" x14ac:dyDescent="0.25">
      <c r="A247" s="80" t="s">
        <v>344</v>
      </c>
      <c r="B247" s="71" t="s">
        <v>196</v>
      </c>
      <c r="C247" s="72" t="s">
        <v>197</v>
      </c>
      <c r="D247" s="71" t="s">
        <v>147</v>
      </c>
      <c r="E247" s="142" t="s">
        <v>1067</v>
      </c>
      <c r="F247" s="71" t="s">
        <v>451</v>
      </c>
      <c r="G247" s="235">
        <v>45777</v>
      </c>
      <c r="H247" s="235">
        <v>45778</v>
      </c>
      <c r="I247" s="74">
        <v>36</v>
      </c>
      <c r="J247" s="36">
        <v>144</v>
      </c>
      <c r="K247" s="142" t="s">
        <v>276</v>
      </c>
      <c r="L247" s="75" t="s">
        <v>277</v>
      </c>
      <c r="M247" s="142" t="s">
        <v>276</v>
      </c>
      <c r="N247" s="75" t="s">
        <v>277</v>
      </c>
      <c r="O247" s="80" t="s">
        <v>278</v>
      </c>
      <c r="P247" s="241" t="s">
        <v>179</v>
      </c>
      <c r="Q247" s="251">
        <v>6274001906</v>
      </c>
      <c r="R247" s="71"/>
      <c r="S247" s="76"/>
      <c r="T247" s="77"/>
      <c r="U247" s="76">
        <v>258957539</v>
      </c>
      <c r="V247" s="78">
        <v>7193264.972222222</v>
      </c>
      <c r="W247" s="78">
        <v>1798316.2430555555</v>
      </c>
      <c r="X247" s="155">
        <v>201411419.22222221</v>
      </c>
      <c r="Y247" s="155">
        <v>1798316.2430555555</v>
      </c>
      <c r="Z247" s="155">
        <v>1798316.2430555555</v>
      </c>
      <c r="AA247" s="155">
        <v>1798316.2430555555</v>
      </c>
      <c r="AB247" s="155">
        <v>1798316.2430555555</v>
      </c>
      <c r="AC247" s="155">
        <v>1798316.2430555555</v>
      </c>
      <c r="AD247" s="155">
        <v>1798316.2430555555</v>
      </c>
      <c r="AE247" s="155">
        <v>1798316.2430555555</v>
      </c>
      <c r="AF247" s="155">
        <v>1798316.2430555555</v>
      </c>
      <c r="AG247" s="155">
        <v>1798316.2430555555</v>
      </c>
      <c r="AH247" s="155">
        <v>1798316.2430555555</v>
      </c>
      <c r="AI247" s="155">
        <v>1798316.2430555555</v>
      </c>
      <c r="AJ247" s="155">
        <v>1798316.2430555555</v>
      </c>
      <c r="AK247" s="155">
        <v>21579794.916666668</v>
      </c>
      <c r="AL247" s="155">
        <v>179831624.30555555</v>
      </c>
      <c r="AM247" s="223"/>
    </row>
    <row r="248" spans="1:39" ht="13" outlineLevel="1" x14ac:dyDescent="0.25">
      <c r="A248" s="80" t="s">
        <v>344</v>
      </c>
      <c r="B248" s="71" t="s">
        <v>205</v>
      </c>
      <c r="C248" s="72" t="s">
        <v>206</v>
      </c>
      <c r="D248" s="71" t="s">
        <v>147</v>
      </c>
      <c r="E248" s="142" t="s">
        <v>1068</v>
      </c>
      <c r="F248" s="71" t="s">
        <v>452</v>
      </c>
      <c r="G248" s="235">
        <v>45777</v>
      </c>
      <c r="H248" s="235">
        <v>45778</v>
      </c>
      <c r="I248" s="74">
        <v>36</v>
      </c>
      <c r="J248" s="36">
        <v>144</v>
      </c>
      <c r="K248" s="142" t="s">
        <v>453</v>
      </c>
      <c r="L248" s="75" t="s">
        <v>454</v>
      </c>
      <c r="M248" s="142" t="s">
        <v>453</v>
      </c>
      <c r="N248" s="75" t="s">
        <v>454</v>
      </c>
      <c r="O248" s="80" t="s">
        <v>239</v>
      </c>
      <c r="P248" s="241" t="s">
        <v>179</v>
      </c>
      <c r="Q248" s="251">
        <v>6274001906</v>
      </c>
      <c r="R248" s="71"/>
      <c r="S248" s="76"/>
      <c r="T248" s="77"/>
      <c r="U248" s="76">
        <v>129302154</v>
      </c>
      <c r="V248" s="78">
        <v>3591726.5</v>
      </c>
      <c r="W248" s="78">
        <v>897931.625</v>
      </c>
      <c r="X248" s="155">
        <v>100568342</v>
      </c>
      <c r="Y248" s="155">
        <v>897931.625</v>
      </c>
      <c r="Z248" s="155">
        <v>897931.625</v>
      </c>
      <c r="AA248" s="155">
        <v>897931.625</v>
      </c>
      <c r="AB248" s="155">
        <v>897931.625</v>
      </c>
      <c r="AC248" s="155">
        <v>897931.625</v>
      </c>
      <c r="AD248" s="155">
        <v>897931.625</v>
      </c>
      <c r="AE248" s="155">
        <v>897931.625</v>
      </c>
      <c r="AF248" s="155">
        <v>897931.625</v>
      </c>
      <c r="AG248" s="155">
        <v>897931.625</v>
      </c>
      <c r="AH248" s="155">
        <v>897931.625</v>
      </c>
      <c r="AI248" s="155">
        <v>897931.625</v>
      </c>
      <c r="AJ248" s="155">
        <v>897931.625</v>
      </c>
      <c r="AK248" s="155">
        <v>10775179.5</v>
      </c>
      <c r="AL248" s="155">
        <v>89793162.5</v>
      </c>
      <c r="AM248" s="223"/>
    </row>
    <row r="249" spans="1:39" ht="13" outlineLevel="1" x14ac:dyDescent="0.25">
      <c r="A249" s="80" t="s">
        <v>344</v>
      </c>
      <c r="B249" s="71" t="s">
        <v>205</v>
      </c>
      <c r="C249" s="72" t="s">
        <v>206</v>
      </c>
      <c r="D249" s="71" t="s">
        <v>147</v>
      </c>
      <c r="E249" s="142" t="s">
        <v>1069</v>
      </c>
      <c r="F249" s="71" t="s">
        <v>455</v>
      </c>
      <c r="G249" s="235">
        <v>45777</v>
      </c>
      <c r="H249" s="235">
        <v>45778</v>
      </c>
      <c r="I249" s="74">
        <v>36</v>
      </c>
      <c r="J249" s="36">
        <v>144</v>
      </c>
      <c r="K249" s="142" t="s">
        <v>456</v>
      </c>
      <c r="L249" s="75" t="s">
        <v>457</v>
      </c>
      <c r="M249" s="142" t="s">
        <v>456</v>
      </c>
      <c r="N249" s="75" t="s">
        <v>457</v>
      </c>
      <c r="O249" s="80" t="s">
        <v>363</v>
      </c>
      <c r="P249" s="241" t="s">
        <v>179</v>
      </c>
      <c r="Q249" s="251">
        <v>6274001906</v>
      </c>
      <c r="R249" s="71"/>
      <c r="S249" s="76"/>
      <c r="T249" s="77"/>
      <c r="U249" s="76">
        <v>129302155</v>
      </c>
      <c r="V249" s="78">
        <v>3591726.527777778</v>
      </c>
      <c r="W249" s="78">
        <v>897931.6319444445</v>
      </c>
      <c r="X249" s="155">
        <v>100568342.77777779</v>
      </c>
      <c r="Y249" s="155">
        <v>897931.6319444445</v>
      </c>
      <c r="Z249" s="155">
        <v>897931.6319444445</v>
      </c>
      <c r="AA249" s="155">
        <v>897931.6319444445</v>
      </c>
      <c r="AB249" s="155">
        <v>897931.6319444445</v>
      </c>
      <c r="AC249" s="155">
        <v>897931.6319444445</v>
      </c>
      <c r="AD249" s="155">
        <v>897931.6319444445</v>
      </c>
      <c r="AE249" s="155">
        <v>897931.6319444445</v>
      </c>
      <c r="AF249" s="155">
        <v>897931.6319444445</v>
      </c>
      <c r="AG249" s="155">
        <v>897931.6319444445</v>
      </c>
      <c r="AH249" s="155">
        <v>897931.6319444445</v>
      </c>
      <c r="AI249" s="155">
        <v>897931.6319444445</v>
      </c>
      <c r="AJ249" s="155">
        <v>897931.6319444445</v>
      </c>
      <c r="AK249" s="155">
        <v>10775179.58333333</v>
      </c>
      <c r="AL249" s="155">
        <v>89793163.194444463</v>
      </c>
      <c r="AM249" s="223"/>
    </row>
    <row r="250" spans="1:39" ht="13" outlineLevel="1" x14ac:dyDescent="0.25">
      <c r="A250" s="80" t="s">
        <v>344</v>
      </c>
      <c r="B250" s="71" t="s">
        <v>196</v>
      </c>
      <c r="C250" s="72" t="s">
        <v>213</v>
      </c>
      <c r="D250" s="71" t="s">
        <v>147</v>
      </c>
      <c r="E250" s="142" t="s">
        <v>1070</v>
      </c>
      <c r="F250" s="71" t="s">
        <v>458</v>
      </c>
      <c r="G250" s="235">
        <v>45777</v>
      </c>
      <c r="H250" s="235">
        <v>45778</v>
      </c>
      <c r="I250" s="74">
        <v>36</v>
      </c>
      <c r="J250" s="36">
        <v>144</v>
      </c>
      <c r="K250" s="142" t="s">
        <v>292</v>
      </c>
      <c r="L250" s="75" t="s">
        <v>328</v>
      </c>
      <c r="M250" s="142" t="s">
        <v>292</v>
      </c>
      <c r="N250" s="75" t="s">
        <v>328</v>
      </c>
      <c r="O250" s="80" t="s">
        <v>253</v>
      </c>
      <c r="P250" s="241" t="s">
        <v>179</v>
      </c>
      <c r="Q250" s="251">
        <v>6274001906</v>
      </c>
      <c r="R250" s="71"/>
      <c r="S250" s="76"/>
      <c r="T250" s="77"/>
      <c r="U250" s="76">
        <v>258502218</v>
      </c>
      <c r="V250" s="78">
        <v>7180617.166666667</v>
      </c>
      <c r="W250" s="78">
        <v>1795154.2916666667</v>
      </c>
      <c r="X250" s="155">
        <v>201057280.66666669</v>
      </c>
      <c r="Y250" s="155">
        <v>1795154.2916666667</v>
      </c>
      <c r="Z250" s="155">
        <v>1795154.2916666667</v>
      </c>
      <c r="AA250" s="155">
        <v>1795154.2916666667</v>
      </c>
      <c r="AB250" s="155">
        <v>1795154.2916666667</v>
      </c>
      <c r="AC250" s="155">
        <v>1795154.2916666667</v>
      </c>
      <c r="AD250" s="155">
        <v>1795154.2916666667</v>
      </c>
      <c r="AE250" s="155">
        <v>1795154.2916666667</v>
      </c>
      <c r="AF250" s="155">
        <v>1795154.2916666667</v>
      </c>
      <c r="AG250" s="155">
        <v>1795154.2916666667</v>
      </c>
      <c r="AH250" s="155">
        <v>1795154.2916666667</v>
      </c>
      <c r="AI250" s="155">
        <v>1795154.2916666667</v>
      </c>
      <c r="AJ250" s="155">
        <v>1795154.2916666667</v>
      </c>
      <c r="AK250" s="155">
        <v>21541851.5</v>
      </c>
      <c r="AL250" s="155">
        <v>179515429.16666669</v>
      </c>
      <c r="AM250" s="223"/>
    </row>
    <row r="251" spans="1:39" ht="13" outlineLevel="1" x14ac:dyDescent="0.25">
      <c r="A251" s="80" t="s">
        <v>344</v>
      </c>
      <c r="B251" s="71" t="s">
        <v>196</v>
      </c>
      <c r="C251" s="72" t="s">
        <v>213</v>
      </c>
      <c r="D251" s="71" t="s">
        <v>147</v>
      </c>
      <c r="E251" s="142" t="s">
        <v>728</v>
      </c>
      <c r="F251" s="71" t="s">
        <v>729</v>
      </c>
      <c r="G251" s="235">
        <v>45838</v>
      </c>
      <c r="H251" s="235">
        <v>45839</v>
      </c>
      <c r="I251" s="74" t="s">
        <v>783</v>
      </c>
      <c r="J251" s="36">
        <v>144</v>
      </c>
      <c r="K251" s="142" t="s">
        <v>413</v>
      </c>
      <c r="L251" s="75" t="s">
        <v>329</v>
      </c>
      <c r="M251" s="142" t="s">
        <v>413</v>
      </c>
      <c r="N251" s="75" t="s">
        <v>329</v>
      </c>
      <c r="O251" s="75" t="s">
        <v>262</v>
      </c>
      <c r="P251" s="241" t="s">
        <v>179</v>
      </c>
      <c r="Q251" s="251" t="s">
        <v>346</v>
      </c>
      <c r="R251" s="71"/>
      <c r="S251" s="76"/>
      <c r="T251" s="77"/>
      <c r="U251" s="76">
        <v>269684258</v>
      </c>
      <c r="V251" s="78">
        <v>4494737.6333333338</v>
      </c>
      <c r="W251" s="78">
        <v>1872807.3472222222</v>
      </c>
      <c r="X251" s="155">
        <v>242715832.19999999</v>
      </c>
      <c r="Y251" s="155">
        <v>1872807.3472222222</v>
      </c>
      <c r="Z251" s="155">
        <v>1872807.3472222222</v>
      </c>
      <c r="AA251" s="155">
        <v>1872807.3472222222</v>
      </c>
      <c r="AB251" s="155">
        <v>1872807.3472222222</v>
      </c>
      <c r="AC251" s="155">
        <v>1872807.3472222222</v>
      </c>
      <c r="AD251" s="155">
        <v>1872807.3472222222</v>
      </c>
      <c r="AE251" s="155">
        <v>1872807.3472222222</v>
      </c>
      <c r="AF251" s="155">
        <v>1872807.3472222222</v>
      </c>
      <c r="AG251" s="155">
        <v>1872807.3472222222</v>
      </c>
      <c r="AH251" s="155">
        <v>1872807.3472222222</v>
      </c>
      <c r="AI251" s="155">
        <v>1872807.3472222222</v>
      </c>
      <c r="AJ251" s="155">
        <v>1872807.3472222222</v>
      </c>
      <c r="AK251" s="155">
        <v>22473688.166666672</v>
      </c>
      <c r="AL251" s="155">
        <v>220242144.0333333</v>
      </c>
      <c r="AM251" s="223"/>
    </row>
    <row r="252" spans="1:39" ht="13" outlineLevel="1" x14ac:dyDescent="0.25">
      <c r="A252" s="80" t="s">
        <v>344</v>
      </c>
      <c r="B252" s="71" t="s">
        <v>196</v>
      </c>
      <c r="C252" s="72" t="s">
        <v>229</v>
      </c>
      <c r="D252" s="71" t="s">
        <v>147</v>
      </c>
      <c r="E252" s="142" t="s">
        <v>730</v>
      </c>
      <c r="F252" s="71" t="s">
        <v>731</v>
      </c>
      <c r="G252" s="235">
        <v>45869</v>
      </c>
      <c r="H252" s="235">
        <v>45870</v>
      </c>
      <c r="I252" s="74" t="s">
        <v>783</v>
      </c>
      <c r="J252" s="36">
        <v>144</v>
      </c>
      <c r="K252" s="142" t="s">
        <v>750</v>
      </c>
      <c r="L252" s="75" t="s">
        <v>231</v>
      </c>
      <c r="M252" s="142" t="s">
        <v>750</v>
      </c>
      <c r="N252" s="75" t="s">
        <v>231</v>
      </c>
      <c r="O252" s="75" t="s">
        <v>251</v>
      </c>
      <c r="P252" s="241" t="s">
        <v>179</v>
      </c>
      <c r="Q252" s="251" t="s">
        <v>346</v>
      </c>
      <c r="R252" s="71"/>
      <c r="S252" s="76"/>
      <c r="T252" s="77"/>
      <c r="U252" s="76">
        <v>204685486</v>
      </c>
      <c r="V252" s="78">
        <v>3411424.7666666666</v>
      </c>
      <c r="W252" s="78">
        <v>1421426.986111111</v>
      </c>
      <c r="X252" s="155">
        <v>187628362.16666666</v>
      </c>
      <c r="Y252" s="155">
        <v>1421426.986111111</v>
      </c>
      <c r="Z252" s="155">
        <v>1421426.986111111</v>
      </c>
      <c r="AA252" s="155">
        <v>1421426.986111111</v>
      </c>
      <c r="AB252" s="155">
        <v>1421426.986111111</v>
      </c>
      <c r="AC252" s="155">
        <v>1421426.986111111</v>
      </c>
      <c r="AD252" s="155">
        <v>1421426.986111111</v>
      </c>
      <c r="AE252" s="155">
        <v>1421426.986111111</v>
      </c>
      <c r="AF252" s="155">
        <v>1421426.986111111</v>
      </c>
      <c r="AG252" s="155">
        <v>1421426.986111111</v>
      </c>
      <c r="AH252" s="155">
        <v>1421426.986111111</v>
      </c>
      <c r="AI252" s="155">
        <v>1421426.986111111</v>
      </c>
      <c r="AJ252" s="155">
        <v>1421426.986111111</v>
      </c>
      <c r="AK252" s="155">
        <v>17057123.833333336</v>
      </c>
      <c r="AL252" s="155">
        <v>170571238.33333331</v>
      </c>
      <c r="AM252" s="223"/>
    </row>
    <row r="253" spans="1:39" ht="13" outlineLevel="1" x14ac:dyDescent="0.25">
      <c r="A253" s="80" t="s">
        <v>344</v>
      </c>
      <c r="B253" s="71" t="s">
        <v>196</v>
      </c>
      <c r="C253" s="72" t="s">
        <v>229</v>
      </c>
      <c r="D253" s="71" t="s">
        <v>147</v>
      </c>
      <c r="E253" s="142" t="s">
        <v>732</v>
      </c>
      <c r="F253" s="71" t="s">
        <v>733</v>
      </c>
      <c r="G253" s="235">
        <v>45869</v>
      </c>
      <c r="H253" s="235">
        <v>45870</v>
      </c>
      <c r="I253" s="74" t="s">
        <v>783</v>
      </c>
      <c r="J253" s="36">
        <v>144</v>
      </c>
      <c r="K253" s="142" t="s">
        <v>751</v>
      </c>
      <c r="L253" s="75" t="s">
        <v>231</v>
      </c>
      <c r="M253" s="142" t="s">
        <v>751</v>
      </c>
      <c r="N253" s="75" t="s">
        <v>231</v>
      </c>
      <c r="O253" s="75" t="s">
        <v>232</v>
      </c>
      <c r="P253" s="241" t="s">
        <v>179</v>
      </c>
      <c r="Q253" s="251" t="s">
        <v>346</v>
      </c>
      <c r="R253" s="71"/>
      <c r="S253" s="76"/>
      <c r="T253" s="77"/>
      <c r="U253" s="76">
        <v>204685486</v>
      </c>
      <c r="V253" s="78">
        <v>3411424.7666666666</v>
      </c>
      <c r="W253" s="78">
        <v>1421426.986111111</v>
      </c>
      <c r="X253" s="155">
        <v>187628362.16666666</v>
      </c>
      <c r="Y253" s="155">
        <v>1421426.986111111</v>
      </c>
      <c r="Z253" s="155">
        <v>1421426.986111111</v>
      </c>
      <c r="AA253" s="155">
        <v>1421426.986111111</v>
      </c>
      <c r="AB253" s="155">
        <v>1421426.986111111</v>
      </c>
      <c r="AC253" s="155">
        <v>1421426.986111111</v>
      </c>
      <c r="AD253" s="155">
        <v>1421426.986111111</v>
      </c>
      <c r="AE253" s="155">
        <v>1421426.986111111</v>
      </c>
      <c r="AF253" s="155">
        <v>1421426.986111111</v>
      </c>
      <c r="AG253" s="155">
        <v>1421426.986111111</v>
      </c>
      <c r="AH253" s="155">
        <v>1421426.986111111</v>
      </c>
      <c r="AI253" s="155">
        <v>1421426.986111111</v>
      </c>
      <c r="AJ253" s="155">
        <v>1421426.986111111</v>
      </c>
      <c r="AK253" s="155">
        <v>17057123.833333336</v>
      </c>
      <c r="AL253" s="155">
        <v>170571238.33333331</v>
      </c>
      <c r="AM253" s="223"/>
    </row>
    <row r="254" spans="1:39" ht="13" outlineLevel="1" x14ac:dyDescent="0.25">
      <c r="A254" s="80" t="s">
        <v>344</v>
      </c>
      <c r="B254" s="71" t="s">
        <v>205</v>
      </c>
      <c r="C254" s="72" t="s">
        <v>197</v>
      </c>
      <c r="D254" s="71" t="s">
        <v>147</v>
      </c>
      <c r="E254" s="142" t="s">
        <v>734</v>
      </c>
      <c r="F254" s="71" t="s">
        <v>735</v>
      </c>
      <c r="G254" s="235">
        <v>45877</v>
      </c>
      <c r="H254" s="235">
        <v>45901</v>
      </c>
      <c r="I254" s="74" t="s">
        <v>783</v>
      </c>
      <c r="J254" s="36">
        <v>144</v>
      </c>
      <c r="K254" s="142" t="s">
        <v>622</v>
      </c>
      <c r="L254" s="75" t="s">
        <v>623</v>
      </c>
      <c r="M254" s="142" t="s">
        <v>622</v>
      </c>
      <c r="N254" s="75" t="s">
        <v>623</v>
      </c>
      <c r="O254" s="75"/>
      <c r="P254" s="241" t="s">
        <v>179</v>
      </c>
      <c r="Q254" s="251" t="s">
        <v>346</v>
      </c>
      <c r="R254" s="71"/>
      <c r="S254" s="76"/>
      <c r="T254" s="77"/>
      <c r="U254" s="76">
        <v>995280138</v>
      </c>
      <c r="V254" s="78">
        <v>16588002.300000001</v>
      </c>
      <c r="W254" s="78">
        <v>6911667.625</v>
      </c>
      <c r="X254" s="155">
        <v>928928128.79999995</v>
      </c>
      <c r="Y254" s="155">
        <v>6911667.625</v>
      </c>
      <c r="Z254" s="155">
        <v>6911667.625</v>
      </c>
      <c r="AA254" s="155">
        <v>6911667.625</v>
      </c>
      <c r="AB254" s="155">
        <v>6911667.625</v>
      </c>
      <c r="AC254" s="155">
        <v>6911667.625</v>
      </c>
      <c r="AD254" s="155">
        <v>6911667.625</v>
      </c>
      <c r="AE254" s="155">
        <v>6911667.625</v>
      </c>
      <c r="AF254" s="155">
        <v>6911667.625</v>
      </c>
      <c r="AG254" s="155">
        <v>6911667.625</v>
      </c>
      <c r="AH254" s="155">
        <v>6911667.625</v>
      </c>
      <c r="AI254" s="155">
        <v>6911667.625</v>
      </c>
      <c r="AJ254" s="155">
        <v>6911667.625</v>
      </c>
      <c r="AK254" s="155">
        <v>82940011.5</v>
      </c>
      <c r="AL254" s="155">
        <v>845988117.29999995</v>
      </c>
      <c r="AM254" s="223"/>
    </row>
    <row r="255" spans="1:39" ht="13" outlineLevel="1" x14ac:dyDescent="0.25">
      <c r="A255" s="80" t="s">
        <v>344</v>
      </c>
      <c r="B255" s="71" t="s">
        <v>196</v>
      </c>
      <c r="C255" s="72" t="s">
        <v>197</v>
      </c>
      <c r="D255" s="71" t="s">
        <v>147</v>
      </c>
      <c r="E255" s="142" t="s">
        <v>736</v>
      </c>
      <c r="F255" s="71" t="s">
        <v>737</v>
      </c>
      <c r="G255" s="235">
        <v>45900</v>
      </c>
      <c r="H255" s="235">
        <v>45901</v>
      </c>
      <c r="I255" s="74">
        <v>96</v>
      </c>
      <c r="J255" s="36">
        <v>144</v>
      </c>
      <c r="K255" s="142" t="s">
        <v>752</v>
      </c>
      <c r="L255" s="75" t="s">
        <v>337</v>
      </c>
      <c r="M255" s="142" t="s">
        <v>752</v>
      </c>
      <c r="N255" s="75" t="s">
        <v>337</v>
      </c>
      <c r="O255" s="75" t="s">
        <v>338</v>
      </c>
      <c r="P255" s="241" t="s">
        <v>179</v>
      </c>
      <c r="Q255" s="251" t="s">
        <v>346</v>
      </c>
      <c r="R255" s="71"/>
      <c r="S255" s="76"/>
      <c r="T255" s="77"/>
      <c r="U255" s="76">
        <v>9194024100</v>
      </c>
      <c r="V255" s="78">
        <v>95771084.375</v>
      </c>
      <c r="W255" s="78">
        <v>63847389.583333336</v>
      </c>
      <c r="X255" s="155">
        <v>8810939762.5</v>
      </c>
      <c r="Y255" s="155">
        <v>63847389.583333336</v>
      </c>
      <c r="Z255" s="155">
        <v>63847389.583333336</v>
      </c>
      <c r="AA255" s="155">
        <v>63847389.583333336</v>
      </c>
      <c r="AB255" s="155">
        <v>63847389.583333336</v>
      </c>
      <c r="AC255" s="155">
        <v>63847389.583333336</v>
      </c>
      <c r="AD255" s="155">
        <v>63847389.583333336</v>
      </c>
      <c r="AE255" s="155">
        <v>63847389.583333336</v>
      </c>
      <c r="AF255" s="155">
        <v>63847389.583333336</v>
      </c>
      <c r="AG255" s="155">
        <v>63847389.583333336</v>
      </c>
      <c r="AH255" s="155">
        <v>63847389.583333336</v>
      </c>
      <c r="AI255" s="155">
        <v>63847389.583333336</v>
      </c>
      <c r="AJ255" s="155">
        <v>63847389.583333336</v>
      </c>
      <c r="AK255" s="155">
        <v>766168675.00000012</v>
      </c>
      <c r="AL255" s="155">
        <v>8044771087.5</v>
      </c>
      <c r="AM255" s="223"/>
    </row>
    <row r="256" spans="1:39" ht="13" outlineLevel="1" x14ac:dyDescent="0.25">
      <c r="A256" s="80" t="s">
        <v>344</v>
      </c>
      <c r="B256" s="71" t="s">
        <v>196</v>
      </c>
      <c r="C256" s="72" t="s">
        <v>197</v>
      </c>
      <c r="D256" s="71" t="s">
        <v>147</v>
      </c>
      <c r="E256" s="142" t="s">
        <v>738</v>
      </c>
      <c r="F256" s="71" t="s">
        <v>739</v>
      </c>
      <c r="G256" s="235">
        <v>45900</v>
      </c>
      <c r="H256" s="235">
        <v>45901</v>
      </c>
      <c r="I256" s="74">
        <v>96</v>
      </c>
      <c r="J256" s="36">
        <v>144</v>
      </c>
      <c r="K256" s="142" t="s">
        <v>753</v>
      </c>
      <c r="L256" s="75" t="s">
        <v>843</v>
      </c>
      <c r="M256" s="142" t="s">
        <v>753</v>
      </c>
      <c r="N256" s="75" t="s">
        <v>843</v>
      </c>
      <c r="O256" s="75"/>
      <c r="P256" s="241" t="s">
        <v>179</v>
      </c>
      <c r="Q256" s="251" t="s">
        <v>346</v>
      </c>
      <c r="R256" s="71"/>
      <c r="S256" s="76"/>
      <c r="T256" s="77"/>
      <c r="U256" s="76">
        <v>9194024100</v>
      </c>
      <c r="V256" s="78">
        <v>95771084.375</v>
      </c>
      <c r="W256" s="78">
        <v>63847389.583333336</v>
      </c>
      <c r="X256" s="155">
        <v>8810939762.5</v>
      </c>
      <c r="Y256" s="155">
        <v>63847389.583333336</v>
      </c>
      <c r="Z256" s="155">
        <v>63847389.583333336</v>
      </c>
      <c r="AA256" s="155">
        <v>63847389.583333336</v>
      </c>
      <c r="AB256" s="155">
        <v>63847389.583333336</v>
      </c>
      <c r="AC256" s="155">
        <v>63847389.583333336</v>
      </c>
      <c r="AD256" s="155">
        <v>63847389.583333336</v>
      </c>
      <c r="AE256" s="155">
        <v>63847389.583333336</v>
      </c>
      <c r="AF256" s="155">
        <v>63847389.583333336</v>
      </c>
      <c r="AG256" s="155">
        <v>63847389.583333336</v>
      </c>
      <c r="AH256" s="155">
        <v>63847389.583333336</v>
      </c>
      <c r="AI256" s="155">
        <v>63847389.583333336</v>
      </c>
      <c r="AJ256" s="155">
        <v>63847389.583333336</v>
      </c>
      <c r="AK256" s="155">
        <v>766168675.00000012</v>
      </c>
      <c r="AL256" s="155">
        <v>8044771087.5</v>
      </c>
      <c r="AM256" s="223"/>
    </row>
    <row r="257" spans="1:39" ht="13" outlineLevel="1" x14ac:dyDescent="0.25">
      <c r="A257" s="80" t="s">
        <v>344</v>
      </c>
      <c r="B257" s="71" t="s">
        <v>196</v>
      </c>
      <c r="C257" s="72" t="s">
        <v>229</v>
      </c>
      <c r="D257" s="71" t="s">
        <v>147</v>
      </c>
      <c r="E257" s="142" t="s">
        <v>740</v>
      </c>
      <c r="F257" s="71" t="s">
        <v>741</v>
      </c>
      <c r="G257" s="235">
        <v>45900</v>
      </c>
      <c r="H257" s="235">
        <v>45901</v>
      </c>
      <c r="I257" s="74" t="s">
        <v>783</v>
      </c>
      <c r="J257" s="36">
        <v>144</v>
      </c>
      <c r="K257" s="142" t="s">
        <v>619</v>
      </c>
      <c r="L257" s="75" t="s">
        <v>43</v>
      </c>
      <c r="M257" s="142" t="s">
        <v>619</v>
      </c>
      <c r="N257" s="75" t="s">
        <v>43</v>
      </c>
      <c r="O257" s="75">
        <v>0</v>
      </c>
      <c r="P257" s="241" t="s">
        <v>179</v>
      </c>
      <c r="Q257" s="251" t="s">
        <v>346</v>
      </c>
      <c r="R257" s="71"/>
      <c r="S257" s="76"/>
      <c r="T257" s="77"/>
      <c r="U257" s="76">
        <v>530000000</v>
      </c>
      <c r="V257" s="78">
        <v>8833333.333333334</v>
      </c>
      <c r="W257" s="78">
        <v>3680555.5555555555</v>
      </c>
      <c r="X257" s="155">
        <v>494666666.66666669</v>
      </c>
      <c r="Y257" s="155">
        <v>3680555.5555555555</v>
      </c>
      <c r="Z257" s="155">
        <v>3680555.5555555555</v>
      </c>
      <c r="AA257" s="155">
        <v>3680555.5555555555</v>
      </c>
      <c r="AB257" s="155">
        <v>3680555.5555555555</v>
      </c>
      <c r="AC257" s="155">
        <v>3680555.5555555555</v>
      </c>
      <c r="AD257" s="155">
        <v>3680555.5555555555</v>
      </c>
      <c r="AE257" s="155">
        <v>3680555.5555555555</v>
      </c>
      <c r="AF257" s="155">
        <v>3680555.5555555555</v>
      </c>
      <c r="AG257" s="155">
        <v>3680555.5555555555</v>
      </c>
      <c r="AH257" s="155">
        <v>3680555.5555555555</v>
      </c>
      <c r="AI257" s="155">
        <v>3680555.5555555555</v>
      </c>
      <c r="AJ257" s="155">
        <v>3680555.5555555555</v>
      </c>
      <c r="AK257" s="155">
        <v>44166666.666666657</v>
      </c>
      <c r="AL257" s="155">
        <v>450500000</v>
      </c>
      <c r="AM257" s="223"/>
    </row>
    <row r="258" spans="1:39" ht="13" outlineLevel="1" x14ac:dyDescent="0.25">
      <c r="A258" s="80" t="s">
        <v>344</v>
      </c>
      <c r="B258" s="71" t="s">
        <v>196</v>
      </c>
      <c r="C258" s="72" t="s">
        <v>197</v>
      </c>
      <c r="D258" s="71" t="s">
        <v>147</v>
      </c>
      <c r="E258" s="142" t="s">
        <v>742</v>
      </c>
      <c r="F258" s="71" t="s">
        <v>743</v>
      </c>
      <c r="G258" s="235">
        <v>45900</v>
      </c>
      <c r="H258" s="235">
        <v>45901</v>
      </c>
      <c r="I258" s="74" t="s">
        <v>783</v>
      </c>
      <c r="J258" s="36">
        <v>144</v>
      </c>
      <c r="K258" s="142" t="s">
        <v>752</v>
      </c>
      <c r="L258" s="75" t="s">
        <v>337</v>
      </c>
      <c r="M258" s="142" t="s">
        <v>752</v>
      </c>
      <c r="N258" s="75" t="s">
        <v>337</v>
      </c>
      <c r="O258" s="75" t="s">
        <v>338</v>
      </c>
      <c r="P258" s="241" t="s">
        <v>179</v>
      </c>
      <c r="Q258" s="251" t="s">
        <v>346</v>
      </c>
      <c r="R258" s="71"/>
      <c r="S258" s="76"/>
      <c r="T258" s="77"/>
      <c r="U258" s="76">
        <v>536180944</v>
      </c>
      <c r="V258" s="78">
        <v>8936349.0666666664</v>
      </c>
      <c r="W258" s="78">
        <v>3723478.777777778</v>
      </c>
      <c r="X258" s="155">
        <v>500435547.73333335</v>
      </c>
      <c r="Y258" s="155">
        <v>3723478.777777778</v>
      </c>
      <c r="Z258" s="155">
        <v>3723478.777777778</v>
      </c>
      <c r="AA258" s="155">
        <v>3723478.777777778</v>
      </c>
      <c r="AB258" s="155">
        <v>3723478.777777778</v>
      </c>
      <c r="AC258" s="155">
        <v>3723478.777777778</v>
      </c>
      <c r="AD258" s="155">
        <v>3723478.777777778</v>
      </c>
      <c r="AE258" s="155">
        <v>3723478.777777778</v>
      </c>
      <c r="AF258" s="155">
        <v>3723478.777777778</v>
      </c>
      <c r="AG258" s="155">
        <v>3723478.777777778</v>
      </c>
      <c r="AH258" s="155">
        <v>3723478.777777778</v>
      </c>
      <c r="AI258" s="155">
        <v>3723478.777777778</v>
      </c>
      <c r="AJ258" s="155">
        <v>3723478.777777778</v>
      </c>
      <c r="AK258" s="155">
        <v>44681745.333333321</v>
      </c>
      <c r="AL258" s="155">
        <v>455753802.40000004</v>
      </c>
      <c r="AM258" s="223"/>
    </row>
    <row r="259" spans="1:39" ht="13" outlineLevel="1" x14ac:dyDescent="0.25">
      <c r="A259" s="80" t="s">
        <v>344</v>
      </c>
      <c r="B259" s="71" t="s">
        <v>196</v>
      </c>
      <c r="C259" s="72" t="s">
        <v>197</v>
      </c>
      <c r="D259" s="71" t="s">
        <v>147</v>
      </c>
      <c r="E259" s="142" t="s">
        <v>744</v>
      </c>
      <c r="F259" s="71" t="s">
        <v>745</v>
      </c>
      <c r="G259" s="235">
        <v>45900</v>
      </c>
      <c r="H259" s="235">
        <v>45901</v>
      </c>
      <c r="I259" s="74" t="s">
        <v>783</v>
      </c>
      <c r="J259" s="36">
        <v>144</v>
      </c>
      <c r="K259" s="142" t="s">
        <v>754</v>
      </c>
      <c r="L259" s="75" t="s">
        <v>217</v>
      </c>
      <c r="M259" s="142" t="s">
        <v>754</v>
      </c>
      <c r="N259" s="75" t="s">
        <v>217</v>
      </c>
      <c r="O259" s="75" t="s">
        <v>218</v>
      </c>
      <c r="P259" s="241" t="s">
        <v>179</v>
      </c>
      <c r="Q259" s="251" t="s">
        <v>346</v>
      </c>
      <c r="R259" s="71"/>
      <c r="S259" s="76"/>
      <c r="T259" s="77"/>
      <c r="U259" s="76">
        <v>268085606</v>
      </c>
      <c r="V259" s="78">
        <v>4468093.4333333336</v>
      </c>
      <c r="W259" s="78">
        <v>1861705.5972222222</v>
      </c>
      <c r="X259" s="155">
        <v>250213232.26666665</v>
      </c>
      <c r="Y259" s="155">
        <v>1861705.5972222222</v>
      </c>
      <c r="Z259" s="155">
        <v>1861705.5972222222</v>
      </c>
      <c r="AA259" s="155">
        <v>1861705.5972222222</v>
      </c>
      <c r="AB259" s="155">
        <v>1861705.5972222222</v>
      </c>
      <c r="AC259" s="155">
        <v>1861705.5972222222</v>
      </c>
      <c r="AD259" s="155">
        <v>1861705.5972222222</v>
      </c>
      <c r="AE259" s="155">
        <v>1861705.5972222222</v>
      </c>
      <c r="AF259" s="155">
        <v>1861705.5972222222</v>
      </c>
      <c r="AG259" s="155">
        <v>1861705.5972222222</v>
      </c>
      <c r="AH259" s="155">
        <v>1861705.5972222222</v>
      </c>
      <c r="AI259" s="155">
        <v>1861705.5972222222</v>
      </c>
      <c r="AJ259" s="155">
        <v>1861705.5972222222</v>
      </c>
      <c r="AK259" s="155">
        <v>22340467.166666672</v>
      </c>
      <c r="AL259" s="155">
        <v>227872765.09999996</v>
      </c>
      <c r="AM259" s="223"/>
    </row>
    <row r="260" spans="1:39" ht="13" outlineLevel="1" x14ac:dyDescent="0.25">
      <c r="A260" s="80" t="s">
        <v>344</v>
      </c>
      <c r="B260" s="71" t="s">
        <v>196</v>
      </c>
      <c r="C260" s="72" t="s">
        <v>197</v>
      </c>
      <c r="D260" s="71" t="s">
        <v>147</v>
      </c>
      <c r="E260" s="142" t="s">
        <v>746</v>
      </c>
      <c r="F260" s="71" t="s">
        <v>747</v>
      </c>
      <c r="G260" s="235">
        <v>45900</v>
      </c>
      <c r="H260" s="235">
        <v>45901</v>
      </c>
      <c r="I260" s="74" t="s">
        <v>783</v>
      </c>
      <c r="J260" s="36">
        <v>144</v>
      </c>
      <c r="K260" s="142" t="s">
        <v>755</v>
      </c>
      <c r="L260" s="75" t="s">
        <v>305</v>
      </c>
      <c r="M260" s="142" t="s">
        <v>755</v>
      </c>
      <c r="N260" s="75" t="s">
        <v>305</v>
      </c>
      <c r="O260" s="75" t="s">
        <v>306</v>
      </c>
      <c r="P260" s="241" t="s">
        <v>179</v>
      </c>
      <c r="Q260" s="251" t="s">
        <v>346</v>
      </c>
      <c r="R260" s="71"/>
      <c r="S260" s="76"/>
      <c r="T260" s="77"/>
      <c r="U260" s="76">
        <v>268085606</v>
      </c>
      <c r="V260" s="78">
        <v>4468093.4333333336</v>
      </c>
      <c r="W260" s="78">
        <v>1861705.5972222222</v>
      </c>
      <c r="X260" s="155">
        <v>250213232.26666665</v>
      </c>
      <c r="Y260" s="155">
        <v>1861705.5972222222</v>
      </c>
      <c r="Z260" s="155">
        <v>1861705.5972222222</v>
      </c>
      <c r="AA260" s="155">
        <v>1861705.5972222222</v>
      </c>
      <c r="AB260" s="155">
        <v>1861705.5972222222</v>
      </c>
      <c r="AC260" s="155">
        <v>1861705.5972222222</v>
      </c>
      <c r="AD260" s="155">
        <v>1861705.5972222222</v>
      </c>
      <c r="AE260" s="155">
        <v>1861705.5972222222</v>
      </c>
      <c r="AF260" s="155">
        <v>1861705.5972222222</v>
      </c>
      <c r="AG260" s="155">
        <v>1861705.5972222222</v>
      </c>
      <c r="AH260" s="155">
        <v>1861705.5972222222</v>
      </c>
      <c r="AI260" s="155">
        <v>1861705.5972222222</v>
      </c>
      <c r="AJ260" s="155">
        <v>1861705.5972222222</v>
      </c>
      <c r="AK260" s="155">
        <v>22340467.166666672</v>
      </c>
      <c r="AL260" s="155">
        <v>227872765.09999996</v>
      </c>
      <c r="AM260" s="223"/>
    </row>
    <row r="261" spans="1:39" ht="13" outlineLevel="1" x14ac:dyDescent="0.25">
      <c r="A261" s="80" t="s">
        <v>344</v>
      </c>
      <c r="B261" s="71" t="s">
        <v>196</v>
      </c>
      <c r="C261" s="72" t="s">
        <v>197</v>
      </c>
      <c r="D261" s="71" t="s">
        <v>147</v>
      </c>
      <c r="E261" s="142" t="s">
        <v>748</v>
      </c>
      <c r="F261" s="71" t="s">
        <v>749</v>
      </c>
      <c r="G261" s="235">
        <v>45900</v>
      </c>
      <c r="H261" s="235">
        <v>45901</v>
      </c>
      <c r="I261" s="74" t="s">
        <v>783</v>
      </c>
      <c r="J261" s="36">
        <v>144</v>
      </c>
      <c r="K261" s="142" t="s">
        <v>94</v>
      </c>
      <c r="L261" s="75" t="s">
        <v>66</v>
      </c>
      <c r="M261" s="142" t="s">
        <v>94</v>
      </c>
      <c r="N261" s="75" t="s">
        <v>66</v>
      </c>
      <c r="O261" s="75">
        <v>0</v>
      </c>
      <c r="P261" s="241" t="s">
        <v>179</v>
      </c>
      <c r="Q261" s="251" t="s">
        <v>346</v>
      </c>
      <c r="R261" s="71"/>
      <c r="S261" s="76"/>
      <c r="T261" s="77"/>
      <c r="U261" s="76">
        <v>1030408748</v>
      </c>
      <c r="V261" s="78">
        <v>17173479.133333333</v>
      </c>
      <c r="W261" s="78">
        <v>7155616.305555556</v>
      </c>
      <c r="X261" s="155">
        <v>961714831.4666667</v>
      </c>
      <c r="Y261" s="155">
        <v>7155616.305555556</v>
      </c>
      <c r="Z261" s="155">
        <v>7155616.305555556</v>
      </c>
      <c r="AA261" s="155">
        <v>7155616.305555556</v>
      </c>
      <c r="AB261" s="155">
        <v>7155616.305555556</v>
      </c>
      <c r="AC261" s="155">
        <v>7155616.305555556</v>
      </c>
      <c r="AD261" s="155">
        <v>7155616.305555556</v>
      </c>
      <c r="AE261" s="155">
        <v>7155616.305555556</v>
      </c>
      <c r="AF261" s="155">
        <v>7155616.305555556</v>
      </c>
      <c r="AG261" s="155">
        <v>7155616.305555556</v>
      </c>
      <c r="AH261" s="155">
        <v>7155616.305555556</v>
      </c>
      <c r="AI261" s="155">
        <v>7155616.305555556</v>
      </c>
      <c r="AJ261" s="155">
        <v>7155616.305555556</v>
      </c>
      <c r="AK261" s="155">
        <v>85867395.666666642</v>
      </c>
      <c r="AL261" s="155">
        <v>875847435.80000007</v>
      </c>
      <c r="AM261" s="223"/>
    </row>
    <row r="262" spans="1:39" ht="13" outlineLevel="1" x14ac:dyDescent="0.25">
      <c r="A262" s="80" t="s">
        <v>344</v>
      </c>
      <c r="B262" s="71" t="s">
        <v>257</v>
      </c>
      <c r="C262" s="72" t="s">
        <v>229</v>
      </c>
      <c r="D262" s="71" t="s">
        <v>64</v>
      </c>
      <c r="E262" s="142" t="s">
        <v>825</v>
      </c>
      <c r="F262" s="71" t="s">
        <v>826</v>
      </c>
      <c r="G262" s="235">
        <v>45920</v>
      </c>
      <c r="H262" s="235">
        <v>45931</v>
      </c>
      <c r="I262" s="74" t="s">
        <v>717</v>
      </c>
      <c r="J262" s="36">
        <v>144</v>
      </c>
      <c r="K262" s="142" t="s">
        <v>774</v>
      </c>
      <c r="L262" s="75" t="s">
        <v>310</v>
      </c>
      <c r="M262" s="142" t="s">
        <v>774</v>
      </c>
      <c r="N262" s="75" t="s">
        <v>310</v>
      </c>
      <c r="O262" s="75" t="s">
        <v>311</v>
      </c>
      <c r="P262" s="241" t="s">
        <v>179</v>
      </c>
      <c r="Q262" s="251" t="s">
        <v>824</v>
      </c>
      <c r="R262" s="71"/>
      <c r="S262" s="76"/>
      <c r="T262" s="77"/>
      <c r="U262" s="76">
        <v>34920000</v>
      </c>
      <c r="V262" s="78">
        <v>970000</v>
      </c>
      <c r="W262" s="78">
        <v>242500</v>
      </c>
      <c r="X262" s="155">
        <v>32010000</v>
      </c>
      <c r="Y262" s="155">
        <v>242500</v>
      </c>
      <c r="Z262" s="155">
        <v>242500</v>
      </c>
      <c r="AA262" s="155">
        <v>242500</v>
      </c>
      <c r="AB262" s="155">
        <v>242500</v>
      </c>
      <c r="AC262" s="155">
        <v>242500</v>
      </c>
      <c r="AD262" s="155">
        <v>242500</v>
      </c>
      <c r="AE262" s="155">
        <v>242500</v>
      </c>
      <c r="AF262" s="155">
        <v>242500</v>
      </c>
      <c r="AG262" s="155">
        <v>242500</v>
      </c>
      <c r="AH262" s="155">
        <v>242500</v>
      </c>
      <c r="AI262" s="155">
        <v>242500</v>
      </c>
      <c r="AJ262" s="155">
        <v>242500</v>
      </c>
      <c r="AK262" s="155">
        <v>2910000</v>
      </c>
      <c r="AL262" s="155">
        <v>29100000</v>
      </c>
      <c r="AM262" s="223"/>
    </row>
    <row r="263" spans="1:39" ht="13" outlineLevel="1" x14ac:dyDescent="0.25">
      <c r="A263" s="80" t="s">
        <v>344</v>
      </c>
      <c r="B263" s="71" t="s">
        <v>196</v>
      </c>
      <c r="C263" s="72" t="s">
        <v>206</v>
      </c>
      <c r="D263" s="71" t="s">
        <v>64</v>
      </c>
      <c r="E263" s="142" t="s">
        <v>827</v>
      </c>
      <c r="F263" s="71" t="s">
        <v>828</v>
      </c>
      <c r="G263" s="235">
        <v>45920</v>
      </c>
      <c r="H263" s="235">
        <v>45931</v>
      </c>
      <c r="I263" s="74" t="s">
        <v>717</v>
      </c>
      <c r="J263" s="36">
        <v>144</v>
      </c>
      <c r="K263" s="142" t="s">
        <v>456</v>
      </c>
      <c r="L263" s="75" t="s">
        <v>457</v>
      </c>
      <c r="M263" s="142" t="s">
        <v>456</v>
      </c>
      <c r="N263" s="75" t="s">
        <v>457</v>
      </c>
      <c r="O263" s="75" t="s">
        <v>363</v>
      </c>
      <c r="P263" s="241" t="s">
        <v>179</v>
      </c>
      <c r="Q263" s="251" t="s">
        <v>824</v>
      </c>
      <c r="R263" s="71"/>
      <c r="S263" s="76"/>
      <c r="T263" s="77"/>
      <c r="U263" s="76">
        <v>34920000</v>
      </c>
      <c r="V263" s="78">
        <v>970000</v>
      </c>
      <c r="W263" s="78">
        <v>242500</v>
      </c>
      <c r="X263" s="155">
        <v>32010000</v>
      </c>
      <c r="Y263" s="155">
        <v>242500</v>
      </c>
      <c r="Z263" s="155">
        <v>242500</v>
      </c>
      <c r="AA263" s="155">
        <v>242500</v>
      </c>
      <c r="AB263" s="155">
        <v>242500</v>
      </c>
      <c r="AC263" s="155">
        <v>242500</v>
      </c>
      <c r="AD263" s="155">
        <v>242500</v>
      </c>
      <c r="AE263" s="155">
        <v>242500</v>
      </c>
      <c r="AF263" s="155">
        <v>242500</v>
      </c>
      <c r="AG263" s="155">
        <v>242500</v>
      </c>
      <c r="AH263" s="155">
        <v>242500</v>
      </c>
      <c r="AI263" s="155">
        <v>242500</v>
      </c>
      <c r="AJ263" s="155">
        <v>242500</v>
      </c>
      <c r="AK263" s="155">
        <v>2910000</v>
      </c>
      <c r="AL263" s="155">
        <v>29100000</v>
      </c>
      <c r="AM263" s="223"/>
    </row>
    <row r="264" spans="1:39" ht="13" outlineLevel="1" x14ac:dyDescent="0.25">
      <c r="A264" s="80" t="s">
        <v>344</v>
      </c>
      <c r="B264" s="71" t="s">
        <v>196</v>
      </c>
      <c r="C264" s="72" t="s">
        <v>213</v>
      </c>
      <c r="D264" s="71" t="s">
        <v>64</v>
      </c>
      <c r="E264" s="142" t="s">
        <v>829</v>
      </c>
      <c r="F264" s="71" t="s">
        <v>830</v>
      </c>
      <c r="G264" s="235">
        <v>45920</v>
      </c>
      <c r="H264" s="235">
        <v>45931</v>
      </c>
      <c r="I264" s="74" t="s">
        <v>717</v>
      </c>
      <c r="J264" s="36">
        <v>144</v>
      </c>
      <c r="K264" s="142" t="s">
        <v>292</v>
      </c>
      <c r="L264" s="75" t="s">
        <v>287</v>
      </c>
      <c r="M264" s="142" t="s">
        <v>292</v>
      </c>
      <c r="N264" s="75" t="s">
        <v>287</v>
      </c>
      <c r="O264" s="75" t="s">
        <v>288</v>
      </c>
      <c r="P264" s="241" t="s">
        <v>179</v>
      </c>
      <c r="Q264" s="251" t="s">
        <v>824</v>
      </c>
      <c r="R264" s="71"/>
      <c r="S264" s="76"/>
      <c r="T264" s="77"/>
      <c r="U264" s="76">
        <v>34920000</v>
      </c>
      <c r="V264" s="78">
        <v>970000</v>
      </c>
      <c r="W264" s="78">
        <v>242500</v>
      </c>
      <c r="X264" s="155">
        <v>32010000</v>
      </c>
      <c r="Y264" s="155">
        <v>242500</v>
      </c>
      <c r="Z264" s="155">
        <v>242500</v>
      </c>
      <c r="AA264" s="155">
        <v>242500</v>
      </c>
      <c r="AB264" s="155">
        <v>242500</v>
      </c>
      <c r="AC264" s="155">
        <v>242500</v>
      </c>
      <c r="AD264" s="155">
        <v>242500</v>
      </c>
      <c r="AE264" s="155">
        <v>242500</v>
      </c>
      <c r="AF264" s="155">
        <v>242500</v>
      </c>
      <c r="AG264" s="155">
        <v>242500</v>
      </c>
      <c r="AH264" s="155">
        <v>242500</v>
      </c>
      <c r="AI264" s="155">
        <v>242500</v>
      </c>
      <c r="AJ264" s="155">
        <v>242500</v>
      </c>
      <c r="AK264" s="155">
        <v>2910000</v>
      </c>
      <c r="AL264" s="155">
        <v>29100000</v>
      </c>
      <c r="AM264" s="223"/>
    </row>
    <row r="265" spans="1:39" ht="13" outlineLevel="1" x14ac:dyDescent="0.25">
      <c r="A265" s="80" t="s">
        <v>344</v>
      </c>
      <c r="B265" s="71" t="s">
        <v>196</v>
      </c>
      <c r="C265" s="72"/>
      <c r="D265" s="71" t="s">
        <v>147</v>
      </c>
      <c r="E265" s="142" t="s">
        <v>1084</v>
      </c>
      <c r="F265" s="71" t="s">
        <v>1082</v>
      </c>
      <c r="G265" s="235">
        <v>45961</v>
      </c>
      <c r="H265" s="235">
        <v>45962</v>
      </c>
      <c r="I265" s="74" t="s">
        <v>783</v>
      </c>
      <c r="J265" s="36">
        <v>144</v>
      </c>
      <c r="K265" s="142" t="s">
        <v>94</v>
      </c>
      <c r="L265" s="75" t="s">
        <v>66</v>
      </c>
      <c r="M265" s="142" t="s">
        <v>94</v>
      </c>
      <c r="N265" s="75" t="s">
        <v>66</v>
      </c>
      <c r="O265" s="75"/>
      <c r="P265" s="241" t="s">
        <v>179</v>
      </c>
      <c r="Q265" s="251" t="s">
        <v>346</v>
      </c>
      <c r="R265" s="71"/>
      <c r="S265" s="76"/>
      <c r="T265" s="77"/>
      <c r="U265" s="76">
        <v>81000000</v>
      </c>
      <c r="V265" s="78">
        <v>1350000</v>
      </c>
      <c r="W265" s="78">
        <v>562500</v>
      </c>
      <c r="X265" s="155">
        <v>78300000</v>
      </c>
      <c r="Y265" s="155">
        <v>562500</v>
      </c>
      <c r="Z265" s="155">
        <v>562500</v>
      </c>
      <c r="AA265" s="155">
        <v>562500</v>
      </c>
      <c r="AB265" s="155">
        <v>562500</v>
      </c>
      <c r="AC265" s="155">
        <v>562500</v>
      </c>
      <c r="AD265" s="155">
        <v>562500</v>
      </c>
      <c r="AE265" s="155">
        <v>562500</v>
      </c>
      <c r="AF265" s="155">
        <v>562500</v>
      </c>
      <c r="AG265" s="155">
        <v>562500</v>
      </c>
      <c r="AH265" s="155">
        <v>562500</v>
      </c>
      <c r="AI265" s="155">
        <v>562500</v>
      </c>
      <c r="AJ265" s="155">
        <v>562500</v>
      </c>
      <c r="AK265" s="155">
        <v>6750000</v>
      </c>
      <c r="AL265" s="155">
        <v>71550000</v>
      </c>
      <c r="AM265" s="223"/>
    </row>
    <row r="266" spans="1:39" ht="13" outlineLevel="1" x14ac:dyDescent="0.25">
      <c r="A266" s="80" t="s">
        <v>344</v>
      </c>
      <c r="B266" s="71" t="s">
        <v>196</v>
      </c>
      <c r="C266" s="72"/>
      <c r="D266" s="71" t="s">
        <v>147</v>
      </c>
      <c r="E266" s="142" t="s">
        <v>1085</v>
      </c>
      <c r="F266" s="71" t="s">
        <v>1083</v>
      </c>
      <c r="G266" s="235">
        <v>45947</v>
      </c>
      <c r="H266" s="235">
        <v>45962</v>
      </c>
      <c r="I266" s="74" t="s">
        <v>783</v>
      </c>
      <c r="J266" s="36">
        <v>144</v>
      </c>
      <c r="K266" s="142" t="s">
        <v>622</v>
      </c>
      <c r="L266" s="75" t="s">
        <v>623</v>
      </c>
      <c r="M266" s="142" t="s">
        <v>622</v>
      </c>
      <c r="N266" s="75" t="s">
        <v>623</v>
      </c>
      <c r="O266" s="75"/>
      <c r="P266" s="241" t="s">
        <v>179</v>
      </c>
      <c r="Q266" s="251" t="s">
        <v>346</v>
      </c>
      <c r="R266" s="71"/>
      <c r="S266" s="76"/>
      <c r="T266" s="77"/>
      <c r="U266" s="76">
        <v>30000000</v>
      </c>
      <c r="V266" s="78">
        <v>500000</v>
      </c>
      <c r="W266" s="78">
        <v>208333.33333333334</v>
      </c>
      <c r="X266" s="155">
        <v>29000000</v>
      </c>
      <c r="Y266" s="155">
        <v>208333.33333333334</v>
      </c>
      <c r="Z266" s="155">
        <v>208333.33333333334</v>
      </c>
      <c r="AA266" s="155">
        <v>208333.33333333334</v>
      </c>
      <c r="AB266" s="155">
        <v>208333.33333333334</v>
      </c>
      <c r="AC266" s="155">
        <v>208333.33333333334</v>
      </c>
      <c r="AD266" s="155">
        <v>208333.33333333334</v>
      </c>
      <c r="AE266" s="155">
        <v>208333.33333333334</v>
      </c>
      <c r="AF266" s="155">
        <v>208333.33333333334</v>
      </c>
      <c r="AG266" s="155">
        <v>208333.33333333334</v>
      </c>
      <c r="AH266" s="155">
        <v>208333.33333333334</v>
      </c>
      <c r="AI266" s="155">
        <v>208333.33333333334</v>
      </c>
      <c r="AJ266" s="155">
        <v>208333.33333333334</v>
      </c>
      <c r="AK266" s="155">
        <v>2500000</v>
      </c>
      <c r="AL266" s="155">
        <v>26500000</v>
      </c>
      <c r="AM266" s="223"/>
    </row>
    <row r="267" spans="1:39" ht="13" outlineLevel="1" x14ac:dyDescent="0.25">
      <c r="A267" s="80" t="s">
        <v>344</v>
      </c>
      <c r="B267" s="71" t="s">
        <v>196</v>
      </c>
      <c r="C267" s="72">
        <v>0</v>
      </c>
      <c r="D267" s="71" t="s">
        <v>147</v>
      </c>
      <c r="E267" s="142" t="s">
        <v>1195</v>
      </c>
      <c r="F267" s="71" t="s">
        <v>1207</v>
      </c>
      <c r="G267" s="235">
        <v>45986</v>
      </c>
      <c r="H267" s="235">
        <v>45992</v>
      </c>
      <c r="I267" s="74"/>
      <c r="J267" s="36" t="s">
        <v>1223</v>
      </c>
      <c r="K267" s="142" t="s">
        <v>761</v>
      </c>
      <c r="L267" s="75" t="s">
        <v>146</v>
      </c>
      <c r="M267" s="142" t="s">
        <v>761</v>
      </c>
      <c r="N267" s="75" t="s">
        <v>146</v>
      </c>
      <c r="O267" s="75" t="s">
        <v>215</v>
      </c>
      <c r="P267" s="241" t="s">
        <v>179</v>
      </c>
      <c r="Q267" s="251" t="s">
        <v>346</v>
      </c>
      <c r="R267" s="71"/>
      <c r="S267" s="76"/>
      <c r="T267" s="77"/>
      <c r="U267" s="76">
        <v>278310413</v>
      </c>
      <c r="V267" s="78"/>
      <c r="W267" s="78">
        <v>1932711.201388889</v>
      </c>
      <c r="X267" s="155">
        <v>276377701.7986111</v>
      </c>
      <c r="Y267" s="155">
        <v>1932711.201388889</v>
      </c>
      <c r="Z267" s="155">
        <v>1932711.201388889</v>
      </c>
      <c r="AA267" s="155">
        <v>1932711.201388889</v>
      </c>
      <c r="AB267" s="155">
        <v>1932711.201388889</v>
      </c>
      <c r="AC267" s="155">
        <v>1932711.201388889</v>
      </c>
      <c r="AD267" s="155">
        <v>1932711.201388889</v>
      </c>
      <c r="AE267" s="155">
        <v>1932711.201388889</v>
      </c>
      <c r="AF267" s="155">
        <v>1932711.201388889</v>
      </c>
      <c r="AG267" s="155">
        <v>1932711.201388889</v>
      </c>
      <c r="AH267" s="155">
        <v>1932711.201388889</v>
      </c>
      <c r="AI267" s="155">
        <v>1932711.201388889</v>
      </c>
      <c r="AJ267" s="155">
        <v>1932711.201388889</v>
      </c>
      <c r="AK267" s="155">
        <v>23192534.41666666</v>
      </c>
      <c r="AL267" s="155">
        <v>253185167.38194445</v>
      </c>
      <c r="AM267" s="223"/>
    </row>
    <row r="268" spans="1:39" ht="13" outlineLevel="1" x14ac:dyDescent="0.25">
      <c r="A268" s="80" t="s">
        <v>344</v>
      </c>
      <c r="B268" s="71" t="s">
        <v>205</v>
      </c>
      <c r="C268" s="72">
        <v>0</v>
      </c>
      <c r="D268" s="71" t="s">
        <v>147</v>
      </c>
      <c r="E268" s="142" t="s">
        <v>1196</v>
      </c>
      <c r="F268" s="71" t="s">
        <v>1208</v>
      </c>
      <c r="G268" s="235">
        <v>45986</v>
      </c>
      <c r="H268" s="235">
        <v>45992</v>
      </c>
      <c r="I268" s="74"/>
      <c r="J268" s="36" t="s">
        <v>1223</v>
      </c>
      <c r="K268" s="142" t="s">
        <v>754</v>
      </c>
      <c r="L268" s="75" t="s">
        <v>146</v>
      </c>
      <c r="M268" s="142" t="s">
        <v>754</v>
      </c>
      <c r="N268" s="75" t="s">
        <v>146</v>
      </c>
      <c r="O268" s="75" t="s">
        <v>218</v>
      </c>
      <c r="P268" s="241" t="s">
        <v>179</v>
      </c>
      <c r="Q268" s="251" t="s">
        <v>346</v>
      </c>
      <c r="R268" s="71"/>
      <c r="S268" s="76"/>
      <c r="T268" s="77"/>
      <c r="U268" s="76">
        <v>56388500</v>
      </c>
      <c r="V268" s="78"/>
      <c r="W268" s="78">
        <v>391586.80555555556</v>
      </c>
      <c r="X268" s="155">
        <v>55996913.194444448</v>
      </c>
      <c r="Y268" s="155">
        <v>391586.80555555556</v>
      </c>
      <c r="Z268" s="155">
        <v>391586.80555555556</v>
      </c>
      <c r="AA268" s="155">
        <v>391586.80555555556</v>
      </c>
      <c r="AB268" s="155">
        <v>391586.80555555556</v>
      </c>
      <c r="AC268" s="155">
        <v>391586.80555555556</v>
      </c>
      <c r="AD268" s="155">
        <v>391586.80555555556</v>
      </c>
      <c r="AE268" s="155">
        <v>391586.80555555556</v>
      </c>
      <c r="AF268" s="155">
        <v>391586.80555555556</v>
      </c>
      <c r="AG268" s="155">
        <v>391586.80555555556</v>
      </c>
      <c r="AH268" s="155">
        <v>391586.80555555556</v>
      </c>
      <c r="AI268" s="155">
        <v>391586.80555555556</v>
      </c>
      <c r="AJ268" s="155">
        <v>391586.80555555556</v>
      </c>
      <c r="AK268" s="155">
        <v>4699041.666666667</v>
      </c>
      <c r="AL268" s="155">
        <v>51297871.527777784</v>
      </c>
      <c r="AM268" s="223"/>
    </row>
    <row r="269" spans="1:39" ht="13" outlineLevel="1" x14ac:dyDescent="0.25">
      <c r="A269" s="80" t="s">
        <v>344</v>
      </c>
      <c r="B269" s="71" t="s">
        <v>196</v>
      </c>
      <c r="C269" s="72">
        <v>0</v>
      </c>
      <c r="D269" s="71" t="s">
        <v>147</v>
      </c>
      <c r="E269" s="142" t="s">
        <v>1197</v>
      </c>
      <c r="F269" s="71" t="s">
        <v>1209</v>
      </c>
      <c r="G269" s="235">
        <v>45986</v>
      </c>
      <c r="H269" s="235">
        <v>45992</v>
      </c>
      <c r="I269" s="74"/>
      <c r="J269" s="36" t="s">
        <v>1223</v>
      </c>
      <c r="K269" s="142" t="s">
        <v>755</v>
      </c>
      <c r="L269" s="75" t="s">
        <v>305</v>
      </c>
      <c r="M269" s="142" t="s">
        <v>755</v>
      </c>
      <c r="N269" s="75" t="s">
        <v>305</v>
      </c>
      <c r="O269" s="75" t="s">
        <v>306</v>
      </c>
      <c r="P269" s="241" t="s">
        <v>179</v>
      </c>
      <c r="Q269" s="251" t="s">
        <v>346</v>
      </c>
      <c r="R269" s="71"/>
      <c r="S269" s="76"/>
      <c r="T269" s="77"/>
      <c r="U269" s="76">
        <v>56388500</v>
      </c>
      <c r="V269" s="78"/>
      <c r="W269" s="78">
        <v>391586.80555555556</v>
      </c>
      <c r="X269" s="155">
        <v>55996913.194444448</v>
      </c>
      <c r="Y269" s="155">
        <v>391586.80555555556</v>
      </c>
      <c r="Z269" s="155">
        <v>391586.80555555556</v>
      </c>
      <c r="AA269" s="155">
        <v>391586.80555555556</v>
      </c>
      <c r="AB269" s="155">
        <v>391586.80555555556</v>
      </c>
      <c r="AC269" s="155">
        <v>391586.80555555556</v>
      </c>
      <c r="AD269" s="155">
        <v>391586.80555555556</v>
      </c>
      <c r="AE269" s="155">
        <v>391586.80555555556</v>
      </c>
      <c r="AF269" s="155">
        <v>391586.80555555556</v>
      </c>
      <c r="AG269" s="155">
        <v>391586.80555555556</v>
      </c>
      <c r="AH269" s="155">
        <v>391586.80555555556</v>
      </c>
      <c r="AI269" s="155">
        <v>391586.80555555556</v>
      </c>
      <c r="AJ269" s="155">
        <v>391586.80555555556</v>
      </c>
      <c r="AK269" s="155">
        <v>4699041.666666667</v>
      </c>
      <c r="AL269" s="155">
        <v>51297871.527777784</v>
      </c>
      <c r="AM269" s="223"/>
    </row>
    <row r="270" spans="1:39" ht="13" outlineLevel="1" x14ac:dyDescent="0.25">
      <c r="A270" s="80" t="s">
        <v>344</v>
      </c>
      <c r="B270" s="71" t="s">
        <v>196</v>
      </c>
      <c r="C270" s="72">
        <v>0</v>
      </c>
      <c r="D270" s="71" t="s">
        <v>147</v>
      </c>
      <c r="E270" s="142" t="s">
        <v>1198</v>
      </c>
      <c r="F270" s="71" t="s">
        <v>1210</v>
      </c>
      <c r="G270" s="235">
        <v>45986</v>
      </c>
      <c r="H270" s="235">
        <v>45992</v>
      </c>
      <c r="I270" s="74"/>
      <c r="J270" s="36" t="s">
        <v>1223</v>
      </c>
      <c r="K270" s="142" t="s">
        <v>752</v>
      </c>
      <c r="L270" s="75" t="s">
        <v>328</v>
      </c>
      <c r="M270" s="142" t="s">
        <v>752</v>
      </c>
      <c r="N270" s="75" t="s">
        <v>328</v>
      </c>
      <c r="O270" s="75" t="s">
        <v>338</v>
      </c>
      <c r="P270" s="241" t="s">
        <v>179</v>
      </c>
      <c r="Q270" s="251" t="s">
        <v>346</v>
      </c>
      <c r="R270" s="71"/>
      <c r="S270" s="76"/>
      <c r="T270" s="77"/>
      <c r="U270" s="76">
        <v>112777000</v>
      </c>
      <c r="V270" s="78"/>
      <c r="W270" s="78">
        <v>783173.61111111112</v>
      </c>
      <c r="X270" s="155">
        <v>111993826.3888889</v>
      </c>
      <c r="Y270" s="155">
        <v>783173.61111111112</v>
      </c>
      <c r="Z270" s="155">
        <v>783173.61111111112</v>
      </c>
      <c r="AA270" s="155">
        <v>783173.61111111112</v>
      </c>
      <c r="AB270" s="155">
        <v>783173.61111111112</v>
      </c>
      <c r="AC270" s="155">
        <v>783173.61111111112</v>
      </c>
      <c r="AD270" s="155">
        <v>783173.61111111112</v>
      </c>
      <c r="AE270" s="155">
        <v>783173.61111111112</v>
      </c>
      <c r="AF270" s="155">
        <v>783173.61111111112</v>
      </c>
      <c r="AG270" s="155">
        <v>783173.61111111112</v>
      </c>
      <c r="AH270" s="155">
        <v>783173.61111111112</v>
      </c>
      <c r="AI270" s="155">
        <v>783173.61111111112</v>
      </c>
      <c r="AJ270" s="155">
        <v>783173.61111111112</v>
      </c>
      <c r="AK270" s="155">
        <v>9398083.333333334</v>
      </c>
      <c r="AL270" s="155">
        <v>102595743.05555557</v>
      </c>
      <c r="AM270" s="223"/>
    </row>
    <row r="271" spans="1:39" ht="13" outlineLevel="1" x14ac:dyDescent="0.25">
      <c r="A271" s="80" t="s">
        <v>344</v>
      </c>
      <c r="B271" s="71" t="s">
        <v>196</v>
      </c>
      <c r="C271" s="72">
        <v>0</v>
      </c>
      <c r="D271" s="71" t="s">
        <v>147</v>
      </c>
      <c r="E271" s="142" t="s">
        <v>1199</v>
      </c>
      <c r="F271" s="71" t="s">
        <v>1211</v>
      </c>
      <c r="G271" s="438">
        <v>46142</v>
      </c>
      <c r="H271" s="438">
        <v>46143</v>
      </c>
      <c r="I271" s="74"/>
      <c r="J271" s="36" t="s">
        <v>1223</v>
      </c>
      <c r="K271" s="142" t="s">
        <v>754</v>
      </c>
      <c r="L271" s="75" t="s">
        <v>203</v>
      </c>
      <c r="M271" s="142" t="s">
        <v>754</v>
      </c>
      <c r="N271" s="75" t="s">
        <v>203</v>
      </c>
      <c r="O271" s="75" t="s">
        <v>218</v>
      </c>
      <c r="P271" s="241" t="s">
        <v>179</v>
      </c>
      <c r="Q271" s="251" t="s">
        <v>346</v>
      </c>
      <c r="R271" s="71"/>
      <c r="S271" s="76"/>
      <c r="T271" s="77"/>
      <c r="U271" s="76">
        <v>627230869</v>
      </c>
      <c r="V271" s="78"/>
      <c r="W271" s="78">
        <f t="shared" ref="W271:W273" si="0">U271/J271</f>
        <v>4355769.923611111</v>
      </c>
      <c r="X271" s="155">
        <v>0</v>
      </c>
      <c r="Y271" s="155">
        <v>0</v>
      </c>
      <c r="Z271" s="155">
        <v>0</v>
      </c>
      <c r="AA271" s="155">
        <v>0</v>
      </c>
      <c r="AB271" s="155">
        <v>0</v>
      </c>
      <c r="AC271" s="155">
        <v>4355769.923611111</v>
      </c>
      <c r="AD271" s="155">
        <v>4355769.923611111</v>
      </c>
      <c r="AE271" s="155">
        <v>4355769.923611111</v>
      </c>
      <c r="AF271" s="155">
        <v>4355769.923611111</v>
      </c>
      <c r="AG271" s="155">
        <v>4355769.923611111</v>
      </c>
      <c r="AH271" s="155">
        <v>4355769.923611111</v>
      </c>
      <c r="AI271" s="155">
        <v>4355769.923611111</v>
      </c>
      <c r="AJ271" s="155">
        <v>4355769.923611111</v>
      </c>
      <c r="AK271" s="155">
        <f t="shared" ref="AK271:AK273" si="1">SUM(Y271:AJ271)</f>
        <v>34846159.388888888</v>
      </c>
      <c r="AL271" s="155">
        <f t="shared" ref="AL271:AL273" si="2">U271-AK271</f>
        <v>592384709.61111116</v>
      </c>
      <c r="AM271" s="223"/>
    </row>
    <row r="272" spans="1:39" ht="13" outlineLevel="1" x14ac:dyDescent="0.25">
      <c r="A272" s="80" t="s">
        <v>344</v>
      </c>
      <c r="B272" s="71" t="s">
        <v>196</v>
      </c>
      <c r="C272" s="72">
        <v>0</v>
      </c>
      <c r="D272" s="71" t="s">
        <v>147</v>
      </c>
      <c r="E272" s="142" t="s">
        <v>1200</v>
      </c>
      <c r="F272" s="71" t="s">
        <v>1212</v>
      </c>
      <c r="G272" s="438">
        <v>46142</v>
      </c>
      <c r="H272" s="438">
        <v>46143</v>
      </c>
      <c r="I272" s="74"/>
      <c r="J272" s="36" t="s">
        <v>1223</v>
      </c>
      <c r="K272" s="142" t="s">
        <v>755</v>
      </c>
      <c r="L272" s="75" t="s">
        <v>305</v>
      </c>
      <c r="M272" s="142" t="s">
        <v>755</v>
      </c>
      <c r="N272" s="75" t="s">
        <v>305</v>
      </c>
      <c r="O272" s="75" t="s">
        <v>306</v>
      </c>
      <c r="P272" s="241" t="s">
        <v>179</v>
      </c>
      <c r="Q272" s="251" t="s">
        <v>346</v>
      </c>
      <c r="R272" s="71"/>
      <c r="S272" s="76"/>
      <c r="T272" s="77"/>
      <c r="U272" s="76">
        <v>627230869</v>
      </c>
      <c r="V272" s="78"/>
      <c r="W272" s="78">
        <f t="shared" si="0"/>
        <v>4355769.923611111</v>
      </c>
      <c r="X272" s="155">
        <v>0</v>
      </c>
      <c r="Y272" s="155">
        <v>0</v>
      </c>
      <c r="Z272" s="155">
        <v>0</v>
      </c>
      <c r="AA272" s="155">
        <v>0</v>
      </c>
      <c r="AB272" s="155">
        <v>0</v>
      </c>
      <c r="AC272" s="155">
        <v>4355769.923611111</v>
      </c>
      <c r="AD272" s="155">
        <v>4355769.923611111</v>
      </c>
      <c r="AE272" s="155">
        <v>4355769.923611111</v>
      </c>
      <c r="AF272" s="155">
        <v>4355769.923611111</v>
      </c>
      <c r="AG272" s="155">
        <v>4355769.923611111</v>
      </c>
      <c r="AH272" s="155">
        <v>4355769.923611111</v>
      </c>
      <c r="AI272" s="155">
        <v>4355769.923611111</v>
      </c>
      <c r="AJ272" s="155">
        <v>4355769.923611111</v>
      </c>
      <c r="AK272" s="155">
        <f t="shared" si="1"/>
        <v>34846159.388888888</v>
      </c>
      <c r="AL272" s="155">
        <f t="shared" si="2"/>
        <v>592384709.61111116</v>
      </c>
      <c r="AM272" s="223"/>
    </row>
    <row r="273" spans="1:39" ht="13" outlineLevel="1" x14ac:dyDescent="0.25">
      <c r="A273" s="80" t="s">
        <v>344</v>
      </c>
      <c r="B273" s="71" t="s">
        <v>196</v>
      </c>
      <c r="C273" s="72">
        <v>0</v>
      </c>
      <c r="D273" s="71" t="s">
        <v>147</v>
      </c>
      <c r="E273" s="142" t="s">
        <v>1201</v>
      </c>
      <c r="F273" s="71" t="s">
        <v>1213</v>
      </c>
      <c r="G273" s="438">
        <v>46142</v>
      </c>
      <c r="H273" s="438">
        <v>46143</v>
      </c>
      <c r="I273" s="74"/>
      <c r="J273" s="36" t="s">
        <v>1223</v>
      </c>
      <c r="K273" s="142" t="s">
        <v>752</v>
      </c>
      <c r="L273" s="75" t="s">
        <v>329</v>
      </c>
      <c r="M273" s="142" t="s">
        <v>752</v>
      </c>
      <c r="N273" s="75" t="s">
        <v>329</v>
      </c>
      <c r="O273" s="75" t="s">
        <v>338</v>
      </c>
      <c r="P273" s="241" t="s">
        <v>179</v>
      </c>
      <c r="Q273" s="251" t="s">
        <v>346</v>
      </c>
      <c r="R273" s="71"/>
      <c r="S273" s="76"/>
      <c r="T273" s="77"/>
      <c r="U273" s="76">
        <v>646237871</v>
      </c>
      <c r="V273" s="78"/>
      <c r="W273" s="78">
        <f t="shared" si="0"/>
        <v>4487762.993055556</v>
      </c>
      <c r="X273" s="155">
        <v>0</v>
      </c>
      <c r="Y273" s="155">
        <v>0</v>
      </c>
      <c r="Z273" s="155">
        <v>0</v>
      </c>
      <c r="AA273" s="155">
        <v>0</v>
      </c>
      <c r="AB273" s="155">
        <v>0</v>
      </c>
      <c r="AC273" s="155">
        <v>4487762.993055556</v>
      </c>
      <c r="AD273" s="155">
        <v>4487762.993055556</v>
      </c>
      <c r="AE273" s="155">
        <v>4487762.993055556</v>
      </c>
      <c r="AF273" s="155">
        <v>4487762.993055556</v>
      </c>
      <c r="AG273" s="155">
        <v>4487762.993055556</v>
      </c>
      <c r="AH273" s="155">
        <v>4487762.993055556</v>
      </c>
      <c r="AI273" s="155">
        <v>4487762.993055556</v>
      </c>
      <c r="AJ273" s="155">
        <v>4487762.993055556</v>
      </c>
      <c r="AK273" s="155">
        <f t="shared" si="1"/>
        <v>35902103.944444448</v>
      </c>
      <c r="AL273" s="155">
        <f t="shared" si="2"/>
        <v>610335767.05555558</v>
      </c>
      <c r="AM273" s="223"/>
    </row>
    <row r="274" spans="1:39" ht="13" outlineLevel="1" x14ac:dyDescent="0.25">
      <c r="A274" s="80" t="s">
        <v>344</v>
      </c>
      <c r="B274" s="71" t="s">
        <v>196</v>
      </c>
      <c r="C274" s="72">
        <v>0</v>
      </c>
      <c r="D274" s="71" t="s">
        <v>147</v>
      </c>
      <c r="E274" s="142" t="s">
        <v>1202</v>
      </c>
      <c r="F274" s="71" t="s">
        <v>1214</v>
      </c>
      <c r="G274" s="235">
        <v>45991</v>
      </c>
      <c r="H274" s="235">
        <v>45992</v>
      </c>
      <c r="I274" s="74"/>
      <c r="J274" s="36" t="s">
        <v>1223</v>
      </c>
      <c r="K274" s="142" t="s">
        <v>761</v>
      </c>
      <c r="L274" s="75" t="s">
        <v>66</v>
      </c>
      <c r="M274" s="142" t="s">
        <v>761</v>
      </c>
      <c r="N274" s="75" t="s">
        <v>66</v>
      </c>
      <c r="O274" s="75" t="s">
        <v>215</v>
      </c>
      <c r="P274" s="241" t="s">
        <v>179</v>
      </c>
      <c r="Q274" s="251" t="s">
        <v>346</v>
      </c>
      <c r="R274" s="71"/>
      <c r="S274" s="76"/>
      <c r="T274" s="77"/>
      <c r="U274" s="76">
        <v>1917385416</v>
      </c>
      <c r="V274" s="78"/>
      <c r="W274" s="78">
        <v>13315176.5</v>
      </c>
      <c r="X274" s="155">
        <v>1904070239.5</v>
      </c>
      <c r="Y274" s="155">
        <v>13315176.5</v>
      </c>
      <c r="Z274" s="155">
        <v>13315176.5</v>
      </c>
      <c r="AA274" s="155">
        <v>13315176.5</v>
      </c>
      <c r="AB274" s="155">
        <v>13315176.5</v>
      </c>
      <c r="AC274" s="155">
        <v>13315176.5</v>
      </c>
      <c r="AD274" s="155">
        <v>13315176.5</v>
      </c>
      <c r="AE274" s="155">
        <v>13315176.5</v>
      </c>
      <c r="AF274" s="155">
        <v>13315176.5</v>
      </c>
      <c r="AG274" s="155">
        <v>13315176.5</v>
      </c>
      <c r="AH274" s="155">
        <v>13315176.5</v>
      </c>
      <c r="AI274" s="155">
        <v>13315176.5</v>
      </c>
      <c r="AJ274" s="155">
        <v>13315176.5</v>
      </c>
      <c r="AK274" s="155">
        <v>159782118</v>
      </c>
      <c r="AL274" s="155">
        <v>1744288121.5</v>
      </c>
      <c r="AM274" s="223"/>
    </row>
    <row r="275" spans="1:39" ht="13" outlineLevel="1" x14ac:dyDescent="0.25">
      <c r="A275" s="80" t="s">
        <v>344</v>
      </c>
      <c r="B275" s="71" t="s">
        <v>196</v>
      </c>
      <c r="C275" s="72">
        <v>0</v>
      </c>
      <c r="D275" s="71" t="s">
        <v>147</v>
      </c>
      <c r="E275" s="142" t="s">
        <v>1203</v>
      </c>
      <c r="F275" s="71" t="s">
        <v>1215</v>
      </c>
      <c r="G275" s="235">
        <v>45989</v>
      </c>
      <c r="H275" s="235">
        <v>45992</v>
      </c>
      <c r="I275" s="74"/>
      <c r="J275" s="36" t="s">
        <v>1223</v>
      </c>
      <c r="K275" s="142" t="s">
        <v>292</v>
      </c>
      <c r="L275" s="75" t="s">
        <v>273</v>
      </c>
      <c r="M275" s="142" t="s">
        <v>292</v>
      </c>
      <c r="N275" s="75" t="s">
        <v>273</v>
      </c>
      <c r="O275" s="75" t="s">
        <v>253</v>
      </c>
      <c r="P275" s="241" t="s">
        <v>179</v>
      </c>
      <c r="Q275" s="251" t="s">
        <v>346</v>
      </c>
      <c r="R275" s="71"/>
      <c r="S275" s="76"/>
      <c r="T275" s="77"/>
      <c r="U275" s="76">
        <v>1882704987</v>
      </c>
      <c r="V275" s="78"/>
      <c r="W275" s="78">
        <v>13074340.1875</v>
      </c>
      <c r="X275" s="155">
        <v>1869630646.8125</v>
      </c>
      <c r="Y275" s="155">
        <v>13074340.1875</v>
      </c>
      <c r="Z275" s="155">
        <v>13074340.1875</v>
      </c>
      <c r="AA275" s="155">
        <v>13074340.1875</v>
      </c>
      <c r="AB275" s="155">
        <v>13074340.1875</v>
      </c>
      <c r="AC275" s="155">
        <v>13074340.1875</v>
      </c>
      <c r="AD275" s="155">
        <v>13074340.1875</v>
      </c>
      <c r="AE275" s="155">
        <v>13074340.1875</v>
      </c>
      <c r="AF275" s="155">
        <v>13074340.1875</v>
      </c>
      <c r="AG275" s="155">
        <v>13074340.1875</v>
      </c>
      <c r="AH275" s="155">
        <v>13074340.1875</v>
      </c>
      <c r="AI275" s="155">
        <v>13074340.1875</v>
      </c>
      <c r="AJ275" s="155">
        <v>13074340.1875</v>
      </c>
      <c r="AK275" s="155">
        <v>156892082.25</v>
      </c>
      <c r="AL275" s="155">
        <v>1712738564.5625</v>
      </c>
      <c r="AM275" s="223"/>
    </row>
    <row r="276" spans="1:39" ht="13" outlineLevel="1" x14ac:dyDescent="0.25">
      <c r="A276" s="80" t="s">
        <v>344</v>
      </c>
      <c r="B276" s="71" t="s">
        <v>257</v>
      </c>
      <c r="C276" s="72">
        <v>0</v>
      </c>
      <c r="D276" s="71" t="s">
        <v>147</v>
      </c>
      <c r="E276" s="142" t="s">
        <v>1204</v>
      </c>
      <c r="F276" s="71" t="s">
        <v>1216</v>
      </c>
      <c r="G276" s="235">
        <v>45989</v>
      </c>
      <c r="H276" s="235">
        <v>45992</v>
      </c>
      <c r="I276" s="74"/>
      <c r="J276" s="36" t="s">
        <v>1223</v>
      </c>
      <c r="K276" s="142" t="s">
        <v>413</v>
      </c>
      <c r="L276" s="75" t="s">
        <v>310</v>
      </c>
      <c r="M276" s="142" t="s">
        <v>413</v>
      </c>
      <c r="N276" s="75" t="s">
        <v>310</v>
      </c>
      <c r="O276" s="75" t="s">
        <v>262</v>
      </c>
      <c r="P276" s="241" t="s">
        <v>179</v>
      </c>
      <c r="Q276" s="251" t="s">
        <v>346</v>
      </c>
      <c r="R276" s="71"/>
      <c r="S276" s="76"/>
      <c r="T276" s="77"/>
      <c r="U276" s="76">
        <v>1863746222</v>
      </c>
      <c r="V276" s="78"/>
      <c r="W276" s="78">
        <v>12942682.097222222</v>
      </c>
      <c r="X276" s="155">
        <v>1850803539.9027777</v>
      </c>
      <c r="Y276" s="155">
        <v>12942682.097222222</v>
      </c>
      <c r="Z276" s="155">
        <v>12942682.097222222</v>
      </c>
      <c r="AA276" s="155">
        <v>12942682.097222222</v>
      </c>
      <c r="AB276" s="155">
        <v>12942682.097222222</v>
      </c>
      <c r="AC276" s="155">
        <v>12942682.097222222</v>
      </c>
      <c r="AD276" s="155">
        <v>12942682.097222222</v>
      </c>
      <c r="AE276" s="155">
        <v>12942682.097222222</v>
      </c>
      <c r="AF276" s="155">
        <v>12942682.097222222</v>
      </c>
      <c r="AG276" s="155">
        <v>12942682.097222222</v>
      </c>
      <c r="AH276" s="155">
        <v>12942682.097222222</v>
      </c>
      <c r="AI276" s="155">
        <v>12942682.097222222</v>
      </c>
      <c r="AJ276" s="155">
        <v>12942682.097222222</v>
      </c>
      <c r="AK276" s="155">
        <v>155312185.16666666</v>
      </c>
      <c r="AL276" s="155">
        <v>1695491354.7361109</v>
      </c>
      <c r="AM276" s="223"/>
    </row>
    <row r="277" spans="1:39" ht="13" outlineLevel="1" x14ac:dyDescent="0.25">
      <c r="A277" s="80" t="s">
        <v>344</v>
      </c>
      <c r="B277" s="71" t="s">
        <v>196</v>
      </c>
      <c r="C277" s="72">
        <v>0</v>
      </c>
      <c r="D277" s="71" t="s">
        <v>147</v>
      </c>
      <c r="E277" s="142" t="s">
        <v>1205</v>
      </c>
      <c r="F277" s="71" t="s">
        <v>1217</v>
      </c>
      <c r="G277" s="235">
        <v>45991</v>
      </c>
      <c r="H277" s="235">
        <v>45992</v>
      </c>
      <c r="I277" s="74"/>
      <c r="J277" s="36" t="s">
        <v>1223</v>
      </c>
      <c r="K277" s="142" t="s">
        <v>286</v>
      </c>
      <c r="L277" s="75" t="s">
        <v>66</v>
      </c>
      <c r="M277" s="142" t="s">
        <v>286</v>
      </c>
      <c r="N277" s="75" t="s">
        <v>66</v>
      </c>
      <c r="O277" s="75" t="s">
        <v>288</v>
      </c>
      <c r="P277" s="241" t="s">
        <v>179</v>
      </c>
      <c r="Q277" s="251" t="s">
        <v>346</v>
      </c>
      <c r="R277" s="71"/>
      <c r="S277" s="76"/>
      <c r="T277" s="77"/>
      <c r="U277" s="76">
        <v>333902237</v>
      </c>
      <c r="V277" s="78"/>
      <c r="W277" s="78">
        <v>2318765.534722222</v>
      </c>
      <c r="X277" s="155">
        <v>331583471.46527779</v>
      </c>
      <c r="Y277" s="155">
        <v>2318765.534722222</v>
      </c>
      <c r="Z277" s="155">
        <v>2318765.534722222</v>
      </c>
      <c r="AA277" s="155">
        <v>2318765.534722222</v>
      </c>
      <c r="AB277" s="155">
        <v>2318765.534722222</v>
      </c>
      <c r="AC277" s="155">
        <v>2318765.534722222</v>
      </c>
      <c r="AD277" s="155">
        <v>2318765.534722222</v>
      </c>
      <c r="AE277" s="155">
        <v>2318765.534722222</v>
      </c>
      <c r="AF277" s="155">
        <v>2318765.534722222</v>
      </c>
      <c r="AG277" s="155">
        <v>2318765.534722222</v>
      </c>
      <c r="AH277" s="155">
        <v>2318765.534722222</v>
      </c>
      <c r="AI277" s="155">
        <v>2318765.534722222</v>
      </c>
      <c r="AJ277" s="155">
        <v>2318765.534722222</v>
      </c>
      <c r="AK277" s="155">
        <v>27825186.416666672</v>
      </c>
      <c r="AL277" s="155">
        <v>303758285.0486111</v>
      </c>
      <c r="AM277" s="223"/>
    </row>
    <row r="278" spans="1:39" ht="13" outlineLevel="1" x14ac:dyDescent="0.25">
      <c r="A278" s="80" t="s">
        <v>344</v>
      </c>
      <c r="B278" s="71" t="s">
        <v>196</v>
      </c>
      <c r="C278" s="72">
        <v>0</v>
      </c>
      <c r="D278" s="71" t="s">
        <v>147</v>
      </c>
      <c r="E278" s="142" t="s">
        <v>1206</v>
      </c>
      <c r="F278" s="71" t="s">
        <v>1218</v>
      </c>
      <c r="G278" s="235">
        <v>45991</v>
      </c>
      <c r="H278" s="235">
        <v>45992</v>
      </c>
      <c r="I278" s="74"/>
      <c r="J278" s="36" t="s">
        <v>1223</v>
      </c>
      <c r="K278" s="142" t="s">
        <v>292</v>
      </c>
      <c r="L278" s="75" t="s">
        <v>264</v>
      </c>
      <c r="M278" s="142" t="s">
        <v>292</v>
      </c>
      <c r="N278" s="75" t="s">
        <v>264</v>
      </c>
      <c r="O278" s="75" t="s">
        <v>253</v>
      </c>
      <c r="P278" s="241" t="s">
        <v>179</v>
      </c>
      <c r="Q278" s="251" t="s">
        <v>346</v>
      </c>
      <c r="R278" s="71"/>
      <c r="S278" s="76"/>
      <c r="T278" s="77"/>
      <c r="U278" s="76">
        <v>291611067</v>
      </c>
      <c r="V278" s="78"/>
      <c r="W278" s="78">
        <v>2025076.8541666667</v>
      </c>
      <c r="X278" s="155">
        <v>289585990.14583331</v>
      </c>
      <c r="Y278" s="155">
        <v>2025076.8541666667</v>
      </c>
      <c r="Z278" s="155">
        <v>2025076.8541666667</v>
      </c>
      <c r="AA278" s="155">
        <v>2025076.8541666667</v>
      </c>
      <c r="AB278" s="155">
        <v>2025076.8541666667</v>
      </c>
      <c r="AC278" s="155">
        <v>2025076.8541666667</v>
      </c>
      <c r="AD278" s="155">
        <v>2025076.8541666667</v>
      </c>
      <c r="AE278" s="155">
        <v>2025076.8541666667</v>
      </c>
      <c r="AF278" s="155">
        <v>2025076.8541666667</v>
      </c>
      <c r="AG278" s="155">
        <v>2025076.8541666667</v>
      </c>
      <c r="AH278" s="155">
        <v>2025076.8541666667</v>
      </c>
      <c r="AI278" s="155">
        <v>2025076.8541666667</v>
      </c>
      <c r="AJ278" s="155">
        <v>2025076.8541666667</v>
      </c>
      <c r="AK278" s="155">
        <v>24300922.250000004</v>
      </c>
      <c r="AL278" s="155">
        <v>265285067.89583331</v>
      </c>
      <c r="AM278" s="223"/>
    </row>
    <row r="279" spans="1:39" ht="13" outlineLevel="1" x14ac:dyDescent="0.25">
      <c r="A279" s="80" t="s">
        <v>344</v>
      </c>
      <c r="B279" s="71" t="s">
        <v>196</v>
      </c>
      <c r="C279" s="72">
        <v>0</v>
      </c>
      <c r="D279" s="71" t="s">
        <v>64</v>
      </c>
      <c r="E279" s="142" t="s">
        <v>1219</v>
      </c>
      <c r="F279" s="71" t="s">
        <v>1220</v>
      </c>
      <c r="G279" s="235">
        <v>45986</v>
      </c>
      <c r="H279" s="235">
        <v>45992</v>
      </c>
      <c r="I279" s="74"/>
      <c r="J279" s="36" t="s">
        <v>1194</v>
      </c>
      <c r="K279" s="142" t="s">
        <v>619</v>
      </c>
      <c r="L279" s="82" t="s">
        <v>43</v>
      </c>
      <c r="M279" s="142" t="s">
        <v>619</v>
      </c>
      <c r="N279" s="75" t="s">
        <v>43</v>
      </c>
      <c r="O279" s="75">
        <v>0</v>
      </c>
      <c r="P279" s="241" t="s">
        <v>179</v>
      </c>
      <c r="Q279" s="251" t="s">
        <v>824</v>
      </c>
      <c r="R279" s="71"/>
      <c r="S279" s="76"/>
      <c r="T279" s="77"/>
      <c r="U279" s="76">
        <v>143505000</v>
      </c>
      <c r="V279" s="78"/>
      <c r="W279" s="78">
        <v>478350</v>
      </c>
      <c r="X279" s="155">
        <v>143026650</v>
      </c>
      <c r="Y279" s="155">
        <v>478350</v>
      </c>
      <c r="Z279" s="155">
        <v>478350</v>
      </c>
      <c r="AA279" s="155">
        <v>478350</v>
      </c>
      <c r="AB279" s="155">
        <v>478350</v>
      </c>
      <c r="AC279" s="155">
        <v>478350</v>
      </c>
      <c r="AD279" s="155">
        <v>478350</v>
      </c>
      <c r="AE279" s="155">
        <v>478350</v>
      </c>
      <c r="AF279" s="155">
        <v>478350</v>
      </c>
      <c r="AG279" s="155">
        <v>478350</v>
      </c>
      <c r="AH279" s="155">
        <v>478350</v>
      </c>
      <c r="AI279" s="155">
        <v>478350</v>
      </c>
      <c r="AJ279" s="155">
        <v>478350</v>
      </c>
      <c r="AK279" s="155">
        <v>5740200</v>
      </c>
      <c r="AL279" s="155">
        <v>137286450</v>
      </c>
      <c r="AM279" s="223"/>
    </row>
    <row r="280" spans="1:39" ht="13" outlineLevel="1" x14ac:dyDescent="0.25">
      <c r="A280" s="80" t="s">
        <v>344</v>
      </c>
      <c r="B280" s="71" t="s">
        <v>196</v>
      </c>
      <c r="C280" s="72">
        <v>0</v>
      </c>
      <c r="D280" s="71" t="s">
        <v>64</v>
      </c>
      <c r="E280" s="142" t="s">
        <v>1221</v>
      </c>
      <c r="F280" s="71" t="s">
        <v>1222</v>
      </c>
      <c r="G280" s="235">
        <v>45991</v>
      </c>
      <c r="H280" s="235">
        <v>45992</v>
      </c>
      <c r="I280" s="74"/>
      <c r="J280" s="36" t="s">
        <v>1223</v>
      </c>
      <c r="K280" s="142" t="s">
        <v>619</v>
      </c>
      <c r="L280" s="82" t="s">
        <v>43</v>
      </c>
      <c r="M280" s="142" t="s">
        <v>619</v>
      </c>
      <c r="N280" s="75" t="s">
        <v>43</v>
      </c>
      <c r="O280" s="75">
        <v>0</v>
      </c>
      <c r="P280" s="241" t="s">
        <v>179</v>
      </c>
      <c r="Q280" s="251" t="s">
        <v>824</v>
      </c>
      <c r="R280" s="71"/>
      <c r="S280" s="76"/>
      <c r="T280" s="77"/>
      <c r="U280" s="76">
        <v>191795096</v>
      </c>
      <c r="V280" s="78"/>
      <c r="W280" s="78">
        <v>1331910.388888889</v>
      </c>
      <c r="X280" s="155">
        <v>190463185.6111111</v>
      </c>
      <c r="Y280" s="155">
        <v>1331910.388888889</v>
      </c>
      <c r="Z280" s="155">
        <v>1331910.388888889</v>
      </c>
      <c r="AA280" s="155">
        <v>1331910.388888889</v>
      </c>
      <c r="AB280" s="155">
        <v>1331910.388888889</v>
      </c>
      <c r="AC280" s="155">
        <v>1331910.388888889</v>
      </c>
      <c r="AD280" s="155">
        <v>1331910.388888889</v>
      </c>
      <c r="AE280" s="155">
        <v>1331910.388888889</v>
      </c>
      <c r="AF280" s="155">
        <v>1331910.388888889</v>
      </c>
      <c r="AG280" s="155">
        <v>1331910.388888889</v>
      </c>
      <c r="AH280" s="155">
        <v>1331910.388888889</v>
      </c>
      <c r="AI280" s="155">
        <v>1331910.388888889</v>
      </c>
      <c r="AJ280" s="155">
        <v>1331910.388888889</v>
      </c>
      <c r="AK280" s="155">
        <v>15982924.666666664</v>
      </c>
      <c r="AL280" s="155">
        <v>174480260.94444445</v>
      </c>
      <c r="AM280" s="223"/>
    </row>
    <row r="281" spans="1:39" ht="13" outlineLevel="1" x14ac:dyDescent="0.25">
      <c r="A281" s="80" t="s">
        <v>344</v>
      </c>
      <c r="B281" s="71" t="s">
        <v>196</v>
      </c>
      <c r="C281" s="72">
        <v>0</v>
      </c>
      <c r="D281" s="71" t="s">
        <v>64</v>
      </c>
      <c r="E281" s="142" t="s">
        <v>1224</v>
      </c>
      <c r="F281" s="71" t="s">
        <v>1225</v>
      </c>
      <c r="G281" s="235">
        <v>46022</v>
      </c>
      <c r="H281" s="235">
        <v>46023</v>
      </c>
      <c r="I281" s="74"/>
      <c r="J281" s="36" t="s">
        <v>1223</v>
      </c>
      <c r="K281" s="142" t="s">
        <v>94</v>
      </c>
      <c r="L281" s="75" t="s">
        <v>66</v>
      </c>
      <c r="M281" s="142" t="s">
        <v>619</v>
      </c>
      <c r="N281" s="75" t="s">
        <v>43</v>
      </c>
      <c r="O281" s="75">
        <v>0</v>
      </c>
      <c r="P281" s="241" t="s">
        <v>179</v>
      </c>
      <c r="Q281" s="251" t="s">
        <v>346</v>
      </c>
      <c r="R281" s="71"/>
      <c r="S281" s="76"/>
      <c r="T281" s="77"/>
      <c r="U281" s="76">
        <v>453547830</v>
      </c>
      <c r="V281" s="78"/>
      <c r="W281" s="78">
        <v>3149637.7083333335</v>
      </c>
      <c r="X281" s="155">
        <v>453547830</v>
      </c>
      <c r="Y281" s="155">
        <v>3149637.7083333335</v>
      </c>
      <c r="Z281" s="155">
        <v>3149637.7083333335</v>
      </c>
      <c r="AA281" s="155">
        <v>3149637.7083333335</v>
      </c>
      <c r="AB281" s="155">
        <v>3149637.7083333335</v>
      </c>
      <c r="AC281" s="155">
        <v>3149637.7083333335</v>
      </c>
      <c r="AD281" s="155">
        <v>3149637.7083333335</v>
      </c>
      <c r="AE281" s="155">
        <v>3149637.7083333335</v>
      </c>
      <c r="AF281" s="155">
        <v>3149637.7083333335</v>
      </c>
      <c r="AG281" s="155">
        <v>3149637.7083333335</v>
      </c>
      <c r="AH281" s="155">
        <v>3149637.7083333335</v>
      </c>
      <c r="AI281" s="155">
        <v>3149637.7083333335</v>
      </c>
      <c r="AJ281" s="155">
        <v>3149637.7083333335</v>
      </c>
      <c r="AK281" s="155">
        <v>37795652.5</v>
      </c>
      <c r="AL281" s="155">
        <v>415752177.5</v>
      </c>
      <c r="AM281" s="223"/>
    </row>
    <row r="282" spans="1:39" ht="13" outlineLevel="1" x14ac:dyDescent="0.25">
      <c r="A282" s="80" t="s">
        <v>344</v>
      </c>
      <c r="B282" s="71" t="s">
        <v>196</v>
      </c>
      <c r="C282" s="72" t="s">
        <v>197</v>
      </c>
      <c r="D282" s="71" t="s">
        <v>147</v>
      </c>
      <c r="E282" s="142" t="s">
        <v>1617</v>
      </c>
      <c r="F282" s="71" t="s">
        <v>1631</v>
      </c>
      <c r="G282" s="235">
        <v>46053</v>
      </c>
      <c r="H282" s="235">
        <v>46054</v>
      </c>
      <c r="I282" s="74"/>
      <c r="J282" s="90" t="s">
        <v>1223</v>
      </c>
      <c r="K282" s="142" t="s">
        <v>754</v>
      </c>
      <c r="L282" s="75" t="s">
        <v>217</v>
      </c>
      <c r="M282" s="142" t="s">
        <v>217</v>
      </c>
      <c r="N282" s="75"/>
      <c r="O282" s="75" t="s">
        <v>218</v>
      </c>
      <c r="P282" s="241" t="str">
        <f t="shared" ref="P282:P288" si="3">LEFT(Q282,4)</f>
        <v>6274</v>
      </c>
      <c r="Q282" s="251" t="s">
        <v>346</v>
      </c>
      <c r="R282" s="71"/>
      <c r="S282" s="76"/>
      <c r="T282" s="77"/>
      <c r="U282" s="76">
        <v>247617183</v>
      </c>
      <c r="V282" s="78"/>
      <c r="W282" s="78">
        <f t="shared" ref="W282:W289" si="4">U282/J282</f>
        <v>1719563.7708333333</v>
      </c>
      <c r="X282" s="155"/>
      <c r="Y282" s="155"/>
      <c r="Z282" s="155">
        <v>1719563.7708333333</v>
      </c>
      <c r="AA282" s="155">
        <v>1719563.7708333333</v>
      </c>
      <c r="AB282" s="155">
        <v>1719563.7708333333</v>
      </c>
      <c r="AC282" s="155">
        <v>1719563.7708333333</v>
      </c>
      <c r="AD282" s="155">
        <v>1719563.7708333333</v>
      </c>
      <c r="AE282" s="155">
        <v>1719563.7708333333</v>
      </c>
      <c r="AF282" s="155">
        <v>1719563.7708333333</v>
      </c>
      <c r="AG282" s="155">
        <v>1719563.7708333333</v>
      </c>
      <c r="AH282" s="155">
        <v>1719563.7708333333</v>
      </c>
      <c r="AI282" s="155">
        <v>1719563.7708333333</v>
      </c>
      <c r="AJ282" s="155">
        <v>1719563.7708333333</v>
      </c>
      <c r="AK282" s="155">
        <f t="shared" ref="AK282:AK289" si="5">SUM(Y282:AJ282)</f>
        <v>18915201.479166668</v>
      </c>
      <c r="AL282" s="155">
        <f t="shared" ref="AL282:AL289" si="6">U282-AK282</f>
        <v>228701981.52083334</v>
      </c>
      <c r="AM282" s="223"/>
    </row>
    <row r="283" spans="1:39" ht="13" outlineLevel="1" x14ac:dyDescent="0.25">
      <c r="A283" s="80" t="s">
        <v>344</v>
      </c>
      <c r="B283" s="71" t="s">
        <v>196</v>
      </c>
      <c r="C283" s="72" t="s">
        <v>197</v>
      </c>
      <c r="D283" s="71" t="s">
        <v>147</v>
      </c>
      <c r="E283" s="142" t="s">
        <v>1618</v>
      </c>
      <c r="F283" s="71" t="s">
        <v>1632</v>
      </c>
      <c r="G283" s="235">
        <v>46053</v>
      </c>
      <c r="H283" s="235">
        <v>46054</v>
      </c>
      <c r="I283" s="74"/>
      <c r="J283" s="90" t="s">
        <v>1223</v>
      </c>
      <c r="K283" s="142" t="s">
        <v>752</v>
      </c>
      <c r="L283" s="75" t="s">
        <v>1596</v>
      </c>
      <c r="M283" s="142" t="s">
        <v>1596</v>
      </c>
      <c r="N283" s="75"/>
      <c r="O283" s="75" t="s">
        <v>338</v>
      </c>
      <c r="P283" s="241" t="str">
        <f t="shared" si="3"/>
        <v>6274</v>
      </c>
      <c r="Q283" s="251" t="s">
        <v>346</v>
      </c>
      <c r="R283" s="71"/>
      <c r="S283" s="76"/>
      <c r="T283" s="77"/>
      <c r="U283" s="76">
        <v>246437220</v>
      </c>
      <c r="V283" s="78"/>
      <c r="W283" s="78">
        <f t="shared" si="4"/>
        <v>1711369.5833333333</v>
      </c>
      <c r="X283" s="155"/>
      <c r="Y283" s="155"/>
      <c r="Z283" s="155">
        <v>1711369.5833333333</v>
      </c>
      <c r="AA283" s="155">
        <v>1711369.5833333333</v>
      </c>
      <c r="AB283" s="155">
        <v>1711369.5833333333</v>
      </c>
      <c r="AC283" s="155">
        <v>1711369.5833333333</v>
      </c>
      <c r="AD283" s="155">
        <v>1711369.5833333333</v>
      </c>
      <c r="AE283" s="155">
        <v>1711369.5833333333</v>
      </c>
      <c r="AF283" s="155">
        <v>1711369.5833333333</v>
      </c>
      <c r="AG283" s="155">
        <v>1711369.5833333333</v>
      </c>
      <c r="AH283" s="155">
        <v>1711369.5833333333</v>
      </c>
      <c r="AI283" s="155">
        <v>1711369.5833333333</v>
      </c>
      <c r="AJ283" s="155">
        <v>1711369.5833333333</v>
      </c>
      <c r="AK283" s="155">
        <f t="shared" si="5"/>
        <v>18825065.416666668</v>
      </c>
      <c r="AL283" s="155">
        <f t="shared" si="6"/>
        <v>227612154.58333334</v>
      </c>
      <c r="AM283" s="223"/>
    </row>
    <row r="284" spans="1:39" ht="13" outlineLevel="1" x14ac:dyDescent="0.25">
      <c r="A284" s="80" t="s">
        <v>344</v>
      </c>
      <c r="B284" s="71" t="s">
        <v>196</v>
      </c>
      <c r="C284" s="72" t="s">
        <v>197</v>
      </c>
      <c r="D284" s="71" t="s">
        <v>147</v>
      </c>
      <c r="E284" s="142" t="s">
        <v>1619</v>
      </c>
      <c r="F284" s="71" t="s">
        <v>1633</v>
      </c>
      <c r="G284" s="235">
        <v>46053</v>
      </c>
      <c r="H284" s="235">
        <v>46054</v>
      </c>
      <c r="I284" s="74"/>
      <c r="J284" s="90" t="s">
        <v>1223</v>
      </c>
      <c r="K284" s="142" t="s">
        <v>752</v>
      </c>
      <c r="L284" s="75" t="s">
        <v>1596</v>
      </c>
      <c r="M284" s="142" t="s">
        <v>1596</v>
      </c>
      <c r="N284" s="75"/>
      <c r="O284" s="75" t="s">
        <v>338</v>
      </c>
      <c r="P284" s="241" t="str">
        <f t="shared" si="3"/>
        <v>6274</v>
      </c>
      <c r="Q284" s="251" t="s">
        <v>346</v>
      </c>
      <c r="R284" s="71"/>
      <c r="S284" s="76"/>
      <c r="T284" s="77"/>
      <c r="U284" s="76">
        <v>242357220</v>
      </c>
      <c r="V284" s="78"/>
      <c r="W284" s="78">
        <f t="shared" si="4"/>
        <v>1683036.25</v>
      </c>
      <c r="X284" s="155"/>
      <c r="Y284" s="155"/>
      <c r="Z284" s="155">
        <v>1683036.25</v>
      </c>
      <c r="AA284" s="155">
        <v>1683036.25</v>
      </c>
      <c r="AB284" s="155">
        <v>1683036.25</v>
      </c>
      <c r="AC284" s="155">
        <v>1683036.25</v>
      </c>
      <c r="AD284" s="155">
        <v>1683036.25</v>
      </c>
      <c r="AE284" s="155">
        <v>1683036.25</v>
      </c>
      <c r="AF284" s="155">
        <v>1683036.25</v>
      </c>
      <c r="AG284" s="155">
        <v>1683036.25</v>
      </c>
      <c r="AH284" s="155">
        <v>1683036.25</v>
      </c>
      <c r="AI284" s="155">
        <v>1683036.25</v>
      </c>
      <c r="AJ284" s="155">
        <v>1683036.25</v>
      </c>
      <c r="AK284" s="155">
        <f t="shared" si="5"/>
        <v>18513398.75</v>
      </c>
      <c r="AL284" s="155">
        <f t="shared" si="6"/>
        <v>223843821.25</v>
      </c>
      <c r="AM284" s="223"/>
    </row>
    <row r="285" spans="1:39" ht="13" outlineLevel="1" x14ac:dyDescent="0.25">
      <c r="A285" s="80" t="s">
        <v>344</v>
      </c>
      <c r="B285" s="71" t="s">
        <v>196</v>
      </c>
      <c r="C285" s="72" t="s">
        <v>197</v>
      </c>
      <c r="D285" s="71" t="s">
        <v>147</v>
      </c>
      <c r="E285" s="142" t="s">
        <v>1620</v>
      </c>
      <c r="F285" s="71" t="s">
        <v>1634</v>
      </c>
      <c r="G285" s="235">
        <v>46053</v>
      </c>
      <c r="H285" s="235">
        <v>46054</v>
      </c>
      <c r="I285" s="74"/>
      <c r="J285" s="90" t="s">
        <v>1223</v>
      </c>
      <c r="K285" s="142" t="s">
        <v>1189</v>
      </c>
      <c r="L285" s="75" t="s">
        <v>1190</v>
      </c>
      <c r="M285" s="142" t="s">
        <v>1190</v>
      </c>
      <c r="N285" s="75"/>
      <c r="O285" s="75" t="s">
        <v>245</v>
      </c>
      <c r="P285" s="241" t="str">
        <f t="shared" si="3"/>
        <v>6274</v>
      </c>
      <c r="Q285" s="251" t="s">
        <v>346</v>
      </c>
      <c r="R285" s="71"/>
      <c r="S285" s="76"/>
      <c r="T285" s="77"/>
      <c r="U285" s="76">
        <v>225996893</v>
      </c>
      <c r="V285" s="78"/>
      <c r="W285" s="78">
        <f t="shared" si="4"/>
        <v>1569422.8680555555</v>
      </c>
      <c r="X285" s="155"/>
      <c r="Y285" s="155"/>
      <c r="Z285" s="155">
        <v>1569422.8680555555</v>
      </c>
      <c r="AA285" s="155">
        <v>1569422.8680555555</v>
      </c>
      <c r="AB285" s="155">
        <v>1569422.8680555555</v>
      </c>
      <c r="AC285" s="155">
        <v>1569422.8680555555</v>
      </c>
      <c r="AD285" s="155">
        <v>1569422.8680555555</v>
      </c>
      <c r="AE285" s="155">
        <v>1569422.8680555555</v>
      </c>
      <c r="AF285" s="155">
        <v>1569422.8680555555</v>
      </c>
      <c r="AG285" s="155">
        <v>1569422.8680555555</v>
      </c>
      <c r="AH285" s="155">
        <v>1569422.8680555555</v>
      </c>
      <c r="AI285" s="155">
        <v>1569422.8680555555</v>
      </c>
      <c r="AJ285" s="155">
        <v>1569422.8680555555</v>
      </c>
      <c r="AK285" s="155">
        <f t="shared" si="5"/>
        <v>17263651.548611112</v>
      </c>
      <c r="AL285" s="155">
        <f t="shared" si="6"/>
        <v>208733241.4513889</v>
      </c>
      <c r="AM285" s="223"/>
    </row>
    <row r="286" spans="1:39" ht="13" outlineLevel="1" x14ac:dyDescent="0.25">
      <c r="A286" s="80" t="s">
        <v>344</v>
      </c>
      <c r="B286" s="71" t="s">
        <v>196</v>
      </c>
      <c r="C286" s="72" t="s">
        <v>197</v>
      </c>
      <c r="D286" s="71" t="s">
        <v>147</v>
      </c>
      <c r="E286" s="142" t="s">
        <v>1621</v>
      </c>
      <c r="F286" s="71" t="s">
        <v>1635</v>
      </c>
      <c r="G286" s="235">
        <v>46053</v>
      </c>
      <c r="H286" s="235">
        <v>46054</v>
      </c>
      <c r="I286" s="74"/>
      <c r="J286" s="90" t="s">
        <v>1223</v>
      </c>
      <c r="K286" s="142" t="s">
        <v>409</v>
      </c>
      <c r="L286" s="75" t="s">
        <v>410</v>
      </c>
      <c r="M286" s="142" t="s">
        <v>410</v>
      </c>
      <c r="N286" s="75"/>
      <c r="O286" s="75" t="s">
        <v>411</v>
      </c>
      <c r="P286" s="241" t="str">
        <f t="shared" si="3"/>
        <v>6274</v>
      </c>
      <c r="Q286" s="251" t="s">
        <v>346</v>
      </c>
      <c r="R286" s="71"/>
      <c r="S286" s="76"/>
      <c r="T286" s="77"/>
      <c r="U286" s="76">
        <v>225996893</v>
      </c>
      <c r="V286" s="78"/>
      <c r="W286" s="78">
        <f t="shared" ref="W286" si="7">U286/J286</f>
        <v>1569422.8680555555</v>
      </c>
      <c r="X286" s="155"/>
      <c r="Y286" s="155"/>
      <c r="Z286" s="155">
        <v>1569422.8680555555</v>
      </c>
      <c r="AA286" s="155">
        <v>1569422.8680555555</v>
      </c>
      <c r="AB286" s="155">
        <v>1569422.8680555555</v>
      </c>
      <c r="AC286" s="155">
        <v>1569422.8680555555</v>
      </c>
      <c r="AD286" s="155">
        <v>1569422.8680555555</v>
      </c>
      <c r="AE286" s="155">
        <v>1569422.8680555555</v>
      </c>
      <c r="AF286" s="155">
        <v>1569422.8680555555</v>
      </c>
      <c r="AG286" s="155">
        <v>1569422.8680555555</v>
      </c>
      <c r="AH286" s="155">
        <v>1569422.8680555555</v>
      </c>
      <c r="AI286" s="155">
        <v>1569422.8680555555</v>
      </c>
      <c r="AJ286" s="155">
        <v>1569422.8680555555</v>
      </c>
      <c r="AK286" s="155">
        <f t="shared" ref="AK286" si="8">SUM(Y286:AJ286)</f>
        <v>17263651.548611112</v>
      </c>
      <c r="AL286" s="155">
        <f t="shared" ref="AL286" si="9">U286-AK286</f>
        <v>208733241.4513889</v>
      </c>
      <c r="AM286" s="223"/>
    </row>
    <row r="287" spans="1:39" ht="13" outlineLevel="1" x14ac:dyDescent="0.25">
      <c r="A287" s="80" t="s">
        <v>344</v>
      </c>
      <c r="B287" s="71" t="s">
        <v>196</v>
      </c>
      <c r="C287" s="72" t="s">
        <v>197</v>
      </c>
      <c r="D287" s="71" t="s">
        <v>147</v>
      </c>
      <c r="E287" s="142" t="s">
        <v>1622</v>
      </c>
      <c r="F287" s="71" t="s">
        <v>1636</v>
      </c>
      <c r="G287" s="235">
        <v>46081</v>
      </c>
      <c r="H287" s="235">
        <v>46082</v>
      </c>
      <c r="I287" s="74"/>
      <c r="J287" s="90" t="s">
        <v>1223</v>
      </c>
      <c r="K287" s="142" t="s">
        <v>752</v>
      </c>
      <c r="L287" s="75" t="s">
        <v>1596</v>
      </c>
      <c r="M287" s="142" t="s">
        <v>410</v>
      </c>
      <c r="N287" s="75"/>
      <c r="O287" s="75" t="s">
        <v>338</v>
      </c>
      <c r="P287" s="241" t="str">
        <f t="shared" si="3"/>
        <v>6274</v>
      </c>
      <c r="Q287" s="251" t="s">
        <v>346</v>
      </c>
      <c r="R287" s="71"/>
      <c r="S287" s="76"/>
      <c r="T287" s="77"/>
      <c r="U287" s="76">
        <v>516564328</v>
      </c>
      <c r="V287" s="78"/>
      <c r="W287" s="78">
        <f t="shared" si="4"/>
        <v>3587252.277777778</v>
      </c>
      <c r="X287" s="155"/>
      <c r="Y287" s="155"/>
      <c r="Z287" s="155"/>
      <c r="AA287" s="155">
        <v>3587252.277777778</v>
      </c>
      <c r="AB287" s="155">
        <v>3587252.277777778</v>
      </c>
      <c r="AC287" s="155">
        <v>3587252.277777778</v>
      </c>
      <c r="AD287" s="155">
        <v>3587252.277777778</v>
      </c>
      <c r="AE287" s="155">
        <v>3587252.277777778</v>
      </c>
      <c r="AF287" s="155">
        <v>3587252.277777778</v>
      </c>
      <c r="AG287" s="155">
        <v>3587252.277777778</v>
      </c>
      <c r="AH287" s="155">
        <v>3587252.277777778</v>
      </c>
      <c r="AI287" s="155">
        <v>3587252.277777778</v>
      </c>
      <c r="AJ287" s="155">
        <v>3587252.277777778</v>
      </c>
      <c r="AK287" s="155">
        <f t="shared" si="5"/>
        <v>35872522.777777769</v>
      </c>
      <c r="AL287" s="155">
        <f t="shared" si="6"/>
        <v>480691805.22222221</v>
      </c>
      <c r="AM287" s="223"/>
    </row>
    <row r="288" spans="1:39" ht="13" outlineLevel="1" x14ac:dyDescent="0.25">
      <c r="A288" s="80" t="s">
        <v>344</v>
      </c>
      <c r="B288" s="71" t="s">
        <v>196</v>
      </c>
      <c r="C288" s="72" t="s">
        <v>213</v>
      </c>
      <c r="D288" s="71" t="s">
        <v>147</v>
      </c>
      <c r="E288" s="142" t="s">
        <v>1677</v>
      </c>
      <c r="F288" s="71" t="s">
        <v>1681</v>
      </c>
      <c r="G288" s="235">
        <v>46112</v>
      </c>
      <c r="H288" s="235">
        <v>46113</v>
      </c>
      <c r="I288" s="74"/>
      <c r="J288" s="90" t="s">
        <v>1223</v>
      </c>
      <c r="K288" s="142" t="s">
        <v>415</v>
      </c>
      <c r="L288" s="75" t="s">
        <v>231</v>
      </c>
      <c r="M288" s="142" t="s">
        <v>415</v>
      </c>
      <c r="N288" s="75" t="s">
        <v>231</v>
      </c>
      <c r="O288" s="75" t="s">
        <v>331</v>
      </c>
      <c r="P288" s="241" t="str">
        <f t="shared" si="3"/>
        <v>6274</v>
      </c>
      <c r="Q288" s="251" t="s">
        <v>346</v>
      </c>
      <c r="R288" s="71"/>
      <c r="S288" s="76"/>
      <c r="T288" s="77"/>
      <c r="U288" s="76">
        <v>96247486</v>
      </c>
      <c r="V288" s="78"/>
      <c r="W288" s="78">
        <f t="shared" si="4"/>
        <v>668385.3194444445</v>
      </c>
      <c r="X288" s="155"/>
      <c r="Y288" s="155"/>
      <c r="Z288" s="155"/>
      <c r="AA288" s="155"/>
      <c r="AB288" s="155">
        <v>668385.3194444445</v>
      </c>
      <c r="AC288" s="155">
        <v>668385.3194444445</v>
      </c>
      <c r="AD288" s="155">
        <v>668385.3194444445</v>
      </c>
      <c r="AE288" s="155">
        <v>668385.3194444445</v>
      </c>
      <c r="AF288" s="155">
        <v>668385.3194444445</v>
      </c>
      <c r="AG288" s="155">
        <v>668385.3194444445</v>
      </c>
      <c r="AH288" s="155">
        <v>668385.3194444445</v>
      </c>
      <c r="AI288" s="155">
        <v>668385.3194444445</v>
      </c>
      <c r="AJ288" s="155">
        <v>668385.3194444445</v>
      </c>
      <c r="AK288" s="155">
        <f t="shared" si="5"/>
        <v>6015467.875</v>
      </c>
      <c r="AL288" s="155">
        <f t="shared" si="6"/>
        <v>90232018.125</v>
      </c>
      <c r="AM288" s="223"/>
    </row>
    <row r="289" spans="1:39" ht="13" outlineLevel="1" x14ac:dyDescent="0.25">
      <c r="A289" s="80" t="s">
        <v>344</v>
      </c>
      <c r="B289" s="71" t="s">
        <v>196</v>
      </c>
      <c r="C289" s="72" t="s">
        <v>229</v>
      </c>
      <c r="D289" s="71" t="s">
        <v>147</v>
      </c>
      <c r="E289" s="142" t="s">
        <v>1682</v>
      </c>
      <c r="F289" s="71" t="s">
        <v>1688</v>
      </c>
      <c r="G289" s="235">
        <v>46142</v>
      </c>
      <c r="H289" s="235">
        <v>46143</v>
      </c>
      <c r="I289" s="181"/>
      <c r="J289" s="90" t="s">
        <v>1223</v>
      </c>
      <c r="K289" s="142" t="s">
        <v>751</v>
      </c>
      <c r="L289" s="75" t="s">
        <v>231</v>
      </c>
      <c r="M289" s="142"/>
      <c r="N289" s="75"/>
      <c r="O289" s="75" t="s">
        <v>232</v>
      </c>
      <c r="P289" s="241" t="s">
        <v>179</v>
      </c>
      <c r="Q289" s="251" t="s">
        <v>346</v>
      </c>
      <c r="R289" s="71"/>
      <c r="S289" s="76"/>
      <c r="T289" s="77"/>
      <c r="U289" s="76">
        <v>71954362</v>
      </c>
      <c r="V289" s="78"/>
      <c r="W289" s="78">
        <f t="shared" si="4"/>
        <v>499683.06944444444</v>
      </c>
      <c r="X289" s="155"/>
      <c r="Y289" s="155"/>
      <c r="Z289" s="155"/>
      <c r="AA289" s="155"/>
      <c r="AB289" s="155"/>
      <c r="AC289" s="155">
        <v>499683.06944444444</v>
      </c>
      <c r="AD289" s="155">
        <v>499683.06944444444</v>
      </c>
      <c r="AE289" s="155">
        <v>499683.06944444444</v>
      </c>
      <c r="AF289" s="155">
        <v>499683.06944444444</v>
      </c>
      <c r="AG289" s="155">
        <v>499683.06944444444</v>
      </c>
      <c r="AH289" s="155">
        <v>499683.06944444444</v>
      </c>
      <c r="AI289" s="155">
        <v>499683.06944444444</v>
      </c>
      <c r="AJ289" s="155">
        <v>499683.06944444444</v>
      </c>
      <c r="AK289" s="155">
        <f t="shared" si="5"/>
        <v>3997464.5555555555</v>
      </c>
      <c r="AL289" s="155">
        <f t="shared" si="6"/>
        <v>67956897.444444448</v>
      </c>
      <c r="AM289" s="223"/>
    </row>
    <row r="290" spans="1:39" ht="13" outlineLevel="1" x14ac:dyDescent="0.25">
      <c r="A290" s="80"/>
      <c r="B290" s="71"/>
      <c r="C290" s="72"/>
      <c r="D290" s="71"/>
      <c r="E290" s="74"/>
      <c r="F290" s="71"/>
      <c r="G290" s="235"/>
      <c r="H290" s="235"/>
      <c r="I290" s="71"/>
      <c r="J290" s="71"/>
      <c r="K290" s="142"/>
      <c r="L290" s="75"/>
      <c r="M290" s="142"/>
      <c r="N290" s="75"/>
      <c r="O290" s="71"/>
      <c r="P290" s="90"/>
      <c r="Q290" s="251"/>
      <c r="R290" s="71"/>
      <c r="S290" s="76"/>
      <c r="T290" s="77"/>
      <c r="U290" s="76"/>
      <c r="V290" s="78"/>
      <c r="W290" s="78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155"/>
      <c r="AM290" s="219"/>
    </row>
    <row r="291" spans="1:39" s="24" customFormat="1" ht="20.399999999999999" customHeight="1" x14ac:dyDescent="0.25">
      <c r="A291" s="21"/>
      <c r="B291" s="21"/>
      <c r="C291" s="21"/>
      <c r="D291" s="21"/>
      <c r="E291" s="21" t="s">
        <v>1671</v>
      </c>
      <c r="F291" s="22" t="s">
        <v>459</v>
      </c>
      <c r="G291" s="21"/>
      <c r="H291" s="21"/>
      <c r="I291" s="21"/>
      <c r="J291" s="21"/>
      <c r="K291" s="144" t="s">
        <v>756</v>
      </c>
      <c r="L291" s="21"/>
      <c r="M291" s="144" t="s">
        <v>756</v>
      </c>
      <c r="N291" s="21"/>
      <c r="O291" s="21"/>
      <c r="P291" s="21"/>
      <c r="Q291" s="246"/>
      <c r="R291" s="21"/>
      <c r="S291" s="21"/>
      <c r="T291" s="21"/>
      <c r="U291" s="21"/>
      <c r="V291" s="23">
        <v>1339534515.0760093</v>
      </c>
      <c r="W291" s="23">
        <v>609904548.72430563</v>
      </c>
      <c r="X291" s="23">
        <v>40954468453.522339</v>
      </c>
      <c r="Y291" s="23">
        <v>562112244.16944432</v>
      </c>
      <c r="Z291" s="23">
        <v>562112183.16944432</v>
      </c>
      <c r="AA291" s="23">
        <v>559707579.83611095</v>
      </c>
      <c r="AB291" s="23">
        <v>557764266.5027777</v>
      </c>
      <c r="AC291" s="23">
        <v>557764266.5027777</v>
      </c>
      <c r="AD291" s="23">
        <v>557764266.5027777</v>
      </c>
      <c r="AE291" s="23">
        <v>556403155.39166653</v>
      </c>
      <c r="AF291" s="23">
        <v>553680933.16944432</v>
      </c>
      <c r="AG291" s="23">
        <v>548180318.05138874</v>
      </c>
      <c r="AH291" s="23">
        <v>547721686.10694432</v>
      </c>
      <c r="AI291" s="23">
        <v>546114521.52361095</v>
      </c>
      <c r="AJ291" s="23">
        <v>539920733.64861083</v>
      </c>
      <c r="AK291" s="23">
        <v>6649246154.5750027</v>
      </c>
      <c r="AL291" s="23">
        <v>34305222298.94733</v>
      </c>
      <c r="AM291" s="211"/>
    </row>
    <row r="292" spans="1:39" ht="13" outlineLevel="1" x14ac:dyDescent="0.25">
      <c r="A292" s="80" t="s">
        <v>460</v>
      </c>
      <c r="B292" s="80" t="s">
        <v>39</v>
      </c>
      <c r="C292" s="72"/>
      <c r="D292" s="71" t="s">
        <v>88</v>
      </c>
      <c r="E292" s="142" t="s">
        <v>844</v>
      </c>
      <c r="F292" s="71" t="s">
        <v>536</v>
      </c>
      <c r="G292" s="235">
        <v>43782</v>
      </c>
      <c r="H292" s="235">
        <v>43831</v>
      </c>
      <c r="I292" s="74">
        <v>60</v>
      </c>
      <c r="J292" s="36">
        <v>120</v>
      </c>
      <c r="K292" s="142" t="s">
        <v>94</v>
      </c>
      <c r="L292" s="75" t="s">
        <v>66</v>
      </c>
      <c r="M292" s="142" t="s">
        <v>94</v>
      </c>
      <c r="N292" s="75" t="s">
        <v>66</v>
      </c>
      <c r="O292" s="71"/>
      <c r="P292" s="90" t="s">
        <v>179</v>
      </c>
      <c r="Q292" s="251">
        <v>6274001905</v>
      </c>
      <c r="R292" s="71">
        <v>6274001905</v>
      </c>
      <c r="S292" s="76"/>
      <c r="T292" s="77"/>
      <c r="U292" s="76">
        <v>400000000</v>
      </c>
      <c r="V292" s="78">
        <v>6666666.666666667</v>
      </c>
      <c r="W292" s="78">
        <v>3333333.3333333335</v>
      </c>
      <c r="X292" s="41">
        <v>80000000</v>
      </c>
      <c r="Y292" s="155">
        <v>3333333.3333333335</v>
      </c>
      <c r="Z292" s="155">
        <v>3333333.3333333335</v>
      </c>
      <c r="AA292" s="155">
        <v>3333333.3333333335</v>
      </c>
      <c r="AB292" s="155">
        <v>3333333.3333333335</v>
      </c>
      <c r="AC292" s="155">
        <v>3333333.3333333335</v>
      </c>
      <c r="AD292" s="155">
        <v>3333333.3333333335</v>
      </c>
      <c r="AE292" s="155">
        <v>3333333.3333333335</v>
      </c>
      <c r="AF292" s="155">
        <v>3333333.3333333335</v>
      </c>
      <c r="AG292" s="155">
        <v>3333333.3333333335</v>
      </c>
      <c r="AH292" s="155">
        <v>3333333.3333333335</v>
      </c>
      <c r="AI292" s="155">
        <v>3333333.3333333335</v>
      </c>
      <c r="AJ292" s="155">
        <v>3333333.3333333335</v>
      </c>
      <c r="AK292" s="155">
        <v>40000000</v>
      </c>
      <c r="AL292" s="155">
        <v>40000000</v>
      </c>
      <c r="AM292" s="223">
        <v>45880</v>
      </c>
    </row>
    <row r="293" spans="1:39" ht="13" outlineLevel="1" x14ac:dyDescent="0.25">
      <c r="A293" s="80" t="s">
        <v>714</v>
      </c>
      <c r="B293" s="80" t="s">
        <v>39</v>
      </c>
      <c r="C293" s="72"/>
      <c r="D293" s="161" t="s">
        <v>610</v>
      </c>
      <c r="E293" s="142" t="s">
        <v>667</v>
      </c>
      <c r="F293" s="71" t="s">
        <v>668</v>
      </c>
      <c r="G293" s="141">
        <v>43830</v>
      </c>
      <c r="H293" s="141">
        <v>43831</v>
      </c>
      <c r="I293" s="141" t="s">
        <v>717</v>
      </c>
      <c r="J293" s="36">
        <v>96</v>
      </c>
      <c r="K293" s="148" t="s">
        <v>94</v>
      </c>
      <c r="L293" s="96" t="s">
        <v>66</v>
      </c>
      <c r="M293" s="148" t="s">
        <v>94</v>
      </c>
      <c r="N293" s="96" t="s">
        <v>66</v>
      </c>
      <c r="O293" s="38"/>
      <c r="P293" s="90" t="s">
        <v>1669</v>
      </c>
      <c r="Q293" s="250" t="s">
        <v>718</v>
      </c>
      <c r="R293" s="38">
        <v>6274001901</v>
      </c>
      <c r="S293" s="92"/>
      <c r="T293" s="58"/>
      <c r="U293" s="158">
        <v>31530000</v>
      </c>
      <c r="V293" s="78">
        <v>875833.33333333337</v>
      </c>
      <c r="W293" s="78">
        <v>328437.5</v>
      </c>
      <c r="X293" s="155">
        <v>0</v>
      </c>
      <c r="Y293" s="155">
        <v>0</v>
      </c>
      <c r="Z293" s="155">
        <v>0</v>
      </c>
      <c r="AA293" s="155">
        <v>0</v>
      </c>
      <c r="AB293" s="155">
        <v>0</v>
      </c>
      <c r="AC293" s="155">
        <v>0</v>
      </c>
      <c r="AD293" s="155">
        <v>0</v>
      </c>
      <c r="AE293" s="155">
        <v>0</v>
      </c>
      <c r="AF293" s="155">
        <v>0</v>
      </c>
      <c r="AG293" s="155">
        <v>0</v>
      </c>
      <c r="AH293" s="155">
        <v>0</v>
      </c>
      <c r="AI293" s="155">
        <v>0</v>
      </c>
      <c r="AJ293" s="155">
        <v>0</v>
      </c>
      <c r="AK293" s="155">
        <v>0</v>
      </c>
      <c r="AL293" s="155">
        <v>0</v>
      </c>
      <c r="AM293" s="223"/>
    </row>
    <row r="294" spans="1:39" ht="13" outlineLevel="1" x14ac:dyDescent="0.25">
      <c r="A294" s="80" t="s">
        <v>460</v>
      </c>
      <c r="B294" s="80" t="s">
        <v>39</v>
      </c>
      <c r="C294" s="72"/>
      <c r="D294" s="71" t="s">
        <v>168</v>
      </c>
      <c r="E294" s="142" t="s">
        <v>845</v>
      </c>
      <c r="F294" s="71" t="s">
        <v>528</v>
      </c>
      <c r="G294" s="235">
        <v>43843</v>
      </c>
      <c r="H294" s="235">
        <v>43843</v>
      </c>
      <c r="I294" s="74">
        <v>60</v>
      </c>
      <c r="J294" s="36">
        <v>144</v>
      </c>
      <c r="K294" s="142" t="s">
        <v>721</v>
      </c>
      <c r="L294" s="75" t="s">
        <v>50</v>
      </c>
      <c r="M294" s="142" t="s">
        <v>721</v>
      </c>
      <c r="N294" s="75" t="s">
        <v>50</v>
      </c>
      <c r="O294" s="71"/>
      <c r="P294" s="90" t="s">
        <v>1668</v>
      </c>
      <c r="Q294" s="251" t="s">
        <v>1185</v>
      </c>
      <c r="R294" s="71" t="s">
        <v>346</v>
      </c>
      <c r="S294" s="76"/>
      <c r="T294" s="77"/>
      <c r="U294" s="76">
        <v>57000000</v>
      </c>
      <c r="V294" s="78">
        <v>950000</v>
      </c>
      <c r="W294" s="78">
        <v>395833.33333333331</v>
      </c>
      <c r="X294" s="159">
        <v>0</v>
      </c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>
        <v>0</v>
      </c>
      <c r="AM294" s="216"/>
    </row>
    <row r="295" spans="1:39" ht="13" outlineLevel="1" x14ac:dyDescent="0.25">
      <c r="A295" s="80" t="s">
        <v>460</v>
      </c>
      <c r="B295" s="80" t="s">
        <v>39</v>
      </c>
      <c r="C295" s="72"/>
      <c r="D295" s="71" t="s">
        <v>88</v>
      </c>
      <c r="E295" s="142" t="s">
        <v>846</v>
      </c>
      <c r="F295" s="71" t="s">
        <v>537</v>
      </c>
      <c r="G295" s="235">
        <v>44105</v>
      </c>
      <c r="H295" s="235">
        <v>44118</v>
      </c>
      <c r="I295" s="74">
        <v>60</v>
      </c>
      <c r="J295" s="36">
        <v>120</v>
      </c>
      <c r="K295" s="142" t="s">
        <v>94</v>
      </c>
      <c r="L295" s="75" t="s">
        <v>66</v>
      </c>
      <c r="M295" s="142" t="s">
        <v>94</v>
      </c>
      <c r="N295" s="75" t="s">
        <v>66</v>
      </c>
      <c r="O295" s="71"/>
      <c r="P295" s="90" t="s">
        <v>179</v>
      </c>
      <c r="Q295" s="251">
        <v>6274001905</v>
      </c>
      <c r="R295" s="71">
        <v>6274001905</v>
      </c>
      <c r="S295" s="76"/>
      <c r="T295" s="77"/>
      <c r="U295" s="76">
        <v>380000000</v>
      </c>
      <c r="V295" s="78">
        <v>6333333.333333333</v>
      </c>
      <c r="W295" s="78">
        <v>3166666.6666666665</v>
      </c>
      <c r="X295" s="155">
        <v>76000000</v>
      </c>
      <c r="Y295" s="155">
        <v>3166666.6666666665</v>
      </c>
      <c r="Z295" s="155">
        <v>3166666.6666666665</v>
      </c>
      <c r="AA295" s="155">
        <v>3166666.6666666665</v>
      </c>
      <c r="AB295" s="155">
        <v>3166666.6666666665</v>
      </c>
      <c r="AC295" s="155">
        <v>3166666.6666666665</v>
      </c>
      <c r="AD295" s="155">
        <v>3166666.6666666665</v>
      </c>
      <c r="AE295" s="155">
        <v>3166666.6666666665</v>
      </c>
      <c r="AF295" s="155">
        <v>3166666.6666666665</v>
      </c>
      <c r="AG295" s="155">
        <v>3166666.6666666665</v>
      </c>
      <c r="AH295" s="155">
        <v>3166666.6666666665</v>
      </c>
      <c r="AI295" s="155">
        <v>3166666.6666666665</v>
      </c>
      <c r="AJ295" s="155">
        <v>3166666.6666666665</v>
      </c>
      <c r="AK295" s="155">
        <v>38000000</v>
      </c>
      <c r="AL295" s="155">
        <v>38000000</v>
      </c>
      <c r="AM295" s="213" t="s">
        <v>1179</v>
      </c>
    </row>
    <row r="296" spans="1:39" ht="13" outlineLevel="1" x14ac:dyDescent="0.25">
      <c r="A296" s="80" t="s">
        <v>712</v>
      </c>
      <c r="B296" s="80" t="s">
        <v>39</v>
      </c>
      <c r="C296" s="72"/>
      <c r="D296" s="161" t="s">
        <v>719</v>
      </c>
      <c r="E296" s="142" t="s">
        <v>679</v>
      </c>
      <c r="F296" s="71" t="s">
        <v>680</v>
      </c>
      <c r="G296" s="141">
        <v>44173</v>
      </c>
      <c r="H296" s="141">
        <v>44136</v>
      </c>
      <c r="I296" s="141" t="s">
        <v>720</v>
      </c>
      <c r="J296" s="36">
        <v>96</v>
      </c>
      <c r="K296" s="148" t="s">
        <v>721</v>
      </c>
      <c r="L296" s="96" t="s">
        <v>50</v>
      </c>
      <c r="M296" s="148" t="s">
        <v>721</v>
      </c>
      <c r="N296" s="96" t="s">
        <v>50</v>
      </c>
      <c r="O296" s="38"/>
      <c r="P296" s="90" t="s">
        <v>1670</v>
      </c>
      <c r="Q296" s="250" t="s">
        <v>722</v>
      </c>
      <c r="R296" s="38">
        <v>6274001901</v>
      </c>
      <c r="S296" s="92"/>
      <c r="T296" s="58"/>
      <c r="U296" s="158">
        <v>52500000</v>
      </c>
      <c r="V296" s="78">
        <v>4375000</v>
      </c>
      <c r="W296" s="78">
        <v>546875</v>
      </c>
      <c r="X296" s="155">
        <v>0</v>
      </c>
      <c r="Y296" s="155">
        <v>0</v>
      </c>
      <c r="Z296" s="155">
        <v>0</v>
      </c>
      <c r="AA296" s="155">
        <v>0</v>
      </c>
      <c r="AB296" s="155">
        <v>0</v>
      </c>
      <c r="AC296" s="155">
        <v>0</v>
      </c>
      <c r="AD296" s="155">
        <v>0</v>
      </c>
      <c r="AE296" s="155">
        <v>0</v>
      </c>
      <c r="AF296" s="155">
        <v>0</v>
      </c>
      <c r="AG296" s="155">
        <v>0</v>
      </c>
      <c r="AH296" s="155">
        <v>0</v>
      </c>
      <c r="AI296" s="155">
        <v>0</v>
      </c>
      <c r="AJ296" s="155">
        <v>0</v>
      </c>
      <c r="AK296" s="155">
        <v>0</v>
      </c>
      <c r="AL296" s="155">
        <v>0</v>
      </c>
      <c r="AM296" s="213"/>
    </row>
    <row r="297" spans="1:39" ht="13" outlineLevel="1" x14ac:dyDescent="0.25">
      <c r="A297" s="80" t="s">
        <v>714</v>
      </c>
      <c r="B297" s="80" t="s">
        <v>39</v>
      </c>
      <c r="C297" s="72"/>
      <c r="D297" s="161" t="s">
        <v>610</v>
      </c>
      <c r="E297" s="142" t="s">
        <v>713</v>
      </c>
      <c r="F297" s="71" t="s">
        <v>582</v>
      </c>
      <c r="G297" s="141">
        <v>44136</v>
      </c>
      <c r="H297" s="141">
        <v>44136</v>
      </c>
      <c r="I297" s="141" t="s">
        <v>717</v>
      </c>
      <c r="J297" s="36">
        <v>144</v>
      </c>
      <c r="K297" s="148" t="s">
        <v>94</v>
      </c>
      <c r="L297" s="96" t="s">
        <v>66</v>
      </c>
      <c r="M297" s="148" t="s">
        <v>94</v>
      </c>
      <c r="N297" s="96" t="s">
        <v>66</v>
      </c>
      <c r="O297" s="38"/>
      <c r="P297" s="90" t="s">
        <v>1669</v>
      </c>
      <c r="Q297" s="250" t="s">
        <v>718</v>
      </c>
      <c r="R297" s="38">
        <v>6274001901</v>
      </c>
      <c r="S297" s="92"/>
      <c r="T297" s="58"/>
      <c r="U297" s="158">
        <v>131875000</v>
      </c>
      <c r="V297" s="78">
        <v>3663194.4444444445</v>
      </c>
      <c r="W297" s="78">
        <v>915798.61111111112</v>
      </c>
      <c r="X297" s="155">
        <v>87916666.666666657</v>
      </c>
      <c r="Y297" s="155">
        <v>915798.61111111112</v>
      </c>
      <c r="Z297" s="155">
        <v>915798.61111111112</v>
      </c>
      <c r="AA297" s="155">
        <v>915798.61111111112</v>
      </c>
      <c r="AB297" s="155">
        <v>915798.61111111112</v>
      </c>
      <c r="AC297" s="155">
        <v>915798.61111111112</v>
      </c>
      <c r="AD297" s="155">
        <v>915798.61111111112</v>
      </c>
      <c r="AE297" s="155">
        <v>915798.61111111112</v>
      </c>
      <c r="AF297" s="155">
        <v>915798.61111111112</v>
      </c>
      <c r="AG297" s="155">
        <v>915798.61111111112</v>
      </c>
      <c r="AH297" s="155">
        <v>915798.61111111112</v>
      </c>
      <c r="AI297" s="155">
        <v>915798.61111111112</v>
      </c>
      <c r="AJ297" s="155">
        <v>915798.61111111112</v>
      </c>
      <c r="AK297" s="155">
        <v>10989583.333333336</v>
      </c>
      <c r="AL297" s="155">
        <v>76927083.333333313</v>
      </c>
      <c r="AM297" s="213" t="s">
        <v>1179</v>
      </c>
    </row>
    <row r="298" spans="1:39" ht="13" outlineLevel="1" x14ac:dyDescent="0.25">
      <c r="A298" s="80" t="s">
        <v>460</v>
      </c>
      <c r="B298" s="80" t="s">
        <v>39</v>
      </c>
      <c r="C298" s="72"/>
      <c r="D298" s="71" t="s">
        <v>147</v>
      </c>
      <c r="E298" s="142" t="s">
        <v>847</v>
      </c>
      <c r="F298" s="71" t="s">
        <v>484</v>
      </c>
      <c r="G298" s="235">
        <v>44177</v>
      </c>
      <c r="H298" s="235">
        <v>44177</v>
      </c>
      <c r="I298" s="74">
        <v>60</v>
      </c>
      <c r="J298" s="36">
        <v>144</v>
      </c>
      <c r="K298" s="142" t="s">
        <v>94</v>
      </c>
      <c r="L298" s="75" t="s">
        <v>66</v>
      </c>
      <c r="M298" s="142" t="s">
        <v>94</v>
      </c>
      <c r="N298" s="75" t="s">
        <v>66</v>
      </c>
      <c r="O298" s="71"/>
      <c r="P298" s="90" t="s">
        <v>179</v>
      </c>
      <c r="Q298" s="251">
        <v>6274001906</v>
      </c>
      <c r="R298" s="71" t="s">
        <v>346</v>
      </c>
      <c r="S298" s="76"/>
      <c r="T298" s="77"/>
      <c r="U298" s="76">
        <v>330000000</v>
      </c>
      <c r="V298" s="78">
        <v>5500000</v>
      </c>
      <c r="W298" s="78">
        <v>2291666.6666666665</v>
      </c>
      <c r="X298" s="155">
        <v>0</v>
      </c>
      <c r="Y298" s="155">
        <v>0</v>
      </c>
      <c r="Z298" s="155">
        <v>0</v>
      </c>
      <c r="AA298" s="155">
        <v>0</v>
      </c>
      <c r="AB298" s="155">
        <v>0</v>
      </c>
      <c r="AC298" s="155">
        <v>0</v>
      </c>
      <c r="AD298" s="155">
        <v>0</v>
      </c>
      <c r="AE298" s="155">
        <v>0</v>
      </c>
      <c r="AF298" s="155">
        <v>0</v>
      </c>
      <c r="AG298" s="155">
        <v>0</v>
      </c>
      <c r="AH298" s="155">
        <v>0</v>
      </c>
      <c r="AI298" s="155">
        <v>0</v>
      </c>
      <c r="AJ298" s="155">
        <v>0</v>
      </c>
      <c r="AK298" s="155">
        <v>0</v>
      </c>
      <c r="AL298" s="155">
        <v>0</v>
      </c>
      <c r="AM298" s="223"/>
    </row>
    <row r="299" spans="1:39" ht="13" outlineLevel="1" x14ac:dyDescent="0.25">
      <c r="A299" s="80" t="s">
        <v>460</v>
      </c>
      <c r="B299" s="80" t="s">
        <v>39</v>
      </c>
      <c r="C299" s="72"/>
      <c r="D299" s="71" t="s">
        <v>147</v>
      </c>
      <c r="E299" s="142" t="s">
        <v>848</v>
      </c>
      <c r="F299" s="71" t="s">
        <v>485</v>
      </c>
      <c r="G299" s="235">
        <v>44177</v>
      </c>
      <c r="H299" s="235">
        <v>44177</v>
      </c>
      <c r="I299" s="74">
        <v>60</v>
      </c>
      <c r="J299" s="36">
        <v>144</v>
      </c>
      <c r="K299" s="142" t="s">
        <v>94</v>
      </c>
      <c r="L299" s="75" t="s">
        <v>66</v>
      </c>
      <c r="M299" s="142" t="s">
        <v>94</v>
      </c>
      <c r="N299" s="75" t="s">
        <v>66</v>
      </c>
      <c r="O299" s="71"/>
      <c r="P299" s="90" t="s">
        <v>179</v>
      </c>
      <c r="Q299" s="251">
        <v>6274001906</v>
      </c>
      <c r="R299" s="71" t="s">
        <v>346</v>
      </c>
      <c r="S299" s="76"/>
      <c r="T299" s="77"/>
      <c r="U299" s="76">
        <v>199000000</v>
      </c>
      <c r="V299" s="78">
        <v>3316666.6666666665</v>
      </c>
      <c r="W299" s="78">
        <v>1381944.4444444445</v>
      </c>
      <c r="X299" s="155">
        <v>0</v>
      </c>
      <c r="Y299" s="155">
        <v>0</v>
      </c>
      <c r="Z299" s="155">
        <v>0</v>
      </c>
      <c r="AA299" s="155">
        <v>0</v>
      </c>
      <c r="AB299" s="155">
        <v>0</v>
      </c>
      <c r="AC299" s="155">
        <v>0</v>
      </c>
      <c r="AD299" s="155">
        <v>0</v>
      </c>
      <c r="AE299" s="155">
        <v>0</v>
      </c>
      <c r="AF299" s="155">
        <v>0</v>
      </c>
      <c r="AG299" s="155">
        <v>0</v>
      </c>
      <c r="AH299" s="155">
        <v>0</v>
      </c>
      <c r="AI299" s="155">
        <v>0</v>
      </c>
      <c r="AJ299" s="155">
        <v>0</v>
      </c>
      <c r="AK299" s="155">
        <v>0</v>
      </c>
      <c r="AL299" s="155">
        <v>0</v>
      </c>
      <c r="AM299" s="223"/>
    </row>
    <row r="300" spans="1:39" ht="13" outlineLevel="1" x14ac:dyDescent="0.25">
      <c r="A300" s="80" t="s">
        <v>460</v>
      </c>
      <c r="B300" s="80" t="s">
        <v>39</v>
      </c>
      <c r="C300" s="72"/>
      <c r="D300" s="71" t="s">
        <v>147</v>
      </c>
      <c r="E300" s="142" t="s">
        <v>849</v>
      </c>
      <c r="F300" s="71" t="s">
        <v>486</v>
      </c>
      <c r="G300" s="235">
        <v>44177</v>
      </c>
      <c r="H300" s="235">
        <v>44177</v>
      </c>
      <c r="I300" s="74">
        <v>60</v>
      </c>
      <c r="J300" s="36">
        <v>144</v>
      </c>
      <c r="K300" s="142" t="s">
        <v>94</v>
      </c>
      <c r="L300" s="75" t="s">
        <v>66</v>
      </c>
      <c r="M300" s="142" t="s">
        <v>94</v>
      </c>
      <c r="N300" s="75" t="s">
        <v>66</v>
      </c>
      <c r="O300" s="71"/>
      <c r="P300" s="90" t="s">
        <v>179</v>
      </c>
      <c r="Q300" s="251">
        <v>6274001906</v>
      </c>
      <c r="R300" s="71" t="s">
        <v>346</v>
      </c>
      <c r="S300" s="76"/>
      <c r="T300" s="77"/>
      <c r="U300" s="76">
        <v>51000000</v>
      </c>
      <c r="V300" s="78">
        <v>850000</v>
      </c>
      <c r="W300" s="78">
        <v>354166.66666666669</v>
      </c>
      <c r="X300" s="155">
        <v>0</v>
      </c>
      <c r="Y300" s="155">
        <v>0</v>
      </c>
      <c r="Z300" s="155">
        <v>0</v>
      </c>
      <c r="AA300" s="155">
        <v>0</v>
      </c>
      <c r="AB300" s="155">
        <v>0</v>
      </c>
      <c r="AC300" s="155">
        <v>0</v>
      </c>
      <c r="AD300" s="155">
        <v>0</v>
      </c>
      <c r="AE300" s="155">
        <v>0</v>
      </c>
      <c r="AF300" s="155">
        <v>0</v>
      </c>
      <c r="AG300" s="155">
        <v>0</v>
      </c>
      <c r="AH300" s="155">
        <v>0</v>
      </c>
      <c r="AI300" s="155">
        <v>0</v>
      </c>
      <c r="AJ300" s="155">
        <v>0</v>
      </c>
      <c r="AK300" s="155">
        <v>0</v>
      </c>
      <c r="AL300" s="155">
        <v>0</v>
      </c>
      <c r="AM300" s="223"/>
    </row>
    <row r="301" spans="1:39" ht="13" outlineLevel="1" x14ac:dyDescent="0.25">
      <c r="A301" s="80" t="s">
        <v>460</v>
      </c>
      <c r="B301" s="80" t="s">
        <v>39</v>
      </c>
      <c r="C301" s="72"/>
      <c r="D301" s="71" t="s">
        <v>147</v>
      </c>
      <c r="E301" s="142" t="s">
        <v>850</v>
      </c>
      <c r="F301" s="71" t="s">
        <v>487</v>
      </c>
      <c r="G301" s="235">
        <v>44177</v>
      </c>
      <c r="H301" s="235">
        <v>44177</v>
      </c>
      <c r="I301" s="74">
        <v>60</v>
      </c>
      <c r="J301" s="36">
        <v>144</v>
      </c>
      <c r="K301" s="142" t="s">
        <v>94</v>
      </c>
      <c r="L301" s="75" t="s">
        <v>66</v>
      </c>
      <c r="M301" s="142" t="s">
        <v>94</v>
      </c>
      <c r="N301" s="75" t="s">
        <v>66</v>
      </c>
      <c r="O301" s="71"/>
      <c r="P301" s="90" t="s">
        <v>179</v>
      </c>
      <c r="Q301" s="251">
        <v>6274001906</v>
      </c>
      <c r="R301" s="71" t="s">
        <v>346</v>
      </c>
      <c r="S301" s="76"/>
      <c r="T301" s="77"/>
      <c r="U301" s="76">
        <v>250000000</v>
      </c>
      <c r="V301" s="78">
        <v>4166666.6666666665</v>
      </c>
      <c r="W301" s="78">
        <v>1736111.111111111</v>
      </c>
      <c r="X301" s="155">
        <v>0</v>
      </c>
      <c r="Y301" s="155">
        <v>0</v>
      </c>
      <c r="Z301" s="155">
        <v>0</v>
      </c>
      <c r="AA301" s="155">
        <v>0</v>
      </c>
      <c r="AB301" s="155">
        <v>0</v>
      </c>
      <c r="AC301" s="155">
        <v>0</v>
      </c>
      <c r="AD301" s="155">
        <v>0</v>
      </c>
      <c r="AE301" s="155">
        <v>0</v>
      </c>
      <c r="AF301" s="155">
        <v>0</v>
      </c>
      <c r="AG301" s="155">
        <v>0</v>
      </c>
      <c r="AH301" s="155">
        <v>0</v>
      </c>
      <c r="AI301" s="155">
        <v>0</v>
      </c>
      <c r="AJ301" s="155">
        <v>0</v>
      </c>
      <c r="AK301" s="155">
        <v>0</v>
      </c>
      <c r="AL301" s="155">
        <v>0</v>
      </c>
      <c r="AM301" s="223"/>
    </row>
    <row r="302" spans="1:39" ht="13" outlineLevel="1" x14ac:dyDescent="0.25">
      <c r="A302" s="80" t="s">
        <v>460</v>
      </c>
      <c r="B302" s="80" t="s">
        <v>39</v>
      </c>
      <c r="C302" s="72"/>
      <c r="D302" s="71" t="s">
        <v>147</v>
      </c>
      <c r="E302" s="142" t="s">
        <v>851</v>
      </c>
      <c r="F302" s="71" t="s">
        <v>488</v>
      </c>
      <c r="G302" s="235">
        <v>44177</v>
      </c>
      <c r="H302" s="235">
        <v>44177</v>
      </c>
      <c r="I302" s="74">
        <v>60</v>
      </c>
      <c r="J302" s="36">
        <v>144</v>
      </c>
      <c r="K302" s="142" t="s">
        <v>94</v>
      </c>
      <c r="L302" s="75" t="s">
        <v>66</v>
      </c>
      <c r="M302" s="142" t="s">
        <v>94</v>
      </c>
      <c r="N302" s="75" t="s">
        <v>66</v>
      </c>
      <c r="O302" s="71"/>
      <c r="P302" s="90" t="s">
        <v>179</v>
      </c>
      <c r="Q302" s="251">
        <v>6274001906</v>
      </c>
      <c r="R302" s="71" t="s">
        <v>346</v>
      </c>
      <c r="S302" s="76"/>
      <c r="T302" s="77"/>
      <c r="U302" s="76">
        <v>28000000</v>
      </c>
      <c r="V302" s="78">
        <v>466666.66666666669</v>
      </c>
      <c r="W302" s="78">
        <v>194444.44444444444</v>
      </c>
      <c r="X302" s="155">
        <v>0</v>
      </c>
      <c r="Y302" s="155">
        <v>0</v>
      </c>
      <c r="Z302" s="155">
        <v>0</v>
      </c>
      <c r="AA302" s="155">
        <v>0</v>
      </c>
      <c r="AB302" s="155">
        <v>0</v>
      </c>
      <c r="AC302" s="155">
        <v>0</v>
      </c>
      <c r="AD302" s="155">
        <v>0</v>
      </c>
      <c r="AE302" s="155">
        <v>0</v>
      </c>
      <c r="AF302" s="155">
        <v>0</v>
      </c>
      <c r="AG302" s="155">
        <v>0</v>
      </c>
      <c r="AH302" s="155">
        <v>0</v>
      </c>
      <c r="AI302" s="155">
        <v>0</v>
      </c>
      <c r="AJ302" s="155">
        <v>0</v>
      </c>
      <c r="AK302" s="155">
        <v>0</v>
      </c>
      <c r="AL302" s="155">
        <v>0</v>
      </c>
      <c r="AM302" s="223"/>
    </row>
    <row r="303" spans="1:39" ht="13" outlineLevel="1" x14ac:dyDescent="0.25">
      <c r="A303" s="80" t="s">
        <v>460</v>
      </c>
      <c r="B303" s="80" t="s">
        <v>39</v>
      </c>
      <c r="C303" s="72"/>
      <c r="D303" s="71" t="s">
        <v>88</v>
      </c>
      <c r="E303" s="142" t="s">
        <v>852</v>
      </c>
      <c r="F303" s="71" t="s">
        <v>538</v>
      </c>
      <c r="G303" s="235">
        <v>44228</v>
      </c>
      <c r="H303" s="235">
        <v>44189</v>
      </c>
      <c r="I303" s="74">
        <v>60</v>
      </c>
      <c r="J303" s="36">
        <v>120</v>
      </c>
      <c r="K303" s="142" t="s">
        <v>94</v>
      </c>
      <c r="L303" s="75" t="s">
        <v>66</v>
      </c>
      <c r="M303" s="142" t="s">
        <v>94</v>
      </c>
      <c r="N303" s="75" t="s">
        <v>66</v>
      </c>
      <c r="O303" s="71"/>
      <c r="P303" s="90" t="s">
        <v>179</v>
      </c>
      <c r="Q303" s="251">
        <v>6274001905</v>
      </c>
      <c r="R303" s="71">
        <v>6274001905</v>
      </c>
      <c r="S303" s="76"/>
      <c r="T303" s="77"/>
      <c r="U303" s="76">
        <v>800000000</v>
      </c>
      <c r="V303" s="78">
        <v>13333333.333333334</v>
      </c>
      <c r="W303" s="78">
        <v>6666666.666666667</v>
      </c>
      <c r="X303" s="155">
        <v>160000000</v>
      </c>
      <c r="Y303" s="155">
        <v>6666666.666666667</v>
      </c>
      <c r="Z303" s="155">
        <v>6666666.666666667</v>
      </c>
      <c r="AA303" s="155">
        <v>6666666.666666667</v>
      </c>
      <c r="AB303" s="155">
        <v>6666666.666666667</v>
      </c>
      <c r="AC303" s="155">
        <v>6666666.666666667</v>
      </c>
      <c r="AD303" s="155">
        <v>6666666.666666667</v>
      </c>
      <c r="AE303" s="155">
        <v>6666666.666666667</v>
      </c>
      <c r="AF303" s="155">
        <v>6666666.666666667</v>
      </c>
      <c r="AG303" s="155">
        <v>6666666.666666667</v>
      </c>
      <c r="AH303" s="155">
        <v>6666666.666666667</v>
      </c>
      <c r="AI303" s="155">
        <v>6666666.666666667</v>
      </c>
      <c r="AJ303" s="155">
        <v>6666666.666666667</v>
      </c>
      <c r="AK303" s="155">
        <v>80000000</v>
      </c>
      <c r="AL303" s="155">
        <v>80000000</v>
      </c>
      <c r="AM303" s="223">
        <v>45625</v>
      </c>
    </row>
    <row r="304" spans="1:39" ht="13" outlineLevel="1" x14ac:dyDescent="0.25">
      <c r="A304" s="80" t="s">
        <v>460</v>
      </c>
      <c r="B304" s="80" t="s">
        <v>39</v>
      </c>
      <c r="C304" s="72"/>
      <c r="D304" s="71" t="s">
        <v>64</v>
      </c>
      <c r="E304" s="142" t="s">
        <v>853</v>
      </c>
      <c r="F304" s="71" t="s">
        <v>580</v>
      </c>
      <c r="G304" s="235">
        <v>44228</v>
      </c>
      <c r="H304" s="235">
        <v>44228</v>
      </c>
      <c r="I304" s="74">
        <v>60</v>
      </c>
      <c r="J304" s="36">
        <v>144</v>
      </c>
      <c r="K304" s="142" t="s">
        <v>94</v>
      </c>
      <c r="L304" s="75" t="s">
        <v>66</v>
      </c>
      <c r="M304" s="142" t="s">
        <v>94</v>
      </c>
      <c r="N304" s="75" t="s">
        <v>66</v>
      </c>
      <c r="O304" s="71"/>
      <c r="P304" s="90" t="s">
        <v>179</v>
      </c>
      <c r="Q304" s="251">
        <v>6274001909</v>
      </c>
      <c r="R304" s="71">
        <v>6274001909</v>
      </c>
      <c r="S304" s="76"/>
      <c r="T304" s="77"/>
      <c r="U304" s="76">
        <v>422000000</v>
      </c>
      <c r="V304" s="78">
        <v>7033333.333333333</v>
      </c>
      <c r="W304" s="78">
        <v>2930555.5555555555</v>
      </c>
      <c r="X304" s="155">
        <v>7033333.3333333135</v>
      </c>
      <c r="Y304" s="155">
        <v>2930555.5555555555</v>
      </c>
      <c r="Z304" s="155">
        <v>2930555.5555555555</v>
      </c>
      <c r="AA304" s="155">
        <v>1172222.2222222025</v>
      </c>
      <c r="AB304" s="155">
        <v>0</v>
      </c>
      <c r="AC304" s="155">
        <v>0</v>
      </c>
      <c r="AD304" s="155">
        <v>0</v>
      </c>
      <c r="AE304" s="155">
        <v>0</v>
      </c>
      <c r="AF304" s="155">
        <v>0</v>
      </c>
      <c r="AG304" s="155">
        <v>0</v>
      </c>
      <c r="AH304" s="155">
        <v>0</v>
      </c>
      <c r="AI304" s="155">
        <v>0</v>
      </c>
      <c r="AJ304" s="155">
        <v>0</v>
      </c>
      <c r="AK304" s="155">
        <v>7033333.3333333135</v>
      </c>
      <c r="AL304" s="155">
        <v>0</v>
      </c>
      <c r="AM304" s="213"/>
    </row>
    <row r="305" spans="1:39" ht="13" outlineLevel="1" x14ac:dyDescent="0.25">
      <c r="A305" s="80" t="s">
        <v>460</v>
      </c>
      <c r="B305" s="80" t="s">
        <v>39</v>
      </c>
      <c r="C305" s="72"/>
      <c r="D305" s="71" t="s">
        <v>64</v>
      </c>
      <c r="E305" s="142" t="s">
        <v>854</v>
      </c>
      <c r="F305" s="71" t="s">
        <v>581</v>
      </c>
      <c r="G305" s="235">
        <v>44228</v>
      </c>
      <c r="H305" s="235">
        <v>44228</v>
      </c>
      <c r="I305" s="74">
        <v>60</v>
      </c>
      <c r="J305" s="36">
        <v>144</v>
      </c>
      <c r="K305" s="142" t="s">
        <v>94</v>
      </c>
      <c r="L305" s="75" t="s">
        <v>66</v>
      </c>
      <c r="M305" s="142" t="s">
        <v>94</v>
      </c>
      <c r="N305" s="75" t="s">
        <v>66</v>
      </c>
      <c r="O305" s="71"/>
      <c r="P305" s="90" t="s">
        <v>179</v>
      </c>
      <c r="Q305" s="251">
        <v>6274001909</v>
      </c>
      <c r="R305" s="71">
        <v>6274001909</v>
      </c>
      <c r="S305" s="76"/>
      <c r="T305" s="77"/>
      <c r="U305" s="76">
        <v>155100000</v>
      </c>
      <c r="V305" s="78">
        <v>2585000</v>
      </c>
      <c r="W305" s="78">
        <v>1077083.3333333333</v>
      </c>
      <c r="X305" s="155">
        <v>2585000</v>
      </c>
      <c r="Y305" s="155">
        <v>1077083.3333333333</v>
      </c>
      <c r="Z305" s="155">
        <v>1077083.3333333333</v>
      </c>
      <c r="AA305" s="155">
        <v>430833.33333333349</v>
      </c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>
        <v>2585000</v>
      </c>
      <c r="AL305" s="155">
        <v>0</v>
      </c>
      <c r="AM305" s="213"/>
    </row>
    <row r="306" spans="1:39" ht="13" outlineLevel="1" x14ac:dyDescent="0.25">
      <c r="A306" s="80" t="s">
        <v>712</v>
      </c>
      <c r="B306" s="80" t="s">
        <v>39</v>
      </c>
      <c r="C306" s="72"/>
      <c r="D306" s="161" t="s">
        <v>719</v>
      </c>
      <c r="E306" s="142" t="s">
        <v>681</v>
      </c>
      <c r="F306" s="71" t="s">
        <v>680</v>
      </c>
      <c r="G306" s="141">
        <v>44256</v>
      </c>
      <c r="H306" s="141">
        <v>44256</v>
      </c>
      <c r="I306" s="141" t="s">
        <v>720</v>
      </c>
      <c r="J306" s="36">
        <v>96</v>
      </c>
      <c r="K306" s="148" t="s">
        <v>721</v>
      </c>
      <c r="L306" s="96" t="s">
        <v>50</v>
      </c>
      <c r="M306" s="148" t="s">
        <v>721</v>
      </c>
      <c r="N306" s="96" t="s">
        <v>50</v>
      </c>
      <c r="O306" s="38"/>
      <c r="P306" s="90" t="s">
        <v>1670</v>
      </c>
      <c r="Q306" s="250" t="s">
        <v>722</v>
      </c>
      <c r="R306" s="38">
        <v>6274001901</v>
      </c>
      <c r="S306" s="92"/>
      <c r="T306" s="58"/>
      <c r="U306" s="158">
        <v>31500000</v>
      </c>
      <c r="V306" s="78">
        <v>2625000</v>
      </c>
      <c r="W306" s="78">
        <v>328125</v>
      </c>
      <c r="X306" s="155">
        <v>0</v>
      </c>
      <c r="Y306" s="155">
        <v>0</v>
      </c>
      <c r="Z306" s="155">
        <v>0</v>
      </c>
      <c r="AA306" s="155">
        <v>0</v>
      </c>
      <c r="AB306" s="155">
        <v>0</v>
      </c>
      <c r="AC306" s="155">
        <v>0</v>
      </c>
      <c r="AD306" s="155">
        <v>0</v>
      </c>
      <c r="AE306" s="155">
        <v>0</v>
      </c>
      <c r="AF306" s="155">
        <v>0</v>
      </c>
      <c r="AG306" s="155">
        <v>0</v>
      </c>
      <c r="AH306" s="155">
        <v>0</v>
      </c>
      <c r="AI306" s="155">
        <v>0</v>
      </c>
      <c r="AJ306" s="155">
        <v>0</v>
      </c>
      <c r="AK306" s="155">
        <v>0</v>
      </c>
      <c r="AL306" s="155">
        <v>0</v>
      </c>
      <c r="AM306" s="213"/>
    </row>
    <row r="307" spans="1:39" ht="13" outlineLevel="1" x14ac:dyDescent="0.25">
      <c r="A307" s="80" t="s">
        <v>460</v>
      </c>
      <c r="B307" s="80" t="s">
        <v>39</v>
      </c>
      <c r="C307" s="72"/>
      <c r="D307" s="71" t="s">
        <v>147</v>
      </c>
      <c r="E307" s="142" t="s">
        <v>855</v>
      </c>
      <c r="F307" s="71" t="s">
        <v>489</v>
      </c>
      <c r="G307" s="235">
        <v>44288</v>
      </c>
      <c r="H307" s="235">
        <v>44287</v>
      </c>
      <c r="I307" s="74">
        <v>90</v>
      </c>
      <c r="J307" s="36">
        <v>144</v>
      </c>
      <c r="K307" s="142" t="s">
        <v>94</v>
      </c>
      <c r="L307" s="75" t="s">
        <v>66</v>
      </c>
      <c r="M307" s="142" t="s">
        <v>94</v>
      </c>
      <c r="N307" s="75" t="s">
        <v>66</v>
      </c>
      <c r="O307" s="71"/>
      <c r="P307" s="90" t="s">
        <v>179</v>
      </c>
      <c r="Q307" s="251">
        <v>6274001906</v>
      </c>
      <c r="R307" s="71" t="s">
        <v>346</v>
      </c>
      <c r="S307" s="76"/>
      <c r="T307" s="77"/>
      <c r="U307" s="76">
        <v>1129934700</v>
      </c>
      <c r="V307" s="78">
        <v>12554830</v>
      </c>
      <c r="W307" s="78">
        <v>7846768.75</v>
      </c>
      <c r="X307" s="155">
        <v>414309390</v>
      </c>
      <c r="Y307" s="155">
        <v>7846768.75</v>
      </c>
      <c r="Z307" s="155">
        <v>7846768.75</v>
      </c>
      <c r="AA307" s="155">
        <v>7846768.75</v>
      </c>
      <c r="AB307" s="155">
        <v>7846768.75</v>
      </c>
      <c r="AC307" s="155">
        <v>7846768.75</v>
      </c>
      <c r="AD307" s="155">
        <v>7846768.75</v>
      </c>
      <c r="AE307" s="155">
        <v>7846768.75</v>
      </c>
      <c r="AF307" s="155">
        <v>7846768.75</v>
      </c>
      <c r="AG307" s="155">
        <v>7846768.75</v>
      </c>
      <c r="AH307" s="155">
        <v>7846768.75</v>
      </c>
      <c r="AI307" s="155">
        <v>7846768.75</v>
      </c>
      <c r="AJ307" s="155">
        <v>7846768.75</v>
      </c>
      <c r="AK307" s="155">
        <v>94161225</v>
      </c>
      <c r="AL307" s="155">
        <v>320148165</v>
      </c>
      <c r="AM307" s="223">
        <v>45625</v>
      </c>
    </row>
    <row r="308" spans="1:39" ht="13" outlineLevel="1" x14ac:dyDescent="0.25">
      <c r="A308" s="80" t="s">
        <v>460</v>
      </c>
      <c r="B308" s="80" t="s">
        <v>39</v>
      </c>
      <c r="C308" s="72"/>
      <c r="D308" s="71" t="s">
        <v>168</v>
      </c>
      <c r="E308" s="142" t="s">
        <v>856</v>
      </c>
      <c r="F308" s="71" t="s">
        <v>529</v>
      </c>
      <c r="G308" s="235">
        <v>44299</v>
      </c>
      <c r="H308" s="235">
        <v>44299</v>
      </c>
      <c r="I308" s="74">
        <v>36</v>
      </c>
      <c r="J308" s="36">
        <v>144</v>
      </c>
      <c r="K308" s="142" t="s">
        <v>721</v>
      </c>
      <c r="L308" s="75" t="s">
        <v>50</v>
      </c>
      <c r="M308" s="142" t="s">
        <v>721</v>
      </c>
      <c r="N308" s="75" t="s">
        <v>50</v>
      </c>
      <c r="O308" s="71"/>
      <c r="P308" s="90" t="s">
        <v>1668</v>
      </c>
      <c r="Q308" s="251" t="s">
        <v>1185</v>
      </c>
      <c r="R308" s="71" t="s">
        <v>346</v>
      </c>
      <c r="S308" s="76"/>
      <c r="T308" s="77"/>
      <c r="U308" s="76">
        <v>72000000</v>
      </c>
      <c r="V308" s="78">
        <v>2000000</v>
      </c>
      <c r="W308" s="78">
        <v>500000</v>
      </c>
      <c r="X308" s="159">
        <v>0</v>
      </c>
      <c r="Y308" s="159">
        <v>0</v>
      </c>
      <c r="Z308" s="159">
        <v>0</v>
      </c>
      <c r="AA308" s="159">
        <v>0</v>
      </c>
      <c r="AB308" s="159">
        <v>0</v>
      </c>
      <c r="AC308" s="159">
        <v>0</v>
      </c>
      <c r="AD308" s="159">
        <v>0</v>
      </c>
      <c r="AE308" s="159">
        <v>0</v>
      </c>
      <c r="AF308" s="159">
        <v>0</v>
      </c>
      <c r="AG308" s="159">
        <v>0</v>
      </c>
      <c r="AH308" s="159">
        <v>0</v>
      </c>
      <c r="AI308" s="159">
        <v>0</v>
      </c>
      <c r="AJ308" s="159">
        <v>0</v>
      </c>
      <c r="AK308" s="159">
        <v>0</v>
      </c>
      <c r="AL308" s="159">
        <v>0</v>
      </c>
      <c r="AM308" s="213"/>
    </row>
    <row r="309" spans="1:39" ht="13" outlineLevel="1" x14ac:dyDescent="0.25">
      <c r="A309" s="80" t="s">
        <v>714</v>
      </c>
      <c r="B309" s="80" t="s">
        <v>39</v>
      </c>
      <c r="C309" s="72"/>
      <c r="D309" s="161" t="s">
        <v>610</v>
      </c>
      <c r="E309" s="142" t="s">
        <v>669</v>
      </c>
      <c r="F309" s="71" t="s">
        <v>670</v>
      </c>
      <c r="G309" s="141">
        <v>44322</v>
      </c>
      <c r="H309" s="141">
        <v>44322</v>
      </c>
      <c r="I309" s="141" t="s">
        <v>717</v>
      </c>
      <c r="J309" s="36">
        <v>144</v>
      </c>
      <c r="K309" s="148" t="s">
        <v>94</v>
      </c>
      <c r="L309" s="96" t="s">
        <v>66</v>
      </c>
      <c r="M309" s="148" t="s">
        <v>94</v>
      </c>
      <c r="N309" s="96" t="s">
        <v>66</v>
      </c>
      <c r="O309" s="38"/>
      <c r="P309" s="90" t="s">
        <v>1669</v>
      </c>
      <c r="Q309" s="250" t="s">
        <v>718</v>
      </c>
      <c r="R309" s="38">
        <v>6274001901</v>
      </c>
      <c r="S309" s="92"/>
      <c r="T309" s="58"/>
      <c r="U309" s="158">
        <v>62310000</v>
      </c>
      <c r="V309" s="78">
        <v>1730833.3333333333</v>
      </c>
      <c r="W309" s="78">
        <v>432708.33333333331</v>
      </c>
      <c r="X309" s="155">
        <v>0</v>
      </c>
      <c r="Y309" s="155">
        <v>0</v>
      </c>
      <c r="Z309" s="155">
        <v>0</v>
      </c>
      <c r="AA309" s="155">
        <v>0</v>
      </c>
      <c r="AB309" s="155">
        <v>0</v>
      </c>
      <c r="AC309" s="155">
        <v>0</v>
      </c>
      <c r="AD309" s="155">
        <v>0</v>
      </c>
      <c r="AE309" s="155">
        <v>0</v>
      </c>
      <c r="AF309" s="155">
        <v>0</v>
      </c>
      <c r="AG309" s="155">
        <v>0</v>
      </c>
      <c r="AH309" s="155">
        <v>0</v>
      </c>
      <c r="AI309" s="155">
        <v>0</v>
      </c>
      <c r="AJ309" s="155">
        <v>0</v>
      </c>
      <c r="AK309" s="155">
        <v>0</v>
      </c>
      <c r="AL309" s="155">
        <v>0</v>
      </c>
      <c r="AM309" s="213"/>
    </row>
    <row r="310" spans="1:39" ht="13" outlineLevel="1" x14ac:dyDescent="0.25">
      <c r="A310" s="80" t="s">
        <v>460</v>
      </c>
      <c r="B310" s="80" t="s">
        <v>39</v>
      </c>
      <c r="C310" s="72"/>
      <c r="D310" s="71" t="s">
        <v>64</v>
      </c>
      <c r="E310" s="142" t="s">
        <v>857</v>
      </c>
      <c r="F310" s="71" t="s">
        <v>582</v>
      </c>
      <c r="G310" s="235">
        <v>44327</v>
      </c>
      <c r="H310" s="235">
        <v>44327</v>
      </c>
      <c r="I310" s="74">
        <v>60</v>
      </c>
      <c r="J310" s="36">
        <v>144</v>
      </c>
      <c r="K310" s="142" t="s">
        <v>94</v>
      </c>
      <c r="L310" s="75" t="s">
        <v>66</v>
      </c>
      <c r="M310" s="142" t="s">
        <v>94</v>
      </c>
      <c r="N310" s="75" t="s">
        <v>66</v>
      </c>
      <c r="O310" s="71"/>
      <c r="P310" s="90" t="s">
        <v>179</v>
      </c>
      <c r="Q310" s="251">
        <v>6274001909</v>
      </c>
      <c r="R310" s="71">
        <v>6274001909</v>
      </c>
      <c r="S310" s="76"/>
      <c r="T310" s="77"/>
      <c r="U310" s="76">
        <v>165107500</v>
      </c>
      <c r="V310" s="78">
        <v>2751791.6666666665</v>
      </c>
      <c r="W310" s="78">
        <v>1146579.861111111</v>
      </c>
      <c r="X310" s="155">
        <v>11007166.666666653</v>
      </c>
      <c r="Y310" s="155">
        <v>1146579.861111111</v>
      </c>
      <c r="Z310" s="155">
        <v>1146579.861111111</v>
      </c>
      <c r="AA310" s="155">
        <v>1146579.861111111</v>
      </c>
      <c r="AB310" s="155">
        <v>1146579.861111111</v>
      </c>
      <c r="AC310" s="155">
        <v>1146579.861111111</v>
      </c>
      <c r="AD310" s="155">
        <v>1146579.861111111</v>
      </c>
      <c r="AE310" s="155">
        <v>1146579.861111111</v>
      </c>
      <c r="AF310" s="155">
        <v>1146579.861111111</v>
      </c>
      <c r="AG310" s="155">
        <v>1146579.861111111</v>
      </c>
      <c r="AH310" s="155">
        <v>687947.91666665301</v>
      </c>
      <c r="AI310" s="155"/>
      <c r="AJ310" s="155"/>
      <c r="AK310" s="155">
        <v>11007166.666666653</v>
      </c>
      <c r="AL310" s="155">
        <v>0</v>
      </c>
      <c r="AM310" s="213" t="s">
        <v>1179</v>
      </c>
    </row>
    <row r="311" spans="1:39" ht="13" outlineLevel="1" x14ac:dyDescent="0.25">
      <c r="A311" s="80" t="s">
        <v>715</v>
      </c>
      <c r="B311" s="80" t="s">
        <v>39</v>
      </c>
      <c r="C311" s="72"/>
      <c r="D311" s="71" t="s">
        <v>566</v>
      </c>
      <c r="E311" s="142" t="s">
        <v>858</v>
      </c>
      <c r="F311" s="71" t="s">
        <v>567</v>
      </c>
      <c r="G311" s="235">
        <v>44334</v>
      </c>
      <c r="H311" s="235">
        <v>44334</v>
      </c>
      <c r="I311" s="74">
        <v>96</v>
      </c>
      <c r="J311" s="36">
        <v>120</v>
      </c>
      <c r="K311" s="142" t="s">
        <v>721</v>
      </c>
      <c r="L311" s="75" t="s">
        <v>50</v>
      </c>
      <c r="M311" s="142" t="s">
        <v>721</v>
      </c>
      <c r="N311" s="75" t="s">
        <v>50</v>
      </c>
      <c r="O311" s="71"/>
      <c r="P311" s="90" t="s">
        <v>1668</v>
      </c>
      <c r="Q311" s="251">
        <v>6424001905</v>
      </c>
      <c r="R311" s="71">
        <v>6424001905</v>
      </c>
      <c r="S311" s="76"/>
      <c r="T311" s="77"/>
      <c r="U311" s="76">
        <v>565832789</v>
      </c>
      <c r="V311" s="78">
        <v>5894091.552083333</v>
      </c>
      <c r="W311" s="78">
        <v>4715273.2416666662</v>
      </c>
      <c r="X311" s="155">
        <v>235763662.08333331</v>
      </c>
      <c r="Y311" s="155">
        <v>4715273.2416666662</v>
      </c>
      <c r="Z311" s="155">
        <v>4715273.2416666662</v>
      </c>
      <c r="AA311" s="155">
        <v>4715273.2416666662</v>
      </c>
      <c r="AB311" s="155">
        <v>4715273.2416666662</v>
      </c>
      <c r="AC311" s="155">
        <v>4715273.2416666662</v>
      </c>
      <c r="AD311" s="155">
        <v>4715273.2416666662</v>
      </c>
      <c r="AE311" s="155">
        <v>4715273.2416666662</v>
      </c>
      <c r="AF311" s="155">
        <v>4715273.2416666662</v>
      </c>
      <c r="AG311" s="155">
        <v>4715273.2416666662</v>
      </c>
      <c r="AH311" s="155">
        <v>4715273.2416666662</v>
      </c>
      <c r="AI311" s="155">
        <v>4715273.2416666662</v>
      </c>
      <c r="AJ311" s="155">
        <v>4715273.2416666662</v>
      </c>
      <c r="AK311" s="155">
        <v>56583278.899999999</v>
      </c>
      <c r="AL311" s="155">
        <v>179180383.18333331</v>
      </c>
      <c r="AM311" s="223"/>
    </row>
    <row r="312" spans="1:39" ht="13" outlineLevel="1" x14ac:dyDescent="0.25">
      <c r="A312" s="80" t="s">
        <v>460</v>
      </c>
      <c r="B312" s="80" t="s">
        <v>39</v>
      </c>
      <c r="C312" s="72"/>
      <c r="D312" s="71" t="s">
        <v>88</v>
      </c>
      <c r="E312" s="142" t="s">
        <v>859</v>
      </c>
      <c r="F312" s="71" t="s">
        <v>539</v>
      </c>
      <c r="G312" s="235">
        <v>44337</v>
      </c>
      <c r="H312" s="235">
        <v>44337</v>
      </c>
      <c r="I312" s="74">
        <v>60</v>
      </c>
      <c r="J312" s="36">
        <v>120</v>
      </c>
      <c r="K312" s="142" t="s">
        <v>94</v>
      </c>
      <c r="L312" s="75" t="s">
        <v>66</v>
      </c>
      <c r="M312" s="142" t="s">
        <v>94</v>
      </c>
      <c r="N312" s="75" t="s">
        <v>66</v>
      </c>
      <c r="O312" s="71"/>
      <c r="P312" s="90" t="s">
        <v>179</v>
      </c>
      <c r="Q312" s="251">
        <v>6274001905</v>
      </c>
      <c r="R312" s="71">
        <v>6274001905</v>
      </c>
      <c r="S312" s="76"/>
      <c r="T312" s="77"/>
      <c r="U312" s="76">
        <v>390000000</v>
      </c>
      <c r="V312" s="78">
        <v>6500000</v>
      </c>
      <c r="W312" s="78">
        <v>3250000</v>
      </c>
      <c r="X312" s="155">
        <v>78000000</v>
      </c>
      <c r="Y312" s="155">
        <v>3250000</v>
      </c>
      <c r="Z312" s="155">
        <v>3250000</v>
      </c>
      <c r="AA312" s="155">
        <v>3250000</v>
      </c>
      <c r="AB312" s="155">
        <v>3250000</v>
      </c>
      <c r="AC312" s="155">
        <v>3250000</v>
      </c>
      <c r="AD312" s="155">
        <v>3250000</v>
      </c>
      <c r="AE312" s="155">
        <v>3250000</v>
      </c>
      <c r="AF312" s="155">
        <v>3250000</v>
      </c>
      <c r="AG312" s="155">
        <v>3250000</v>
      </c>
      <c r="AH312" s="155">
        <v>3250000</v>
      </c>
      <c r="AI312" s="155">
        <v>3250000</v>
      </c>
      <c r="AJ312" s="155">
        <v>3250000</v>
      </c>
      <c r="AK312" s="155">
        <v>39000000</v>
      </c>
      <c r="AL312" s="155">
        <v>39000000</v>
      </c>
      <c r="AM312" s="223">
        <v>45762</v>
      </c>
    </row>
    <row r="313" spans="1:39" ht="13" outlineLevel="1" x14ac:dyDescent="0.25">
      <c r="A313" s="80" t="s">
        <v>715</v>
      </c>
      <c r="B313" s="80" t="s">
        <v>39</v>
      </c>
      <c r="C313" s="72"/>
      <c r="D313" s="71" t="s">
        <v>176</v>
      </c>
      <c r="E313" s="142" t="s">
        <v>860</v>
      </c>
      <c r="F313" s="71" t="s">
        <v>573</v>
      </c>
      <c r="G313" s="235">
        <v>44368</v>
      </c>
      <c r="H313" s="235">
        <v>44368</v>
      </c>
      <c r="I313" s="74">
        <v>36</v>
      </c>
      <c r="J313" s="36">
        <v>96</v>
      </c>
      <c r="K313" s="142" t="s">
        <v>721</v>
      </c>
      <c r="L313" s="75" t="s">
        <v>50</v>
      </c>
      <c r="M313" s="142" t="s">
        <v>721</v>
      </c>
      <c r="N313" s="75" t="s">
        <v>50</v>
      </c>
      <c r="O313" s="71"/>
      <c r="P313" s="90" t="s">
        <v>1668</v>
      </c>
      <c r="Q313" s="251">
        <v>6424001904</v>
      </c>
      <c r="R313" s="71">
        <v>6274001904</v>
      </c>
      <c r="S313" s="76"/>
      <c r="T313" s="77"/>
      <c r="U313" s="76">
        <v>52516000</v>
      </c>
      <c r="V313" s="78">
        <v>1458777.7777777778</v>
      </c>
      <c r="W313" s="78">
        <v>547041.66666666663</v>
      </c>
      <c r="X313" s="159">
        <v>0</v>
      </c>
      <c r="Y313" s="159">
        <v>0</v>
      </c>
      <c r="Z313" s="159">
        <v>0</v>
      </c>
      <c r="AA313" s="159">
        <v>0</v>
      </c>
      <c r="AB313" s="159">
        <v>0</v>
      </c>
      <c r="AC313" s="159">
        <v>0</v>
      </c>
      <c r="AD313" s="159">
        <v>0</v>
      </c>
      <c r="AE313" s="159">
        <v>0</v>
      </c>
      <c r="AF313" s="159">
        <v>0</v>
      </c>
      <c r="AG313" s="159">
        <v>0</v>
      </c>
      <c r="AH313" s="159">
        <v>0</v>
      </c>
      <c r="AI313" s="159">
        <v>0</v>
      </c>
      <c r="AJ313" s="159">
        <v>0</v>
      </c>
      <c r="AK313" s="155">
        <v>0</v>
      </c>
      <c r="AL313" s="159">
        <v>0</v>
      </c>
      <c r="AM313" s="216"/>
    </row>
    <row r="314" spans="1:39" ht="13" outlineLevel="1" x14ac:dyDescent="0.25">
      <c r="A314" s="80" t="s">
        <v>460</v>
      </c>
      <c r="B314" s="80" t="s">
        <v>39</v>
      </c>
      <c r="C314" s="72"/>
      <c r="D314" s="71" t="s">
        <v>147</v>
      </c>
      <c r="E314" s="142" t="s">
        <v>861</v>
      </c>
      <c r="F314" s="71" t="s">
        <v>492</v>
      </c>
      <c r="G314" s="235">
        <v>44408</v>
      </c>
      <c r="H314" s="235">
        <v>44378</v>
      </c>
      <c r="I314" s="74">
        <v>60</v>
      </c>
      <c r="J314" s="36">
        <v>144</v>
      </c>
      <c r="K314" s="142" t="s">
        <v>94</v>
      </c>
      <c r="L314" s="75" t="s">
        <v>66</v>
      </c>
      <c r="M314" s="142" t="s">
        <v>94</v>
      </c>
      <c r="N314" s="75" t="s">
        <v>66</v>
      </c>
      <c r="O314" s="71"/>
      <c r="P314" s="90" t="s">
        <v>179</v>
      </c>
      <c r="Q314" s="251">
        <v>6274001906</v>
      </c>
      <c r="R314" s="71" t="s">
        <v>346</v>
      </c>
      <c r="S314" s="76"/>
      <c r="T314" s="77"/>
      <c r="U314" s="76">
        <v>433134526</v>
      </c>
      <c r="V314" s="78">
        <v>7218908.7666666666</v>
      </c>
      <c r="W314" s="78">
        <v>3007878.652777778</v>
      </c>
      <c r="X314" s="155">
        <v>43313452.599999994</v>
      </c>
      <c r="Y314" s="155">
        <v>3007878.652777778</v>
      </c>
      <c r="Z314" s="155">
        <v>3007878.652777778</v>
      </c>
      <c r="AA314" s="155">
        <v>3007878.652777778</v>
      </c>
      <c r="AB314" s="155">
        <v>3007878.652777778</v>
      </c>
      <c r="AC314" s="155">
        <v>3007878.652777778</v>
      </c>
      <c r="AD314" s="155">
        <v>3007878.652777778</v>
      </c>
      <c r="AE314" s="155">
        <v>3007878.652777778</v>
      </c>
      <c r="AF314" s="155">
        <v>3007878.652777778</v>
      </c>
      <c r="AG314" s="155">
        <v>3007878.652777778</v>
      </c>
      <c r="AH314" s="155">
        <v>3007878.652777778</v>
      </c>
      <c r="AI314" s="155">
        <v>3007878.652777778</v>
      </c>
      <c r="AJ314" s="155">
        <v>3007878.652777778</v>
      </c>
      <c r="AK314" s="155">
        <v>36094543.833333328</v>
      </c>
      <c r="AL314" s="155">
        <v>7218908.7666666657</v>
      </c>
      <c r="AM314" s="223"/>
    </row>
    <row r="315" spans="1:39" ht="13" outlineLevel="1" x14ac:dyDescent="0.25">
      <c r="A315" s="80" t="s">
        <v>460</v>
      </c>
      <c r="B315" s="80" t="s">
        <v>39</v>
      </c>
      <c r="C315" s="72"/>
      <c r="D315" s="71" t="s">
        <v>147</v>
      </c>
      <c r="E315" s="142" t="s">
        <v>862</v>
      </c>
      <c r="F315" s="71" t="s">
        <v>490</v>
      </c>
      <c r="G315" s="235">
        <v>44397</v>
      </c>
      <c r="H315" s="235">
        <v>44397</v>
      </c>
      <c r="I315" s="74">
        <v>90</v>
      </c>
      <c r="J315" s="36">
        <v>144</v>
      </c>
      <c r="K315" s="142" t="s">
        <v>94</v>
      </c>
      <c r="L315" s="75" t="s">
        <v>66</v>
      </c>
      <c r="M315" s="142" t="s">
        <v>94</v>
      </c>
      <c r="N315" s="75" t="s">
        <v>66</v>
      </c>
      <c r="O315" s="71"/>
      <c r="P315" s="90" t="s">
        <v>179</v>
      </c>
      <c r="Q315" s="251">
        <v>6274001906</v>
      </c>
      <c r="R315" s="71" t="s">
        <v>346</v>
      </c>
      <c r="S315" s="76"/>
      <c r="T315" s="77"/>
      <c r="U315" s="76">
        <v>319400000</v>
      </c>
      <c r="V315" s="78">
        <v>3548888.888888889</v>
      </c>
      <c r="W315" s="78">
        <v>2218055.5555555555</v>
      </c>
      <c r="X315" s="155">
        <v>127760000.00000006</v>
      </c>
      <c r="Y315" s="155">
        <v>2218055.5555555555</v>
      </c>
      <c r="Z315" s="155">
        <v>2218055.5555555555</v>
      </c>
      <c r="AA315" s="155">
        <v>2218055.5555555555</v>
      </c>
      <c r="AB315" s="155">
        <v>2218055.5555555555</v>
      </c>
      <c r="AC315" s="155">
        <v>2218055.5555555555</v>
      </c>
      <c r="AD315" s="155">
        <v>2218055.5555555555</v>
      </c>
      <c r="AE315" s="155">
        <v>2218055.5555555555</v>
      </c>
      <c r="AF315" s="155">
        <v>2218055.5555555555</v>
      </c>
      <c r="AG315" s="155">
        <v>2218055.5555555555</v>
      </c>
      <c r="AH315" s="155">
        <v>2218055.5555555555</v>
      </c>
      <c r="AI315" s="155">
        <v>2218055.5555555555</v>
      </c>
      <c r="AJ315" s="155">
        <v>2218055.5555555555</v>
      </c>
      <c r="AK315" s="155">
        <v>26616666.666666668</v>
      </c>
      <c r="AL315" s="155">
        <v>101143333.33333339</v>
      </c>
      <c r="AM315" s="223">
        <v>45625</v>
      </c>
    </row>
    <row r="316" spans="1:39" ht="13" outlineLevel="1" x14ac:dyDescent="0.25">
      <c r="A316" s="80" t="s">
        <v>460</v>
      </c>
      <c r="B316" s="80" t="s">
        <v>39</v>
      </c>
      <c r="C316" s="72"/>
      <c r="D316" s="71" t="s">
        <v>147</v>
      </c>
      <c r="E316" s="142" t="s">
        <v>863</v>
      </c>
      <c r="F316" s="71" t="s">
        <v>491</v>
      </c>
      <c r="G316" s="235">
        <v>44397</v>
      </c>
      <c r="H316" s="235">
        <v>44397</v>
      </c>
      <c r="I316" s="74">
        <v>90</v>
      </c>
      <c r="J316" s="36">
        <v>144</v>
      </c>
      <c r="K316" s="142" t="s">
        <v>94</v>
      </c>
      <c r="L316" s="75" t="s">
        <v>66</v>
      </c>
      <c r="M316" s="142" t="s">
        <v>94</v>
      </c>
      <c r="N316" s="75" t="s">
        <v>66</v>
      </c>
      <c r="O316" s="71"/>
      <c r="P316" s="90" t="s">
        <v>179</v>
      </c>
      <c r="Q316" s="251">
        <v>6274001906</v>
      </c>
      <c r="R316" s="71" t="s">
        <v>346</v>
      </c>
      <c r="S316" s="76"/>
      <c r="T316" s="77"/>
      <c r="U316" s="76">
        <v>1818450000</v>
      </c>
      <c r="V316" s="78">
        <v>20205000</v>
      </c>
      <c r="W316" s="78">
        <v>12628125</v>
      </c>
      <c r="X316" s="155">
        <v>727380000</v>
      </c>
      <c r="Y316" s="155">
        <v>12628125</v>
      </c>
      <c r="Z316" s="155">
        <v>12628125</v>
      </c>
      <c r="AA316" s="155">
        <v>12628125</v>
      </c>
      <c r="AB316" s="155">
        <v>12628125</v>
      </c>
      <c r="AC316" s="155">
        <v>12628125</v>
      </c>
      <c r="AD316" s="155">
        <v>12628125</v>
      </c>
      <c r="AE316" s="155">
        <v>12628125</v>
      </c>
      <c r="AF316" s="155">
        <v>12628125</v>
      </c>
      <c r="AG316" s="155">
        <v>12628125</v>
      </c>
      <c r="AH316" s="155">
        <v>12628125</v>
      </c>
      <c r="AI316" s="155">
        <v>12628125</v>
      </c>
      <c r="AJ316" s="155">
        <v>12628125</v>
      </c>
      <c r="AK316" s="155">
        <v>151537500</v>
      </c>
      <c r="AL316" s="155">
        <v>575842500</v>
      </c>
      <c r="AM316" s="223">
        <v>45625</v>
      </c>
    </row>
    <row r="317" spans="1:39" ht="13" outlineLevel="1" x14ac:dyDescent="0.25">
      <c r="A317" s="80" t="s">
        <v>460</v>
      </c>
      <c r="B317" s="80" t="s">
        <v>39</v>
      </c>
      <c r="C317" s="72"/>
      <c r="D317" s="71" t="s">
        <v>88</v>
      </c>
      <c r="E317" s="142" t="s">
        <v>864</v>
      </c>
      <c r="F317" s="71" t="s">
        <v>540</v>
      </c>
      <c r="G317" s="235">
        <v>44414</v>
      </c>
      <c r="H317" s="235">
        <v>44414</v>
      </c>
      <c r="I317" s="74">
        <v>60</v>
      </c>
      <c r="J317" s="36">
        <v>120</v>
      </c>
      <c r="K317" s="142" t="s">
        <v>94</v>
      </c>
      <c r="L317" s="75" t="s">
        <v>66</v>
      </c>
      <c r="M317" s="142" t="s">
        <v>94</v>
      </c>
      <c r="N317" s="75" t="s">
        <v>66</v>
      </c>
      <c r="O317" s="71"/>
      <c r="P317" s="90" t="s">
        <v>179</v>
      </c>
      <c r="Q317" s="251">
        <v>6274001905</v>
      </c>
      <c r="R317" s="71">
        <v>6274001905</v>
      </c>
      <c r="S317" s="76"/>
      <c r="T317" s="77"/>
      <c r="U317" s="76">
        <v>125000000</v>
      </c>
      <c r="V317" s="78">
        <v>2083333.3333333333</v>
      </c>
      <c r="W317" s="78">
        <v>1041666.6666666666</v>
      </c>
      <c r="X317" s="155">
        <v>25000000.000000004</v>
      </c>
      <c r="Y317" s="155">
        <v>1041666.6666666666</v>
      </c>
      <c r="Z317" s="155">
        <v>1041666.6666666666</v>
      </c>
      <c r="AA317" s="155">
        <v>1041666.6666666666</v>
      </c>
      <c r="AB317" s="155">
        <v>1041666.6666666666</v>
      </c>
      <c r="AC317" s="155">
        <v>1041666.6666666666</v>
      </c>
      <c r="AD317" s="155">
        <v>1041666.6666666666</v>
      </c>
      <c r="AE317" s="155">
        <v>1041666.6666666666</v>
      </c>
      <c r="AF317" s="155">
        <v>1041666.6666666666</v>
      </c>
      <c r="AG317" s="155">
        <v>1041666.6666666666</v>
      </c>
      <c r="AH317" s="155">
        <v>1041666.6666666666</v>
      </c>
      <c r="AI317" s="155">
        <v>1041666.6666666666</v>
      </c>
      <c r="AJ317" s="155">
        <v>1041666.6666666666</v>
      </c>
      <c r="AK317" s="155">
        <v>12499999.999999998</v>
      </c>
      <c r="AL317" s="155">
        <v>12500000.000000006</v>
      </c>
      <c r="AM317" s="223"/>
    </row>
    <row r="318" spans="1:39" ht="13" outlineLevel="1" x14ac:dyDescent="0.25">
      <c r="A318" s="80" t="s">
        <v>460</v>
      </c>
      <c r="B318" s="80" t="s">
        <v>39</v>
      </c>
      <c r="C318" s="72"/>
      <c r="D318" s="71" t="s">
        <v>147</v>
      </c>
      <c r="E318" s="142" t="s">
        <v>865</v>
      </c>
      <c r="F318" s="71" t="s">
        <v>493</v>
      </c>
      <c r="G318" s="235">
        <v>44439</v>
      </c>
      <c r="H318" s="235">
        <v>44438</v>
      </c>
      <c r="I318" s="74">
        <v>120</v>
      </c>
      <c r="J318" s="36">
        <v>144</v>
      </c>
      <c r="K318" s="142" t="s">
        <v>94</v>
      </c>
      <c r="L318" s="75" t="s">
        <v>66</v>
      </c>
      <c r="M318" s="142" t="s">
        <v>94</v>
      </c>
      <c r="N318" s="75" t="s">
        <v>66</v>
      </c>
      <c r="O318" s="71"/>
      <c r="P318" s="90" t="s">
        <v>179</v>
      </c>
      <c r="Q318" s="251">
        <v>6274001906</v>
      </c>
      <c r="R318" s="71" t="s">
        <v>346</v>
      </c>
      <c r="S318" s="76"/>
      <c r="T318" s="77"/>
      <c r="U318" s="76">
        <v>558511800</v>
      </c>
      <c r="V318" s="78">
        <v>4654265</v>
      </c>
      <c r="W318" s="78">
        <v>3878554.1666666665</v>
      </c>
      <c r="X318" s="155">
        <v>311835755</v>
      </c>
      <c r="Y318" s="155">
        <v>3878554.1666666665</v>
      </c>
      <c r="Z318" s="155">
        <v>3878554.1666666665</v>
      </c>
      <c r="AA318" s="155">
        <v>3878554.1666666665</v>
      </c>
      <c r="AB318" s="155">
        <v>3878554.1666666665</v>
      </c>
      <c r="AC318" s="155">
        <v>3878554.1666666665</v>
      </c>
      <c r="AD318" s="155">
        <v>3878554.1666666665</v>
      </c>
      <c r="AE318" s="155">
        <v>3878554.1666666665</v>
      </c>
      <c r="AF318" s="155">
        <v>3878554.1666666665</v>
      </c>
      <c r="AG318" s="155">
        <v>3878554.1666666665</v>
      </c>
      <c r="AH318" s="155">
        <v>3878554.1666666665</v>
      </c>
      <c r="AI318" s="155">
        <v>3878554.1666666665</v>
      </c>
      <c r="AJ318" s="155">
        <v>3878554.1666666665</v>
      </c>
      <c r="AK318" s="155">
        <v>46542649.999999993</v>
      </c>
      <c r="AL318" s="155">
        <v>265293105</v>
      </c>
      <c r="AM318" s="223">
        <v>45625</v>
      </c>
    </row>
    <row r="319" spans="1:39" ht="13" outlineLevel="1" x14ac:dyDescent="0.25">
      <c r="A319" s="80" t="s">
        <v>460</v>
      </c>
      <c r="B319" s="80" t="s">
        <v>39</v>
      </c>
      <c r="C319" s="72"/>
      <c r="D319" s="71" t="s">
        <v>147</v>
      </c>
      <c r="E319" s="142" t="s">
        <v>866</v>
      </c>
      <c r="F319" s="71" t="s">
        <v>494</v>
      </c>
      <c r="G319" s="235">
        <v>44439</v>
      </c>
      <c r="H319" s="235">
        <v>44438</v>
      </c>
      <c r="I319" s="74">
        <v>120</v>
      </c>
      <c r="J319" s="36">
        <v>144</v>
      </c>
      <c r="K319" s="142" t="s">
        <v>94</v>
      </c>
      <c r="L319" s="75" t="s">
        <v>66</v>
      </c>
      <c r="M319" s="142" t="s">
        <v>94</v>
      </c>
      <c r="N319" s="75" t="s">
        <v>66</v>
      </c>
      <c r="O319" s="71"/>
      <c r="P319" s="90" t="s">
        <v>179</v>
      </c>
      <c r="Q319" s="251">
        <v>6274001906</v>
      </c>
      <c r="R319" s="71" t="s">
        <v>346</v>
      </c>
      <c r="S319" s="76"/>
      <c r="T319" s="77"/>
      <c r="U319" s="76">
        <v>3678832772</v>
      </c>
      <c r="V319" s="78">
        <v>30656939.766666666</v>
      </c>
      <c r="W319" s="78">
        <v>25547449.805555556</v>
      </c>
      <c r="X319" s="155">
        <v>2054014964.3666673</v>
      </c>
      <c r="Y319" s="155">
        <v>25547449.805555556</v>
      </c>
      <c r="Z319" s="155">
        <v>25547449.805555556</v>
      </c>
      <c r="AA319" s="155">
        <v>25547449.805555556</v>
      </c>
      <c r="AB319" s="155">
        <v>25547449.805555556</v>
      </c>
      <c r="AC319" s="155">
        <v>25547449.805555556</v>
      </c>
      <c r="AD319" s="155">
        <v>25547449.805555556</v>
      </c>
      <c r="AE319" s="155">
        <v>25547449.805555556</v>
      </c>
      <c r="AF319" s="155">
        <v>25547449.805555556</v>
      </c>
      <c r="AG319" s="155">
        <v>25547449.805555556</v>
      </c>
      <c r="AH319" s="155">
        <v>25547449.805555556</v>
      </c>
      <c r="AI319" s="155">
        <v>25547449.805555556</v>
      </c>
      <c r="AJ319" s="155">
        <v>25547449.805555556</v>
      </c>
      <c r="AK319" s="155">
        <v>306569397.66666669</v>
      </c>
      <c r="AL319" s="155">
        <v>1747445566.7000005</v>
      </c>
      <c r="AM319" s="223">
        <v>45625</v>
      </c>
    </row>
    <row r="320" spans="1:39" ht="13" outlineLevel="1" x14ac:dyDescent="0.25">
      <c r="A320" s="80" t="s">
        <v>460</v>
      </c>
      <c r="B320" s="80" t="s">
        <v>39</v>
      </c>
      <c r="C320" s="72"/>
      <c r="D320" s="71" t="s">
        <v>147</v>
      </c>
      <c r="E320" s="142" t="s">
        <v>867</v>
      </c>
      <c r="F320" s="71" t="s">
        <v>495</v>
      </c>
      <c r="G320" s="235">
        <v>44439</v>
      </c>
      <c r="H320" s="235">
        <v>44438</v>
      </c>
      <c r="I320" s="74">
        <v>120</v>
      </c>
      <c r="J320" s="36">
        <v>144</v>
      </c>
      <c r="K320" s="142" t="s">
        <v>94</v>
      </c>
      <c r="L320" s="75" t="s">
        <v>66</v>
      </c>
      <c r="M320" s="142" t="s">
        <v>94</v>
      </c>
      <c r="N320" s="75" t="s">
        <v>66</v>
      </c>
      <c r="O320" s="71"/>
      <c r="P320" s="90" t="s">
        <v>179</v>
      </c>
      <c r="Q320" s="251">
        <v>6274001906</v>
      </c>
      <c r="R320" s="71" t="s">
        <v>346</v>
      </c>
      <c r="S320" s="76"/>
      <c r="T320" s="77"/>
      <c r="U320" s="76">
        <v>2414319168</v>
      </c>
      <c r="V320" s="78">
        <v>20119326.399999999</v>
      </c>
      <c r="W320" s="78">
        <v>16766105.333333334</v>
      </c>
      <c r="X320" s="155">
        <v>1347994868.8000002</v>
      </c>
      <c r="Y320" s="155">
        <v>16766105.333333334</v>
      </c>
      <c r="Z320" s="155">
        <v>16766105.333333334</v>
      </c>
      <c r="AA320" s="155">
        <v>16766105.333333334</v>
      </c>
      <c r="AB320" s="155">
        <v>16766105.333333334</v>
      </c>
      <c r="AC320" s="155">
        <v>16766105.333333334</v>
      </c>
      <c r="AD320" s="155">
        <v>16766105.333333334</v>
      </c>
      <c r="AE320" s="155">
        <v>16766105.333333334</v>
      </c>
      <c r="AF320" s="155">
        <v>16766105.333333334</v>
      </c>
      <c r="AG320" s="155">
        <v>16766105.333333334</v>
      </c>
      <c r="AH320" s="155">
        <v>16766105.333333334</v>
      </c>
      <c r="AI320" s="155">
        <v>16766105.333333334</v>
      </c>
      <c r="AJ320" s="155">
        <v>16766105.333333334</v>
      </c>
      <c r="AK320" s="155">
        <v>201193264.00000003</v>
      </c>
      <c r="AL320" s="155">
        <v>1146801604.8000002</v>
      </c>
      <c r="AM320" s="223"/>
    </row>
    <row r="321" spans="1:39" ht="13" outlineLevel="1" x14ac:dyDescent="0.25">
      <c r="A321" s="80" t="s">
        <v>460</v>
      </c>
      <c r="B321" s="80" t="s">
        <v>39</v>
      </c>
      <c r="C321" s="72"/>
      <c r="D321" s="71" t="s">
        <v>147</v>
      </c>
      <c r="E321" s="142" t="s">
        <v>868</v>
      </c>
      <c r="F321" s="71" t="s">
        <v>496</v>
      </c>
      <c r="G321" s="235">
        <v>44439</v>
      </c>
      <c r="H321" s="235">
        <v>44438</v>
      </c>
      <c r="I321" s="74">
        <v>60</v>
      </c>
      <c r="J321" s="36">
        <v>144</v>
      </c>
      <c r="K321" s="142" t="s">
        <v>94</v>
      </c>
      <c r="L321" s="75" t="s">
        <v>66</v>
      </c>
      <c r="M321" s="142" t="s">
        <v>94</v>
      </c>
      <c r="N321" s="75" t="s">
        <v>66</v>
      </c>
      <c r="O321" s="71"/>
      <c r="P321" s="90" t="s">
        <v>179</v>
      </c>
      <c r="Q321" s="251">
        <v>6274001906</v>
      </c>
      <c r="R321" s="71" t="s">
        <v>346</v>
      </c>
      <c r="S321" s="76"/>
      <c r="T321" s="77"/>
      <c r="U321" s="76">
        <v>73500000</v>
      </c>
      <c r="V321" s="78">
        <v>1225000</v>
      </c>
      <c r="W321" s="78">
        <v>510416.66666666669</v>
      </c>
      <c r="X321" s="155">
        <v>8575000</v>
      </c>
      <c r="Y321" s="155">
        <v>510416.66666666669</v>
      </c>
      <c r="Z321" s="155">
        <v>510416.66666666669</v>
      </c>
      <c r="AA321" s="155">
        <v>510416.66666666669</v>
      </c>
      <c r="AB321" s="155">
        <v>510416.66666666669</v>
      </c>
      <c r="AC321" s="155">
        <v>510416.66666666669</v>
      </c>
      <c r="AD321" s="155">
        <v>510416.66666666669</v>
      </c>
      <c r="AE321" s="155">
        <v>510416.66666666669</v>
      </c>
      <c r="AF321" s="155">
        <v>510416.66666666669</v>
      </c>
      <c r="AG321" s="155">
        <v>510416.66666666669</v>
      </c>
      <c r="AH321" s="155">
        <v>510416.66666666669</v>
      </c>
      <c r="AI321" s="155">
        <v>510416.66666666669</v>
      </c>
      <c r="AJ321" s="155">
        <v>510416.66666666669</v>
      </c>
      <c r="AK321" s="155">
        <v>6125000.0000000009</v>
      </c>
      <c r="AL321" s="155">
        <v>2449999.9999999991</v>
      </c>
      <c r="AM321" s="223"/>
    </row>
    <row r="322" spans="1:39" ht="13" outlineLevel="1" x14ac:dyDescent="0.25">
      <c r="A322" s="80" t="s">
        <v>460</v>
      </c>
      <c r="B322" s="80" t="s">
        <v>39</v>
      </c>
      <c r="C322" s="72"/>
      <c r="D322" s="71" t="s">
        <v>147</v>
      </c>
      <c r="E322" s="142" t="s">
        <v>869</v>
      </c>
      <c r="F322" s="71" t="s">
        <v>497</v>
      </c>
      <c r="G322" s="235">
        <v>44439</v>
      </c>
      <c r="H322" s="235">
        <v>44438</v>
      </c>
      <c r="I322" s="74">
        <v>120</v>
      </c>
      <c r="J322" s="36">
        <v>144</v>
      </c>
      <c r="K322" s="142" t="s">
        <v>94</v>
      </c>
      <c r="L322" s="75" t="s">
        <v>66</v>
      </c>
      <c r="M322" s="142" t="s">
        <v>94</v>
      </c>
      <c r="N322" s="75" t="s">
        <v>66</v>
      </c>
      <c r="O322" s="71"/>
      <c r="P322" s="90" t="s">
        <v>179</v>
      </c>
      <c r="Q322" s="251">
        <v>6274001906</v>
      </c>
      <c r="R322" s="71" t="s">
        <v>346</v>
      </c>
      <c r="S322" s="76"/>
      <c r="T322" s="77"/>
      <c r="U322" s="76">
        <v>7234531016</v>
      </c>
      <c r="V322" s="78">
        <v>60287758.466666669</v>
      </c>
      <c r="W322" s="78">
        <v>50239798.722222224</v>
      </c>
      <c r="X322" s="155">
        <v>4039279817.2666655</v>
      </c>
      <c r="Y322" s="155">
        <v>50239798.722222224</v>
      </c>
      <c r="Z322" s="155">
        <v>50239798.722222224</v>
      </c>
      <c r="AA322" s="155">
        <v>50239798.722222224</v>
      </c>
      <c r="AB322" s="155">
        <v>50239798.722222224</v>
      </c>
      <c r="AC322" s="155">
        <v>50239798.722222224</v>
      </c>
      <c r="AD322" s="155">
        <v>50239798.722222224</v>
      </c>
      <c r="AE322" s="155">
        <v>50239798.722222224</v>
      </c>
      <c r="AF322" s="155">
        <v>50239798.722222224</v>
      </c>
      <c r="AG322" s="155">
        <v>50239798.722222224</v>
      </c>
      <c r="AH322" s="155">
        <v>50239798.722222224</v>
      </c>
      <c r="AI322" s="155">
        <v>50239798.722222224</v>
      </c>
      <c r="AJ322" s="155">
        <v>50239798.722222224</v>
      </c>
      <c r="AK322" s="155">
        <v>602877584.66666663</v>
      </c>
      <c r="AL322" s="155">
        <v>3436402232.599999</v>
      </c>
      <c r="AM322" s="223">
        <v>45625</v>
      </c>
    </row>
    <row r="323" spans="1:39" ht="13" outlineLevel="1" x14ac:dyDescent="0.25">
      <c r="A323" s="80" t="s">
        <v>460</v>
      </c>
      <c r="B323" s="80" t="s">
        <v>39</v>
      </c>
      <c r="C323" s="72"/>
      <c r="D323" s="71" t="s">
        <v>147</v>
      </c>
      <c r="E323" s="142" t="s">
        <v>870</v>
      </c>
      <c r="F323" s="71" t="s">
        <v>498</v>
      </c>
      <c r="G323" s="235">
        <v>44439</v>
      </c>
      <c r="H323" s="235">
        <v>44438</v>
      </c>
      <c r="I323" s="74">
        <v>120</v>
      </c>
      <c r="J323" s="36">
        <v>144</v>
      </c>
      <c r="K323" s="142" t="s">
        <v>94</v>
      </c>
      <c r="L323" s="75" t="s">
        <v>66</v>
      </c>
      <c r="M323" s="142" t="s">
        <v>94</v>
      </c>
      <c r="N323" s="75" t="s">
        <v>66</v>
      </c>
      <c r="O323" s="71"/>
      <c r="P323" s="90" t="s">
        <v>179</v>
      </c>
      <c r="Q323" s="251">
        <v>6274001906</v>
      </c>
      <c r="R323" s="71" t="s">
        <v>346</v>
      </c>
      <c r="S323" s="76"/>
      <c r="T323" s="77"/>
      <c r="U323" s="76">
        <v>81000000</v>
      </c>
      <c r="V323" s="78">
        <v>675000</v>
      </c>
      <c r="W323" s="78">
        <v>562500</v>
      </c>
      <c r="X323" s="155">
        <v>45225000</v>
      </c>
      <c r="Y323" s="155">
        <v>562500</v>
      </c>
      <c r="Z323" s="155">
        <v>562500</v>
      </c>
      <c r="AA323" s="155">
        <v>562500</v>
      </c>
      <c r="AB323" s="155">
        <v>562500</v>
      </c>
      <c r="AC323" s="155">
        <v>562500</v>
      </c>
      <c r="AD323" s="155">
        <v>562500</v>
      </c>
      <c r="AE323" s="155">
        <v>562500</v>
      </c>
      <c r="AF323" s="155">
        <v>562500</v>
      </c>
      <c r="AG323" s="155">
        <v>562500</v>
      </c>
      <c r="AH323" s="155">
        <v>562500</v>
      </c>
      <c r="AI323" s="155">
        <v>562500</v>
      </c>
      <c r="AJ323" s="155">
        <v>562500</v>
      </c>
      <c r="AK323" s="155">
        <v>6750000</v>
      </c>
      <c r="AL323" s="155">
        <v>38475000</v>
      </c>
      <c r="AM323" s="223"/>
    </row>
    <row r="324" spans="1:39" ht="13" outlineLevel="1" x14ac:dyDescent="0.25">
      <c r="A324" s="80" t="s">
        <v>460</v>
      </c>
      <c r="B324" s="80" t="s">
        <v>39</v>
      </c>
      <c r="C324" s="72"/>
      <c r="D324" s="71" t="s">
        <v>168</v>
      </c>
      <c r="E324" s="142" t="s">
        <v>871</v>
      </c>
      <c r="F324" s="71" t="s">
        <v>530</v>
      </c>
      <c r="G324" s="235">
        <v>44439</v>
      </c>
      <c r="H324" s="235">
        <v>44438</v>
      </c>
      <c r="I324" s="74">
        <v>120</v>
      </c>
      <c r="J324" s="36">
        <v>144</v>
      </c>
      <c r="K324" s="142" t="s">
        <v>721</v>
      </c>
      <c r="L324" s="75" t="s">
        <v>50</v>
      </c>
      <c r="M324" s="142" t="s">
        <v>721</v>
      </c>
      <c r="N324" s="75" t="s">
        <v>50</v>
      </c>
      <c r="O324" s="71"/>
      <c r="P324" s="90" t="s">
        <v>1668</v>
      </c>
      <c r="Q324" s="251" t="s">
        <v>1185</v>
      </c>
      <c r="R324" s="71" t="s">
        <v>346</v>
      </c>
      <c r="S324" s="76"/>
      <c r="T324" s="77"/>
      <c r="U324" s="76">
        <v>1971544318</v>
      </c>
      <c r="V324" s="78">
        <v>16429535.983333332</v>
      </c>
      <c r="W324" s="78">
        <v>13691279.986111112</v>
      </c>
      <c r="X324" s="155">
        <v>1100778910.8833334</v>
      </c>
      <c r="Y324" s="155">
        <v>13691279.986111112</v>
      </c>
      <c r="Z324" s="155">
        <v>13691279.986111112</v>
      </c>
      <c r="AA324" s="155">
        <v>13691279.986111112</v>
      </c>
      <c r="AB324" s="155">
        <v>13691279.986111112</v>
      </c>
      <c r="AC324" s="155">
        <v>13691279.986111112</v>
      </c>
      <c r="AD324" s="155">
        <v>13691279.986111112</v>
      </c>
      <c r="AE324" s="155">
        <v>13691279.986111112</v>
      </c>
      <c r="AF324" s="155">
        <v>13691279.986111112</v>
      </c>
      <c r="AG324" s="155">
        <v>13691279.986111112</v>
      </c>
      <c r="AH324" s="155">
        <v>13691279.986111112</v>
      </c>
      <c r="AI324" s="155">
        <v>13691279.986111112</v>
      </c>
      <c r="AJ324" s="155">
        <v>13691279.986111112</v>
      </c>
      <c r="AK324" s="155">
        <v>164295359.83333328</v>
      </c>
      <c r="AL324" s="155">
        <v>936483551.05000019</v>
      </c>
      <c r="AM324" s="223"/>
    </row>
    <row r="325" spans="1:39" ht="13" outlineLevel="1" x14ac:dyDescent="0.25">
      <c r="A325" s="80" t="s">
        <v>460</v>
      </c>
      <c r="B325" s="80" t="s">
        <v>39</v>
      </c>
      <c r="C325" s="72"/>
      <c r="D325" s="71" t="s">
        <v>592</v>
      </c>
      <c r="E325" s="142" t="s">
        <v>872</v>
      </c>
      <c r="F325" s="71" t="s">
        <v>593</v>
      </c>
      <c r="G325" s="235">
        <v>44439</v>
      </c>
      <c r="H325" s="235">
        <v>44438</v>
      </c>
      <c r="I325" s="74">
        <v>60</v>
      </c>
      <c r="J325" s="36">
        <v>96</v>
      </c>
      <c r="K325" s="74">
        <v>1001205000</v>
      </c>
      <c r="L325" s="75" t="s">
        <v>1186</v>
      </c>
      <c r="M325" s="74">
        <v>1001205000</v>
      </c>
      <c r="N325" s="75" t="s">
        <v>1186</v>
      </c>
      <c r="O325" s="71"/>
      <c r="P325" s="90" t="s">
        <v>1668</v>
      </c>
      <c r="Q325" s="251" t="s">
        <v>1187</v>
      </c>
      <c r="R325" s="71">
        <v>6274001915</v>
      </c>
      <c r="S325" s="76"/>
      <c r="T325" s="77"/>
      <c r="U325" s="76">
        <v>275200000</v>
      </c>
      <c r="V325" s="78">
        <v>4586666.666666667</v>
      </c>
      <c r="W325" s="78">
        <v>2866666.6666666665</v>
      </c>
      <c r="X325" s="155">
        <v>32106666.666666664</v>
      </c>
      <c r="Y325" s="155">
        <v>2866666.6666666665</v>
      </c>
      <c r="Z325" s="155">
        <v>2866666.6666666665</v>
      </c>
      <c r="AA325" s="155">
        <v>2866666.6666666665</v>
      </c>
      <c r="AB325" s="155">
        <v>2866666.6666666665</v>
      </c>
      <c r="AC325" s="155">
        <v>2866666.6666666665</v>
      </c>
      <c r="AD325" s="155">
        <v>2866666.6666666665</v>
      </c>
      <c r="AE325" s="155">
        <v>2866666.6666666665</v>
      </c>
      <c r="AF325" s="155">
        <v>2866666.6666666665</v>
      </c>
      <c r="AG325" s="155">
        <v>2866666.6666666665</v>
      </c>
      <c r="AH325" s="155">
        <v>2866666.6666666665</v>
      </c>
      <c r="AI325" s="155">
        <v>2866666.6666666665</v>
      </c>
      <c r="AJ325" s="155">
        <v>573333.33333332464</v>
      </c>
      <c r="AK325" s="155">
        <v>32106666.666666664</v>
      </c>
      <c r="AL325" s="155">
        <v>0</v>
      </c>
      <c r="AM325" s="216" t="s">
        <v>1179</v>
      </c>
    </row>
    <row r="326" spans="1:39" ht="13" outlineLevel="1" x14ac:dyDescent="0.25">
      <c r="A326" s="80" t="s">
        <v>715</v>
      </c>
      <c r="B326" s="98" t="s">
        <v>39</v>
      </c>
      <c r="C326" s="99"/>
      <c r="D326" s="98" t="s">
        <v>594</v>
      </c>
      <c r="E326" s="162" t="s">
        <v>873</v>
      </c>
      <c r="F326" s="98" t="s">
        <v>595</v>
      </c>
      <c r="G326" s="237">
        <v>44439</v>
      </c>
      <c r="H326" s="237">
        <v>44438</v>
      </c>
      <c r="I326" s="101">
        <v>60</v>
      </c>
      <c r="J326" s="36">
        <v>96</v>
      </c>
      <c r="K326" s="162" t="s">
        <v>775</v>
      </c>
      <c r="L326" s="102" t="s">
        <v>596</v>
      </c>
      <c r="M326" s="162" t="s">
        <v>775</v>
      </c>
      <c r="N326" s="102" t="s">
        <v>596</v>
      </c>
      <c r="O326" s="98"/>
      <c r="P326" s="90" t="s">
        <v>1668</v>
      </c>
      <c r="Q326" s="255">
        <v>6424001915</v>
      </c>
      <c r="R326" s="98">
        <v>6424001915</v>
      </c>
      <c r="S326" s="103"/>
      <c r="T326" s="104"/>
      <c r="U326" s="103">
        <v>468054545</v>
      </c>
      <c r="V326" s="78">
        <v>7800909.083333333</v>
      </c>
      <c r="W326" s="78">
        <v>4875568.177083333</v>
      </c>
      <c r="X326" s="155">
        <v>54606363.583333328</v>
      </c>
      <c r="Y326" s="155">
        <v>4875568.177083333</v>
      </c>
      <c r="Z326" s="155">
        <v>4875568.177083333</v>
      </c>
      <c r="AA326" s="155">
        <v>4875568.177083333</v>
      </c>
      <c r="AB326" s="155">
        <v>4875568.177083333</v>
      </c>
      <c r="AC326" s="155">
        <v>4875568.177083333</v>
      </c>
      <c r="AD326" s="155">
        <v>4875568.177083333</v>
      </c>
      <c r="AE326" s="155">
        <v>4875568.177083333</v>
      </c>
      <c r="AF326" s="155">
        <v>4875568.177083333</v>
      </c>
      <c r="AG326" s="155">
        <v>4875568.177083333</v>
      </c>
      <c r="AH326" s="155">
        <v>4875568.177083333</v>
      </c>
      <c r="AI326" s="155">
        <v>4875568.177083333</v>
      </c>
      <c r="AJ326" s="155">
        <v>975113.63541665673</v>
      </c>
      <c r="AK326" s="155">
        <v>54606363.583333328</v>
      </c>
      <c r="AL326" s="155">
        <v>0</v>
      </c>
      <c r="AM326" s="223"/>
    </row>
    <row r="327" spans="1:39" ht="13" outlineLevel="1" x14ac:dyDescent="0.25">
      <c r="A327" s="80" t="s">
        <v>460</v>
      </c>
      <c r="B327" s="80" t="s">
        <v>39</v>
      </c>
      <c r="C327" s="72"/>
      <c r="D327" s="71" t="s">
        <v>88</v>
      </c>
      <c r="E327" s="142" t="s">
        <v>874</v>
      </c>
      <c r="F327" s="71" t="s">
        <v>541</v>
      </c>
      <c r="G327" s="235">
        <v>44501</v>
      </c>
      <c r="H327" s="235">
        <v>44501</v>
      </c>
      <c r="I327" s="74">
        <v>72</v>
      </c>
      <c r="J327" s="36">
        <v>120</v>
      </c>
      <c r="K327" s="142" t="s">
        <v>94</v>
      </c>
      <c r="L327" s="75" t="s">
        <v>66</v>
      </c>
      <c r="M327" s="142" t="s">
        <v>94</v>
      </c>
      <c r="N327" s="75" t="s">
        <v>66</v>
      </c>
      <c r="O327" s="71"/>
      <c r="P327" s="90" t="s">
        <v>179</v>
      </c>
      <c r="Q327" s="251">
        <v>6274001905</v>
      </c>
      <c r="R327" s="71">
        <v>6274001905</v>
      </c>
      <c r="S327" s="76"/>
      <c r="T327" s="77"/>
      <c r="U327" s="76">
        <v>127934000</v>
      </c>
      <c r="V327" s="78">
        <v>1776861.111111111</v>
      </c>
      <c r="W327" s="78">
        <v>1066116.6666666667</v>
      </c>
      <c r="X327" s="155">
        <v>42644666.666666627</v>
      </c>
      <c r="Y327" s="155">
        <v>1066116.6666666667</v>
      </c>
      <c r="Z327" s="155">
        <v>1066116.6666666667</v>
      </c>
      <c r="AA327" s="155">
        <v>1066116.6666666667</v>
      </c>
      <c r="AB327" s="155">
        <v>1066116.6666666667</v>
      </c>
      <c r="AC327" s="155">
        <v>1066116.6666666667</v>
      </c>
      <c r="AD327" s="155">
        <v>1066116.6666666667</v>
      </c>
      <c r="AE327" s="155">
        <v>1066116.6666666667</v>
      </c>
      <c r="AF327" s="155">
        <v>1066116.6666666667</v>
      </c>
      <c r="AG327" s="155">
        <v>1066116.6666666667</v>
      </c>
      <c r="AH327" s="155">
        <v>1066116.6666666667</v>
      </c>
      <c r="AI327" s="155">
        <v>1066116.6666666667</v>
      </c>
      <c r="AJ327" s="155">
        <v>1066116.6666666667</v>
      </c>
      <c r="AK327" s="155">
        <v>12793399.999999998</v>
      </c>
      <c r="AL327" s="155">
        <v>29851266.666666627</v>
      </c>
      <c r="AM327" s="223"/>
    </row>
    <row r="328" spans="1:39" ht="13" outlineLevel="1" x14ac:dyDescent="0.25">
      <c r="A328" s="80" t="s">
        <v>460</v>
      </c>
      <c r="B328" s="80" t="s">
        <v>39</v>
      </c>
      <c r="C328" s="72"/>
      <c r="D328" s="71" t="s">
        <v>173</v>
      </c>
      <c r="E328" s="142" t="s">
        <v>875</v>
      </c>
      <c r="F328" s="71" t="s">
        <v>570</v>
      </c>
      <c r="G328" s="235">
        <v>44515</v>
      </c>
      <c r="H328" s="235">
        <v>44515</v>
      </c>
      <c r="I328" s="74">
        <v>60</v>
      </c>
      <c r="J328" s="36">
        <v>120</v>
      </c>
      <c r="K328" s="142" t="s">
        <v>94</v>
      </c>
      <c r="L328" s="75" t="s">
        <v>66</v>
      </c>
      <c r="M328" s="142" t="s">
        <v>94</v>
      </c>
      <c r="N328" s="75" t="s">
        <v>66</v>
      </c>
      <c r="O328" s="71"/>
      <c r="P328" s="90" t="s">
        <v>179</v>
      </c>
      <c r="Q328" s="251">
        <v>6274001904</v>
      </c>
      <c r="R328" s="71">
        <v>6274001904</v>
      </c>
      <c r="S328" s="76"/>
      <c r="T328" s="77"/>
      <c r="U328" s="76">
        <v>53350000</v>
      </c>
      <c r="V328" s="78">
        <v>889166.66666666663</v>
      </c>
      <c r="W328" s="78">
        <v>444583.33333333331</v>
      </c>
      <c r="X328" s="155">
        <v>8891666.6666666642</v>
      </c>
      <c r="Y328" s="155">
        <v>444583.33333333331</v>
      </c>
      <c r="Z328" s="155">
        <v>444583.33333333331</v>
      </c>
      <c r="AA328" s="155">
        <v>444583.33333333331</v>
      </c>
      <c r="AB328" s="155">
        <v>444583.33333333331</v>
      </c>
      <c r="AC328" s="155">
        <v>444583.33333333331</v>
      </c>
      <c r="AD328" s="155">
        <v>444583.33333333331</v>
      </c>
      <c r="AE328" s="155">
        <v>444583.33333333331</v>
      </c>
      <c r="AF328" s="155">
        <v>444583.33333333331</v>
      </c>
      <c r="AG328" s="155">
        <v>444583.33333333331</v>
      </c>
      <c r="AH328" s="155">
        <v>444583.33333333331</v>
      </c>
      <c r="AI328" s="155">
        <v>444583.33333333331</v>
      </c>
      <c r="AJ328" s="155">
        <v>444583.33333333331</v>
      </c>
      <c r="AK328" s="155">
        <v>5335000</v>
      </c>
      <c r="AL328" s="155">
        <v>3556666.6666666642</v>
      </c>
      <c r="AM328" s="223"/>
    </row>
    <row r="329" spans="1:39" ht="13" outlineLevel="1" x14ac:dyDescent="0.25">
      <c r="A329" s="80" t="s">
        <v>460</v>
      </c>
      <c r="B329" s="80" t="s">
        <v>39</v>
      </c>
      <c r="C329" s="72"/>
      <c r="D329" s="71" t="s">
        <v>147</v>
      </c>
      <c r="E329" s="142" t="s">
        <v>876</v>
      </c>
      <c r="F329" s="71" t="s">
        <v>500</v>
      </c>
      <c r="G329" s="235">
        <v>44531</v>
      </c>
      <c r="H329" s="235">
        <v>44531</v>
      </c>
      <c r="I329" s="74">
        <v>72</v>
      </c>
      <c r="J329" s="36">
        <v>144</v>
      </c>
      <c r="K329" s="142" t="s">
        <v>94</v>
      </c>
      <c r="L329" s="75" t="s">
        <v>66</v>
      </c>
      <c r="M329" s="142" t="s">
        <v>94</v>
      </c>
      <c r="N329" s="75" t="s">
        <v>66</v>
      </c>
      <c r="O329" s="71"/>
      <c r="P329" s="90" t="s">
        <v>179</v>
      </c>
      <c r="Q329" s="251">
        <v>6274001906</v>
      </c>
      <c r="R329" s="71" t="s">
        <v>346</v>
      </c>
      <c r="S329" s="76"/>
      <c r="T329" s="77"/>
      <c r="U329" s="76">
        <v>439248612</v>
      </c>
      <c r="V329" s="78">
        <v>6100675.166666667</v>
      </c>
      <c r="W329" s="78">
        <v>3050337.5833333335</v>
      </c>
      <c r="X329" s="155">
        <v>140315528.83333331</v>
      </c>
      <c r="Y329" s="155">
        <v>3050337.5833333335</v>
      </c>
      <c r="Z329" s="155">
        <v>3050337.5833333335</v>
      </c>
      <c r="AA329" s="155">
        <v>3050337.5833333335</v>
      </c>
      <c r="AB329" s="155">
        <v>3050337.5833333335</v>
      </c>
      <c r="AC329" s="155">
        <v>3050337.5833333335</v>
      </c>
      <c r="AD329" s="155">
        <v>3050337.5833333335</v>
      </c>
      <c r="AE329" s="155">
        <v>3050337.5833333335</v>
      </c>
      <c r="AF329" s="155">
        <v>3050337.5833333335</v>
      </c>
      <c r="AG329" s="155">
        <v>3050337.5833333335</v>
      </c>
      <c r="AH329" s="155">
        <v>3050337.5833333335</v>
      </c>
      <c r="AI329" s="155">
        <v>3050337.5833333335</v>
      </c>
      <c r="AJ329" s="155">
        <v>3050337.5833333335</v>
      </c>
      <c r="AK329" s="155">
        <v>36604050.999999993</v>
      </c>
      <c r="AL329" s="155">
        <v>103711477.83333331</v>
      </c>
      <c r="AM329" s="223">
        <v>45625</v>
      </c>
    </row>
    <row r="330" spans="1:39" ht="13" outlineLevel="1" x14ac:dyDescent="0.25">
      <c r="A330" s="80" t="s">
        <v>460</v>
      </c>
      <c r="B330" s="80" t="s">
        <v>39</v>
      </c>
      <c r="C330" s="72"/>
      <c r="D330" s="71" t="s">
        <v>147</v>
      </c>
      <c r="E330" s="142" t="s">
        <v>877</v>
      </c>
      <c r="F330" s="71" t="s">
        <v>499</v>
      </c>
      <c r="G330" s="235">
        <v>44532</v>
      </c>
      <c r="H330" s="235">
        <v>44532</v>
      </c>
      <c r="I330" s="74">
        <v>36</v>
      </c>
      <c r="J330" s="36">
        <v>96</v>
      </c>
      <c r="K330" s="142" t="s">
        <v>94</v>
      </c>
      <c r="L330" s="75" t="s">
        <v>66</v>
      </c>
      <c r="M330" s="142" t="s">
        <v>94</v>
      </c>
      <c r="N330" s="75" t="s">
        <v>66</v>
      </c>
      <c r="O330" s="71"/>
      <c r="P330" s="90" t="s">
        <v>179</v>
      </c>
      <c r="Q330" s="251">
        <v>6274001906</v>
      </c>
      <c r="R330" s="71" t="s">
        <v>346</v>
      </c>
      <c r="S330" s="76"/>
      <c r="T330" s="77"/>
      <c r="U330" s="76">
        <v>66378000</v>
      </c>
      <c r="V330" s="78">
        <v>1843833.3333333333</v>
      </c>
      <c r="W330" s="78">
        <v>691437.5</v>
      </c>
      <c r="X330" s="159">
        <v>0</v>
      </c>
      <c r="Y330" s="159">
        <v>0</v>
      </c>
      <c r="Z330" s="159">
        <v>0</v>
      </c>
      <c r="AA330" s="159">
        <v>0</v>
      </c>
      <c r="AB330" s="159">
        <v>0</v>
      </c>
      <c r="AC330" s="159">
        <v>0</v>
      </c>
      <c r="AD330" s="159">
        <v>0</v>
      </c>
      <c r="AE330" s="159">
        <v>0</v>
      </c>
      <c r="AF330" s="159">
        <v>0</v>
      </c>
      <c r="AG330" s="159">
        <v>0</v>
      </c>
      <c r="AH330" s="159">
        <v>0</v>
      </c>
      <c r="AI330" s="159">
        <v>0</v>
      </c>
      <c r="AJ330" s="159">
        <v>0</v>
      </c>
      <c r="AK330" s="155">
        <v>0</v>
      </c>
      <c r="AL330" s="159">
        <v>0</v>
      </c>
      <c r="AM330" s="216"/>
    </row>
    <row r="331" spans="1:39" ht="13" outlineLevel="1" x14ac:dyDescent="0.25">
      <c r="A331" s="80" t="s">
        <v>460</v>
      </c>
      <c r="B331" s="80" t="s">
        <v>39</v>
      </c>
      <c r="C331" s="72"/>
      <c r="D331" s="71" t="s">
        <v>64</v>
      </c>
      <c r="E331" s="142" t="s">
        <v>878</v>
      </c>
      <c r="F331" s="71" t="s">
        <v>583</v>
      </c>
      <c r="G331" s="235">
        <v>44561</v>
      </c>
      <c r="H331" s="235">
        <v>44561</v>
      </c>
      <c r="I331" s="74">
        <v>72</v>
      </c>
      <c r="J331" s="36">
        <v>144</v>
      </c>
      <c r="K331" s="142" t="s">
        <v>94</v>
      </c>
      <c r="L331" s="75" t="s">
        <v>66</v>
      </c>
      <c r="M331" s="142" t="s">
        <v>94</v>
      </c>
      <c r="N331" s="75" t="s">
        <v>66</v>
      </c>
      <c r="O331" s="71"/>
      <c r="P331" s="90" t="s">
        <v>179</v>
      </c>
      <c r="Q331" s="251">
        <v>6274001909</v>
      </c>
      <c r="R331" s="71">
        <v>6274001909</v>
      </c>
      <c r="S331" s="76"/>
      <c r="T331" s="77"/>
      <c r="U331" s="76">
        <v>327600000</v>
      </c>
      <c r="V331" s="78">
        <v>4550000</v>
      </c>
      <c r="W331" s="78">
        <v>2275000</v>
      </c>
      <c r="X331" s="158">
        <v>104650000</v>
      </c>
      <c r="Y331" s="158">
        <v>2275000</v>
      </c>
      <c r="Z331" s="158">
        <v>2275000</v>
      </c>
      <c r="AA331" s="158">
        <v>2275000</v>
      </c>
      <c r="AB331" s="158">
        <v>2275000</v>
      </c>
      <c r="AC331" s="158">
        <v>2275000</v>
      </c>
      <c r="AD331" s="158">
        <v>2275000</v>
      </c>
      <c r="AE331" s="158">
        <v>2275000</v>
      </c>
      <c r="AF331" s="158">
        <v>2275000</v>
      </c>
      <c r="AG331" s="158">
        <v>2275000</v>
      </c>
      <c r="AH331" s="158">
        <v>2275000</v>
      </c>
      <c r="AI331" s="158">
        <v>2275000</v>
      </c>
      <c r="AJ331" s="158">
        <v>2275000</v>
      </c>
      <c r="AK331" s="158">
        <v>27300000</v>
      </c>
      <c r="AL331" s="158">
        <v>77350000</v>
      </c>
      <c r="AM331" s="217" t="s">
        <v>1179</v>
      </c>
    </row>
    <row r="332" spans="1:39" ht="13" outlineLevel="1" x14ac:dyDescent="0.25">
      <c r="A332" s="80" t="s">
        <v>460</v>
      </c>
      <c r="B332" s="80" t="s">
        <v>39</v>
      </c>
      <c r="C332" s="72"/>
      <c r="D332" s="71" t="s">
        <v>173</v>
      </c>
      <c r="E332" s="142" t="s">
        <v>879</v>
      </c>
      <c r="F332" s="71" t="s">
        <v>571</v>
      </c>
      <c r="G332" s="235">
        <v>44564</v>
      </c>
      <c r="H332" s="235">
        <v>44564</v>
      </c>
      <c r="I332" s="74">
        <v>36</v>
      </c>
      <c r="J332" s="36">
        <v>144</v>
      </c>
      <c r="K332" s="142" t="s">
        <v>94</v>
      </c>
      <c r="L332" s="75" t="s">
        <v>66</v>
      </c>
      <c r="M332" s="142" t="s">
        <v>94</v>
      </c>
      <c r="N332" s="75" t="s">
        <v>66</v>
      </c>
      <c r="O332" s="71"/>
      <c r="P332" s="90" t="s">
        <v>179</v>
      </c>
      <c r="Q332" s="251">
        <v>6274001904</v>
      </c>
      <c r="R332" s="71">
        <v>6274001904</v>
      </c>
      <c r="S332" s="76"/>
      <c r="T332" s="77"/>
      <c r="U332" s="76">
        <v>42000000</v>
      </c>
      <c r="V332" s="78">
        <v>1166666.6666666667</v>
      </c>
      <c r="W332" s="78">
        <v>291666.66666666669</v>
      </c>
      <c r="X332" s="159">
        <v>0</v>
      </c>
      <c r="Y332" s="159">
        <v>0</v>
      </c>
      <c r="Z332" s="159">
        <v>0</v>
      </c>
      <c r="AA332" s="159">
        <v>0</v>
      </c>
      <c r="AB332" s="159">
        <v>0</v>
      </c>
      <c r="AC332" s="159">
        <v>0</v>
      </c>
      <c r="AD332" s="159">
        <v>0</v>
      </c>
      <c r="AE332" s="159">
        <v>0</v>
      </c>
      <c r="AF332" s="159">
        <v>0</v>
      </c>
      <c r="AG332" s="159">
        <v>0</v>
      </c>
      <c r="AH332" s="159">
        <v>0</v>
      </c>
      <c r="AI332" s="159">
        <v>0</v>
      </c>
      <c r="AJ332" s="159">
        <v>0</v>
      </c>
      <c r="AK332" s="158">
        <v>0</v>
      </c>
      <c r="AL332" s="159">
        <v>0</v>
      </c>
      <c r="AM332" s="216"/>
    </row>
    <row r="333" spans="1:39" ht="13" outlineLevel="1" x14ac:dyDescent="0.25">
      <c r="A333" s="80" t="s">
        <v>460</v>
      </c>
      <c r="B333" s="80" t="s">
        <v>39</v>
      </c>
      <c r="C333" s="72"/>
      <c r="D333" s="71" t="s">
        <v>88</v>
      </c>
      <c r="E333" s="142" t="s">
        <v>880</v>
      </c>
      <c r="F333" s="71" t="s">
        <v>542</v>
      </c>
      <c r="G333" s="235">
        <v>44576</v>
      </c>
      <c r="H333" s="235">
        <v>44576</v>
      </c>
      <c r="I333" s="74">
        <v>72</v>
      </c>
      <c r="J333" s="36">
        <v>120</v>
      </c>
      <c r="K333" s="142" t="s">
        <v>94</v>
      </c>
      <c r="L333" s="75" t="s">
        <v>66</v>
      </c>
      <c r="M333" s="142" t="s">
        <v>94</v>
      </c>
      <c r="N333" s="75" t="s">
        <v>66</v>
      </c>
      <c r="O333" s="71"/>
      <c r="P333" s="90" t="s">
        <v>179</v>
      </c>
      <c r="Q333" s="251">
        <v>6274001905</v>
      </c>
      <c r="R333" s="71">
        <v>6274001905</v>
      </c>
      <c r="S333" s="76"/>
      <c r="T333" s="77"/>
      <c r="U333" s="76">
        <v>555000000</v>
      </c>
      <c r="V333" s="78">
        <v>7708333.333333333</v>
      </c>
      <c r="W333" s="78">
        <v>4625000</v>
      </c>
      <c r="X333" s="155">
        <v>185000000</v>
      </c>
      <c r="Y333" s="155">
        <v>4625000</v>
      </c>
      <c r="Z333" s="155">
        <v>4625000</v>
      </c>
      <c r="AA333" s="155">
        <v>4625000</v>
      </c>
      <c r="AB333" s="155">
        <v>4625000</v>
      </c>
      <c r="AC333" s="155">
        <v>4625000</v>
      </c>
      <c r="AD333" s="155">
        <v>4625000</v>
      </c>
      <c r="AE333" s="155">
        <v>4625000</v>
      </c>
      <c r="AF333" s="155">
        <v>4625000</v>
      </c>
      <c r="AG333" s="155">
        <v>4625000</v>
      </c>
      <c r="AH333" s="155">
        <v>4625000</v>
      </c>
      <c r="AI333" s="155">
        <v>4625000</v>
      </c>
      <c r="AJ333" s="155">
        <v>4625000</v>
      </c>
      <c r="AK333" s="155">
        <v>55500000</v>
      </c>
      <c r="AL333" s="155">
        <v>129500000</v>
      </c>
      <c r="AM333" s="223">
        <v>45625</v>
      </c>
    </row>
    <row r="334" spans="1:39" ht="13" outlineLevel="1" x14ac:dyDescent="0.25">
      <c r="A334" s="80" t="s">
        <v>460</v>
      </c>
      <c r="B334" s="80" t="s">
        <v>39</v>
      </c>
      <c r="C334" s="72"/>
      <c r="D334" s="71" t="s">
        <v>147</v>
      </c>
      <c r="E334" s="142" t="s">
        <v>881</v>
      </c>
      <c r="F334" s="71" t="s">
        <v>501</v>
      </c>
      <c r="G334" s="235">
        <v>44589</v>
      </c>
      <c r="H334" s="235">
        <v>44589</v>
      </c>
      <c r="I334" s="74">
        <v>72</v>
      </c>
      <c r="J334" s="36">
        <v>144</v>
      </c>
      <c r="K334" s="142" t="s">
        <v>94</v>
      </c>
      <c r="L334" s="75" t="s">
        <v>66</v>
      </c>
      <c r="M334" s="142" t="s">
        <v>94</v>
      </c>
      <c r="N334" s="75" t="s">
        <v>66</v>
      </c>
      <c r="O334" s="71"/>
      <c r="P334" s="90" t="s">
        <v>179</v>
      </c>
      <c r="Q334" s="251">
        <v>6274001906</v>
      </c>
      <c r="R334" s="71" t="s">
        <v>346</v>
      </c>
      <c r="S334" s="76"/>
      <c r="T334" s="77"/>
      <c r="U334" s="76">
        <v>399701250</v>
      </c>
      <c r="V334" s="78">
        <v>5551406.25</v>
      </c>
      <c r="W334" s="78">
        <v>2775703.125</v>
      </c>
      <c r="X334" s="155">
        <v>133233750</v>
      </c>
      <c r="Y334" s="155">
        <v>2775703.125</v>
      </c>
      <c r="Z334" s="155">
        <v>2775703.125</v>
      </c>
      <c r="AA334" s="155">
        <v>2775703.125</v>
      </c>
      <c r="AB334" s="155">
        <v>2775703.125</v>
      </c>
      <c r="AC334" s="155">
        <v>2775703.125</v>
      </c>
      <c r="AD334" s="155">
        <v>2775703.125</v>
      </c>
      <c r="AE334" s="155">
        <v>2775703.125</v>
      </c>
      <c r="AF334" s="155">
        <v>2775703.125</v>
      </c>
      <c r="AG334" s="155">
        <v>2775703.125</v>
      </c>
      <c r="AH334" s="155">
        <v>2775703.125</v>
      </c>
      <c r="AI334" s="155">
        <v>2775703.125</v>
      </c>
      <c r="AJ334" s="155">
        <v>2775703.125</v>
      </c>
      <c r="AK334" s="155">
        <v>33308437.5</v>
      </c>
      <c r="AL334" s="155">
        <v>99925312.5</v>
      </c>
      <c r="AM334" s="223"/>
    </row>
    <row r="335" spans="1:39" ht="13" outlineLevel="1" x14ac:dyDescent="0.25">
      <c r="A335" s="80" t="s">
        <v>712</v>
      </c>
      <c r="B335" s="80" t="s">
        <v>39</v>
      </c>
      <c r="C335" s="72"/>
      <c r="D335" s="161" t="s">
        <v>719</v>
      </c>
      <c r="E335" s="142" t="s">
        <v>682</v>
      </c>
      <c r="F335" s="71" t="s">
        <v>683</v>
      </c>
      <c r="G335" s="141">
        <v>44593</v>
      </c>
      <c r="H335" s="141">
        <v>44593</v>
      </c>
      <c r="I335" s="141" t="s">
        <v>717</v>
      </c>
      <c r="J335" s="36">
        <v>96</v>
      </c>
      <c r="K335" s="148" t="s">
        <v>721</v>
      </c>
      <c r="L335" s="96" t="s">
        <v>50</v>
      </c>
      <c r="M335" s="148" t="s">
        <v>721</v>
      </c>
      <c r="N335" s="96" t="s">
        <v>50</v>
      </c>
      <c r="O335" s="38"/>
      <c r="P335" s="90" t="s">
        <v>1670</v>
      </c>
      <c r="Q335" s="250" t="s">
        <v>722</v>
      </c>
      <c r="R335" s="38">
        <v>6274001901</v>
      </c>
      <c r="S335" s="92"/>
      <c r="T335" s="58"/>
      <c r="U335" s="158">
        <v>42280000</v>
      </c>
      <c r="V335" s="78">
        <v>1174444.4444444445</v>
      </c>
      <c r="W335" s="78">
        <v>440416.66666666669</v>
      </c>
      <c r="X335" s="155">
        <v>6.9849193096160889E-9</v>
      </c>
      <c r="Y335" s="155">
        <v>0</v>
      </c>
      <c r="Z335" s="155">
        <v>0</v>
      </c>
      <c r="AA335" s="155">
        <v>0</v>
      </c>
      <c r="AB335" s="155">
        <v>0</v>
      </c>
      <c r="AC335" s="155">
        <v>0</v>
      </c>
      <c r="AD335" s="155">
        <v>0</v>
      </c>
      <c r="AE335" s="155">
        <v>0</v>
      </c>
      <c r="AF335" s="155">
        <v>0</v>
      </c>
      <c r="AG335" s="155">
        <v>0</v>
      </c>
      <c r="AH335" s="155">
        <v>0</v>
      </c>
      <c r="AI335" s="155">
        <v>0</v>
      </c>
      <c r="AJ335" s="155">
        <v>0</v>
      </c>
      <c r="AK335" s="155">
        <v>0</v>
      </c>
      <c r="AL335" s="155">
        <v>6.9849193096160889E-9</v>
      </c>
      <c r="AM335" s="223"/>
    </row>
    <row r="336" spans="1:39" ht="13" outlineLevel="1" x14ac:dyDescent="0.25">
      <c r="A336" s="80" t="s">
        <v>460</v>
      </c>
      <c r="B336" s="80" t="s">
        <v>39</v>
      </c>
      <c r="C336" s="72"/>
      <c r="D336" s="71" t="s">
        <v>147</v>
      </c>
      <c r="E336" s="142" t="s">
        <v>882</v>
      </c>
      <c r="F336" s="71" t="s">
        <v>502</v>
      </c>
      <c r="G336" s="235">
        <v>44614</v>
      </c>
      <c r="H336" s="235">
        <v>44614</v>
      </c>
      <c r="I336" s="74">
        <v>60</v>
      </c>
      <c r="J336" s="36">
        <v>144</v>
      </c>
      <c r="K336" s="142" t="s">
        <v>613</v>
      </c>
      <c r="L336" s="75" t="s">
        <v>46</v>
      </c>
      <c r="M336" s="142" t="s">
        <v>613</v>
      </c>
      <c r="N336" s="75" t="s">
        <v>46</v>
      </c>
      <c r="O336" s="71"/>
      <c r="P336" s="90" t="s">
        <v>179</v>
      </c>
      <c r="Q336" s="251">
        <v>6274001906</v>
      </c>
      <c r="R336" s="71" t="s">
        <v>346</v>
      </c>
      <c r="S336" s="76"/>
      <c r="T336" s="77"/>
      <c r="U336" s="76">
        <v>78409091</v>
      </c>
      <c r="V336" s="78">
        <v>1306818.1833333333</v>
      </c>
      <c r="W336" s="78">
        <v>544507.57638888888</v>
      </c>
      <c r="X336" s="155">
        <v>16988636.383333325</v>
      </c>
      <c r="Y336" s="155">
        <v>544507.57638888888</v>
      </c>
      <c r="Z336" s="155">
        <v>544507.57638888888</v>
      </c>
      <c r="AA336" s="155">
        <v>544507.57638888888</v>
      </c>
      <c r="AB336" s="155">
        <v>544507.57638888888</v>
      </c>
      <c r="AC336" s="155">
        <v>544507.57638888888</v>
      </c>
      <c r="AD336" s="155">
        <v>544507.57638888888</v>
      </c>
      <c r="AE336" s="155">
        <v>544507.57638888888</v>
      </c>
      <c r="AF336" s="155">
        <v>544507.57638888888</v>
      </c>
      <c r="AG336" s="155">
        <v>544507.57638888888</v>
      </c>
      <c r="AH336" s="155">
        <v>544507.57638888888</v>
      </c>
      <c r="AI336" s="155">
        <v>544507.57638888888</v>
      </c>
      <c r="AJ336" s="155">
        <v>544507.57638888888</v>
      </c>
      <c r="AK336" s="155">
        <v>6534090.916666667</v>
      </c>
      <c r="AL336" s="155">
        <v>10454545.466666657</v>
      </c>
      <c r="AM336" s="223"/>
    </row>
    <row r="337" spans="1:39" ht="13" outlineLevel="1" x14ac:dyDescent="0.25">
      <c r="A337" s="80" t="s">
        <v>460</v>
      </c>
      <c r="B337" s="80" t="s">
        <v>39</v>
      </c>
      <c r="C337" s="72"/>
      <c r="D337" s="71" t="s">
        <v>88</v>
      </c>
      <c r="E337" s="142" t="s">
        <v>883</v>
      </c>
      <c r="F337" s="71" t="s">
        <v>543</v>
      </c>
      <c r="G337" s="235">
        <v>44669</v>
      </c>
      <c r="H337" s="235">
        <v>44634</v>
      </c>
      <c r="I337" s="74">
        <v>72</v>
      </c>
      <c r="J337" s="36">
        <v>144</v>
      </c>
      <c r="K337" s="142" t="s">
        <v>613</v>
      </c>
      <c r="L337" s="75" t="s">
        <v>46</v>
      </c>
      <c r="M337" s="142" t="s">
        <v>613</v>
      </c>
      <c r="N337" s="75" t="s">
        <v>46</v>
      </c>
      <c r="O337" s="71"/>
      <c r="P337" s="90" t="s">
        <v>179</v>
      </c>
      <c r="Q337" s="251">
        <v>6274001905</v>
      </c>
      <c r="R337" s="71">
        <v>6274001905</v>
      </c>
      <c r="S337" s="76"/>
      <c r="T337" s="77"/>
      <c r="U337" s="76">
        <v>85000000</v>
      </c>
      <c r="V337" s="78">
        <v>1180555.5555555555</v>
      </c>
      <c r="W337" s="78">
        <v>590277.77777777775</v>
      </c>
      <c r="X337" s="155">
        <v>30694444.444444433</v>
      </c>
      <c r="Y337" s="155">
        <v>590277.77777777775</v>
      </c>
      <c r="Z337" s="155">
        <v>590277.77777777775</v>
      </c>
      <c r="AA337" s="155">
        <v>590277.77777777775</v>
      </c>
      <c r="AB337" s="155">
        <v>590277.77777777775</v>
      </c>
      <c r="AC337" s="155">
        <v>590277.77777777775</v>
      </c>
      <c r="AD337" s="155">
        <v>590277.77777777775</v>
      </c>
      <c r="AE337" s="155">
        <v>590277.77777777775</v>
      </c>
      <c r="AF337" s="155">
        <v>590277.77777777775</v>
      </c>
      <c r="AG337" s="155">
        <v>590277.77777777775</v>
      </c>
      <c r="AH337" s="155">
        <v>590277.77777777775</v>
      </c>
      <c r="AI337" s="155">
        <v>590277.77777777775</v>
      </c>
      <c r="AJ337" s="155">
        <v>590277.77777777775</v>
      </c>
      <c r="AK337" s="155">
        <v>7083333.3333333349</v>
      </c>
      <c r="AL337" s="155">
        <v>23611111.111111097</v>
      </c>
      <c r="AM337" s="223"/>
    </row>
    <row r="338" spans="1:39" ht="13" outlineLevel="1" x14ac:dyDescent="0.25">
      <c r="A338" s="80" t="s">
        <v>714</v>
      </c>
      <c r="B338" s="80" t="s">
        <v>39</v>
      </c>
      <c r="C338" s="72"/>
      <c r="D338" s="161" t="s">
        <v>610</v>
      </c>
      <c r="E338" s="142" t="s">
        <v>671</v>
      </c>
      <c r="F338" s="71" t="s">
        <v>672</v>
      </c>
      <c r="G338" s="141">
        <v>44652</v>
      </c>
      <c r="H338" s="141">
        <v>44652</v>
      </c>
      <c r="I338" s="141" t="s">
        <v>717</v>
      </c>
      <c r="J338" s="36">
        <v>96</v>
      </c>
      <c r="K338" s="148" t="s">
        <v>619</v>
      </c>
      <c r="L338" s="96" t="s">
        <v>43</v>
      </c>
      <c r="M338" s="148" t="s">
        <v>619</v>
      </c>
      <c r="N338" s="96" t="s">
        <v>43</v>
      </c>
      <c r="O338" s="38"/>
      <c r="P338" s="90" t="s">
        <v>1669</v>
      </c>
      <c r="Q338" s="250" t="s">
        <v>718</v>
      </c>
      <c r="R338" s="38">
        <v>6274001901</v>
      </c>
      <c r="S338" s="92"/>
      <c r="T338" s="58"/>
      <c r="U338" s="158">
        <v>39670000</v>
      </c>
      <c r="V338" s="78">
        <v>1101944.4444444445</v>
      </c>
      <c r="W338" s="78">
        <v>413229.16666666669</v>
      </c>
      <c r="X338" s="155">
        <v>6.0535967350006104E-9</v>
      </c>
      <c r="Y338" s="155">
        <v>0</v>
      </c>
      <c r="Z338" s="155">
        <v>0</v>
      </c>
      <c r="AA338" s="155">
        <v>0</v>
      </c>
      <c r="AB338" s="155">
        <v>0</v>
      </c>
      <c r="AC338" s="155">
        <v>0</v>
      </c>
      <c r="AD338" s="155">
        <v>0</v>
      </c>
      <c r="AE338" s="155">
        <v>0</v>
      </c>
      <c r="AF338" s="155">
        <v>0</v>
      </c>
      <c r="AG338" s="155">
        <v>0</v>
      </c>
      <c r="AH338" s="155">
        <v>0</v>
      </c>
      <c r="AI338" s="155">
        <v>0</v>
      </c>
      <c r="AJ338" s="155">
        <v>0</v>
      </c>
      <c r="AK338" s="155">
        <v>0</v>
      </c>
      <c r="AL338" s="155">
        <v>6.0535967350006104E-9</v>
      </c>
      <c r="AM338" s="223"/>
    </row>
    <row r="339" spans="1:39" ht="13" outlineLevel="1" x14ac:dyDescent="0.25">
      <c r="A339" s="80" t="s">
        <v>712</v>
      </c>
      <c r="B339" s="80" t="s">
        <v>39</v>
      </c>
      <c r="C339" s="72"/>
      <c r="D339" s="161" t="s">
        <v>719</v>
      </c>
      <c r="E339" s="142" t="s">
        <v>688</v>
      </c>
      <c r="F339" s="71" t="s">
        <v>689</v>
      </c>
      <c r="G339" s="141">
        <v>44687</v>
      </c>
      <c r="H339" s="141">
        <v>44677</v>
      </c>
      <c r="I339" s="141" t="s">
        <v>720</v>
      </c>
      <c r="J339" s="36">
        <v>96</v>
      </c>
      <c r="K339" s="148" t="s">
        <v>721</v>
      </c>
      <c r="L339" s="96" t="s">
        <v>50</v>
      </c>
      <c r="M339" s="148" t="s">
        <v>721</v>
      </c>
      <c r="N339" s="96" t="s">
        <v>50</v>
      </c>
      <c r="O339" s="38"/>
      <c r="P339" s="90" t="s">
        <v>1670</v>
      </c>
      <c r="Q339" s="250" t="s">
        <v>722</v>
      </c>
      <c r="R339" s="38">
        <v>6274001901</v>
      </c>
      <c r="S339" s="92"/>
      <c r="T339" s="58"/>
      <c r="U339" s="158">
        <v>31440000</v>
      </c>
      <c r="V339" s="78">
        <v>2620000</v>
      </c>
      <c r="W339" s="78">
        <v>327500</v>
      </c>
      <c r="X339" s="155">
        <v>0</v>
      </c>
      <c r="Y339" s="155">
        <v>0</v>
      </c>
      <c r="Z339" s="155">
        <v>0</v>
      </c>
      <c r="AA339" s="155">
        <v>0</v>
      </c>
      <c r="AB339" s="155">
        <v>0</v>
      </c>
      <c r="AC339" s="155">
        <v>0</v>
      </c>
      <c r="AD339" s="155">
        <v>0</v>
      </c>
      <c r="AE339" s="155">
        <v>0</v>
      </c>
      <c r="AF339" s="155">
        <v>0</v>
      </c>
      <c r="AG339" s="155">
        <v>0</v>
      </c>
      <c r="AH339" s="155">
        <v>0</v>
      </c>
      <c r="AI339" s="155">
        <v>0</v>
      </c>
      <c r="AJ339" s="155">
        <v>0</v>
      </c>
      <c r="AK339" s="155">
        <v>0</v>
      </c>
      <c r="AL339" s="155">
        <v>0</v>
      </c>
      <c r="AM339" s="223"/>
    </row>
    <row r="340" spans="1:39" ht="13" outlineLevel="1" x14ac:dyDescent="0.25">
      <c r="A340" s="80" t="s">
        <v>712</v>
      </c>
      <c r="B340" s="80" t="s">
        <v>39</v>
      </c>
      <c r="C340" s="72"/>
      <c r="D340" s="161" t="s">
        <v>719</v>
      </c>
      <c r="E340" s="142" t="s">
        <v>690</v>
      </c>
      <c r="F340" s="71" t="s">
        <v>691</v>
      </c>
      <c r="G340" s="141">
        <v>44687</v>
      </c>
      <c r="H340" s="141">
        <v>44677</v>
      </c>
      <c r="I340" s="141" t="s">
        <v>720</v>
      </c>
      <c r="J340" s="36">
        <v>96</v>
      </c>
      <c r="K340" s="148" t="s">
        <v>721</v>
      </c>
      <c r="L340" s="96" t="s">
        <v>50</v>
      </c>
      <c r="M340" s="148" t="s">
        <v>721</v>
      </c>
      <c r="N340" s="96" t="s">
        <v>50</v>
      </c>
      <c r="O340" s="38"/>
      <c r="P340" s="90" t="s">
        <v>1670</v>
      </c>
      <c r="Q340" s="250" t="s">
        <v>722</v>
      </c>
      <c r="R340" s="38">
        <v>6274001901</v>
      </c>
      <c r="S340" s="92"/>
      <c r="T340" s="58"/>
      <c r="U340" s="158">
        <v>31440000</v>
      </c>
      <c r="V340" s="78">
        <v>2620000</v>
      </c>
      <c r="W340" s="78">
        <v>327500</v>
      </c>
      <c r="X340" s="155">
        <v>0</v>
      </c>
      <c r="Y340" s="155">
        <v>0</v>
      </c>
      <c r="Z340" s="155">
        <v>0</v>
      </c>
      <c r="AA340" s="155">
        <v>0</v>
      </c>
      <c r="AB340" s="155">
        <v>0</v>
      </c>
      <c r="AC340" s="155">
        <v>0</v>
      </c>
      <c r="AD340" s="155">
        <v>0</v>
      </c>
      <c r="AE340" s="155">
        <v>0</v>
      </c>
      <c r="AF340" s="155">
        <v>0</v>
      </c>
      <c r="AG340" s="155">
        <v>0</v>
      </c>
      <c r="AH340" s="155">
        <v>0</v>
      </c>
      <c r="AI340" s="155">
        <v>0</v>
      </c>
      <c r="AJ340" s="155">
        <v>0</v>
      </c>
      <c r="AK340" s="155">
        <v>0</v>
      </c>
      <c r="AL340" s="155">
        <v>0</v>
      </c>
      <c r="AM340" s="223"/>
    </row>
    <row r="341" spans="1:39" ht="13" outlineLevel="1" x14ac:dyDescent="0.25">
      <c r="A341" s="80" t="s">
        <v>712</v>
      </c>
      <c r="B341" s="80" t="s">
        <v>39</v>
      </c>
      <c r="C341" s="72"/>
      <c r="D341" s="161" t="s">
        <v>719</v>
      </c>
      <c r="E341" s="142" t="s">
        <v>684</v>
      </c>
      <c r="F341" s="71" t="s">
        <v>685</v>
      </c>
      <c r="G341" s="141">
        <v>44680</v>
      </c>
      <c r="H341" s="141">
        <v>44680</v>
      </c>
      <c r="I341" s="141" t="s">
        <v>717</v>
      </c>
      <c r="J341" s="36">
        <v>96</v>
      </c>
      <c r="K341" s="148" t="s">
        <v>721</v>
      </c>
      <c r="L341" s="96" t="s">
        <v>50</v>
      </c>
      <c r="M341" s="148" t="s">
        <v>721</v>
      </c>
      <c r="N341" s="96" t="s">
        <v>50</v>
      </c>
      <c r="O341" s="38"/>
      <c r="P341" s="90" t="s">
        <v>1670</v>
      </c>
      <c r="Q341" s="250" t="s">
        <v>722</v>
      </c>
      <c r="R341" s="38">
        <v>6274001901</v>
      </c>
      <c r="S341" s="92"/>
      <c r="T341" s="58"/>
      <c r="U341" s="158">
        <v>31440000</v>
      </c>
      <c r="V341" s="78">
        <v>873333.33333333337</v>
      </c>
      <c r="W341" s="78">
        <v>327500</v>
      </c>
      <c r="X341" s="155">
        <v>0</v>
      </c>
      <c r="Y341" s="155">
        <v>0</v>
      </c>
      <c r="Z341" s="155">
        <v>0</v>
      </c>
      <c r="AA341" s="155">
        <v>0</v>
      </c>
      <c r="AB341" s="155">
        <v>0</v>
      </c>
      <c r="AC341" s="155">
        <v>0</v>
      </c>
      <c r="AD341" s="155">
        <v>0</v>
      </c>
      <c r="AE341" s="155">
        <v>0</v>
      </c>
      <c r="AF341" s="155">
        <v>0</v>
      </c>
      <c r="AG341" s="155">
        <v>0</v>
      </c>
      <c r="AH341" s="155">
        <v>0</v>
      </c>
      <c r="AI341" s="155">
        <v>0</v>
      </c>
      <c r="AJ341" s="155">
        <v>0</v>
      </c>
      <c r="AK341" s="155">
        <v>0</v>
      </c>
      <c r="AL341" s="155">
        <v>0</v>
      </c>
      <c r="AM341" s="223"/>
    </row>
    <row r="342" spans="1:39" ht="13" outlineLevel="1" x14ac:dyDescent="0.25">
      <c r="A342" s="80" t="s">
        <v>712</v>
      </c>
      <c r="B342" s="80" t="s">
        <v>39</v>
      </c>
      <c r="C342" s="72"/>
      <c r="D342" s="161" t="s">
        <v>719</v>
      </c>
      <c r="E342" s="142" t="s">
        <v>686</v>
      </c>
      <c r="F342" s="71" t="s">
        <v>687</v>
      </c>
      <c r="G342" s="141">
        <v>44680</v>
      </c>
      <c r="H342" s="141">
        <v>44680</v>
      </c>
      <c r="I342" s="141" t="s">
        <v>717</v>
      </c>
      <c r="J342" s="36">
        <v>96</v>
      </c>
      <c r="K342" s="148" t="s">
        <v>721</v>
      </c>
      <c r="L342" s="96" t="s">
        <v>50</v>
      </c>
      <c r="M342" s="148" t="s">
        <v>721</v>
      </c>
      <c r="N342" s="96" t="s">
        <v>50</v>
      </c>
      <c r="O342" s="38"/>
      <c r="P342" s="90" t="s">
        <v>1670</v>
      </c>
      <c r="Q342" s="250" t="s">
        <v>722</v>
      </c>
      <c r="R342" s="38">
        <v>6274001901</v>
      </c>
      <c r="S342" s="92"/>
      <c r="T342" s="58"/>
      <c r="U342" s="158">
        <v>42210000</v>
      </c>
      <c r="V342" s="78">
        <v>1172500</v>
      </c>
      <c r="W342" s="78">
        <v>439687.5</v>
      </c>
      <c r="X342" s="155">
        <v>28140000</v>
      </c>
      <c r="Y342" s="155">
        <v>439687.5</v>
      </c>
      <c r="Z342" s="155">
        <v>439687.5</v>
      </c>
      <c r="AA342" s="155">
        <v>439687.5</v>
      </c>
      <c r="AB342" s="155">
        <v>439687.5</v>
      </c>
      <c r="AC342" s="155">
        <v>439687.5</v>
      </c>
      <c r="AD342" s="155">
        <v>439687.5</v>
      </c>
      <c r="AE342" s="155">
        <v>439687.5</v>
      </c>
      <c r="AF342" s="155">
        <v>439687.5</v>
      </c>
      <c r="AG342" s="155">
        <v>439687.5</v>
      </c>
      <c r="AH342" s="155">
        <v>439687.5</v>
      </c>
      <c r="AI342" s="155">
        <v>439687.5</v>
      </c>
      <c r="AJ342" s="155">
        <v>439687.5</v>
      </c>
      <c r="AK342" s="155">
        <v>5276250</v>
      </c>
      <c r="AL342" s="155">
        <v>22863750</v>
      </c>
      <c r="AM342" s="223"/>
    </row>
    <row r="343" spans="1:39" ht="13" outlineLevel="1" x14ac:dyDescent="0.25">
      <c r="A343" s="80" t="s">
        <v>716</v>
      </c>
      <c r="B343" s="80" t="s">
        <v>39</v>
      </c>
      <c r="C343" s="72"/>
      <c r="D343" s="71" t="s">
        <v>564</v>
      </c>
      <c r="E343" s="142" t="s">
        <v>884</v>
      </c>
      <c r="F343" s="71" t="s">
        <v>565</v>
      </c>
      <c r="G343" s="235">
        <v>44681</v>
      </c>
      <c r="H343" s="235">
        <v>44681</v>
      </c>
      <c r="I343" s="74">
        <v>60</v>
      </c>
      <c r="J343" s="36">
        <v>120</v>
      </c>
      <c r="K343" s="142" t="s">
        <v>773</v>
      </c>
      <c r="L343" s="75" t="s">
        <v>300</v>
      </c>
      <c r="M343" s="142" t="s">
        <v>773</v>
      </c>
      <c r="N343" s="75" t="s">
        <v>300</v>
      </c>
      <c r="O343" s="71"/>
      <c r="P343" s="90" t="s">
        <v>301</v>
      </c>
      <c r="Q343" s="251">
        <v>6414001905</v>
      </c>
      <c r="R343" s="71">
        <v>6274001905</v>
      </c>
      <c r="S343" s="76"/>
      <c r="T343" s="77"/>
      <c r="U343" s="76">
        <v>390000000</v>
      </c>
      <c r="V343" s="78">
        <v>6500000</v>
      </c>
      <c r="W343" s="78">
        <v>3250000</v>
      </c>
      <c r="X343" s="155">
        <v>97500000</v>
      </c>
      <c r="Y343" s="155">
        <v>3250000</v>
      </c>
      <c r="Z343" s="155">
        <v>3250000</v>
      </c>
      <c r="AA343" s="155">
        <v>3250000</v>
      </c>
      <c r="AB343" s="155">
        <v>3250000</v>
      </c>
      <c r="AC343" s="155">
        <v>3250000</v>
      </c>
      <c r="AD343" s="155">
        <v>3250000</v>
      </c>
      <c r="AE343" s="155">
        <v>3250000</v>
      </c>
      <c r="AF343" s="155">
        <v>3250000</v>
      </c>
      <c r="AG343" s="155">
        <v>3250000</v>
      </c>
      <c r="AH343" s="155">
        <v>3250000</v>
      </c>
      <c r="AI343" s="155">
        <v>3250000</v>
      </c>
      <c r="AJ343" s="155">
        <v>3250000</v>
      </c>
      <c r="AK343" s="155">
        <v>39000000</v>
      </c>
      <c r="AL343" s="155">
        <v>58500000</v>
      </c>
      <c r="AM343" s="223">
        <v>45625</v>
      </c>
    </row>
    <row r="344" spans="1:39" ht="13" outlineLevel="1" x14ac:dyDescent="0.25">
      <c r="A344" s="80" t="s">
        <v>460</v>
      </c>
      <c r="B344" s="80" t="s">
        <v>39</v>
      </c>
      <c r="C344" s="72"/>
      <c r="D344" s="71" t="s">
        <v>82</v>
      </c>
      <c r="E344" s="142" t="s">
        <v>885</v>
      </c>
      <c r="F344" s="71" t="s">
        <v>461</v>
      </c>
      <c r="G344" s="235">
        <v>44701</v>
      </c>
      <c r="H344" s="235">
        <v>44683</v>
      </c>
      <c r="I344" s="74">
        <v>36</v>
      </c>
      <c r="J344" s="36">
        <v>144</v>
      </c>
      <c r="K344" s="142" t="s">
        <v>613</v>
      </c>
      <c r="L344" s="75" t="s">
        <v>46</v>
      </c>
      <c r="M344" s="142" t="s">
        <v>613</v>
      </c>
      <c r="N344" s="75" t="s">
        <v>46</v>
      </c>
      <c r="O344" s="71"/>
      <c r="P344" s="90" t="s">
        <v>179</v>
      </c>
      <c r="Q344" s="251">
        <v>6274001903</v>
      </c>
      <c r="R344" s="71" t="s">
        <v>346</v>
      </c>
      <c r="S344" s="76"/>
      <c r="T344" s="77"/>
      <c r="U344" s="76">
        <v>33250000</v>
      </c>
      <c r="V344" s="78">
        <v>923611.11111111112</v>
      </c>
      <c r="W344" s="78">
        <v>230902.77777777778</v>
      </c>
      <c r="X344" s="155">
        <v>-4.1909515857696533E-9</v>
      </c>
      <c r="Y344" s="155">
        <v>0</v>
      </c>
      <c r="Z344" s="155">
        <v>0</v>
      </c>
      <c r="AA344" s="155">
        <v>0</v>
      </c>
      <c r="AB344" s="155">
        <v>0</v>
      </c>
      <c r="AC344" s="155">
        <v>0</v>
      </c>
      <c r="AD344" s="155">
        <v>0</v>
      </c>
      <c r="AE344" s="155">
        <v>0</v>
      </c>
      <c r="AF344" s="155">
        <v>0</v>
      </c>
      <c r="AG344" s="155">
        <v>0</v>
      </c>
      <c r="AH344" s="155">
        <v>0</v>
      </c>
      <c r="AI344" s="155">
        <v>0</v>
      </c>
      <c r="AJ344" s="155">
        <v>0</v>
      </c>
      <c r="AK344" s="155">
        <v>0</v>
      </c>
      <c r="AL344" s="155">
        <v>-4.1909515857696533E-9</v>
      </c>
      <c r="AM344" s="223"/>
    </row>
    <row r="345" spans="1:39" ht="13" outlineLevel="1" x14ac:dyDescent="0.25">
      <c r="A345" s="80" t="s">
        <v>460</v>
      </c>
      <c r="B345" s="80" t="s">
        <v>39</v>
      </c>
      <c r="C345" s="72"/>
      <c r="D345" s="71" t="s">
        <v>82</v>
      </c>
      <c r="E345" s="142" t="s">
        <v>886</v>
      </c>
      <c r="F345" s="71" t="s">
        <v>462</v>
      </c>
      <c r="G345" s="235">
        <v>44896</v>
      </c>
      <c r="H345" s="235">
        <v>44683</v>
      </c>
      <c r="I345" s="74">
        <v>60</v>
      </c>
      <c r="J345" s="36">
        <v>144</v>
      </c>
      <c r="K345" s="142" t="s">
        <v>613</v>
      </c>
      <c r="L345" s="75" t="s">
        <v>46</v>
      </c>
      <c r="M345" s="142" t="s">
        <v>613</v>
      </c>
      <c r="N345" s="75" t="s">
        <v>46</v>
      </c>
      <c r="O345" s="71"/>
      <c r="P345" s="90" t="s">
        <v>179</v>
      </c>
      <c r="Q345" s="251">
        <v>6274001903</v>
      </c>
      <c r="R345" s="71" t="s">
        <v>346</v>
      </c>
      <c r="S345" s="76"/>
      <c r="T345" s="77"/>
      <c r="U345" s="76">
        <v>169034165</v>
      </c>
      <c r="V345" s="78">
        <v>2817236.0833333335</v>
      </c>
      <c r="W345" s="78">
        <v>1173848.3680555555</v>
      </c>
      <c r="X345" s="155">
        <v>45075777.333333351</v>
      </c>
      <c r="Y345" s="155">
        <v>1173848.3680555555</v>
      </c>
      <c r="Z345" s="155">
        <v>1173848.3680555555</v>
      </c>
      <c r="AA345" s="155">
        <v>1173848.3680555555</v>
      </c>
      <c r="AB345" s="155">
        <v>1173848.3680555555</v>
      </c>
      <c r="AC345" s="155">
        <v>1173848.3680555555</v>
      </c>
      <c r="AD345" s="155">
        <v>1173848.3680555555</v>
      </c>
      <c r="AE345" s="155">
        <v>1173848.3680555555</v>
      </c>
      <c r="AF345" s="155">
        <v>1173848.3680555555</v>
      </c>
      <c r="AG345" s="155">
        <v>1173848.3680555555</v>
      </c>
      <c r="AH345" s="155">
        <v>1173848.3680555555</v>
      </c>
      <c r="AI345" s="155">
        <v>1173848.3680555555</v>
      </c>
      <c r="AJ345" s="155">
        <v>1173848.3680555555</v>
      </c>
      <c r="AK345" s="155">
        <v>14086180.41666667</v>
      </c>
      <c r="AL345" s="155">
        <v>30989596.916666679</v>
      </c>
      <c r="AM345" s="223"/>
    </row>
    <row r="346" spans="1:39" ht="13" outlineLevel="1" x14ac:dyDescent="0.25">
      <c r="A346" s="80" t="s">
        <v>460</v>
      </c>
      <c r="B346" s="80" t="s">
        <v>39</v>
      </c>
      <c r="C346" s="72"/>
      <c r="D346" s="71" t="s">
        <v>82</v>
      </c>
      <c r="E346" s="142" t="s">
        <v>887</v>
      </c>
      <c r="F346" s="71" t="s">
        <v>463</v>
      </c>
      <c r="G346" s="235">
        <v>44896</v>
      </c>
      <c r="H346" s="235">
        <v>44683</v>
      </c>
      <c r="I346" s="74">
        <v>60</v>
      </c>
      <c r="J346" s="36">
        <v>144</v>
      </c>
      <c r="K346" s="142" t="s">
        <v>613</v>
      </c>
      <c r="L346" s="75" t="s">
        <v>46</v>
      </c>
      <c r="M346" s="142" t="s">
        <v>613</v>
      </c>
      <c r="N346" s="75" t="s">
        <v>46</v>
      </c>
      <c r="O346" s="71"/>
      <c r="P346" s="90" t="s">
        <v>179</v>
      </c>
      <c r="Q346" s="251">
        <v>6274001903</v>
      </c>
      <c r="R346" s="71" t="s">
        <v>346</v>
      </c>
      <c r="S346" s="76"/>
      <c r="T346" s="77"/>
      <c r="U346" s="76">
        <v>322725000</v>
      </c>
      <c r="V346" s="78">
        <v>5378750</v>
      </c>
      <c r="W346" s="78">
        <v>2241145.8333333335</v>
      </c>
      <c r="X346" s="155">
        <v>86060000</v>
      </c>
      <c r="Y346" s="155">
        <v>2241145.8333333335</v>
      </c>
      <c r="Z346" s="155">
        <v>2241145.8333333335</v>
      </c>
      <c r="AA346" s="155">
        <v>2241145.8333333335</v>
      </c>
      <c r="AB346" s="155">
        <v>2241145.8333333335</v>
      </c>
      <c r="AC346" s="155">
        <v>2241145.8333333335</v>
      </c>
      <c r="AD346" s="155">
        <v>2241145.8333333335</v>
      </c>
      <c r="AE346" s="155">
        <v>2241145.8333333335</v>
      </c>
      <c r="AF346" s="155">
        <v>2241145.8333333335</v>
      </c>
      <c r="AG346" s="155">
        <v>2241145.8333333335</v>
      </c>
      <c r="AH346" s="155">
        <v>2241145.8333333335</v>
      </c>
      <c r="AI346" s="155">
        <v>2241145.8333333335</v>
      </c>
      <c r="AJ346" s="155">
        <v>2241145.8333333335</v>
      </c>
      <c r="AK346" s="155">
        <v>26893749.999999996</v>
      </c>
      <c r="AL346" s="155">
        <v>59166250</v>
      </c>
      <c r="AM346" s="223">
        <v>45625</v>
      </c>
    </row>
    <row r="347" spans="1:39" ht="13" outlineLevel="1" x14ac:dyDescent="0.25">
      <c r="A347" s="80" t="s">
        <v>716</v>
      </c>
      <c r="B347" s="80" t="s">
        <v>39</v>
      </c>
      <c r="C347" s="72"/>
      <c r="D347" s="71" t="s">
        <v>780</v>
      </c>
      <c r="E347" s="142" t="s">
        <v>776</v>
      </c>
      <c r="F347" s="71" t="s">
        <v>777</v>
      </c>
      <c r="G347" s="235">
        <v>44699</v>
      </c>
      <c r="H347" s="235">
        <v>44684</v>
      </c>
      <c r="I347" s="74" t="s">
        <v>720</v>
      </c>
      <c r="J347" s="36">
        <v>96</v>
      </c>
      <c r="K347" s="74" t="s">
        <v>721</v>
      </c>
      <c r="L347" s="75" t="s">
        <v>50</v>
      </c>
      <c r="M347" s="74" t="s">
        <v>721</v>
      </c>
      <c r="N347" s="75" t="s">
        <v>50</v>
      </c>
      <c r="O347" s="75"/>
      <c r="P347" s="90" t="s">
        <v>301</v>
      </c>
      <c r="Q347" s="251" t="s">
        <v>818</v>
      </c>
      <c r="R347" s="71"/>
      <c r="S347" s="76"/>
      <c r="T347" s="77"/>
      <c r="U347" s="165">
        <v>92890000</v>
      </c>
      <c r="V347" s="78">
        <v>7740833.333333333</v>
      </c>
      <c r="W347" s="78">
        <v>967604.16666666663</v>
      </c>
      <c r="X347" s="155">
        <v>0</v>
      </c>
      <c r="Y347" s="155">
        <v>0</v>
      </c>
      <c r="Z347" s="155">
        <v>0</v>
      </c>
      <c r="AA347" s="155">
        <v>0</v>
      </c>
      <c r="AB347" s="155">
        <v>0</v>
      </c>
      <c r="AC347" s="155">
        <v>0</v>
      </c>
      <c r="AD347" s="155">
        <v>0</v>
      </c>
      <c r="AE347" s="155">
        <v>0</v>
      </c>
      <c r="AF347" s="155">
        <v>0</v>
      </c>
      <c r="AG347" s="155">
        <v>0</v>
      </c>
      <c r="AH347" s="155">
        <v>0</v>
      </c>
      <c r="AI347" s="155">
        <v>0</v>
      </c>
      <c r="AJ347" s="155">
        <v>0</v>
      </c>
      <c r="AK347" s="155">
        <v>0</v>
      </c>
      <c r="AL347" s="155">
        <v>0</v>
      </c>
      <c r="AM347" s="223"/>
    </row>
    <row r="348" spans="1:39" ht="13" outlineLevel="1" x14ac:dyDescent="0.25">
      <c r="A348" s="80" t="s">
        <v>460</v>
      </c>
      <c r="B348" s="80" t="s">
        <v>39</v>
      </c>
      <c r="C348" s="72"/>
      <c r="D348" s="71" t="s">
        <v>88</v>
      </c>
      <c r="E348" s="142" t="s">
        <v>888</v>
      </c>
      <c r="F348" s="71" t="s">
        <v>545</v>
      </c>
      <c r="G348" s="235">
        <v>44691</v>
      </c>
      <c r="H348" s="235">
        <v>44691</v>
      </c>
      <c r="I348" s="74">
        <v>72</v>
      </c>
      <c r="J348" s="36">
        <v>120</v>
      </c>
      <c r="K348" s="142" t="s">
        <v>94</v>
      </c>
      <c r="L348" s="75" t="s">
        <v>66</v>
      </c>
      <c r="M348" s="142" t="s">
        <v>94</v>
      </c>
      <c r="N348" s="75" t="s">
        <v>66</v>
      </c>
      <c r="O348" s="71"/>
      <c r="P348" s="90" t="s">
        <v>179</v>
      </c>
      <c r="Q348" s="251">
        <v>6274001905</v>
      </c>
      <c r="R348" s="71">
        <v>6274001905</v>
      </c>
      <c r="S348" s="76"/>
      <c r="T348" s="77"/>
      <c r="U348" s="76">
        <v>291000000</v>
      </c>
      <c r="V348" s="78">
        <v>4041666.6666666665</v>
      </c>
      <c r="W348" s="78">
        <v>2425000</v>
      </c>
      <c r="X348" s="155">
        <v>113166666.66666666</v>
      </c>
      <c r="Y348" s="155">
        <v>2425000</v>
      </c>
      <c r="Z348" s="155">
        <v>2425000</v>
      </c>
      <c r="AA348" s="155">
        <v>2425000</v>
      </c>
      <c r="AB348" s="155">
        <v>2425000</v>
      </c>
      <c r="AC348" s="155">
        <v>2425000</v>
      </c>
      <c r="AD348" s="155">
        <v>2425000</v>
      </c>
      <c r="AE348" s="155">
        <v>2425000</v>
      </c>
      <c r="AF348" s="155">
        <v>2425000</v>
      </c>
      <c r="AG348" s="155">
        <v>2425000</v>
      </c>
      <c r="AH348" s="155">
        <v>2425000</v>
      </c>
      <c r="AI348" s="155">
        <v>2425000</v>
      </c>
      <c r="AJ348" s="155">
        <v>2425000</v>
      </c>
      <c r="AK348" s="155">
        <v>29100000</v>
      </c>
      <c r="AL348" s="155">
        <v>84066666.666666657</v>
      </c>
      <c r="AM348" s="223">
        <v>45625</v>
      </c>
    </row>
    <row r="349" spans="1:39" ht="13" outlineLevel="1" x14ac:dyDescent="0.25">
      <c r="A349" s="80" t="s">
        <v>460</v>
      </c>
      <c r="B349" s="80" t="s">
        <v>39</v>
      </c>
      <c r="C349" s="72"/>
      <c r="D349" s="71" t="s">
        <v>82</v>
      </c>
      <c r="E349" s="142" t="s">
        <v>889</v>
      </c>
      <c r="F349" s="71" t="s">
        <v>464</v>
      </c>
      <c r="G349" s="235">
        <v>44768</v>
      </c>
      <c r="H349" s="235">
        <v>44694</v>
      </c>
      <c r="I349" s="74">
        <v>60</v>
      </c>
      <c r="J349" s="36">
        <v>144</v>
      </c>
      <c r="K349" s="142" t="s">
        <v>94</v>
      </c>
      <c r="L349" s="75" t="s">
        <v>66</v>
      </c>
      <c r="M349" s="142" t="s">
        <v>94</v>
      </c>
      <c r="N349" s="75" t="s">
        <v>66</v>
      </c>
      <c r="O349" s="71"/>
      <c r="P349" s="90" t="s">
        <v>179</v>
      </c>
      <c r="Q349" s="251">
        <v>6274001903</v>
      </c>
      <c r="R349" s="71" t="s">
        <v>346</v>
      </c>
      <c r="S349" s="76"/>
      <c r="T349" s="77"/>
      <c r="U349" s="76">
        <v>172165000</v>
      </c>
      <c r="V349" s="78">
        <v>2869416.6666666665</v>
      </c>
      <c r="W349" s="78">
        <v>1195590.2777777778</v>
      </c>
      <c r="X349" s="155">
        <v>45910666.666666649</v>
      </c>
      <c r="Y349" s="155">
        <v>1195590.2777777778</v>
      </c>
      <c r="Z349" s="155">
        <v>1195590.2777777778</v>
      </c>
      <c r="AA349" s="155">
        <v>1195590.2777777778</v>
      </c>
      <c r="AB349" s="155">
        <v>1195590.2777777778</v>
      </c>
      <c r="AC349" s="155">
        <v>1195590.2777777778</v>
      </c>
      <c r="AD349" s="155">
        <v>1195590.2777777778</v>
      </c>
      <c r="AE349" s="155">
        <v>1195590.2777777778</v>
      </c>
      <c r="AF349" s="155">
        <v>1195590.2777777778</v>
      </c>
      <c r="AG349" s="155">
        <v>1195590.2777777778</v>
      </c>
      <c r="AH349" s="155">
        <v>1195590.2777777778</v>
      </c>
      <c r="AI349" s="155">
        <v>1195590.2777777778</v>
      </c>
      <c r="AJ349" s="155">
        <v>1195590.2777777778</v>
      </c>
      <c r="AK349" s="155">
        <v>14347083.333333334</v>
      </c>
      <c r="AL349" s="155">
        <v>31563583.333333313</v>
      </c>
      <c r="AM349" s="223"/>
    </row>
    <row r="350" spans="1:39" ht="13" outlineLevel="1" x14ac:dyDescent="0.25">
      <c r="A350" s="80" t="s">
        <v>460</v>
      </c>
      <c r="B350" s="80" t="s">
        <v>39</v>
      </c>
      <c r="C350" s="72"/>
      <c r="D350" s="71" t="s">
        <v>82</v>
      </c>
      <c r="E350" s="142" t="s">
        <v>890</v>
      </c>
      <c r="F350" s="71" t="s">
        <v>467</v>
      </c>
      <c r="G350" s="235">
        <v>44682</v>
      </c>
      <c r="H350" s="235">
        <v>44698</v>
      </c>
      <c r="I350" s="74">
        <v>120</v>
      </c>
      <c r="J350" s="36">
        <v>144</v>
      </c>
      <c r="K350" s="142" t="s">
        <v>613</v>
      </c>
      <c r="L350" s="75" t="s">
        <v>46</v>
      </c>
      <c r="M350" s="142" t="s">
        <v>613</v>
      </c>
      <c r="N350" s="75" t="s">
        <v>46</v>
      </c>
      <c r="O350" s="71"/>
      <c r="P350" s="90" t="s">
        <v>179</v>
      </c>
      <c r="Q350" s="251">
        <v>6274001903</v>
      </c>
      <c r="R350" s="71" t="s">
        <v>346</v>
      </c>
      <c r="S350" s="76"/>
      <c r="T350" s="77"/>
      <c r="U350" s="76">
        <v>1062500000</v>
      </c>
      <c r="V350" s="78">
        <v>8854166.666666666</v>
      </c>
      <c r="W350" s="78">
        <v>7378472.222222222</v>
      </c>
      <c r="X350" s="155">
        <v>672916666.66666663</v>
      </c>
      <c r="Y350" s="155">
        <v>7378472.222222222</v>
      </c>
      <c r="Z350" s="155">
        <v>7378472.222222222</v>
      </c>
      <c r="AA350" s="155">
        <v>7378472.222222222</v>
      </c>
      <c r="AB350" s="155">
        <v>7378472.222222222</v>
      </c>
      <c r="AC350" s="155">
        <v>7378472.222222222</v>
      </c>
      <c r="AD350" s="155">
        <v>7378472.222222222</v>
      </c>
      <c r="AE350" s="155">
        <v>7378472.222222222</v>
      </c>
      <c r="AF350" s="155">
        <v>7378472.222222222</v>
      </c>
      <c r="AG350" s="155">
        <v>7378472.222222222</v>
      </c>
      <c r="AH350" s="155">
        <v>7378472.222222222</v>
      </c>
      <c r="AI350" s="155">
        <v>7378472.222222222</v>
      </c>
      <c r="AJ350" s="155">
        <v>7378472.222222222</v>
      </c>
      <c r="AK350" s="155">
        <v>88541666.666666672</v>
      </c>
      <c r="AL350" s="155">
        <v>584375000</v>
      </c>
      <c r="AM350" s="223">
        <v>45625</v>
      </c>
    </row>
    <row r="351" spans="1:39" ht="13" outlineLevel="1" x14ac:dyDescent="0.25">
      <c r="A351" s="80" t="s">
        <v>460</v>
      </c>
      <c r="B351" s="80" t="s">
        <v>39</v>
      </c>
      <c r="C351" s="72"/>
      <c r="D351" s="71" t="s">
        <v>88</v>
      </c>
      <c r="E351" s="142" t="s">
        <v>891</v>
      </c>
      <c r="F351" s="71" t="s">
        <v>546</v>
      </c>
      <c r="G351" s="235">
        <v>44699</v>
      </c>
      <c r="H351" s="235">
        <v>44699</v>
      </c>
      <c r="I351" s="74">
        <v>72</v>
      </c>
      <c r="J351" s="36">
        <v>120</v>
      </c>
      <c r="K351" s="142" t="s">
        <v>94</v>
      </c>
      <c r="L351" s="75" t="s">
        <v>66</v>
      </c>
      <c r="M351" s="142" t="s">
        <v>94</v>
      </c>
      <c r="N351" s="75" t="s">
        <v>66</v>
      </c>
      <c r="O351" s="71"/>
      <c r="P351" s="90" t="s">
        <v>179</v>
      </c>
      <c r="Q351" s="251">
        <v>6274001905</v>
      </c>
      <c r="R351" s="71">
        <v>6274001905</v>
      </c>
      <c r="S351" s="76"/>
      <c r="T351" s="77"/>
      <c r="U351" s="76">
        <v>470000000</v>
      </c>
      <c r="V351" s="78">
        <v>6527777.777777778</v>
      </c>
      <c r="W351" s="78">
        <v>3916666.6666666665</v>
      </c>
      <c r="X351" s="155">
        <v>182777777.77777785</v>
      </c>
      <c r="Y351" s="155">
        <v>3916666.6666666665</v>
      </c>
      <c r="Z351" s="155">
        <v>3916666.6666666665</v>
      </c>
      <c r="AA351" s="155">
        <v>3916666.6666666665</v>
      </c>
      <c r="AB351" s="155">
        <v>3916666.6666666665</v>
      </c>
      <c r="AC351" s="155">
        <v>3916666.6666666665</v>
      </c>
      <c r="AD351" s="155">
        <v>3916666.6666666665</v>
      </c>
      <c r="AE351" s="155">
        <v>3916666.6666666665</v>
      </c>
      <c r="AF351" s="155">
        <v>3916666.6666666665</v>
      </c>
      <c r="AG351" s="155">
        <v>3916666.6666666665</v>
      </c>
      <c r="AH351" s="155">
        <v>3916666.6666666665</v>
      </c>
      <c r="AI351" s="155">
        <v>3916666.6666666665</v>
      </c>
      <c r="AJ351" s="155">
        <v>3916666.6666666665</v>
      </c>
      <c r="AK351" s="155">
        <v>46999999.999999993</v>
      </c>
      <c r="AL351" s="155">
        <v>135777777.77777785</v>
      </c>
      <c r="AM351" s="223">
        <v>45625</v>
      </c>
    </row>
    <row r="352" spans="1:39" ht="13" outlineLevel="1" x14ac:dyDescent="0.25">
      <c r="A352" s="80" t="s">
        <v>715</v>
      </c>
      <c r="B352" s="80" t="s">
        <v>39</v>
      </c>
      <c r="C352" s="72"/>
      <c r="D352" s="71" t="s">
        <v>176</v>
      </c>
      <c r="E352" s="142" t="s">
        <v>892</v>
      </c>
      <c r="F352" s="71" t="s">
        <v>576</v>
      </c>
      <c r="G352" s="235">
        <v>44743</v>
      </c>
      <c r="H352" s="235">
        <v>44699</v>
      </c>
      <c r="I352" s="74">
        <v>60</v>
      </c>
      <c r="J352" s="36">
        <v>120</v>
      </c>
      <c r="K352" s="142" t="s">
        <v>721</v>
      </c>
      <c r="L352" s="75" t="s">
        <v>50</v>
      </c>
      <c r="M352" s="142" t="s">
        <v>721</v>
      </c>
      <c r="N352" s="75" t="s">
        <v>50</v>
      </c>
      <c r="O352" s="71"/>
      <c r="P352" s="90" t="s">
        <v>1668</v>
      </c>
      <c r="Q352" s="251">
        <v>6424001904</v>
      </c>
      <c r="R352" s="71">
        <v>6274001904</v>
      </c>
      <c r="S352" s="76"/>
      <c r="T352" s="77"/>
      <c r="U352" s="76">
        <v>35838000</v>
      </c>
      <c r="V352" s="78">
        <v>597300</v>
      </c>
      <c r="W352" s="78">
        <v>298650</v>
      </c>
      <c r="X352" s="155">
        <v>9556800</v>
      </c>
      <c r="Y352" s="155">
        <v>298650</v>
      </c>
      <c r="Z352" s="155">
        <v>298650</v>
      </c>
      <c r="AA352" s="155">
        <v>298650</v>
      </c>
      <c r="AB352" s="155">
        <v>298650</v>
      </c>
      <c r="AC352" s="155">
        <v>298650</v>
      </c>
      <c r="AD352" s="155">
        <v>298650</v>
      </c>
      <c r="AE352" s="155">
        <v>298650</v>
      </c>
      <c r="AF352" s="155">
        <v>298650</v>
      </c>
      <c r="AG352" s="155">
        <v>298650</v>
      </c>
      <c r="AH352" s="155">
        <v>298650</v>
      </c>
      <c r="AI352" s="155">
        <v>298650</v>
      </c>
      <c r="AJ352" s="155">
        <v>298650</v>
      </c>
      <c r="AK352" s="155">
        <v>3583800</v>
      </c>
      <c r="AL352" s="155">
        <v>5973000</v>
      </c>
      <c r="AM352" s="223"/>
    </row>
    <row r="353" spans="1:39" ht="13" outlineLevel="1" x14ac:dyDescent="0.25">
      <c r="A353" s="80" t="s">
        <v>712</v>
      </c>
      <c r="B353" s="80" t="s">
        <v>39</v>
      </c>
      <c r="C353" s="72"/>
      <c r="D353" s="161" t="s">
        <v>719</v>
      </c>
      <c r="E353" s="142" t="s">
        <v>692</v>
      </c>
      <c r="F353" s="71" t="s">
        <v>693</v>
      </c>
      <c r="G353" s="141">
        <v>44725</v>
      </c>
      <c r="H353" s="141">
        <v>44699</v>
      </c>
      <c r="I353" s="141" t="s">
        <v>720</v>
      </c>
      <c r="J353" s="36">
        <v>96</v>
      </c>
      <c r="K353" s="148" t="s">
        <v>721</v>
      </c>
      <c r="L353" s="96" t="s">
        <v>50</v>
      </c>
      <c r="M353" s="148" t="s">
        <v>721</v>
      </c>
      <c r="N353" s="96" t="s">
        <v>50</v>
      </c>
      <c r="O353" s="38"/>
      <c r="P353" s="90" t="s">
        <v>1670</v>
      </c>
      <c r="Q353" s="250" t="s">
        <v>722</v>
      </c>
      <c r="R353" s="38">
        <v>6274001901</v>
      </c>
      <c r="S353" s="92"/>
      <c r="T353" s="58"/>
      <c r="U353" s="158">
        <v>37545456</v>
      </c>
      <c r="V353" s="78">
        <v>3128788</v>
      </c>
      <c r="W353" s="78">
        <v>391098.5</v>
      </c>
      <c r="X353" s="155">
        <v>0</v>
      </c>
      <c r="Y353" s="155">
        <v>0</v>
      </c>
      <c r="Z353" s="155">
        <v>0</v>
      </c>
      <c r="AA353" s="155">
        <v>0</v>
      </c>
      <c r="AB353" s="155">
        <v>0</v>
      </c>
      <c r="AC353" s="155">
        <v>0</v>
      </c>
      <c r="AD353" s="155">
        <v>0</v>
      </c>
      <c r="AE353" s="155">
        <v>0</v>
      </c>
      <c r="AF353" s="155">
        <v>0</v>
      </c>
      <c r="AG353" s="155">
        <v>0</v>
      </c>
      <c r="AH353" s="155">
        <v>0</v>
      </c>
      <c r="AI353" s="155">
        <v>0</v>
      </c>
      <c r="AJ353" s="155">
        <v>0</v>
      </c>
      <c r="AK353" s="155">
        <v>0</v>
      </c>
      <c r="AL353" s="155">
        <v>0</v>
      </c>
      <c r="AM353" s="223"/>
    </row>
    <row r="354" spans="1:39" ht="13" outlineLevel="1" x14ac:dyDescent="0.25">
      <c r="A354" s="80" t="s">
        <v>460</v>
      </c>
      <c r="B354" s="80" t="s">
        <v>39</v>
      </c>
      <c r="C354" s="72"/>
      <c r="D354" s="71" t="s">
        <v>82</v>
      </c>
      <c r="E354" s="142" t="s">
        <v>893</v>
      </c>
      <c r="F354" s="71" t="s">
        <v>466</v>
      </c>
      <c r="G354" s="235">
        <v>44682</v>
      </c>
      <c r="H354" s="235">
        <v>44708</v>
      </c>
      <c r="I354" s="74">
        <v>60</v>
      </c>
      <c r="J354" s="36">
        <v>144</v>
      </c>
      <c r="K354" s="142" t="s">
        <v>613</v>
      </c>
      <c r="L354" s="75" t="s">
        <v>46</v>
      </c>
      <c r="M354" s="142" t="s">
        <v>613</v>
      </c>
      <c r="N354" s="75" t="s">
        <v>46</v>
      </c>
      <c r="O354" s="71"/>
      <c r="P354" s="90" t="s">
        <v>179</v>
      </c>
      <c r="Q354" s="251">
        <v>6274001903</v>
      </c>
      <c r="R354" s="71" t="s">
        <v>346</v>
      </c>
      <c r="S354" s="76"/>
      <c r="T354" s="77"/>
      <c r="U354" s="76">
        <v>250840000</v>
      </c>
      <c r="V354" s="78">
        <v>4180666.6666666665</v>
      </c>
      <c r="W354" s="78">
        <v>1741944.4444444445</v>
      </c>
      <c r="X354" s="155">
        <v>66890666.666666664</v>
      </c>
      <c r="Y354" s="155">
        <v>1741944.4444444445</v>
      </c>
      <c r="Z354" s="155">
        <v>1741944.4444444445</v>
      </c>
      <c r="AA354" s="155">
        <v>1741944.4444444445</v>
      </c>
      <c r="AB354" s="155">
        <v>1741944.4444444445</v>
      </c>
      <c r="AC354" s="155">
        <v>1741944.4444444445</v>
      </c>
      <c r="AD354" s="155">
        <v>1741944.4444444445</v>
      </c>
      <c r="AE354" s="155">
        <v>1741944.4444444445</v>
      </c>
      <c r="AF354" s="155">
        <v>1741944.4444444445</v>
      </c>
      <c r="AG354" s="155">
        <v>1741944.4444444445</v>
      </c>
      <c r="AH354" s="155">
        <v>1741944.4444444445</v>
      </c>
      <c r="AI354" s="155">
        <v>1741944.4444444445</v>
      </c>
      <c r="AJ354" s="155">
        <v>1741944.4444444445</v>
      </c>
      <c r="AK354" s="155">
        <v>20903333.333333332</v>
      </c>
      <c r="AL354" s="155">
        <v>45987333.333333328</v>
      </c>
      <c r="AM354" s="223">
        <v>45625</v>
      </c>
    </row>
    <row r="355" spans="1:39" ht="13" outlineLevel="1" x14ac:dyDescent="0.25">
      <c r="A355" s="80" t="s">
        <v>712</v>
      </c>
      <c r="B355" s="80" t="s">
        <v>39</v>
      </c>
      <c r="C355" s="72"/>
      <c r="D355" s="161" t="s">
        <v>719</v>
      </c>
      <c r="E355" s="142" t="s">
        <v>694</v>
      </c>
      <c r="F355" s="71" t="s">
        <v>695</v>
      </c>
      <c r="G355" s="141">
        <v>44716</v>
      </c>
      <c r="H355" s="141">
        <v>44709</v>
      </c>
      <c r="I355" s="141" t="s">
        <v>717</v>
      </c>
      <c r="J355" s="36">
        <v>96</v>
      </c>
      <c r="K355" s="148" t="s">
        <v>723</v>
      </c>
      <c r="L355" s="96" t="s">
        <v>599</v>
      </c>
      <c r="M355" s="148" t="s">
        <v>723</v>
      </c>
      <c r="N355" s="96" t="s">
        <v>599</v>
      </c>
      <c r="O355" s="38"/>
      <c r="P355" s="90" t="s">
        <v>1670</v>
      </c>
      <c r="Q355" s="250" t="s">
        <v>722</v>
      </c>
      <c r="R355" s="38">
        <v>6274001901</v>
      </c>
      <c r="S355" s="92"/>
      <c r="T355" s="58"/>
      <c r="U355" s="158">
        <v>42280000</v>
      </c>
      <c r="V355" s="78">
        <v>1174444.4444444445</v>
      </c>
      <c r="W355" s="78">
        <v>440416.66666666669</v>
      </c>
      <c r="X355" s="155">
        <v>1.1175870895385742E-8</v>
      </c>
      <c r="Y355" s="155">
        <v>0</v>
      </c>
      <c r="Z355" s="155">
        <v>0</v>
      </c>
      <c r="AA355" s="155">
        <v>0</v>
      </c>
      <c r="AB355" s="155">
        <v>0</v>
      </c>
      <c r="AC355" s="155">
        <v>0</v>
      </c>
      <c r="AD355" s="155">
        <v>0</v>
      </c>
      <c r="AE355" s="155">
        <v>0</v>
      </c>
      <c r="AF355" s="155">
        <v>0</v>
      </c>
      <c r="AG355" s="155">
        <v>0</v>
      </c>
      <c r="AH355" s="155">
        <v>0</v>
      </c>
      <c r="AI355" s="155">
        <v>0</v>
      </c>
      <c r="AJ355" s="155">
        <v>0</v>
      </c>
      <c r="AK355" s="155">
        <v>0</v>
      </c>
      <c r="AL355" s="155">
        <v>1.1175870895385742E-8</v>
      </c>
      <c r="AM355" s="223"/>
    </row>
    <row r="356" spans="1:39" ht="13" outlineLevel="1" x14ac:dyDescent="0.25">
      <c r="A356" s="80" t="s">
        <v>460</v>
      </c>
      <c r="B356" s="80" t="s">
        <v>39</v>
      </c>
      <c r="C356" s="72"/>
      <c r="D356" s="71" t="s">
        <v>82</v>
      </c>
      <c r="E356" s="142" t="s">
        <v>894</v>
      </c>
      <c r="F356" s="71" t="s">
        <v>465</v>
      </c>
      <c r="G356" s="235">
        <v>44722</v>
      </c>
      <c r="H356" s="235">
        <v>44722</v>
      </c>
      <c r="I356" s="74">
        <v>36</v>
      </c>
      <c r="J356" s="36">
        <v>144</v>
      </c>
      <c r="K356" s="142" t="s">
        <v>94</v>
      </c>
      <c r="L356" s="75" t="s">
        <v>66</v>
      </c>
      <c r="M356" s="142" t="s">
        <v>94</v>
      </c>
      <c r="N356" s="75" t="s">
        <v>66</v>
      </c>
      <c r="O356" s="71"/>
      <c r="P356" s="90" t="s">
        <v>179</v>
      </c>
      <c r="Q356" s="251">
        <v>6274001903</v>
      </c>
      <c r="R356" s="71" t="s">
        <v>346</v>
      </c>
      <c r="S356" s="76"/>
      <c r="T356" s="77"/>
      <c r="U356" s="76">
        <v>65500000</v>
      </c>
      <c r="V356" s="78">
        <v>1819444.4444444445</v>
      </c>
      <c r="W356" s="78">
        <v>454861.11111111112</v>
      </c>
      <c r="X356" s="155">
        <v>0</v>
      </c>
      <c r="Y356" s="155">
        <v>0</v>
      </c>
      <c r="Z356" s="155">
        <v>0</v>
      </c>
      <c r="AA356" s="155">
        <v>0</v>
      </c>
      <c r="AB356" s="155">
        <v>0</v>
      </c>
      <c r="AC356" s="155">
        <v>0</v>
      </c>
      <c r="AD356" s="155">
        <v>0</v>
      </c>
      <c r="AE356" s="155">
        <v>0</v>
      </c>
      <c r="AF356" s="155">
        <v>0</v>
      </c>
      <c r="AG356" s="155">
        <v>0</v>
      </c>
      <c r="AH356" s="155">
        <v>0</v>
      </c>
      <c r="AI356" s="155">
        <v>0</v>
      </c>
      <c r="AJ356" s="155">
        <v>0</v>
      </c>
      <c r="AK356" s="155">
        <v>0</v>
      </c>
      <c r="AL356" s="155">
        <v>0</v>
      </c>
      <c r="AM356" s="223"/>
    </row>
    <row r="357" spans="1:39" ht="13" outlineLevel="1" x14ac:dyDescent="0.25">
      <c r="A357" s="80" t="s">
        <v>715</v>
      </c>
      <c r="B357" s="80" t="s">
        <v>39</v>
      </c>
      <c r="C357" s="72"/>
      <c r="D357" s="71" t="s">
        <v>176</v>
      </c>
      <c r="E357" s="142" t="s">
        <v>895</v>
      </c>
      <c r="F357" s="71" t="s">
        <v>574</v>
      </c>
      <c r="G357" s="235">
        <v>44725</v>
      </c>
      <c r="H357" s="235">
        <v>44728</v>
      </c>
      <c r="I357" s="74">
        <v>36</v>
      </c>
      <c r="J357" s="209">
        <v>96</v>
      </c>
      <c r="K357" s="142" t="s">
        <v>721</v>
      </c>
      <c r="L357" s="75" t="s">
        <v>50</v>
      </c>
      <c r="M357" s="142" t="s">
        <v>721</v>
      </c>
      <c r="N357" s="75" t="s">
        <v>50</v>
      </c>
      <c r="O357" s="71"/>
      <c r="P357" s="90" t="s">
        <v>1668</v>
      </c>
      <c r="Q357" s="251">
        <v>6424001904</v>
      </c>
      <c r="R357" s="71">
        <v>6274001904</v>
      </c>
      <c r="S357" s="76"/>
      <c r="T357" s="77"/>
      <c r="U357" s="76">
        <v>46318182</v>
      </c>
      <c r="V357" s="78">
        <v>1286616.1666666667</v>
      </c>
      <c r="W357" s="78">
        <v>482481.0625</v>
      </c>
      <c r="X357" s="155">
        <v>0</v>
      </c>
      <c r="Y357" s="155">
        <v>0</v>
      </c>
      <c r="Z357" s="155">
        <v>0</v>
      </c>
      <c r="AA357" s="155">
        <v>0</v>
      </c>
      <c r="AB357" s="155">
        <v>0</v>
      </c>
      <c r="AC357" s="155">
        <v>0</v>
      </c>
      <c r="AD357" s="155">
        <v>0</v>
      </c>
      <c r="AE357" s="155">
        <v>0</v>
      </c>
      <c r="AF357" s="155">
        <v>0</v>
      </c>
      <c r="AG357" s="155">
        <v>0</v>
      </c>
      <c r="AH357" s="155">
        <v>0</v>
      </c>
      <c r="AI357" s="155">
        <v>0</v>
      </c>
      <c r="AJ357" s="155">
        <v>0</v>
      </c>
      <c r="AK357" s="155">
        <v>0</v>
      </c>
      <c r="AL357" s="155">
        <v>0</v>
      </c>
      <c r="AM357" s="223"/>
    </row>
    <row r="358" spans="1:39" ht="13" outlineLevel="1" x14ac:dyDescent="0.25">
      <c r="A358" s="80" t="s">
        <v>715</v>
      </c>
      <c r="B358" s="80" t="s">
        <v>39</v>
      </c>
      <c r="C358" s="72"/>
      <c r="D358" s="71" t="s">
        <v>176</v>
      </c>
      <c r="E358" s="142" t="s">
        <v>896</v>
      </c>
      <c r="F358" s="71" t="s">
        <v>575</v>
      </c>
      <c r="G358" s="235">
        <v>44725</v>
      </c>
      <c r="H358" s="235">
        <v>44728</v>
      </c>
      <c r="I358" s="74">
        <v>36</v>
      </c>
      <c r="J358" s="209">
        <v>96</v>
      </c>
      <c r="K358" s="142" t="s">
        <v>721</v>
      </c>
      <c r="L358" s="75" t="s">
        <v>50</v>
      </c>
      <c r="M358" s="142" t="s">
        <v>721</v>
      </c>
      <c r="N358" s="75" t="s">
        <v>50</v>
      </c>
      <c r="O358" s="71"/>
      <c r="P358" s="90" t="s">
        <v>1668</v>
      </c>
      <c r="Q358" s="251">
        <v>6424001904</v>
      </c>
      <c r="R358" s="71">
        <v>6274001904</v>
      </c>
      <c r="S358" s="76"/>
      <c r="T358" s="77"/>
      <c r="U358" s="76">
        <v>46318182</v>
      </c>
      <c r="V358" s="78">
        <v>1286616.1666666667</v>
      </c>
      <c r="W358" s="78">
        <v>482481.0625</v>
      </c>
      <c r="X358" s="155">
        <v>0</v>
      </c>
      <c r="Y358" s="155">
        <v>0</v>
      </c>
      <c r="Z358" s="155">
        <v>0</v>
      </c>
      <c r="AA358" s="155">
        <v>0</v>
      </c>
      <c r="AB358" s="155">
        <v>0</v>
      </c>
      <c r="AC358" s="155">
        <v>0</v>
      </c>
      <c r="AD358" s="155">
        <v>0</v>
      </c>
      <c r="AE358" s="155">
        <v>0</v>
      </c>
      <c r="AF358" s="155">
        <v>0</v>
      </c>
      <c r="AG358" s="155">
        <v>0</v>
      </c>
      <c r="AH358" s="155">
        <v>0</v>
      </c>
      <c r="AI358" s="155">
        <v>0</v>
      </c>
      <c r="AJ358" s="155">
        <v>0</v>
      </c>
      <c r="AK358" s="155">
        <v>0</v>
      </c>
      <c r="AL358" s="155">
        <v>0</v>
      </c>
      <c r="AM358" s="223"/>
    </row>
    <row r="359" spans="1:39" ht="13" outlineLevel="1" x14ac:dyDescent="0.25">
      <c r="A359" s="80" t="s">
        <v>460</v>
      </c>
      <c r="B359" s="80" t="s">
        <v>39</v>
      </c>
      <c r="C359" s="72"/>
      <c r="D359" s="71" t="s">
        <v>147</v>
      </c>
      <c r="E359" s="142" t="s">
        <v>897</v>
      </c>
      <c r="F359" s="71" t="s">
        <v>503</v>
      </c>
      <c r="G359" s="235">
        <v>44734</v>
      </c>
      <c r="H359" s="235">
        <v>44734</v>
      </c>
      <c r="I359" s="74">
        <v>60</v>
      </c>
      <c r="J359" s="36">
        <v>144</v>
      </c>
      <c r="K359" s="142" t="s">
        <v>94</v>
      </c>
      <c r="L359" s="75" t="s">
        <v>66</v>
      </c>
      <c r="M359" s="142" t="s">
        <v>94</v>
      </c>
      <c r="N359" s="75" t="s">
        <v>66</v>
      </c>
      <c r="O359" s="71"/>
      <c r="P359" s="90" t="s">
        <v>179</v>
      </c>
      <c r="Q359" s="251">
        <v>6274001906</v>
      </c>
      <c r="R359" s="71" t="s">
        <v>346</v>
      </c>
      <c r="S359" s="76"/>
      <c r="T359" s="77"/>
      <c r="U359" s="76">
        <v>142187500</v>
      </c>
      <c r="V359" s="78">
        <v>2369791.6666666665</v>
      </c>
      <c r="W359" s="78">
        <v>987413.1944444445</v>
      </c>
      <c r="X359" s="155">
        <v>40286458.333333343</v>
      </c>
      <c r="Y359" s="155">
        <v>987413.1944444445</v>
      </c>
      <c r="Z359" s="155">
        <v>987413.1944444445</v>
      </c>
      <c r="AA359" s="155">
        <v>987413.1944444445</v>
      </c>
      <c r="AB359" s="155">
        <v>987413.1944444445</v>
      </c>
      <c r="AC359" s="155">
        <v>987413.1944444445</v>
      </c>
      <c r="AD359" s="155">
        <v>987413.1944444445</v>
      </c>
      <c r="AE359" s="155">
        <v>987413.1944444445</v>
      </c>
      <c r="AF359" s="155">
        <v>987413.1944444445</v>
      </c>
      <c r="AG359" s="155">
        <v>987413.1944444445</v>
      </c>
      <c r="AH359" s="155">
        <v>987413.1944444445</v>
      </c>
      <c r="AI359" s="155">
        <v>987413.1944444445</v>
      </c>
      <c r="AJ359" s="155">
        <v>987413.1944444445</v>
      </c>
      <c r="AK359" s="155">
        <v>11848958.33333333</v>
      </c>
      <c r="AL359" s="155">
        <v>28437500.000000015</v>
      </c>
      <c r="AM359" s="223"/>
    </row>
    <row r="360" spans="1:39" ht="13" outlineLevel="1" x14ac:dyDescent="0.25">
      <c r="A360" s="80" t="s">
        <v>460</v>
      </c>
      <c r="B360" s="80" t="s">
        <v>39</v>
      </c>
      <c r="C360" s="72"/>
      <c r="D360" s="71" t="s">
        <v>64</v>
      </c>
      <c r="E360" s="142" t="s">
        <v>898</v>
      </c>
      <c r="F360" s="71" t="s">
        <v>584</v>
      </c>
      <c r="G360" s="235">
        <v>44743</v>
      </c>
      <c r="H360" s="235">
        <v>44740</v>
      </c>
      <c r="I360" s="74">
        <v>30</v>
      </c>
      <c r="J360" s="36">
        <v>120</v>
      </c>
      <c r="K360" s="142" t="s">
        <v>94</v>
      </c>
      <c r="L360" s="75" t="s">
        <v>66</v>
      </c>
      <c r="M360" s="142" t="s">
        <v>94</v>
      </c>
      <c r="N360" s="75" t="s">
        <v>66</v>
      </c>
      <c r="O360" s="71"/>
      <c r="P360" s="90" t="s">
        <v>179</v>
      </c>
      <c r="Q360" s="251">
        <v>6274001909</v>
      </c>
      <c r="R360" s="71">
        <v>6274001909</v>
      </c>
      <c r="S360" s="76"/>
      <c r="T360" s="77"/>
      <c r="U360" s="76">
        <v>60800000</v>
      </c>
      <c r="V360" s="78">
        <v>2026666.6666666667</v>
      </c>
      <c r="W360" s="78">
        <v>506666.66666666669</v>
      </c>
      <c r="X360" s="156">
        <v>0</v>
      </c>
      <c r="Y360" s="156">
        <v>0</v>
      </c>
      <c r="Z360" s="156">
        <v>0</v>
      </c>
      <c r="AA360" s="156">
        <v>0</v>
      </c>
      <c r="AB360" s="156">
        <v>0</v>
      </c>
      <c r="AC360" s="156">
        <v>0</v>
      </c>
      <c r="AD360" s="156">
        <v>0</v>
      </c>
      <c r="AE360" s="156">
        <v>0</v>
      </c>
      <c r="AF360" s="156">
        <v>0</v>
      </c>
      <c r="AG360" s="156">
        <v>0</v>
      </c>
      <c r="AH360" s="156">
        <v>0</v>
      </c>
      <c r="AI360" s="156">
        <v>0</v>
      </c>
      <c r="AJ360" s="156">
        <v>0</v>
      </c>
      <c r="AK360" s="158">
        <v>0</v>
      </c>
      <c r="AL360" s="156">
        <v>0</v>
      </c>
      <c r="AM360" s="217"/>
    </row>
    <row r="361" spans="1:39" ht="13" outlineLevel="1" x14ac:dyDescent="0.25">
      <c r="A361" s="80" t="s">
        <v>460</v>
      </c>
      <c r="B361" s="80" t="s">
        <v>39</v>
      </c>
      <c r="C361" s="72"/>
      <c r="D361" s="71" t="s">
        <v>82</v>
      </c>
      <c r="E361" s="142" t="s">
        <v>899</v>
      </c>
      <c r="F361" s="71" t="s">
        <v>468</v>
      </c>
      <c r="G361" s="235">
        <v>44755</v>
      </c>
      <c r="H361" s="235">
        <v>44757</v>
      </c>
      <c r="I361" s="74">
        <v>36</v>
      </c>
      <c r="J361" s="36">
        <v>144</v>
      </c>
      <c r="K361" s="142" t="s">
        <v>94</v>
      </c>
      <c r="L361" s="75" t="s">
        <v>66</v>
      </c>
      <c r="M361" s="142" t="s">
        <v>94</v>
      </c>
      <c r="N361" s="75" t="s">
        <v>66</v>
      </c>
      <c r="O361" s="71"/>
      <c r="P361" s="90" t="s">
        <v>179</v>
      </c>
      <c r="Q361" s="251">
        <v>6274001903</v>
      </c>
      <c r="R361" s="71" t="s">
        <v>346</v>
      </c>
      <c r="S361" s="76"/>
      <c r="T361" s="77"/>
      <c r="U361" s="76">
        <v>76000000</v>
      </c>
      <c r="V361" s="78">
        <v>2111111.111111111</v>
      </c>
      <c r="W361" s="78">
        <v>527777.77777777775</v>
      </c>
      <c r="X361" s="158">
        <v>-2.2351741790771484E-8</v>
      </c>
      <c r="Y361" s="158">
        <v>0</v>
      </c>
      <c r="Z361" s="158">
        <v>0</v>
      </c>
      <c r="AA361" s="158">
        <v>0</v>
      </c>
      <c r="AB361" s="158">
        <v>0</v>
      </c>
      <c r="AC361" s="158">
        <v>0</v>
      </c>
      <c r="AD361" s="158">
        <v>0</v>
      </c>
      <c r="AE361" s="158">
        <v>0</v>
      </c>
      <c r="AF361" s="158">
        <v>0</v>
      </c>
      <c r="AG361" s="158">
        <v>0</v>
      </c>
      <c r="AH361" s="158">
        <v>0</v>
      </c>
      <c r="AI361" s="158">
        <v>0</v>
      </c>
      <c r="AJ361" s="158">
        <v>0</v>
      </c>
      <c r="AK361" s="158">
        <v>0</v>
      </c>
      <c r="AL361" s="158">
        <v>-2.2351741790771484E-8</v>
      </c>
      <c r="AM361" s="224"/>
    </row>
    <row r="362" spans="1:39" ht="13" outlineLevel="1" x14ac:dyDescent="0.25">
      <c r="A362" s="80" t="s">
        <v>460</v>
      </c>
      <c r="B362" s="80" t="s">
        <v>39</v>
      </c>
      <c r="C362" s="72"/>
      <c r="D362" s="71" t="s">
        <v>88</v>
      </c>
      <c r="E362" s="142" t="s">
        <v>900</v>
      </c>
      <c r="F362" s="71" t="s">
        <v>547</v>
      </c>
      <c r="G362" s="235">
        <v>44767</v>
      </c>
      <c r="H362" s="235">
        <v>44757</v>
      </c>
      <c r="I362" s="74">
        <v>96</v>
      </c>
      <c r="J362" s="36">
        <v>120</v>
      </c>
      <c r="K362" s="142" t="s">
        <v>94</v>
      </c>
      <c r="L362" s="75" t="s">
        <v>66</v>
      </c>
      <c r="M362" s="142" t="s">
        <v>94</v>
      </c>
      <c r="N362" s="75" t="s">
        <v>66</v>
      </c>
      <c r="O362" s="71"/>
      <c r="P362" s="90" t="s">
        <v>179</v>
      </c>
      <c r="Q362" s="251">
        <v>6274001905</v>
      </c>
      <c r="R362" s="71">
        <v>6274001905</v>
      </c>
      <c r="S362" s="76"/>
      <c r="T362" s="77"/>
      <c r="U362" s="76">
        <v>1191602171</v>
      </c>
      <c r="V362" s="78">
        <v>12412522.614583334</v>
      </c>
      <c r="W362" s="78">
        <v>9930018.0916666668</v>
      </c>
      <c r="X362" s="155">
        <v>670276221.1875</v>
      </c>
      <c r="Y362" s="155">
        <v>9930018.0916666668</v>
      </c>
      <c r="Z362" s="155">
        <v>9930018.0916666668</v>
      </c>
      <c r="AA362" s="155">
        <v>9930018.0916666668</v>
      </c>
      <c r="AB362" s="155">
        <v>9930018.0916666668</v>
      </c>
      <c r="AC362" s="155">
        <v>9930018.0916666668</v>
      </c>
      <c r="AD362" s="155">
        <v>9930018.0916666668</v>
      </c>
      <c r="AE362" s="155">
        <v>9930018.0916666668</v>
      </c>
      <c r="AF362" s="155">
        <v>9930018.0916666668</v>
      </c>
      <c r="AG362" s="155">
        <v>9930018.0916666668</v>
      </c>
      <c r="AH362" s="155">
        <v>9930018.0916666668</v>
      </c>
      <c r="AI362" s="155">
        <v>9930018.0916666668</v>
      </c>
      <c r="AJ362" s="155">
        <v>9930018.0916666668</v>
      </c>
      <c r="AK362" s="155">
        <v>119160217.10000001</v>
      </c>
      <c r="AL362" s="155">
        <v>551116004.08749998</v>
      </c>
      <c r="AM362" s="223"/>
    </row>
    <row r="363" spans="1:39" ht="13" outlineLevel="1" x14ac:dyDescent="0.25">
      <c r="A363" s="80" t="s">
        <v>460</v>
      </c>
      <c r="B363" s="80" t="s">
        <v>39</v>
      </c>
      <c r="C363" s="72"/>
      <c r="D363" s="71" t="s">
        <v>88</v>
      </c>
      <c r="E363" s="142" t="s">
        <v>901</v>
      </c>
      <c r="F363" s="71" t="s">
        <v>548</v>
      </c>
      <c r="G363" s="235">
        <v>44768</v>
      </c>
      <c r="H363" s="235">
        <v>44757</v>
      </c>
      <c r="I363" s="74">
        <v>60</v>
      </c>
      <c r="J363" s="36">
        <v>120</v>
      </c>
      <c r="K363" s="142" t="s">
        <v>94</v>
      </c>
      <c r="L363" s="75" t="s">
        <v>66</v>
      </c>
      <c r="M363" s="142" t="s">
        <v>94</v>
      </c>
      <c r="N363" s="75" t="s">
        <v>66</v>
      </c>
      <c r="O363" s="71"/>
      <c r="P363" s="90" t="s">
        <v>179</v>
      </c>
      <c r="Q363" s="251">
        <v>6274001905</v>
      </c>
      <c r="R363" s="71">
        <v>6274001905</v>
      </c>
      <c r="S363" s="76"/>
      <c r="T363" s="77"/>
      <c r="U363" s="76">
        <v>877179059</v>
      </c>
      <c r="V363" s="78">
        <v>14619650.983333332</v>
      </c>
      <c r="W363" s="78">
        <v>7309825.4916666662</v>
      </c>
      <c r="X363" s="155">
        <v>263153717.70000017</v>
      </c>
      <c r="Y363" s="155">
        <v>7309825.4916666662</v>
      </c>
      <c r="Z363" s="155">
        <v>7309825.4916666662</v>
      </c>
      <c r="AA363" s="155">
        <v>7309825.4916666662</v>
      </c>
      <c r="AB363" s="155">
        <v>7309825.4916666662</v>
      </c>
      <c r="AC363" s="155">
        <v>7309825.4916666662</v>
      </c>
      <c r="AD363" s="155">
        <v>7309825.4916666662</v>
      </c>
      <c r="AE363" s="155">
        <v>7309825.4916666662</v>
      </c>
      <c r="AF363" s="155">
        <v>7309825.4916666662</v>
      </c>
      <c r="AG363" s="155">
        <v>7309825.4916666662</v>
      </c>
      <c r="AH363" s="155">
        <v>7309825.4916666662</v>
      </c>
      <c r="AI363" s="155">
        <v>7309825.4916666662</v>
      </c>
      <c r="AJ363" s="155">
        <v>7309825.4916666662</v>
      </c>
      <c r="AK363" s="155">
        <v>87717905.899999976</v>
      </c>
      <c r="AL363" s="155">
        <v>175435811.80000019</v>
      </c>
      <c r="AM363" s="223">
        <v>45625</v>
      </c>
    </row>
    <row r="364" spans="1:39" ht="13" outlineLevel="1" x14ac:dyDescent="0.25">
      <c r="A364" s="80" t="s">
        <v>715</v>
      </c>
      <c r="B364" s="80" t="s">
        <v>39</v>
      </c>
      <c r="C364" s="72"/>
      <c r="D364" s="71" t="s">
        <v>176</v>
      </c>
      <c r="E364" s="142" t="s">
        <v>798</v>
      </c>
      <c r="F364" s="71" t="s">
        <v>799</v>
      </c>
      <c r="G364" s="235">
        <v>44764</v>
      </c>
      <c r="H364" s="235">
        <v>44765</v>
      </c>
      <c r="I364" s="74" t="s">
        <v>720</v>
      </c>
      <c r="J364" s="36">
        <v>96</v>
      </c>
      <c r="K364" s="74" t="s">
        <v>775</v>
      </c>
      <c r="L364" s="75" t="s">
        <v>596</v>
      </c>
      <c r="M364" s="74" t="s">
        <v>775</v>
      </c>
      <c r="N364" s="75" t="s">
        <v>596</v>
      </c>
      <c r="O364" s="71"/>
      <c r="P364" s="90" t="s">
        <v>1668</v>
      </c>
      <c r="Q364" s="251" t="s">
        <v>819</v>
      </c>
      <c r="R364" s="71"/>
      <c r="S364" s="76"/>
      <c r="T364" s="77"/>
      <c r="U364" s="165">
        <v>86890910</v>
      </c>
      <c r="V364" s="78">
        <v>7240909.166666667</v>
      </c>
      <c r="W364" s="78">
        <v>905113.64583333337</v>
      </c>
      <c r="X364" s="155">
        <v>86890910</v>
      </c>
      <c r="Y364" s="155">
        <v>905113.64583333337</v>
      </c>
      <c r="Z364" s="155">
        <v>905113.64583333337</v>
      </c>
      <c r="AA364" s="155">
        <v>905113.64583333337</v>
      </c>
      <c r="AB364" s="155">
        <v>905113.64583333337</v>
      </c>
      <c r="AC364" s="155">
        <v>905113.64583333337</v>
      </c>
      <c r="AD364" s="155">
        <v>905113.64583333337</v>
      </c>
      <c r="AE364" s="155">
        <v>905113.64583333337</v>
      </c>
      <c r="AF364" s="155">
        <v>905113.64583333337</v>
      </c>
      <c r="AG364" s="155">
        <v>905113.64583333337</v>
      </c>
      <c r="AH364" s="155">
        <v>905113.64583333337</v>
      </c>
      <c r="AI364" s="155">
        <v>905113.64583333337</v>
      </c>
      <c r="AJ364" s="155">
        <v>905113.64583333337</v>
      </c>
      <c r="AK364" s="155">
        <v>10861363.75</v>
      </c>
      <c r="AL364" s="155">
        <v>76029546.25</v>
      </c>
      <c r="AM364" s="216" t="s">
        <v>1179</v>
      </c>
    </row>
    <row r="365" spans="1:39" ht="13" outlineLevel="1" x14ac:dyDescent="0.25">
      <c r="A365" s="80" t="s">
        <v>460</v>
      </c>
      <c r="B365" s="80" t="s">
        <v>39</v>
      </c>
      <c r="C365" s="72"/>
      <c r="D365" s="71" t="s">
        <v>147</v>
      </c>
      <c r="E365" s="142" t="s">
        <v>902</v>
      </c>
      <c r="F365" s="71" t="s">
        <v>504</v>
      </c>
      <c r="G365" s="235">
        <v>44825</v>
      </c>
      <c r="H365" s="235">
        <v>44813</v>
      </c>
      <c r="I365" s="74">
        <v>60</v>
      </c>
      <c r="J365" s="36">
        <v>144</v>
      </c>
      <c r="K365" s="142" t="s">
        <v>613</v>
      </c>
      <c r="L365" s="75" t="s">
        <v>46</v>
      </c>
      <c r="M365" s="142" t="s">
        <v>613</v>
      </c>
      <c r="N365" s="75" t="s">
        <v>46</v>
      </c>
      <c r="O365" s="71"/>
      <c r="P365" s="90" t="s">
        <v>179</v>
      </c>
      <c r="Q365" s="251">
        <v>6274001906</v>
      </c>
      <c r="R365" s="71" t="s">
        <v>346</v>
      </c>
      <c r="S365" s="76"/>
      <c r="T365" s="77"/>
      <c r="U365" s="76">
        <v>60000000</v>
      </c>
      <c r="V365" s="78">
        <v>1000000</v>
      </c>
      <c r="W365" s="78">
        <v>416666.66666666669</v>
      </c>
      <c r="X365" s="155">
        <v>20000000</v>
      </c>
      <c r="Y365" s="155">
        <v>416666.66666666669</v>
      </c>
      <c r="Z365" s="155">
        <v>416666.66666666669</v>
      </c>
      <c r="AA365" s="155">
        <v>416666.66666666669</v>
      </c>
      <c r="AB365" s="155">
        <v>416666.66666666669</v>
      </c>
      <c r="AC365" s="155">
        <v>416666.66666666669</v>
      </c>
      <c r="AD365" s="155">
        <v>416666.66666666669</v>
      </c>
      <c r="AE365" s="155">
        <v>416666.66666666669</v>
      </c>
      <c r="AF365" s="155">
        <v>416666.66666666669</v>
      </c>
      <c r="AG365" s="155">
        <v>416666.66666666669</v>
      </c>
      <c r="AH365" s="155">
        <v>416666.66666666669</v>
      </c>
      <c r="AI365" s="155">
        <v>416666.66666666669</v>
      </c>
      <c r="AJ365" s="155">
        <v>416666.66666666669</v>
      </c>
      <c r="AK365" s="155">
        <v>5000000</v>
      </c>
      <c r="AL365" s="155">
        <v>15000000</v>
      </c>
      <c r="AM365" s="223"/>
    </row>
    <row r="366" spans="1:39" ht="13" outlineLevel="1" x14ac:dyDescent="0.25">
      <c r="A366" s="80" t="s">
        <v>712</v>
      </c>
      <c r="B366" s="80" t="s">
        <v>39</v>
      </c>
      <c r="C366" s="72"/>
      <c r="D366" s="161" t="s">
        <v>719</v>
      </c>
      <c r="E366" s="142" t="s">
        <v>696</v>
      </c>
      <c r="F366" s="71" t="s">
        <v>697</v>
      </c>
      <c r="G366" s="141">
        <v>44818</v>
      </c>
      <c r="H366" s="141">
        <v>44813</v>
      </c>
      <c r="I366" s="141" t="s">
        <v>720</v>
      </c>
      <c r="J366" s="36">
        <v>96</v>
      </c>
      <c r="K366" s="148" t="s">
        <v>721</v>
      </c>
      <c r="L366" s="96" t="s">
        <v>50</v>
      </c>
      <c r="M366" s="148" t="s">
        <v>721</v>
      </c>
      <c r="N366" s="96" t="s">
        <v>50</v>
      </c>
      <c r="O366" s="38"/>
      <c r="P366" s="90" t="s">
        <v>1670</v>
      </c>
      <c r="Q366" s="250" t="s">
        <v>722</v>
      </c>
      <c r="R366" s="38">
        <v>6274001901</v>
      </c>
      <c r="S366" s="92"/>
      <c r="T366" s="58"/>
      <c r="U366" s="158">
        <v>39640000</v>
      </c>
      <c r="V366" s="78">
        <v>3303333.3333333335</v>
      </c>
      <c r="W366" s="78">
        <v>412916.66666666669</v>
      </c>
      <c r="X366" s="155">
        <v>0</v>
      </c>
      <c r="Y366" s="155">
        <v>0</v>
      </c>
      <c r="Z366" s="155">
        <v>0</v>
      </c>
      <c r="AA366" s="155">
        <v>0</v>
      </c>
      <c r="AB366" s="155">
        <v>0</v>
      </c>
      <c r="AC366" s="155">
        <v>0</v>
      </c>
      <c r="AD366" s="155">
        <v>0</v>
      </c>
      <c r="AE366" s="155">
        <v>0</v>
      </c>
      <c r="AF366" s="155">
        <v>0</v>
      </c>
      <c r="AG366" s="155">
        <v>0</v>
      </c>
      <c r="AH366" s="155">
        <v>0</v>
      </c>
      <c r="AI366" s="155">
        <v>0</v>
      </c>
      <c r="AJ366" s="155">
        <v>0</v>
      </c>
      <c r="AK366" s="155">
        <v>0</v>
      </c>
      <c r="AL366" s="155">
        <v>0</v>
      </c>
      <c r="AM366" s="223"/>
    </row>
    <row r="367" spans="1:39" ht="13" outlineLevel="1" x14ac:dyDescent="0.25">
      <c r="A367" s="80" t="s">
        <v>712</v>
      </c>
      <c r="B367" s="80" t="s">
        <v>39</v>
      </c>
      <c r="C367" s="72"/>
      <c r="D367" s="161" t="s">
        <v>719</v>
      </c>
      <c r="E367" s="142" t="s">
        <v>698</v>
      </c>
      <c r="F367" s="71" t="s">
        <v>699</v>
      </c>
      <c r="G367" s="141">
        <v>44818</v>
      </c>
      <c r="H367" s="141">
        <v>44813</v>
      </c>
      <c r="I367" s="141" t="s">
        <v>720</v>
      </c>
      <c r="J367" s="36">
        <v>96</v>
      </c>
      <c r="K367" s="151" t="s">
        <v>721</v>
      </c>
      <c r="L367" s="96" t="s">
        <v>50</v>
      </c>
      <c r="M367" s="151" t="s">
        <v>721</v>
      </c>
      <c r="N367" s="96" t="s">
        <v>50</v>
      </c>
      <c r="O367" s="38"/>
      <c r="P367" s="90" t="s">
        <v>1670</v>
      </c>
      <c r="Q367" s="252" t="s">
        <v>722</v>
      </c>
      <c r="R367" s="38">
        <v>6274001901</v>
      </c>
      <c r="S367" s="92"/>
      <c r="T367" s="58"/>
      <c r="U367" s="158">
        <v>39640000</v>
      </c>
      <c r="V367" s="78">
        <v>3303333.3333333335</v>
      </c>
      <c r="W367" s="78">
        <v>412916.66666666669</v>
      </c>
      <c r="X367" s="155">
        <v>0</v>
      </c>
      <c r="Y367" s="155">
        <v>0</v>
      </c>
      <c r="Z367" s="155">
        <v>0</v>
      </c>
      <c r="AA367" s="155">
        <v>0</v>
      </c>
      <c r="AB367" s="155">
        <v>0</v>
      </c>
      <c r="AC367" s="155">
        <v>0</v>
      </c>
      <c r="AD367" s="155">
        <v>0</v>
      </c>
      <c r="AE367" s="155">
        <v>0</v>
      </c>
      <c r="AF367" s="155">
        <v>0</v>
      </c>
      <c r="AG367" s="155">
        <v>0</v>
      </c>
      <c r="AH367" s="155">
        <v>0</v>
      </c>
      <c r="AI367" s="155">
        <v>0</v>
      </c>
      <c r="AJ367" s="155">
        <v>0</v>
      </c>
      <c r="AK367" s="155">
        <v>0</v>
      </c>
      <c r="AL367" s="155">
        <v>0</v>
      </c>
      <c r="AM367" s="223"/>
    </row>
    <row r="368" spans="1:39" ht="13" outlineLevel="1" x14ac:dyDescent="0.25">
      <c r="A368" s="80" t="s">
        <v>715</v>
      </c>
      <c r="B368" s="80" t="s">
        <v>39</v>
      </c>
      <c r="C368" s="72"/>
      <c r="D368" s="161" t="s">
        <v>594</v>
      </c>
      <c r="E368" s="142" t="s">
        <v>903</v>
      </c>
      <c r="F368" s="71" t="s">
        <v>597</v>
      </c>
      <c r="G368" s="141">
        <v>44819</v>
      </c>
      <c r="H368" s="141">
        <v>44819</v>
      </c>
      <c r="I368" s="90">
        <v>36</v>
      </c>
      <c r="J368" s="36">
        <v>96</v>
      </c>
      <c r="K368" s="90">
        <v>1001202000</v>
      </c>
      <c r="L368" s="96" t="s">
        <v>50</v>
      </c>
      <c r="M368" s="90">
        <v>1001202000</v>
      </c>
      <c r="N368" s="96" t="s">
        <v>50</v>
      </c>
      <c r="O368" s="38"/>
      <c r="P368" s="90" t="s">
        <v>1668</v>
      </c>
      <c r="Q368" s="252">
        <v>6424001915</v>
      </c>
      <c r="R368" s="38">
        <v>6424001915</v>
      </c>
      <c r="S368" s="92"/>
      <c r="T368" s="58"/>
      <c r="U368" s="158">
        <v>52602439</v>
      </c>
      <c r="V368" s="78">
        <v>1461178.861111111</v>
      </c>
      <c r="W368" s="78">
        <v>547942.07291666663</v>
      </c>
      <c r="X368" s="155">
        <v>4.9999999925494194</v>
      </c>
      <c r="Y368" s="155">
        <v>5</v>
      </c>
      <c r="Z368" s="155">
        <v>0</v>
      </c>
      <c r="AA368" s="155">
        <v>0</v>
      </c>
      <c r="AB368" s="155">
        <v>0</v>
      </c>
      <c r="AC368" s="155">
        <v>0</v>
      </c>
      <c r="AD368" s="155">
        <v>0</v>
      </c>
      <c r="AE368" s="155">
        <v>0</v>
      </c>
      <c r="AF368" s="155">
        <v>0</v>
      </c>
      <c r="AG368" s="155">
        <v>0</v>
      </c>
      <c r="AH368" s="155">
        <v>0</v>
      </c>
      <c r="AI368" s="155">
        <v>0</v>
      </c>
      <c r="AJ368" s="155">
        <v>0</v>
      </c>
      <c r="AK368" s="155">
        <v>5</v>
      </c>
      <c r="AL368" s="155">
        <v>-7.4505805969238281E-9</v>
      </c>
      <c r="AM368" s="223"/>
    </row>
    <row r="369" spans="1:39" ht="13" outlineLevel="1" x14ac:dyDescent="0.25">
      <c r="A369" s="80" t="s">
        <v>715</v>
      </c>
      <c r="B369" s="80" t="s">
        <v>39</v>
      </c>
      <c r="C369" s="72"/>
      <c r="D369" s="161" t="s">
        <v>594</v>
      </c>
      <c r="E369" s="142" t="s">
        <v>904</v>
      </c>
      <c r="F369" s="71" t="s">
        <v>598</v>
      </c>
      <c r="G369" s="141">
        <v>44819</v>
      </c>
      <c r="H369" s="141">
        <v>44819</v>
      </c>
      <c r="I369" s="90">
        <v>60</v>
      </c>
      <c r="J369" s="36">
        <v>96</v>
      </c>
      <c r="K369" s="90">
        <v>1001203000</v>
      </c>
      <c r="L369" s="96" t="s">
        <v>599</v>
      </c>
      <c r="M369" s="90">
        <v>1001203000</v>
      </c>
      <c r="N369" s="96" t="s">
        <v>599</v>
      </c>
      <c r="O369" s="38"/>
      <c r="P369" s="90" t="s">
        <v>1668</v>
      </c>
      <c r="Q369" s="252">
        <v>6424001915</v>
      </c>
      <c r="R369" s="38">
        <v>6424001915</v>
      </c>
      <c r="S369" s="92"/>
      <c r="T369" s="58"/>
      <c r="U369" s="158">
        <v>215935347</v>
      </c>
      <c r="V369" s="78">
        <v>3598922.45</v>
      </c>
      <c r="W369" s="78">
        <v>2249326.53125</v>
      </c>
      <c r="X369" s="155">
        <v>71978448.99999997</v>
      </c>
      <c r="Y369" s="155">
        <v>2249326.53125</v>
      </c>
      <c r="Z369" s="155">
        <v>2249326.53125</v>
      </c>
      <c r="AA369" s="155">
        <v>2249326.53125</v>
      </c>
      <c r="AB369" s="155">
        <v>2249326.53125</v>
      </c>
      <c r="AC369" s="155">
        <v>2249326.53125</v>
      </c>
      <c r="AD369" s="155">
        <v>2249326.53125</v>
      </c>
      <c r="AE369" s="155">
        <v>2249326.53125</v>
      </c>
      <c r="AF369" s="155">
        <v>2249326.53125</v>
      </c>
      <c r="AG369" s="155">
        <v>2249326.53125</v>
      </c>
      <c r="AH369" s="155">
        <v>2249326.53125</v>
      </c>
      <c r="AI369" s="155">
        <v>2249326.53125</v>
      </c>
      <c r="AJ369" s="155">
        <v>2249326.53125</v>
      </c>
      <c r="AK369" s="155">
        <v>26991918.375</v>
      </c>
      <c r="AL369" s="155">
        <v>44986530.62499997</v>
      </c>
      <c r="AM369" s="223"/>
    </row>
    <row r="370" spans="1:39" ht="13" outlineLevel="1" x14ac:dyDescent="0.25">
      <c r="A370" s="80" t="s">
        <v>715</v>
      </c>
      <c r="B370" s="80" t="s">
        <v>39</v>
      </c>
      <c r="C370" s="72"/>
      <c r="D370" s="161" t="s">
        <v>594</v>
      </c>
      <c r="E370" s="142" t="s">
        <v>905</v>
      </c>
      <c r="F370" s="71" t="s">
        <v>600</v>
      </c>
      <c r="G370" s="141">
        <v>44819</v>
      </c>
      <c r="H370" s="141">
        <v>44819</v>
      </c>
      <c r="I370" s="90">
        <v>60</v>
      </c>
      <c r="J370" s="36">
        <v>96</v>
      </c>
      <c r="K370" s="90">
        <v>1001202000</v>
      </c>
      <c r="L370" s="96" t="s">
        <v>50</v>
      </c>
      <c r="M370" s="90">
        <v>1001202000</v>
      </c>
      <c r="N370" s="96" t="s">
        <v>50</v>
      </c>
      <c r="O370" s="38"/>
      <c r="P370" s="90" t="s">
        <v>1668</v>
      </c>
      <c r="Q370" s="252">
        <v>6424001915</v>
      </c>
      <c r="R370" s="38">
        <v>6424001915</v>
      </c>
      <c r="S370" s="92"/>
      <c r="T370" s="58"/>
      <c r="U370" s="158">
        <v>303920466</v>
      </c>
      <c r="V370" s="78">
        <v>5065341.0999999996</v>
      </c>
      <c r="W370" s="78">
        <v>3165838.1875</v>
      </c>
      <c r="X370" s="155">
        <v>101306821.99999997</v>
      </c>
      <c r="Y370" s="155">
        <v>3165838.1875</v>
      </c>
      <c r="Z370" s="155">
        <v>3165838.1875</v>
      </c>
      <c r="AA370" s="155">
        <v>3165838.1875</v>
      </c>
      <c r="AB370" s="155">
        <v>3165838.1875</v>
      </c>
      <c r="AC370" s="155">
        <v>3165838.1875</v>
      </c>
      <c r="AD370" s="155">
        <v>3165838.1875</v>
      </c>
      <c r="AE370" s="155">
        <v>3165838.1875</v>
      </c>
      <c r="AF370" s="155">
        <v>3165838.1875</v>
      </c>
      <c r="AG370" s="155">
        <v>3165838.1875</v>
      </c>
      <c r="AH370" s="155">
        <v>3165838.1875</v>
      </c>
      <c r="AI370" s="155">
        <v>3165838.1875</v>
      </c>
      <c r="AJ370" s="155">
        <v>3165838.1875</v>
      </c>
      <c r="AK370" s="155">
        <v>37990058.25</v>
      </c>
      <c r="AL370" s="155">
        <v>63316763.74999997</v>
      </c>
      <c r="AM370" s="223"/>
    </row>
    <row r="371" spans="1:39" ht="13" outlineLevel="1" x14ac:dyDescent="0.25">
      <c r="A371" s="80" t="s">
        <v>715</v>
      </c>
      <c r="B371" s="80" t="s">
        <v>39</v>
      </c>
      <c r="C371" s="72"/>
      <c r="D371" s="161" t="s">
        <v>594</v>
      </c>
      <c r="E371" s="142" t="s">
        <v>906</v>
      </c>
      <c r="F371" s="71" t="s">
        <v>601</v>
      </c>
      <c r="G371" s="141">
        <v>44819</v>
      </c>
      <c r="H371" s="141">
        <v>44819</v>
      </c>
      <c r="I371" s="90">
        <v>96</v>
      </c>
      <c r="J371" s="36">
        <v>96</v>
      </c>
      <c r="K371" s="90">
        <v>1001203000</v>
      </c>
      <c r="L371" s="96" t="s">
        <v>599</v>
      </c>
      <c r="M371" s="90">
        <v>1001203000</v>
      </c>
      <c r="N371" s="96" t="s">
        <v>599</v>
      </c>
      <c r="O371" s="38"/>
      <c r="P371" s="90" t="s">
        <v>1668</v>
      </c>
      <c r="Q371" s="252">
        <v>6424001915</v>
      </c>
      <c r="R371" s="38">
        <v>6424001915</v>
      </c>
      <c r="S371" s="92"/>
      <c r="T371" s="58"/>
      <c r="U371" s="158">
        <v>987208013</v>
      </c>
      <c r="V371" s="78">
        <v>10283416.802083334</v>
      </c>
      <c r="W371" s="78">
        <v>10283416.802083334</v>
      </c>
      <c r="X371" s="155">
        <v>575871340.91666663</v>
      </c>
      <c r="Y371" s="155">
        <v>10283416.802083334</v>
      </c>
      <c r="Z371" s="155">
        <v>10283416.802083334</v>
      </c>
      <c r="AA371" s="155">
        <v>10283416.802083334</v>
      </c>
      <c r="AB371" s="155">
        <v>10283416.802083334</v>
      </c>
      <c r="AC371" s="155">
        <v>10283416.802083334</v>
      </c>
      <c r="AD371" s="155">
        <v>10283416.802083334</v>
      </c>
      <c r="AE371" s="155">
        <v>10283416.802083334</v>
      </c>
      <c r="AF371" s="155">
        <v>10283416.802083334</v>
      </c>
      <c r="AG371" s="155">
        <v>10283416.802083334</v>
      </c>
      <c r="AH371" s="155">
        <v>10283416.802083334</v>
      </c>
      <c r="AI371" s="155">
        <v>10283416.802083334</v>
      </c>
      <c r="AJ371" s="155">
        <v>10283416.802083334</v>
      </c>
      <c r="AK371" s="155">
        <v>123401001.62499999</v>
      </c>
      <c r="AL371" s="155">
        <v>452470339.29166663</v>
      </c>
      <c r="AM371" s="223"/>
    </row>
    <row r="372" spans="1:39" ht="13" outlineLevel="1" x14ac:dyDescent="0.25">
      <c r="A372" s="80" t="s">
        <v>712</v>
      </c>
      <c r="B372" s="80" t="s">
        <v>39</v>
      </c>
      <c r="C372" s="72"/>
      <c r="D372" s="161" t="s">
        <v>719</v>
      </c>
      <c r="E372" s="142" t="s">
        <v>700</v>
      </c>
      <c r="F372" s="71" t="s">
        <v>701</v>
      </c>
      <c r="G372" s="141">
        <v>44835</v>
      </c>
      <c r="H372" s="141">
        <v>44819</v>
      </c>
      <c r="I372" s="90" t="s">
        <v>720</v>
      </c>
      <c r="J372" s="36">
        <v>96</v>
      </c>
      <c r="K372" s="90" t="s">
        <v>721</v>
      </c>
      <c r="L372" s="96" t="s">
        <v>50</v>
      </c>
      <c r="M372" s="90" t="s">
        <v>721</v>
      </c>
      <c r="N372" s="96" t="s">
        <v>50</v>
      </c>
      <c r="O372" s="38"/>
      <c r="P372" s="90" t="s">
        <v>1670</v>
      </c>
      <c r="Q372" s="252" t="s">
        <v>722</v>
      </c>
      <c r="R372" s="38">
        <v>6274001901</v>
      </c>
      <c r="S372" s="92"/>
      <c r="T372" s="58"/>
      <c r="U372" s="158">
        <v>30440000</v>
      </c>
      <c r="V372" s="78">
        <v>2536666.6666666665</v>
      </c>
      <c r="W372" s="78">
        <v>317083.33333333331</v>
      </c>
      <c r="X372" s="155">
        <v>0</v>
      </c>
      <c r="Y372" s="155">
        <v>0</v>
      </c>
      <c r="Z372" s="155">
        <v>0</v>
      </c>
      <c r="AA372" s="155">
        <v>0</v>
      </c>
      <c r="AB372" s="155">
        <v>0</v>
      </c>
      <c r="AC372" s="155">
        <v>0</v>
      </c>
      <c r="AD372" s="155">
        <v>0</v>
      </c>
      <c r="AE372" s="155">
        <v>0</v>
      </c>
      <c r="AF372" s="155">
        <v>0</v>
      </c>
      <c r="AG372" s="155">
        <v>0</v>
      </c>
      <c r="AH372" s="155">
        <v>0</v>
      </c>
      <c r="AI372" s="155">
        <v>0</v>
      </c>
      <c r="AJ372" s="155">
        <v>0</v>
      </c>
      <c r="AK372" s="155">
        <v>0</v>
      </c>
      <c r="AL372" s="155">
        <v>0</v>
      </c>
      <c r="AM372" s="223"/>
    </row>
    <row r="373" spans="1:39" ht="13" outlineLevel="1" x14ac:dyDescent="0.25">
      <c r="A373" s="80" t="s">
        <v>460</v>
      </c>
      <c r="B373" s="80" t="s">
        <v>39</v>
      </c>
      <c r="C373" s="72"/>
      <c r="D373" s="161" t="s">
        <v>82</v>
      </c>
      <c r="E373" s="142" t="s">
        <v>907</v>
      </c>
      <c r="F373" s="71" t="s">
        <v>469</v>
      </c>
      <c r="G373" s="141">
        <v>44866</v>
      </c>
      <c r="H373" s="141">
        <v>44835</v>
      </c>
      <c r="I373" s="90">
        <v>60</v>
      </c>
      <c r="J373" s="36">
        <v>144</v>
      </c>
      <c r="K373" s="90">
        <v>1001601400</v>
      </c>
      <c r="L373" s="96" t="s">
        <v>46</v>
      </c>
      <c r="M373" s="90">
        <v>1001601400</v>
      </c>
      <c r="N373" s="96" t="s">
        <v>46</v>
      </c>
      <c r="O373" s="38"/>
      <c r="P373" s="90" t="s">
        <v>179</v>
      </c>
      <c r="Q373" s="252">
        <v>6274001903</v>
      </c>
      <c r="R373" s="38" t="s">
        <v>346</v>
      </c>
      <c r="S373" s="92"/>
      <c r="T373" s="58"/>
      <c r="U373" s="158">
        <v>34920000</v>
      </c>
      <c r="V373" s="78">
        <v>582000</v>
      </c>
      <c r="W373" s="78">
        <v>242500</v>
      </c>
      <c r="X373" s="155">
        <v>12222000</v>
      </c>
      <c r="Y373" s="155">
        <v>242500</v>
      </c>
      <c r="Z373" s="155">
        <v>242500</v>
      </c>
      <c r="AA373" s="155">
        <v>242500</v>
      </c>
      <c r="AB373" s="155">
        <v>242500</v>
      </c>
      <c r="AC373" s="155">
        <v>242500</v>
      </c>
      <c r="AD373" s="155">
        <v>242500</v>
      </c>
      <c r="AE373" s="155">
        <v>242500</v>
      </c>
      <c r="AF373" s="155">
        <v>242500</v>
      </c>
      <c r="AG373" s="155">
        <v>242500</v>
      </c>
      <c r="AH373" s="155">
        <v>242500</v>
      </c>
      <c r="AI373" s="155">
        <v>242500</v>
      </c>
      <c r="AJ373" s="155">
        <v>242500</v>
      </c>
      <c r="AK373" s="155">
        <v>2910000</v>
      </c>
      <c r="AL373" s="155">
        <v>9312000</v>
      </c>
      <c r="AM373" s="223"/>
    </row>
    <row r="374" spans="1:39" ht="13" outlineLevel="1" x14ac:dyDescent="0.25">
      <c r="A374" s="80" t="s">
        <v>460</v>
      </c>
      <c r="B374" s="80" t="s">
        <v>39</v>
      </c>
      <c r="C374" s="72"/>
      <c r="D374" s="161" t="s">
        <v>82</v>
      </c>
      <c r="E374" s="142" t="s">
        <v>908</v>
      </c>
      <c r="F374" s="71" t="s">
        <v>470</v>
      </c>
      <c r="G374" s="141">
        <v>44978</v>
      </c>
      <c r="H374" s="141">
        <v>44835</v>
      </c>
      <c r="I374" s="90">
        <v>60</v>
      </c>
      <c r="J374" s="36">
        <v>144</v>
      </c>
      <c r="K374" s="90">
        <v>1001601400</v>
      </c>
      <c r="L374" s="96" t="s">
        <v>46</v>
      </c>
      <c r="M374" s="90">
        <v>1001601400</v>
      </c>
      <c r="N374" s="96" t="s">
        <v>46</v>
      </c>
      <c r="O374" s="38"/>
      <c r="P374" s="90" t="s">
        <v>179</v>
      </c>
      <c r="Q374" s="252">
        <v>6274001903</v>
      </c>
      <c r="R374" s="38" t="s">
        <v>346</v>
      </c>
      <c r="S374" s="92"/>
      <c r="T374" s="58"/>
      <c r="U374" s="158">
        <v>255000000</v>
      </c>
      <c r="V374" s="78">
        <v>4250000</v>
      </c>
      <c r="W374" s="78">
        <v>1770833.3333333333</v>
      </c>
      <c r="X374" s="155">
        <v>89250000</v>
      </c>
      <c r="Y374" s="155">
        <v>1770833.3333333333</v>
      </c>
      <c r="Z374" s="155">
        <v>1770833.3333333333</v>
      </c>
      <c r="AA374" s="155">
        <v>1770833.3333333333</v>
      </c>
      <c r="AB374" s="155">
        <v>1770833.3333333333</v>
      </c>
      <c r="AC374" s="155">
        <v>1770833.3333333333</v>
      </c>
      <c r="AD374" s="155">
        <v>1770833.3333333333</v>
      </c>
      <c r="AE374" s="155">
        <v>1770833.3333333333</v>
      </c>
      <c r="AF374" s="155">
        <v>1770833.3333333333</v>
      </c>
      <c r="AG374" s="155">
        <v>1770833.3333333333</v>
      </c>
      <c r="AH374" s="155">
        <v>1770833.3333333333</v>
      </c>
      <c r="AI374" s="155">
        <v>1770833.3333333333</v>
      </c>
      <c r="AJ374" s="155">
        <v>1770833.3333333333</v>
      </c>
      <c r="AK374" s="155">
        <v>21250000</v>
      </c>
      <c r="AL374" s="155">
        <v>68000000</v>
      </c>
      <c r="AM374" s="223"/>
    </row>
    <row r="375" spans="1:39" ht="13" outlineLevel="1" x14ac:dyDescent="0.25">
      <c r="A375" s="80" t="s">
        <v>460</v>
      </c>
      <c r="B375" s="80" t="s">
        <v>39</v>
      </c>
      <c r="C375" s="72"/>
      <c r="D375" s="161" t="s">
        <v>82</v>
      </c>
      <c r="E375" s="142" t="s">
        <v>909</v>
      </c>
      <c r="F375" s="71" t="s">
        <v>471</v>
      </c>
      <c r="G375" s="141">
        <v>45139</v>
      </c>
      <c r="H375" s="141">
        <v>44835</v>
      </c>
      <c r="I375" s="90">
        <v>60</v>
      </c>
      <c r="J375" s="36">
        <v>144</v>
      </c>
      <c r="K375" s="90">
        <v>1001601400</v>
      </c>
      <c r="L375" s="96" t="s">
        <v>46</v>
      </c>
      <c r="M375" s="90">
        <v>1001601400</v>
      </c>
      <c r="N375" s="96" t="s">
        <v>46</v>
      </c>
      <c r="O375" s="38"/>
      <c r="P375" s="90" t="s">
        <v>179</v>
      </c>
      <c r="Q375" s="252">
        <v>6274001903</v>
      </c>
      <c r="R375" s="38" t="s">
        <v>346</v>
      </c>
      <c r="S375" s="92"/>
      <c r="T375" s="58"/>
      <c r="U375" s="158">
        <v>34600000</v>
      </c>
      <c r="V375" s="78">
        <v>576666.66666666663</v>
      </c>
      <c r="W375" s="78">
        <v>240277.77777777778</v>
      </c>
      <c r="X375" s="155">
        <v>12110000</v>
      </c>
      <c r="Y375" s="155">
        <v>240277.77777777778</v>
      </c>
      <c r="Z375" s="155">
        <v>240277.77777777778</v>
      </c>
      <c r="AA375" s="155">
        <v>240277.77777777778</v>
      </c>
      <c r="AB375" s="155">
        <v>240277.77777777778</v>
      </c>
      <c r="AC375" s="155">
        <v>240277.77777777778</v>
      </c>
      <c r="AD375" s="155">
        <v>240277.77777777778</v>
      </c>
      <c r="AE375" s="155">
        <v>240277.77777777778</v>
      </c>
      <c r="AF375" s="155">
        <v>240277.77777777778</v>
      </c>
      <c r="AG375" s="155">
        <v>240277.77777777778</v>
      </c>
      <c r="AH375" s="155">
        <v>240277.77777777778</v>
      </c>
      <c r="AI375" s="155">
        <v>240277.77777777778</v>
      </c>
      <c r="AJ375" s="155">
        <v>240277.77777777778</v>
      </c>
      <c r="AK375" s="155">
        <v>2883333.333333334</v>
      </c>
      <c r="AL375" s="155">
        <v>9226666.666666666</v>
      </c>
      <c r="AM375" s="223"/>
    </row>
    <row r="376" spans="1:39" ht="13" outlineLevel="1" x14ac:dyDescent="0.25">
      <c r="A376" s="80" t="s">
        <v>460</v>
      </c>
      <c r="B376" s="80" t="s">
        <v>39</v>
      </c>
      <c r="C376" s="72"/>
      <c r="D376" s="161" t="s">
        <v>147</v>
      </c>
      <c r="E376" s="142" t="s">
        <v>910</v>
      </c>
      <c r="F376" s="71" t="s">
        <v>505</v>
      </c>
      <c r="G376" s="141">
        <v>44986</v>
      </c>
      <c r="H376" s="141">
        <v>44835</v>
      </c>
      <c r="I376" s="90">
        <v>36</v>
      </c>
      <c r="J376" s="36">
        <v>144</v>
      </c>
      <c r="K376" s="90">
        <v>1001601400</v>
      </c>
      <c r="L376" s="96" t="s">
        <v>46</v>
      </c>
      <c r="M376" s="90">
        <v>1001601400</v>
      </c>
      <c r="N376" s="96" t="s">
        <v>46</v>
      </c>
      <c r="O376" s="38"/>
      <c r="P376" s="90" t="s">
        <v>179</v>
      </c>
      <c r="Q376" s="252">
        <v>6274001906</v>
      </c>
      <c r="R376" s="38" t="s">
        <v>346</v>
      </c>
      <c r="S376" s="92"/>
      <c r="T376" s="58"/>
      <c r="U376" s="158">
        <v>49000000</v>
      </c>
      <c r="V376" s="78">
        <v>1361111.111111111</v>
      </c>
      <c r="W376" s="78">
        <v>340277.77777777775</v>
      </c>
      <c r="X376" s="155">
        <v>8166686.6666666595</v>
      </c>
      <c r="Y376" s="155">
        <v>340277.77777777775</v>
      </c>
      <c r="Z376" s="155">
        <v>340277.77777777775</v>
      </c>
      <c r="AA376" s="155">
        <v>340257.77777777775</v>
      </c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>
        <v>1020813.3333333333</v>
      </c>
      <c r="AL376" s="155">
        <v>7145873.3333333265</v>
      </c>
      <c r="AM376" s="216" t="s">
        <v>1179</v>
      </c>
    </row>
    <row r="377" spans="1:39" ht="13" outlineLevel="1" x14ac:dyDescent="0.25">
      <c r="A377" s="80" t="s">
        <v>460</v>
      </c>
      <c r="B377" s="80" t="s">
        <v>39</v>
      </c>
      <c r="C377" s="72"/>
      <c r="D377" s="161" t="s">
        <v>147</v>
      </c>
      <c r="E377" s="142" t="s">
        <v>911</v>
      </c>
      <c r="F377" s="71" t="s">
        <v>508</v>
      </c>
      <c r="G377" s="141">
        <v>44866</v>
      </c>
      <c r="H377" s="141">
        <v>44835</v>
      </c>
      <c r="I377" s="90">
        <v>60</v>
      </c>
      <c r="J377" s="36">
        <v>144</v>
      </c>
      <c r="K377" s="90">
        <v>1001601400</v>
      </c>
      <c r="L377" s="96" t="s">
        <v>46</v>
      </c>
      <c r="M377" s="90">
        <v>1001601400</v>
      </c>
      <c r="N377" s="96" t="s">
        <v>46</v>
      </c>
      <c r="O377" s="38"/>
      <c r="P377" s="90" t="s">
        <v>179</v>
      </c>
      <c r="Q377" s="252">
        <v>6274001906</v>
      </c>
      <c r="R377" s="38" t="s">
        <v>346</v>
      </c>
      <c r="S377" s="92"/>
      <c r="T377" s="58"/>
      <c r="U377" s="158">
        <v>34500000</v>
      </c>
      <c r="V377" s="78">
        <v>575000</v>
      </c>
      <c r="W377" s="78">
        <v>239583.33333333334</v>
      </c>
      <c r="X377" s="155">
        <v>12075000</v>
      </c>
      <c r="Y377" s="155">
        <v>239583.33333333334</v>
      </c>
      <c r="Z377" s="155">
        <v>239583.33333333334</v>
      </c>
      <c r="AA377" s="155">
        <v>239583.33333333334</v>
      </c>
      <c r="AB377" s="155">
        <v>239583.33333333334</v>
      </c>
      <c r="AC377" s="155">
        <v>239583.33333333334</v>
      </c>
      <c r="AD377" s="155">
        <v>239583.33333333334</v>
      </c>
      <c r="AE377" s="155">
        <v>239583.33333333334</v>
      </c>
      <c r="AF377" s="155">
        <v>239583.33333333334</v>
      </c>
      <c r="AG377" s="155">
        <v>239583.33333333334</v>
      </c>
      <c r="AH377" s="155">
        <v>239583.33333333334</v>
      </c>
      <c r="AI377" s="155">
        <v>239583.33333333334</v>
      </c>
      <c r="AJ377" s="155">
        <v>239583.33333333334</v>
      </c>
      <c r="AK377" s="155">
        <v>2875000.0000000005</v>
      </c>
      <c r="AL377" s="155">
        <v>9200000</v>
      </c>
      <c r="AM377" s="223"/>
    </row>
    <row r="378" spans="1:39" ht="13" outlineLevel="1" x14ac:dyDescent="0.25">
      <c r="A378" s="80" t="s">
        <v>460</v>
      </c>
      <c r="B378" s="80" t="s">
        <v>39</v>
      </c>
      <c r="C378" s="72"/>
      <c r="D378" s="161" t="s">
        <v>168</v>
      </c>
      <c r="E378" s="142" t="s">
        <v>912</v>
      </c>
      <c r="F378" s="71" t="s">
        <v>531</v>
      </c>
      <c r="G378" s="141">
        <v>44815</v>
      </c>
      <c r="H378" s="141">
        <v>44835</v>
      </c>
      <c r="I378" s="90">
        <v>60</v>
      </c>
      <c r="J378" s="36">
        <v>144</v>
      </c>
      <c r="K378" s="90">
        <v>1001602000</v>
      </c>
      <c r="L378" s="96" t="s">
        <v>66</v>
      </c>
      <c r="M378" s="90">
        <v>1001602000</v>
      </c>
      <c r="N378" s="96" t="s">
        <v>66</v>
      </c>
      <c r="O378" s="38"/>
      <c r="P378" s="90" t="s">
        <v>179</v>
      </c>
      <c r="Q378" s="252">
        <v>6274001906</v>
      </c>
      <c r="R378" s="38" t="s">
        <v>346</v>
      </c>
      <c r="S378" s="92"/>
      <c r="T378" s="58"/>
      <c r="U378" s="158">
        <v>205226319</v>
      </c>
      <c r="V378" s="78">
        <v>3420438.65</v>
      </c>
      <c r="W378" s="78">
        <v>1425182.7708333333</v>
      </c>
      <c r="X378" s="155">
        <v>71829211.650000066</v>
      </c>
      <c r="Y378" s="155">
        <v>1425182.7708333333</v>
      </c>
      <c r="Z378" s="155">
        <v>1425182.7708333333</v>
      </c>
      <c r="AA378" s="155">
        <v>1425182.7708333333</v>
      </c>
      <c r="AB378" s="155">
        <v>1425182.7708333333</v>
      </c>
      <c r="AC378" s="155">
        <v>1425182.7708333333</v>
      </c>
      <c r="AD378" s="155">
        <v>1425182.7708333333</v>
      </c>
      <c r="AE378" s="155">
        <v>1425182.7708333333</v>
      </c>
      <c r="AF378" s="155">
        <v>1425182.7708333333</v>
      </c>
      <c r="AG378" s="155">
        <v>1425182.7708333333</v>
      </c>
      <c r="AH378" s="155">
        <v>1425182.7708333333</v>
      </c>
      <c r="AI378" s="155">
        <v>1425182.7708333333</v>
      </c>
      <c r="AJ378" s="155">
        <v>1425182.7708333333</v>
      </c>
      <c r="AK378" s="155">
        <v>17102193.250000004</v>
      </c>
      <c r="AL378" s="155">
        <v>54727018.400000066</v>
      </c>
      <c r="AM378" s="223"/>
    </row>
    <row r="379" spans="1:39" ht="13" outlineLevel="1" x14ac:dyDescent="0.25">
      <c r="A379" s="80" t="s">
        <v>460</v>
      </c>
      <c r="B379" s="80" t="s">
        <v>39</v>
      </c>
      <c r="C379" s="72"/>
      <c r="D379" s="161" t="s">
        <v>88</v>
      </c>
      <c r="E379" s="142" t="s">
        <v>913</v>
      </c>
      <c r="F379" s="71" t="s">
        <v>549</v>
      </c>
      <c r="G379" s="141">
        <v>44837</v>
      </c>
      <c r="H379" s="141">
        <v>44835</v>
      </c>
      <c r="I379" s="90">
        <v>60</v>
      </c>
      <c r="J379" s="36">
        <v>120</v>
      </c>
      <c r="K379" s="90">
        <v>1001603000</v>
      </c>
      <c r="L379" s="96" t="s">
        <v>125</v>
      </c>
      <c r="M379" s="90">
        <v>1001603000</v>
      </c>
      <c r="N379" s="96" t="s">
        <v>125</v>
      </c>
      <c r="O379" s="38"/>
      <c r="P379" s="90" t="s">
        <v>179</v>
      </c>
      <c r="Q379" s="252">
        <v>6274001905</v>
      </c>
      <c r="R379" s="38">
        <v>6274001905</v>
      </c>
      <c r="S379" s="92"/>
      <c r="T379" s="58"/>
      <c r="U379" s="158">
        <v>480000000</v>
      </c>
      <c r="V379" s="78">
        <v>8000000</v>
      </c>
      <c r="W379" s="78">
        <v>4000000</v>
      </c>
      <c r="X379" s="155">
        <v>168000000</v>
      </c>
      <c r="Y379" s="155">
        <v>4000000</v>
      </c>
      <c r="Z379" s="155">
        <v>4000000</v>
      </c>
      <c r="AA379" s="155">
        <v>4000000</v>
      </c>
      <c r="AB379" s="155">
        <v>4000000</v>
      </c>
      <c r="AC379" s="155">
        <v>4000000</v>
      </c>
      <c r="AD379" s="155">
        <v>4000000</v>
      </c>
      <c r="AE379" s="155">
        <v>4000000</v>
      </c>
      <c r="AF379" s="155">
        <v>4000000</v>
      </c>
      <c r="AG379" s="155">
        <v>4000000</v>
      </c>
      <c r="AH379" s="155">
        <v>4000000</v>
      </c>
      <c r="AI379" s="155">
        <v>4000000</v>
      </c>
      <c r="AJ379" s="155">
        <v>4000000</v>
      </c>
      <c r="AK379" s="155">
        <v>48000000</v>
      </c>
      <c r="AL379" s="155">
        <v>120000000</v>
      </c>
      <c r="AM379" s="223">
        <v>45625</v>
      </c>
    </row>
    <row r="380" spans="1:39" ht="13" outlineLevel="1" x14ac:dyDescent="0.25">
      <c r="A380" s="80" t="s">
        <v>460</v>
      </c>
      <c r="B380" s="80" t="s">
        <v>39</v>
      </c>
      <c r="C380" s="72"/>
      <c r="D380" s="161" t="s">
        <v>88</v>
      </c>
      <c r="E380" s="142" t="s">
        <v>914</v>
      </c>
      <c r="F380" s="71" t="s">
        <v>550</v>
      </c>
      <c r="G380" s="141">
        <v>44866</v>
      </c>
      <c r="H380" s="141">
        <v>44835</v>
      </c>
      <c r="I380" s="90">
        <v>60</v>
      </c>
      <c r="J380" s="36">
        <v>120</v>
      </c>
      <c r="K380" s="90">
        <v>1001603000</v>
      </c>
      <c r="L380" s="96" t="s">
        <v>125</v>
      </c>
      <c r="M380" s="90">
        <v>1001603000</v>
      </c>
      <c r="N380" s="96" t="s">
        <v>125</v>
      </c>
      <c r="O380" s="38"/>
      <c r="P380" s="90" t="s">
        <v>179</v>
      </c>
      <c r="Q380" s="252">
        <v>6274001905</v>
      </c>
      <c r="R380" s="38">
        <v>6274001905</v>
      </c>
      <c r="S380" s="92"/>
      <c r="T380" s="58"/>
      <c r="U380" s="158">
        <v>475000000</v>
      </c>
      <c r="V380" s="78">
        <v>7916666.666666667</v>
      </c>
      <c r="W380" s="78">
        <v>3958333.3333333335</v>
      </c>
      <c r="X380" s="155">
        <v>166250000</v>
      </c>
      <c r="Y380" s="155">
        <v>3958333.3333333335</v>
      </c>
      <c r="Z380" s="155">
        <v>3958333.3333333335</v>
      </c>
      <c r="AA380" s="155">
        <v>3958333.3333333335</v>
      </c>
      <c r="AB380" s="155">
        <v>3958333.3333333335</v>
      </c>
      <c r="AC380" s="155">
        <v>3958333.3333333335</v>
      </c>
      <c r="AD380" s="155">
        <v>3958333.3333333335</v>
      </c>
      <c r="AE380" s="155">
        <v>3958333.3333333335</v>
      </c>
      <c r="AF380" s="155">
        <v>3958333.3333333335</v>
      </c>
      <c r="AG380" s="155">
        <v>3958333.3333333335</v>
      </c>
      <c r="AH380" s="155">
        <v>3958333.3333333335</v>
      </c>
      <c r="AI380" s="155">
        <v>3958333.3333333335</v>
      </c>
      <c r="AJ380" s="155">
        <v>3958333.3333333335</v>
      </c>
      <c r="AK380" s="155">
        <v>47500000.000000007</v>
      </c>
      <c r="AL380" s="155">
        <v>118750000</v>
      </c>
      <c r="AM380" s="223">
        <v>45625</v>
      </c>
    </row>
    <row r="381" spans="1:39" ht="13" outlineLevel="1" x14ac:dyDescent="0.25">
      <c r="A381" s="80" t="s">
        <v>714</v>
      </c>
      <c r="B381" s="80" t="s">
        <v>39</v>
      </c>
      <c r="C381" s="72"/>
      <c r="D381" s="161" t="s">
        <v>610</v>
      </c>
      <c r="E381" s="142" t="s">
        <v>673</v>
      </c>
      <c r="F381" s="71" t="s">
        <v>674</v>
      </c>
      <c r="G381" s="141">
        <v>44866</v>
      </c>
      <c r="H381" s="141">
        <v>44835</v>
      </c>
      <c r="I381" s="141" t="s">
        <v>720</v>
      </c>
      <c r="J381" s="36">
        <v>144</v>
      </c>
      <c r="K381" s="90" t="s">
        <v>613</v>
      </c>
      <c r="L381" s="96" t="s">
        <v>46</v>
      </c>
      <c r="M381" s="90" t="s">
        <v>613</v>
      </c>
      <c r="N381" s="96" t="s">
        <v>46</v>
      </c>
      <c r="O381" s="38"/>
      <c r="P381" s="90" t="s">
        <v>1669</v>
      </c>
      <c r="Q381" s="252" t="s">
        <v>718</v>
      </c>
      <c r="R381" s="38">
        <v>6274001901</v>
      </c>
      <c r="S381" s="92"/>
      <c r="T381" s="58"/>
      <c r="U381" s="158">
        <v>30000000</v>
      </c>
      <c r="V381" s="78">
        <v>2500000</v>
      </c>
      <c r="W381" s="78">
        <v>208333.33333333334</v>
      </c>
      <c r="X381" s="155">
        <v>0</v>
      </c>
      <c r="Y381" s="155">
        <v>0</v>
      </c>
      <c r="Z381" s="155">
        <v>0</v>
      </c>
      <c r="AA381" s="155">
        <v>0</v>
      </c>
      <c r="AB381" s="155">
        <v>0</v>
      </c>
      <c r="AC381" s="155">
        <v>0</v>
      </c>
      <c r="AD381" s="155">
        <v>0</v>
      </c>
      <c r="AE381" s="155">
        <v>0</v>
      </c>
      <c r="AF381" s="155">
        <v>0</v>
      </c>
      <c r="AG381" s="155">
        <v>0</v>
      </c>
      <c r="AH381" s="155">
        <v>0</v>
      </c>
      <c r="AI381" s="155">
        <v>0</v>
      </c>
      <c r="AJ381" s="155">
        <v>0</v>
      </c>
      <c r="AK381" s="155">
        <v>0</v>
      </c>
      <c r="AL381" s="155">
        <v>0</v>
      </c>
      <c r="AM381" s="223"/>
    </row>
    <row r="382" spans="1:39" ht="13" outlineLevel="1" x14ac:dyDescent="0.25">
      <c r="A382" s="80" t="s">
        <v>460</v>
      </c>
      <c r="B382" s="80" t="s">
        <v>39</v>
      </c>
      <c r="C382" s="72"/>
      <c r="D382" s="71" t="s">
        <v>147</v>
      </c>
      <c r="E382" s="142" t="s">
        <v>915</v>
      </c>
      <c r="F382" s="71" t="s">
        <v>506</v>
      </c>
      <c r="G382" s="235">
        <v>44866</v>
      </c>
      <c r="H382" s="235">
        <v>44849</v>
      </c>
      <c r="I382" s="74">
        <v>60</v>
      </c>
      <c r="J382" s="36">
        <v>144</v>
      </c>
      <c r="K382" s="74">
        <v>1001601400</v>
      </c>
      <c r="L382" s="75" t="s">
        <v>46</v>
      </c>
      <c r="M382" s="74">
        <v>1001601400</v>
      </c>
      <c r="N382" s="75" t="s">
        <v>46</v>
      </c>
      <c r="O382" s="71"/>
      <c r="P382" s="90" t="s">
        <v>179</v>
      </c>
      <c r="Q382" s="251">
        <v>6274001906</v>
      </c>
      <c r="R382" s="71" t="s">
        <v>346</v>
      </c>
      <c r="S382" s="76"/>
      <c r="T382" s="77"/>
      <c r="U382" s="76">
        <v>208589000</v>
      </c>
      <c r="V382" s="78">
        <v>3476483.3333333335</v>
      </c>
      <c r="W382" s="78">
        <v>1448534.7222222222</v>
      </c>
      <c r="X382" s="155">
        <v>73006150</v>
      </c>
      <c r="Y382" s="155">
        <v>1448534.7222222222</v>
      </c>
      <c r="Z382" s="155">
        <v>1448534.7222222222</v>
      </c>
      <c r="AA382" s="155">
        <v>1448534.7222222222</v>
      </c>
      <c r="AB382" s="155">
        <v>1448534.7222222222</v>
      </c>
      <c r="AC382" s="155">
        <v>1448534.7222222222</v>
      </c>
      <c r="AD382" s="155">
        <v>1448534.7222222222</v>
      </c>
      <c r="AE382" s="155">
        <v>1448534.7222222222</v>
      </c>
      <c r="AF382" s="155">
        <v>1448534.7222222222</v>
      </c>
      <c r="AG382" s="155">
        <v>1448534.7222222222</v>
      </c>
      <c r="AH382" s="155">
        <v>1448534.7222222222</v>
      </c>
      <c r="AI382" s="155">
        <v>1448534.7222222222</v>
      </c>
      <c r="AJ382" s="155">
        <v>1448534.7222222222</v>
      </c>
      <c r="AK382" s="155">
        <v>17382416.666666668</v>
      </c>
      <c r="AL382" s="155">
        <v>55623733.333333328</v>
      </c>
      <c r="AM382" s="223"/>
    </row>
    <row r="383" spans="1:39" ht="13" outlineLevel="1" x14ac:dyDescent="0.25">
      <c r="A383" s="80" t="s">
        <v>460</v>
      </c>
      <c r="B383" s="80" t="s">
        <v>39</v>
      </c>
      <c r="C383" s="72"/>
      <c r="D383" s="71" t="s">
        <v>147</v>
      </c>
      <c r="E383" s="142" t="s">
        <v>916</v>
      </c>
      <c r="F383" s="71" t="s">
        <v>507</v>
      </c>
      <c r="G383" s="235">
        <v>44909</v>
      </c>
      <c r="H383" s="235">
        <v>44849</v>
      </c>
      <c r="I383" s="74">
        <v>60</v>
      </c>
      <c r="J383" s="36">
        <v>144</v>
      </c>
      <c r="K383" s="74">
        <v>1001601400</v>
      </c>
      <c r="L383" s="75" t="s">
        <v>46</v>
      </c>
      <c r="M383" s="74">
        <v>1001601400</v>
      </c>
      <c r="N383" s="75" t="s">
        <v>46</v>
      </c>
      <c r="O383" s="71"/>
      <c r="P383" s="90" t="s">
        <v>179</v>
      </c>
      <c r="Q383" s="251">
        <v>6274001906</v>
      </c>
      <c r="R383" s="71" t="s">
        <v>346</v>
      </c>
      <c r="S383" s="76"/>
      <c r="T383" s="77"/>
      <c r="U383" s="76">
        <v>307501942</v>
      </c>
      <c r="V383" s="78">
        <v>5125032.3666666662</v>
      </c>
      <c r="W383" s="78">
        <v>2135430.152777778</v>
      </c>
      <c r="X383" s="155">
        <v>107625679.69999996</v>
      </c>
      <c r="Y383" s="155">
        <v>2135430.152777778</v>
      </c>
      <c r="Z383" s="155">
        <v>2135430.152777778</v>
      </c>
      <c r="AA383" s="155">
        <v>2135430.152777778</v>
      </c>
      <c r="AB383" s="155">
        <v>2135430.152777778</v>
      </c>
      <c r="AC383" s="155">
        <v>2135430.152777778</v>
      </c>
      <c r="AD383" s="155">
        <v>2135430.152777778</v>
      </c>
      <c r="AE383" s="155">
        <v>2135430.152777778</v>
      </c>
      <c r="AF383" s="155">
        <v>2135430.152777778</v>
      </c>
      <c r="AG383" s="155">
        <v>2135430.152777778</v>
      </c>
      <c r="AH383" s="155">
        <v>2135430.152777778</v>
      </c>
      <c r="AI383" s="155">
        <v>2135430.152777778</v>
      </c>
      <c r="AJ383" s="155">
        <v>2135430.152777778</v>
      </c>
      <c r="AK383" s="155">
        <v>25625161.833333328</v>
      </c>
      <c r="AL383" s="155">
        <v>82000517.86666663</v>
      </c>
      <c r="AM383" s="223">
        <v>45625</v>
      </c>
    </row>
    <row r="384" spans="1:39" ht="13" outlineLevel="1" x14ac:dyDescent="0.25">
      <c r="A384" s="80" t="s">
        <v>460</v>
      </c>
      <c r="B384" s="80" t="s">
        <v>39</v>
      </c>
      <c r="C384" s="72"/>
      <c r="D384" s="71" t="s">
        <v>147</v>
      </c>
      <c r="E384" s="142" t="s">
        <v>917</v>
      </c>
      <c r="F384" s="71" t="s">
        <v>509</v>
      </c>
      <c r="G384" s="235">
        <v>44866</v>
      </c>
      <c r="H384" s="235">
        <v>44866</v>
      </c>
      <c r="I384" s="74">
        <v>60</v>
      </c>
      <c r="J384" s="36">
        <v>144</v>
      </c>
      <c r="K384" s="74">
        <v>1001602000</v>
      </c>
      <c r="L384" s="75" t="s">
        <v>66</v>
      </c>
      <c r="M384" s="74">
        <v>1001602000</v>
      </c>
      <c r="N384" s="75" t="s">
        <v>66</v>
      </c>
      <c r="O384" s="71"/>
      <c r="P384" s="90" t="s">
        <v>179</v>
      </c>
      <c r="Q384" s="251">
        <v>6274001906</v>
      </c>
      <c r="R384" s="71" t="s">
        <v>346</v>
      </c>
      <c r="S384" s="76"/>
      <c r="T384" s="77"/>
      <c r="U384" s="76">
        <v>314145000</v>
      </c>
      <c r="V384" s="78">
        <v>5235750</v>
      </c>
      <c r="W384" s="78">
        <v>2181562.5</v>
      </c>
      <c r="X384" s="155">
        <v>115186500</v>
      </c>
      <c r="Y384" s="155">
        <v>2181562.5</v>
      </c>
      <c r="Z384" s="155">
        <v>2181562.5</v>
      </c>
      <c r="AA384" s="155">
        <v>2181562.5</v>
      </c>
      <c r="AB384" s="155">
        <v>2181562.5</v>
      </c>
      <c r="AC384" s="155">
        <v>2181562.5</v>
      </c>
      <c r="AD384" s="155">
        <v>2181562.5</v>
      </c>
      <c r="AE384" s="155">
        <v>2181562.5</v>
      </c>
      <c r="AF384" s="155">
        <v>2181562.5</v>
      </c>
      <c r="AG384" s="155">
        <v>2181562.5</v>
      </c>
      <c r="AH384" s="155">
        <v>2181562.5</v>
      </c>
      <c r="AI384" s="155">
        <v>2181562.5</v>
      </c>
      <c r="AJ384" s="155">
        <v>2181562.5</v>
      </c>
      <c r="AK384" s="155">
        <v>26178750</v>
      </c>
      <c r="AL384" s="155">
        <v>89007750</v>
      </c>
      <c r="AM384" s="223">
        <v>45625</v>
      </c>
    </row>
    <row r="385" spans="1:39" ht="13" outlineLevel="1" x14ac:dyDescent="0.25">
      <c r="A385" s="80" t="s">
        <v>460</v>
      </c>
      <c r="B385" s="80" t="s">
        <v>39</v>
      </c>
      <c r="C385" s="72"/>
      <c r="D385" s="71" t="s">
        <v>88</v>
      </c>
      <c r="E385" s="142" t="s">
        <v>918</v>
      </c>
      <c r="F385" s="71" t="s">
        <v>551</v>
      </c>
      <c r="G385" s="235">
        <v>44879</v>
      </c>
      <c r="H385" s="235">
        <v>44866</v>
      </c>
      <c r="I385" s="74">
        <v>60</v>
      </c>
      <c r="J385" s="36">
        <v>120</v>
      </c>
      <c r="K385" s="74">
        <v>1001602000</v>
      </c>
      <c r="L385" s="75" t="s">
        <v>66</v>
      </c>
      <c r="M385" s="74">
        <v>1001602000</v>
      </c>
      <c r="N385" s="75" t="s">
        <v>66</v>
      </c>
      <c r="O385" s="71"/>
      <c r="P385" s="90" t="s">
        <v>179</v>
      </c>
      <c r="Q385" s="251">
        <v>6274001905</v>
      </c>
      <c r="R385" s="71">
        <v>6274001905</v>
      </c>
      <c r="S385" s="76"/>
      <c r="T385" s="77"/>
      <c r="U385" s="76">
        <v>450000000</v>
      </c>
      <c r="V385" s="78">
        <v>7500000</v>
      </c>
      <c r="W385" s="78">
        <v>3750000</v>
      </c>
      <c r="X385" s="155">
        <v>165000000</v>
      </c>
      <c r="Y385" s="155">
        <v>3750000</v>
      </c>
      <c r="Z385" s="155">
        <v>3750000</v>
      </c>
      <c r="AA385" s="155">
        <v>3750000</v>
      </c>
      <c r="AB385" s="155">
        <v>3750000</v>
      </c>
      <c r="AC385" s="155">
        <v>3750000</v>
      </c>
      <c r="AD385" s="155">
        <v>3750000</v>
      </c>
      <c r="AE385" s="155">
        <v>3750000</v>
      </c>
      <c r="AF385" s="155">
        <v>3750000</v>
      </c>
      <c r="AG385" s="155">
        <v>3750000</v>
      </c>
      <c r="AH385" s="155">
        <v>3750000</v>
      </c>
      <c r="AI385" s="155">
        <v>3750000</v>
      </c>
      <c r="AJ385" s="155">
        <v>3750000</v>
      </c>
      <c r="AK385" s="155">
        <v>45000000</v>
      </c>
      <c r="AL385" s="155">
        <v>120000000</v>
      </c>
      <c r="AM385" s="223">
        <v>45625</v>
      </c>
    </row>
    <row r="386" spans="1:39" ht="13" outlineLevel="1" x14ac:dyDescent="0.25">
      <c r="A386" s="80" t="s">
        <v>460</v>
      </c>
      <c r="B386" s="80" t="s">
        <v>39</v>
      </c>
      <c r="C386" s="72"/>
      <c r="D386" s="71" t="s">
        <v>88</v>
      </c>
      <c r="E386" s="142" t="s">
        <v>919</v>
      </c>
      <c r="F386" s="71" t="s">
        <v>552</v>
      </c>
      <c r="G386" s="235">
        <v>44927</v>
      </c>
      <c r="H386" s="235">
        <v>44866</v>
      </c>
      <c r="I386" s="74">
        <v>60</v>
      </c>
      <c r="J386" s="36">
        <v>120</v>
      </c>
      <c r="K386" s="74">
        <v>1001602000</v>
      </c>
      <c r="L386" s="75" t="s">
        <v>66</v>
      </c>
      <c r="M386" s="74">
        <v>1001602000</v>
      </c>
      <c r="N386" s="75" t="s">
        <v>66</v>
      </c>
      <c r="O386" s="71"/>
      <c r="P386" s="90" t="s">
        <v>179</v>
      </c>
      <c r="Q386" s="251">
        <v>6274001905</v>
      </c>
      <c r="R386" s="71">
        <v>6274001905</v>
      </c>
      <c r="S386" s="76"/>
      <c r="T386" s="77"/>
      <c r="U386" s="76">
        <v>450000000</v>
      </c>
      <c r="V386" s="78">
        <v>7500000</v>
      </c>
      <c r="W386" s="78">
        <v>3750000</v>
      </c>
      <c r="X386" s="155">
        <v>165000000</v>
      </c>
      <c r="Y386" s="155">
        <v>3750000</v>
      </c>
      <c r="Z386" s="155">
        <v>3750000</v>
      </c>
      <c r="AA386" s="155">
        <v>3750000</v>
      </c>
      <c r="AB386" s="155">
        <v>3750000</v>
      </c>
      <c r="AC386" s="155">
        <v>3750000</v>
      </c>
      <c r="AD386" s="155">
        <v>3750000</v>
      </c>
      <c r="AE386" s="155">
        <v>3750000</v>
      </c>
      <c r="AF386" s="155">
        <v>3750000</v>
      </c>
      <c r="AG386" s="155">
        <v>3750000</v>
      </c>
      <c r="AH386" s="155">
        <v>3750000</v>
      </c>
      <c r="AI386" s="155">
        <v>3750000</v>
      </c>
      <c r="AJ386" s="155">
        <v>3750000</v>
      </c>
      <c r="AK386" s="155">
        <v>45000000</v>
      </c>
      <c r="AL386" s="155">
        <v>120000000</v>
      </c>
      <c r="AM386" s="223">
        <v>45625</v>
      </c>
    </row>
    <row r="387" spans="1:39" ht="13" outlineLevel="1" x14ac:dyDescent="0.25">
      <c r="A387" s="80" t="s">
        <v>460</v>
      </c>
      <c r="B387" s="80" t="s">
        <v>39</v>
      </c>
      <c r="C387" s="72"/>
      <c r="D387" s="71" t="s">
        <v>88</v>
      </c>
      <c r="E387" s="142" t="s">
        <v>920</v>
      </c>
      <c r="F387" s="71" t="s">
        <v>553</v>
      </c>
      <c r="G387" s="235">
        <v>44873</v>
      </c>
      <c r="H387" s="235">
        <v>44873</v>
      </c>
      <c r="I387" s="74">
        <v>96</v>
      </c>
      <c r="J387" s="36">
        <v>120</v>
      </c>
      <c r="K387" s="74">
        <v>1001602000</v>
      </c>
      <c r="L387" s="75" t="s">
        <v>66</v>
      </c>
      <c r="M387" s="74">
        <v>1001602000</v>
      </c>
      <c r="N387" s="75" t="s">
        <v>66</v>
      </c>
      <c r="O387" s="71"/>
      <c r="P387" s="90" t="s">
        <v>179</v>
      </c>
      <c r="Q387" s="251">
        <v>6274001905</v>
      </c>
      <c r="R387" s="71">
        <v>6274001905</v>
      </c>
      <c r="S387" s="76"/>
      <c r="T387" s="77"/>
      <c r="U387" s="76">
        <v>1309027251</v>
      </c>
      <c r="V387" s="78">
        <v>13635700.53125</v>
      </c>
      <c r="W387" s="78">
        <v>10908560.425000001</v>
      </c>
      <c r="X387" s="155">
        <v>790870630.8125</v>
      </c>
      <c r="Y387" s="155">
        <v>10908560.425000001</v>
      </c>
      <c r="Z387" s="155">
        <v>10908560.425000001</v>
      </c>
      <c r="AA387" s="155">
        <v>10908560.425000001</v>
      </c>
      <c r="AB387" s="155">
        <v>10908560.425000001</v>
      </c>
      <c r="AC387" s="155">
        <v>10908560.425000001</v>
      </c>
      <c r="AD387" s="155">
        <v>10908560.425000001</v>
      </c>
      <c r="AE387" s="155">
        <v>10908560.425000001</v>
      </c>
      <c r="AF387" s="155">
        <v>10908560.425000001</v>
      </c>
      <c r="AG387" s="155">
        <v>10908560.425000001</v>
      </c>
      <c r="AH387" s="155">
        <v>10908560.425000001</v>
      </c>
      <c r="AI387" s="155">
        <v>10908560.425000001</v>
      </c>
      <c r="AJ387" s="155">
        <v>10908560.425000001</v>
      </c>
      <c r="AK387" s="155">
        <v>130902725.09999998</v>
      </c>
      <c r="AL387" s="155">
        <v>659967905.71249998</v>
      </c>
      <c r="AM387" s="223"/>
    </row>
    <row r="388" spans="1:39" ht="13" outlineLevel="1" x14ac:dyDescent="0.25">
      <c r="A388" s="80" t="s">
        <v>460</v>
      </c>
      <c r="B388" s="80" t="s">
        <v>39</v>
      </c>
      <c r="C388" s="72"/>
      <c r="D388" s="71" t="s">
        <v>88</v>
      </c>
      <c r="E388" s="142" t="s">
        <v>921</v>
      </c>
      <c r="F388" s="71" t="s">
        <v>554</v>
      </c>
      <c r="G388" s="235">
        <v>44873</v>
      </c>
      <c r="H388" s="235">
        <v>44873</v>
      </c>
      <c r="I388" s="74">
        <v>96</v>
      </c>
      <c r="J388" s="36">
        <v>120</v>
      </c>
      <c r="K388" s="74">
        <v>1001602000</v>
      </c>
      <c r="L388" s="75" t="s">
        <v>66</v>
      </c>
      <c r="M388" s="74">
        <v>1001602000</v>
      </c>
      <c r="N388" s="75" t="s">
        <v>66</v>
      </c>
      <c r="O388" s="71"/>
      <c r="P388" s="90" t="s">
        <v>179</v>
      </c>
      <c r="Q388" s="251">
        <v>6274001905</v>
      </c>
      <c r="R388" s="71">
        <v>6274001905</v>
      </c>
      <c r="S388" s="76"/>
      <c r="T388" s="77"/>
      <c r="U388" s="76">
        <v>1309027247</v>
      </c>
      <c r="V388" s="78">
        <v>13635700.489583334</v>
      </c>
      <c r="W388" s="78">
        <v>10908560.391666668</v>
      </c>
      <c r="X388" s="155">
        <v>790870628.39583325</v>
      </c>
      <c r="Y388" s="155">
        <v>10908560.391666668</v>
      </c>
      <c r="Z388" s="155">
        <v>10908560.391666668</v>
      </c>
      <c r="AA388" s="155">
        <v>10908560.391666668</v>
      </c>
      <c r="AB388" s="155">
        <v>10908560.391666668</v>
      </c>
      <c r="AC388" s="155">
        <v>10908560.391666668</v>
      </c>
      <c r="AD388" s="155">
        <v>10908560.391666668</v>
      </c>
      <c r="AE388" s="155">
        <v>10908560.391666668</v>
      </c>
      <c r="AF388" s="155">
        <v>10908560.391666668</v>
      </c>
      <c r="AG388" s="155">
        <v>10908560.391666668</v>
      </c>
      <c r="AH388" s="155">
        <v>10908560.391666668</v>
      </c>
      <c r="AI388" s="155">
        <v>10908560.391666668</v>
      </c>
      <c r="AJ388" s="155">
        <v>10908560.391666668</v>
      </c>
      <c r="AK388" s="155">
        <v>130902724.7</v>
      </c>
      <c r="AL388" s="155">
        <v>659967903.69583321</v>
      </c>
      <c r="AM388" s="223"/>
    </row>
    <row r="389" spans="1:39" ht="13" outlineLevel="1" x14ac:dyDescent="0.25">
      <c r="A389" s="80" t="s">
        <v>460</v>
      </c>
      <c r="B389" s="80" t="s">
        <v>39</v>
      </c>
      <c r="C389" s="72"/>
      <c r="D389" s="71" t="s">
        <v>147</v>
      </c>
      <c r="E389" s="142" t="s">
        <v>922</v>
      </c>
      <c r="F389" s="71" t="s">
        <v>510</v>
      </c>
      <c r="G389" s="235">
        <v>44894</v>
      </c>
      <c r="H389" s="235">
        <v>44896</v>
      </c>
      <c r="I389" s="74">
        <v>60</v>
      </c>
      <c r="J389" s="36">
        <v>144</v>
      </c>
      <c r="K389" s="74">
        <v>1001602000</v>
      </c>
      <c r="L389" s="75" t="s">
        <v>66</v>
      </c>
      <c r="M389" s="74">
        <v>1001602000</v>
      </c>
      <c r="N389" s="75" t="s">
        <v>66</v>
      </c>
      <c r="O389" s="71"/>
      <c r="P389" s="90" t="s">
        <v>179</v>
      </c>
      <c r="Q389" s="251">
        <v>6274001906</v>
      </c>
      <c r="R389" s="71" t="s">
        <v>346</v>
      </c>
      <c r="S389" s="76"/>
      <c r="T389" s="77"/>
      <c r="U389" s="76">
        <v>1667705806</v>
      </c>
      <c r="V389" s="78">
        <v>27795096.766666666</v>
      </c>
      <c r="W389" s="78">
        <v>11581290.319444444</v>
      </c>
      <c r="X389" s="155">
        <v>639287225.63333392</v>
      </c>
      <c r="Y389" s="155">
        <v>11581290.319444444</v>
      </c>
      <c r="Z389" s="155">
        <v>11581290.319444444</v>
      </c>
      <c r="AA389" s="155">
        <v>11581290.319444444</v>
      </c>
      <c r="AB389" s="155">
        <v>11581290.319444444</v>
      </c>
      <c r="AC389" s="155">
        <v>11581290.319444444</v>
      </c>
      <c r="AD389" s="155">
        <v>11581290.319444444</v>
      </c>
      <c r="AE389" s="155">
        <v>11581290.319444444</v>
      </c>
      <c r="AF389" s="155">
        <v>11581290.319444444</v>
      </c>
      <c r="AG389" s="155">
        <v>11581290.319444444</v>
      </c>
      <c r="AH389" s="155">
        <v>11581290.319444444</v>
      </c>
      <c r="AI389" s="155">
        <v>11581290.319444444</v>
      </c>
      <c r="AJ389" s="155">
        <v>11581290.319444444</v>
      </c>
      <c r="AK389" s="155">
        <v>138975483.83333334</v>
      </c>
      <c r="AL389" s="155">
        <v>500311741.80000055</v>
      </c>
      <c r="AM389" s="223">
        <v>45625</v>
      </c>
    </row>
    <row r="390" spans="1:39" ht="13" outlineLevel="1" x14ac:dyDescent="0.25">
      <c r="A390" s="80" t="s">
        <v>460</v>
      </c>
      <c r="B390" s="80" t="s">
        <v>39</v>
      </c>
      <c r="C390" s="72"/>
      <c r="D390" s="71" t="s">
        <v>147</v>
      </c>
      <c r="E390" s="142" t="s">
        <v>923</v>
      </c>
      <c r="F390" s="71" t="s">
        <v>511</v>
      </c>
      <c r="G390" s="235">
        <v>44904</v>
      </c>
      <c r="H390" s="235">
        <v>44896</v>
      </c>
      <c r="I390" s="74">
        <v>60</v>
      </c>
      <c r="J390" s="36">
        <v>144</v>
      </c>
      <c r="K390" s="74">
        <v>1001602000</v>
      </c>
      <c r="L390" s="75" t="s">
        <v>66</v>
      </c>
      <c r="M390" s="74">
        <v>1001602000</v>
      </c>
      <c r="N390" s="75" t="s">
        <v>66</v>
      </c>
      <c r="O390" s="71"/>
      <c r="P390" s="90" t="s">
        <v>179</v>
      </c>
      <c r="Q390" s="251">
        <v>6274001906</v>
      </c>
      <c r="R390" s="71" t="s">
        <v>346</v>
      </c>
      <c r="S390" s="76"/>
      <c r="T390" s="77"/>
      <c r="U390" s="76">
        <v>1067096720</v>
      </c>
      <c r="V390" s="78">
        <v>17784945.333333332</v>
      </c>
      <c r="W390" s="78">
        <v>7410393.888888889</v>
      </c>
      <c r="X390" s="155">
        <v>409053742.66666663</v>
      </c>
      <c r="Y390" s="155">
        <v>7410393.888888889</v>
      </c>
      <c r="Z390" s="155">
        <v>7410393.888888889</v>
      </c>
      <c r="AA390" s="155">
        <v>7410393.888888889</v>
      </c>
      <c r="AB390" s="155">
        <v>7410393.888888889</v>
      </c>
      <c r="AC390" s="155">
        <v>7410393.888888889</v>
      </c>
      <c r="AD390" s="155">
        <v>7410393.888888889</v>
      </c>
      <c r="AE390" s="155">
        <v>7410393.888888889</v>
      </c>
      <c r="AF390" s="155">
        <v>7410393.888888889</v>
      </c>
      <c r="AG390" s="155">
        <v>7410393.888888889</v>
      </c>
      <c r="AH390" s="155">
        <v>7410393.888888889</v>
      </c>
      <c r="AI390" s="155">
        <v>7410393.888888889</v>
      </c>
      <c r="AJ390" s="155">
        <v>7410393.888888889</v>
      </c>
      <c r="AK390" s="155">
        <v>88924726.666666687</v>
      </c>
      <c r="AL390" s="155">
        <v>320129015.99999994</v>
      </c>
      <c r="AM390" s="223"/>
    </row>
    <row r="391" spans="1:39" ht="13" outlineLevel="1" x14ac:dyDescent="0.25">
      <c r="A391" s="80" t="s">
        <v>460</v>
      </c>
      <c r="B391" s="80" t="s">
        <v>39</v>
      </c>
      <c r="C391" s="72"/>
      <c r="D391" s="71" t="s">
        <v>147</v>
      </c>
      <c r="E391" s="142" t="s">
        <v>924</v>
      </c>
      <c r="F391" s="71" t="s">
        <v>512</v>
      </c>
      <c r="G391" s="235">
        <v>44896</v>
      </c>
      <c r="H391" s="235">
        <v>44896</v>
      </c>
      <c r="I391" s="74">
        <v>36</v>
      </c>
      <c r="J391" s="36">
        <v>144</v>
      </c>
      <c r="K391" s="74">
        <v>1001601400</v>
      </c>
      <c r="L391" s="75" t="s">
        <v>46</v>
      </c>
      <c r="M391" s="74">
        <v>1001601400</v>
      </c>
      <c r="N391" s="75" t="s">
        <v>46</v>
      </c>
      <c r="O391" s="71"/>
      <c r="P391" s="90" t="s">
        <v>179</v>
      </c>
      <c r="Q391" s="251">
        <v>6274001906</v>
      </c>
      <c r="R391" s="71" t="s">
        <v>346</v>
      </c>
      <c r="S391" s="76"/>
      <c r="T391" s="77"/>
      <c r="U391" s="76">
        <v>79000000</v>
      </c>
      <c r="V391" s="78">
        <v>2194444.4444444445</v>
      </c>
      <c r="W391" s="78">
        <v>548611.11111111112</v>
      </c>
      <c r="X391" s="155">
        <v>20.00000000372529</v>
      </c>
      <c r="Y391" s="155">
        <v>20.00000000372529</v>
      </c>
      <c r="Z391" s="155">
        <v>0</v>
      </c>
      <c r="AA391" s="155">
        <v>0</v>
      </c>
      <c r="AB391" s="155">
        <v>0</v>
      </c>
      <c r="AC391" s="155">
        <v>0</v>
      </c>
      <c r="AD391" s="155">
        <v>0</v>
      </c>
      <c r="AE391" s="155">
        <v>0</v>
      </c>
      <c r="AF391" s="155">
        <v>0</v>
      </c>
      <c r="AG391" s="155">
        <v>0</v>
      </c>
      <c r="AH391" s="155">
        <v>0</v>
      </c>
      <c r="AI391" s="155">
        <v>0</v>
      </c>
      <c r="AJ391" s="155">
        <v>0</v>
      </c>
      <c r="AK391" s="155">
        <v>20.00000000372529</v>
      </c>
      <c r="AL391" s="155">
        <v>0</v>
      </c>
      <c r="AM391" s="223"/>
    </row>
    <row r="392" spans="1:39" ht="13" outlineLevel="1" x14ac:dyDescent="0.25">
      <c r="A392" s="80" t="s">
        <v>460</v>
      </c>
      <c r="B392" s="80" t="s">
        <v>39</v>
      </c>
      <c r="C392" s="72"/>
      <c r="D392" s="71" t="s">
        <v>147</v>
      </c>
      <c r="E392" s="142" t="s">
        <v>925</v>
      </c>
      <c r="F392" s="71" t="s">
        <v>513</v>
      </c>
      <c r="G392" s="235">
        <v>44896</v>
      </c>
      <c r="H392" s="235">
        <v>44896</v>
      </c>
      <c r="I392" s="74">
        <v>36</v>
      </c>
      <c r="J392" s="36">
        <v>144</v>
      </c>
      <c r="K392" s="74">
        <v>1001601400</v>
      </c>
      <c r="L392" s="75" t="s">
        <v>46</v>
      </c>
      <c r="M392" s="74">
        <v>1001601400</v>
      </c>
      <c r="N392" s="75" t="s">
        <v>46</v>
      </c>
      <c r="O392" s="71"/>
      <c r="P392" s="90" t="s">
        <v>179</v>
      </c>
      <c r="Q392" s="251">
        <v>6274001906</v>
      </c>
      <c r="R392" s="71" t="s">
        <v>346</v>
      </c>
      <c r="S392" s="76"/>
      <c r="T392" s="77"/>
      <c r="U392" s="76">
        <v>107800000</v>
      </c>
      <c r="V392" s="78">
        <v>2994444.4444444445</v>
      </c>
      <c r="W392" s="78">
        <v>748611.11111111112</v>
      </c>
      <c r="X392" s="155">
        <v>19.999999985098839</v>
      </c>
      <c r="Y392" s="155">
        <v>19.999999985098839</v>
      </c>
      <c r="Z392" s="155">
        <v>0</v>
      </c>
      <c r="AA392" s="155">
        <v>0</v>
      </c>
      <c r="AB392" s="155">
        <v>0</v>
      </c>
      <c r="AC392" s="155">
        <v>0</v>
      </c>
      <c r="AD392" s="155">
        <v>0</v>
      </c>
      <c r="AE392" s="155">
        <v>0</v>
      </c>
      <c r="AF392" s="155">
        <v>0</v>
      </c>
      <c r="AG392" s="155">
        <v>0</v>
      </c>
      <c r="AH392" s="155">
        <v>0</v>
      </c>
      <c r="AI392" s="155">
        <v>0</v>
      </c>
      <c r="AJ392" s="155">
        <v>0</v>
      </c>
      <c r="AK392" s="155">
        <v>19.999999985098839</v>
      </c>
      <c r="AL392" s="155">
        <v>0</v>
      </c>
      <c r="AM392" s="223"/>
    </row>
    <row r="393" spans="1:39" ht="13" outlineLevel="1" x14ac:dyDescent="0.25">
      <c r="A393" s="80" t="s">
        <v>460</v>
      </c>
      <c r="B393" s="80" t="s">
        <v>39</v>
      </c>
      <c r="C393" s="72"/>
      <c r="D393" s="71" t="s">
        <v>88</v>
      </c>
      <c r="E393" s="142" t="s">
        <v>926</v>
      </c>
      <c r="F393" s="71" t="s">
        <v>555</v>
      </c>
      <c r="G393" s="235">
        <v>44986</v>
      </c>
      <c r="H393" s="235">
        <v>44896</v>
      </c>
      <c r="I393" s="74">
        <v>60</v>
      </c>
      <c r="J393" s="36">
        <v>120</v>
      </c>
      <c r="K393" s="74">
        <v>1001602000</v>
      </c>
      <c r="L393" s="75" t="s">
        <v>66</v>
      </c>
      <c r="M393" s="74">
        <v>1001602000</v>
      </c>
      <c r="N393" s="75" t="s">
        <v>66</v>
      </c>
      <c r="O393" s="71"/>
      <c r="P393" s="90" t="s">
        <v>179</v>
      </c>
      <c r="Q393" s="251">
        <v>6274001905</v>
      </c>
      <c r="R393" s="71">
        <v>6274001905</v>
      </c>
      <c r="S393" s="76"/>
      <c r="T393" s="77"/>
      <c r="U393" s="76">
        <v>490110000</v>
      </c>
      <c r="V393" s="78">
        <v>8168500</v>
      </c>
      <c r="W393" s="78">
        <v>4084250</v>
      </c>
      <c r="X393" s="155">
        <v>187875500</v>
      </c>
      <c r="Y393" s="155">
        <v>4084250</v>
      </c>
      <c r="Z393" s="155">
        <v>4084250</v>
      </c>
      <c r="AA393" s="155">
        <v>4084250</v>
      </c>
      <c r="AB393" s="155">
        <v>4084250</v>
      </c>
      <c r="AC393" s="155">
        <v>4084250</v>
      </c>
      <c r="AD393" s="155">
        <v>4084250</v>
      </c>
      <c r="AE393" s="155">
        <v>4084250</v>
      </c>
      <c r="AF393" s="155">
        <v>4084250</v>
      </c>
      <c r="AG393" s="155">
        <v>4084250</v>
      </c>
      <c r="AH393" s="155">
        <v>4084250</v>
      </c>
      <c r="AI393" s="155">
        <v>4084250</v>
      </c>
      <c r="AJ393" s="155">
        <v>4084250</v>
      </c>
      <c r="AK393" s="155">
        <v>49011000</v>
      </c>
      <c r="AL393" s="155">
        <v>138864500</v>
      </c>
      <c r="AM393" s="223">
        <v>45625</v>
      </c>
    </row>
    <row r="394" spans="1:39" ht="13" outlineLevel="1" x14ac:dyDescent="0.25">
      <c r="A394" s="80" t="s">
        <v>460</v>
      </c>
      <c r="B394" s="80" t="s">
        <v>39</v>
      </c>
      <c r="C394" s="72"/>
      <c r="D394" s="71" t="s">
        <v>88</v>
      </c>
      <c r="E394" s="142" t="s">
        <v>927</v>
      </c>
      <c r="F394" s="71" t="s">
        <v>556</v>
      </c>
      <c r="G394" s="235">
        <v>44927</v>
      </c>
      <c r="H394" s="235">
        <v>44896</v>
      </c>
      <c r="I394" s="74">
        <v>60</v>
      </c>
      <c r="J394" s="36">
        <v>120</v>
      </c>
      <c r="K394" s="74">
        <v>1001602000</v>
      </c>
      <c r="L394" s="75" t="s">
        <v>66</v>
      </c>
      <c r="M394" s="74">
        <v>1001602000</v>
      </c>
      <c r="N394" s="75" t="s">
        <v>66</v>
      </c>
      <c r="O394" s="71"/>
      <c r="P394" s="90" t="s">
        <v>179</v>
      </c>
      <c r="Q394" s="251">
        <v>6274001905</v>
      </c>
      <c r="R394" s="71">
        <v>6274001905</v>
      </c>
      <c r="S394" s="76"/>
      <c r="T394" s="77"/>
      <c r="U394" s="76">
        <v>450000000</v>
      </c>
      <c r="V394" s="78">
        <v>7500000</v>
      </c>
      <c r="W394" s="78">
        <v>3750000</v>
      </c>
      <c r="X394" s="155">
        <v>172500000</v>
      </c>
      <c r="Y394" s="155">
        <v>3750000</v>
      </c>
      <c r="Z394" s="155">
        <v>3750000</v>
      </c>
      <c r="AA394" s="155">
        <v>3750000</v>
      </c>
      <c r="AB394" s="155">
        <v>3750000</v>
      </c>
      <c r="AC394" s="155">
        <v>3750000</v>
      </c>
      <c r="AD394" s="155">
        <v>3750000</v>
      </c>
      <c r="AE394" s="155">
        <v>3750000</v>
      </c>
      <c r="AF394" s="155">
        <v>3750000</v>
      </c>
      <c r="AG394" s="155">
        <v>3750000</v>
      </c>
      <c r="AH394" s="155">
        <v>3750000</v>
      </c>
      <c r="AI394" s="155">
        <v>3750000</v>
      </c>
      <c r="AJ394" s="155">
        <v>3750000</v>
      </c>
      <c r="AK394" s="155">
        <v>45000000</v>
      </c>
      <c r="AL394" s="155">
        <v>127500000</v>
      </c>
      <c r="AM394" s="223"/>
    </row>
    <row r="395" spans="1:39" ht="13" outlineLevel="1" x14ac:dyDescent="0.25">
      <c r="A395" s="80" t="s">
        <v>460</v>
      </c>
      <c r="B395" s="80" t="s">
        <v>39</v>
      </c>
      <c r="C395" s="72"/>
      <c r="D395" s="71" t="s">
        <v>88</v>
      </c>
      <c r="E395" s="142" t="s">
        <v>928</v>
      </c>
      <c r="F395" s="71" t="s">
        <v>557</v>
      </c>
      <c r="G395" s="235">
        <v>44986</v>
      </c>
      <c r="H395" s="235">
        <v>44896</v>
      </c>
      <c r="I395" s="74">
        <v>60</v>
      </c>
      <c r="J395" s="36">
        <v>120</v>
      </c>
      <c r="K395" s="74">
        <v>1001602000</v>
      </c>
      <c r="L395" s="75" t="s">
        <v>66</v>
      </c>
      <c r="M395" s="74">
        <v>1001602000</v>
      </c>
      <c r="N395" s="75" t="s">
        <v>66</v>
      </c>
      <c r="O395" s="71"/>
      <c r="P395" s="90" t="s">
        <v>179</v>
      </c>
      <c r="Q395" s="251">
        <v>6274001905</v>
      </c>
      <c r="R395" s="71">
        <v>6274001905</v>
      </c>
      <c r="S395" s="76"/>
      <c r="T395" s="77"/>
      <c r="U395" s="76">
        <v>480000000</v>
      </c>
      <c r="V395" s="78">
        <v>8000000</v>
      </c>
      <c r="W395" s="78">
        <v>4000000</v>
      </c>
      <c r="X395" s="155">
        <v>184000000</v>
      </c>
      <c r="Y395" s="155">
        <v>4000000</v>
      </c>
      <c r="Z395" s="155">
        <v>4000000</v>
      </c>
      <c r="AA395" s="155">
        <v>4000000</v>
      </c>
      <c r="AB395" s="155">
        <v>4000000</v>
      </c>
      <c r="AC395" s="155">
        <v>4000000</v>
      </c>
      <c r="AD395" s="155">
        <v>4000000</v>
      </c>
      <c r="AE395" s="155">
        <v>4000000</v>
      </c>
      <c r="AF395" s="155">
        <v>4000000</v>
      </c>
      <c r="AG395" s="155">
        <v>4000000</v>
      </c>
      <c r="AH395" s="155">
        <v>4000000</v>
      </c>
      <c r="AI395" s="155">
        <v>4000000</v>
      </c>
      <c r="AJ395" s="155">
        <v>4000000</v>
      </c>
      <c r="AK395" s="155">
        <v>48000000</v>
      </c>
      <c r="AL395" s="155">
        <v>136000000</v>
      </c>
      <c r="AM395" s="223">
        <v>45842</v>
      </c>
    </row>
    <row r="396" spans="1:39" ht="13" outlineLevel="1" x14ac:dyDescent="0.25">
      <c r="A396" s="80" t="s">
        <v>712</v>
      </c>
      <c r="B396" s="80" t="s">
        <v>39</v>
      </c>
      <c r="C396" s="72"/>
      <c r="D396" s="161" t="s">
        <v>719</v>
      </c>
      <c r="E396" s="142" t="s">
        <v>702</v>
      </c>
      <c r="F396" s="71" t="s">
        <v>703</v>
      </c>
      <c r="G396" s="141">
        <v>44900</v>
      </c>
      <c r="H396" s="141">
        <v>44896</v>
      </c>
      <c r="I396" s="141" t="s">
        <v>720</v>
      </c>
      <c r="J396" s="209">
        <v>96</v>
      </c>
      <c r="K396" s="141" t="s">
        <v>721</v>
      </c>
      <c r="L396" s="96" t="s">
        <v>50</v>
      </c>
      <c r="M396" s="141" t="s">
        <v>721</v>
      </c>
      <c r="N396" s="96" t="s">
        <v>50</v>
      </c>
      <c r="O396" s="38"/>
      <c r="P396" s="90" t="s">
        <v>1670</v>
      </c>
      <c r="Q396" s="250" t="s">
        <v>722</v>
      </c>
      <c r="R396" s="38">
        <v>6274001901</v>
      </c>
      <c r="S396" s="92"/>
      <c r="T396" s="58"/>
      <c r="U396" s="158">
        <v>32200000</v>
      </c>
      <c r="V396" s="78">
        <v>2683333.3333333335</v>
      </c>
      <c r="W396" s="78">
        <v>335416.66666666669</v>
      </c>
      <c r="X396" s="155">
        <v>0</v>
      </c>
      <c r="Y396" s="155">
        <v>0</v>
      </c>
      <c r="Z396" s="155">
        <v>0</v>
      </c>
      <c r="AA396" s="155">
        <v>0</v>
      </c>
      <c r="AB396" s="155">
        <v>0</v>
      </c>
      <c r="AC396" s="155">
        <v>0</v>
      </c>
      <c r="AD396" s="155">
        <v>0</v>
      </c>
      <c r="AE396" s="155">
        <v>0</v>
      </c>
      <c r="AF396" s="155">
        <v>0</v>
      </c>
      <c r="AG396" s="155">
        <v>0</v>
      </c>
      <c r="AH396" s="155">
        <v>0</v>
      </c>
      <c r="AI396" s="155">
        <v>0</v>
      </c>
      <c r="AJ396" s="155">
        <v>0</v>
      </c>
      <c r="AK396" s="155">
        <v>0</v>
      </c>
      <c r="AL396" s="155">
        <v>0</v>
      </c>
      <c r="AM396" s="223"/>
    </row>
    <row r="397" spans="1:39" ht="13" outlineLevel="1" x14ac:dyDescent="0.25">
      <c r="A397" s="80" t="s">
        <v>460</v>
      </c>
      <c r="B397" s="80" t="s">
        <v>39</v>
      </c>
      <c r="C397" s="72"/>
      <c r="D397" s="71" t="s">
        <v>147</v>
      </c>
      <c r="E397" s="142" t="s">
        <v>929</v>
      </c>
      <c r="F397" s="71" t="s">
        <v>514</v>
      </c>
      <c r="G397" s="235">
        <v>44958</v>
      </c>
      <c r="H397" s="235">
        <v>44927</v>
      </c>
      <c r="I397" s="74">
        <v>60</v>
      </c>
      <c r="J397" s="36">
        <v>144</v>
      </c>
      <c r="K397" s="74">
        <v>1001601400</v>
      </c>
      <c r="L397" s="75" t="s">
        <v>46</v>
      </c>
      <c r="M397" s="74">
        <v>1001601400</v>
      </c>
      <c r="N397" s="75" t="s">
        <v>46</v>
      </c>
      <c r="O397" s="71"/>
      <c r="P397" s="90" t="s">
        <v>179</v>
      </c>
      <c r="Q397" s="251">
        <v>6274001906</v>
      </c>
      <c r="R397" s="71" t="s">
        <v>346</v>
      </c>
      <c r="S397" s="76"/>
      <c r="T397" s="77"/>
      <c r="U397" s="76">
        <v>201371940</v>
      </c>
      <c r="V397" s="78">
        <v>3356199</v>
      </c>
      <c r="W397" s="78">
        <v>1398416.25</v>
      </c>
      <c r="X397" s="155">
        <v>80548776</v>
      </c>
      <c r="Y397" s="155">
        <v>1398416.25</v>
      </c>
      <c r="Z397" s="155">
        <v>1398416.25</v>
      </c>
      <c r="AA397" s="155">
        <v>1398416.25</v>
      </c>
      <c r="AB397" s="155">
        <v>1398416.25</v>
      </c>
      <c r="AC397" s="155">
        <v>1398416.25</v>
      </c>
      <c r="AD397" s="155">
        <v>1398416.25</v>
      </c>
      <c r="AE397" s="155">
        <v>1398416.25</v>
      </c>
      <c r="AF397" s="155">
        <v>1398416.25</v>
      </c>
      <c r="AG397" s="155">
        <v>1398416.25</v>
      </c>
      <c r="AH397" s="155">
        <v>1398416.25</v>
      </c>
      <c r="AI397" s="155">
        <v>1398416.25</v>
      </c>
      <c r="AJ397" s="155">
        <v>1398416.25</v>
      </c>
      <c r="AK397" s="155">
        <v>16780995</v>
      </c>
      <c r="AL397" s="155">
        <v>63767781</v>
      </c>
      <c r="AM397" s="223"/>
    </row>
    <row r="398" spans="1:39" ht="13" outlineLevel="1" x14ac:dyDescent="0.25">
      <c r="A398" s="80" t="s">
        <v>460</v>
      </c>
      <c r="B398" s="80" t="s">
        <v>39</v>
      </c>
      <c r="C398" s="72"/>
      <c r="D398" s="71" t="s">
        <v>147</v>
      </c>
      <c r="E398" s="142" t="s">
        <v>930</v>
      </c>
      <c r="F398" s="71" t="s">
        <v>515</v>
      </c>
      <c r="G398" s="235">
        <v>44921</v>
      </c>
      <c r="H398" s="235">
        <v>44927</v>
      </c>
      <c r="I398" s="74">
        <v>36</v>
      </c>
      <c r="J398" s="36">
        <v>144</v>
      </c>
      <c r="K398" s="74">
        <v>1001601400</v>
      </c>
      <c r="L398" s="75" t="s">
        <v>46</v>
      </c>
      <c r="M398" s="74">
        <v>1001601400</v>
      </c>
      <c r="N398" s="75" t="s">
        <v>46</v>
      </c>
      <c r="O398" s="71"/>
      <c r="P398" s="90" t="s">
        <v>179</v>
      </c>
      <c r="Q398" s="251">
        <v>6274001906</v>
      </c>
      <c r="R398" s="71" t="s">
        <v>346</v>
      </c>
      <c r="S398" s="76"/>
      <c r="T398" s="77"/>
      <c r="U398" s="76">
        <v>421764609</v>
      </c>
      <c r="V398" s="78">
        <v>11715683.583333334</v>
      </c>
      <c r="W398" s="78">
        <v>2928920.8958333335</v>
      </c>
      <c r="X398" s="155">
        <v>0</v>
      </c>
      <c r="Y398" s="155">
        <v>0</v>
      </c>
      <c r="Z398" s="155">
        <v>0</v>
      </c>
      <c r="AA398" s="155">
        <v>0</v>
      </c>
      <c r="AB398" s="155">
        <v>0</v>
      </c>
      <c r="AC398" s="155">
        <v>0</v>
      </c>
      <c r="AD398" s="155">
        <v>0</v>
      </c>
      <c r="AE398" s="155">
        <v>0</v>
      </c>
      <c r="AF398" s="155">
        <v>0</v>
      </c>
      <c r="AG398" s="155">
        <v>0</v>
      </c>
      <c r="AH398" s="155">
        <v>0</v>
      </c>
      <c r="AI398" s="155">
        <v>0</v>
      </c>
      <c r="AJ398" s="155">
        <v>0</v>
      </c>
      <c r="AK398" s="155">
        <v>0</v>
      </c>
      <c r="AL398" s="155">
        <v>0</v>
      </c>
      <c r="AM398" s="223"/>
    </row>
    <row r="399" spans="1:39" ht="13" outlineLevel="1" x14ac:dyDescent="0.25">
      <c r="A399" s="80" t="s">
        <v>460</v>
      </c>
      <c r="B399" s="80" t="s">
        <v>39</v>
      </c>
      <c r="C399" s="72"/>
      <c r="D399" s="71" t="s">
        <v>147</v>
      </c>
      <c r="E399" s="142" t="s">
        <v>931</v>
      </c>
      <c r="F399" s="71" t="s">
        <v>516</v>
      </c>
      <c r="G399" s="235">
        <v>44921</v>
      </c>
      <c r="H399" s="235">
        <v>44927</v>
      </c>
      <c r="I399" s="74">
        <v>36</v>
      </c>
      <c r="J399" s="36">
        <v>144</v>
      </c>
      <c r="K399" s="74">
        <v>1001601400</v>
      </c>
      <c r="L399" s="75" t="s">
        <v>46</v>
      </c>
      <c r="M399" s="74">
        <v>1001601400</v>
      </c>
      <c r="N399" s="75" t="s">
        <v>46</v>
      </c>
      <c r="O399" s="71"/>
      <c r="P399" s="90" t="s">
        <v>179</v>
      </c>
      <c r="Q399" s="251">
        <v>6274001906</v>
      </c>
      <c r="R399" s="71" t="s">
        <v>346</v>
      </c>
      <c r="S399" s="76"/>
      <c r="T399" s="77"/>
      <c r="U399" s="76">
        <v>332886400</v>
      </c>
      <c r="V399" s="78">
        <v>9246844.444444444</v>
      </c>
      <c r="W399" s="78">
        <v>2311711.111111111</v>
      </c>
      <c r="X399" s="155">
        <v>0</v>
      </c>
      <c r="Y399" s="155">
        <v>0</v>
      </c>
      <c r="Z399" s="155">
        <v>0</v>
      </c>
      <c r="AA399" s="155">
        <v>0</v>
      </c>
      <c r="AB399" s="155">
        <v>0</v>
      </c>
      <c r="AC399" s="155">
        <v>0</v>
      </c>
      <c r="AD399" s="155">
        <v>0</v>
      </c>
      <c r="AE399" s="155">
        <v>0</v>
      </c>
      <c r="AF399" s="155">
        <v>0</v>
      </c>
      <c r="AG399" s="155">
        <v>0</v>
      </c>
      <c r="AH399" s="155">
        <v>0</v>
      </c>
      <c r="AI399" s="155">
        <v>0</v>
      </c>
      <c r="AJ399" s="155">
        <v>0</v>
      </c>
      <c r="AK399" s="155">
        <v>0</v>
      </c>
      <c r="AL399" s="155">
        <v>0</v>
      </c>
      <c r="AM399" s="223">
        <v>45625</v>
      </c>
    </row>
    <row r="400" spans="1:39" ht="13" outlineLevel="1" x14ac:dyDescent="0.25">
      <c r="A400" s="80" t="s">
        <v>460</v>
      </c>
      <c r="B400" s="80" t="s">
        <v>39</v>
      </c>
      <c r="C400" s="72"/>
      <c r="D400" s="71" t="s">
        <v>147</v>
      </c>
      <c r="E400" s="142" t="s">
        <v>932</v>
      </c>
      <c r="F400" s="71" t="s">
        <v>517</v>
      </c>
      <c r="G400" s="235">
        <v>44921</v>
      </c>
      <c r="H400" s="235">
        <v>44927</v>
      </c>
      <c r="I400" s="74">
        <v>36</v>
      </c>
      <c r="J400" s="36">
        <v>144</v>
      </c>
      <c r="K400" s="74">
        <v>1001601400</v>
      </c>
      <c r="L400" s="75" t="s">
        <v>46</v>
      </c>
      <c r="M400" s="74">
        <v>1001601400</v>
      </c>
      <c r="N400" s="75" t="s">
        <v>46</v>
      </c>
      <c r="O400" s="71"/>
      <c r="P400" s="90" t="s">
        <v>179</v>
      </c>
      <c r="Q400" s="251">
        <v>6274001906</v>
      </c>
      <c r="R400" s="71" t="s">
        <v>346</v>
      </c>
      <c r="S400" s="76"/>
      <c r="T400" s="77"/>
      <c r="U400" s="76">
        <v>256760000</v>
      </c>
      <c r="V400" s="78">
        <v>7132222.222222222</v>
      </c>
      <c r="W400" s="78">
        <v>1783055.5555555555</v>
      </c>
      <c r="X400" s="155">
        <v>0</v>
      </c>
      <c r="Y400" s="155">
        <v>0</v>
      </c>
      <c r="Z400" s="155">
        <v>0</v>
      </c>
      <c r="AA400" s="155">
        <v>0</v>
      </c>
      <c r="AB400" s="155">
        <v>0</v>
      </c>
      <c r="AC400" s="155">
        <v>0</v>
      </c>
      <c r="AD400" s="155">
        <v>0</v>
      </c>
      <c r="AE400" s="155">
        <v>0</v>
      </c>
      <c r="AF400" s="155">
        <v>0</v>
      </c>
      <c r="AG400" s="155">
        <v>0</v>
      </c>
      <c r="AH400" s="155">
        <v>0</v>
      </c>
      <c r="AI400" s="155">
        <v>0</v>
      </c>
      <c r="AJ400" s="155">
        <v>0</v>
      </c>
      <c r="AK400" s="155">
        <v>0</v>
      </c>
      <c r="AL400" s="155">
        <v>0</v>
      </c>
      <c r="AM400" s="223"/>
    </row>
    <row r="401" spans="1:39" ht="13" outlineLevel="1" x14ac:dyDescent="0.25">
      <c r="A401" s="80" t="s">
        <v>460</v>
      </c>
      <c r="B401" s="80" t="s">
        <v>39</v>
      </c>
      <c r="C401" s="72"/>
      <c r="D401" s="71" t="s">
        <v>147</v>
      </c>
      <c r="E401" s="142" t="s">
        <v>933</v>
      </c>
      <c r="F401" s="71" t="s">
        <v>518</v>
      </c>
      <c r="G401" s="235">
        <v>44921</v>
      </c>
      <c r="H401" s="235">
        <v>44927</v>
      </c>
      <c r="I401" s="74">
        <v>36</v>
      </c>
      <c r="J401" s="36">
        <v>144</v>
      </c>
      <c r="K401" s="74">
        <v>1001601400</v>
      </c>
      <c r="L401" s="75" t="s">
        <v>46</v>
      </c>
      <c r="M401" s="74">
        <v>1001601400</v>
      </c>
      <c r="N401" s="75" t="s">
        <v>46</v>
      </c>
      <c r="O401" s="71"/>
      <c r="P401" s="90" t="s">
        <v>179</v>
      </c>
      <c r="Q401" s="251">
        <v>6274001906</v>
      </c>
      <c r="R401" s="71" t="s">
        <v>346</v>
      </c>
      <c r="S401" s="76"/>
      <c r="T401" s="77"/>
      <c r="U401" s="76">
        <v>270107000</v>
      </c>
      <c r="V401" s="78">
        <v>7502972.222222222</v>
      </c>
      <c r="W401" s="78">
        <v>1875743.0555555555</v>
      </c>
      <c r="X401" s="158">
        <v>0</v>
      </c>
      <c r="Y401" s="158">
        <v>0</v>
      </c>
      <c r="Z401" s="158">
        <v>0</v>
      </c>
      <c r="AA401" s="158">
        <v>0</v>
      </c>
      <c r="AB401" s="158">
        <v>0</v>
      </c>
      <c r="AC401" s="158">
        <v>0</v>
      </c>
      <c r="AD401" s="158">
        <v>0</v>
      </c>
      <c r="AE401" s="158">
        <v>0</v>
      </c>
      <c r="AF401" s="158">
        <v>0</v>
      </c>
      <c r="AG401" s="158">
        <v>0</v>
      </c>
      <c r="AH401" s="158">
        <v>0</v>
      </c>
      <c r="AI401" s="158">
        <v>0</v>
      </c>
      <c r="AJ401" s="158">
        <v>0</v>
      </c>
      <c r="AK401" s="158">
        <v>0</v>
      </c>
      <c r="AL401" s="158">
        <v>0</v>
      </c>
      <c r="AM401" s="224">
        <v>45625</v>
      </c>
    </row>
    <row r="402" spans="1:39" ht="13" outlineLevel="1" x14ac:dyDescent="0.25">
      <c r="A402" s="80" t="s">
        <v>460</v>
      </c>
      <c r="B402" s="80" t="s">
        <v>39</v>
      </c>
      <c r="C402" s="72"/>
      <c r="D402" s="71" t="s">
        <v>147</v>
      </c>
      <c r="E402" s="142" t="s">
        <v>934</v>
      </c>
      <c r="F402" s="71" t="s">
        <v>519</v>
      </c>
      <c r="G402" s="235">
        <v>44896</v>
      </c>
      <c r="H402" s="235">
        <v>44927</v>
      </c>
      <c r="I402" s="74">
        <v>36</v>
      </c>
      <c r="J402" s="36">
        <v>144</v>
      </c>
      <c r="K402" s="74">
        <v>1001601400</v>
      </c>
      <c r="L402" s="75" t="s">
        <v>46</v>
      </c>
      <c r="M402" s="74">
        <v>1001601400</v>
      </c>
      <c r="N402" s="75" t="s">
        <v>46</v>
      </c>
      <c r="O402" s="71"/>
      <c r="P402" s="90" t="s">
        <v>179</v>
      </c>
      <c r="Q402" s="251">
        <v>6274001906</v>
      </c>
      <c r="R402" s="71" t="s">
        <v>346</v>
      </c>
      <c r="S402" s="76"/>
      <c r="T402" s="77"/>
      <c r="U402" s="76">
        <v>559630200</v>
      </c>
      <c r="V402" s="78">
        <v>15545283.333333334</v>
      </c>
      <c r="W402" s="78">
        <v>3886320.8333333335</v>
      </c>
      <c r="X402" s="155">
        <v>0</v>
      </c>
      <c r="Y402" s="155">
        <v>0</v>
      </c>
      <c r="Z402" s="155">
        <v>0</v>
      </c>
      <c r="AA402" s="155">
        <v>0</v>
      </c>
      <c r="AB402" s="155">
        <v>0</v>
      </c>
      <c r="AC402" s="155">
        <v>0</v>
      </c>
      <c r="AD402" s="155">
        <v>0</v>
      </c>
      <c r="AE402" s="155">
        <v>0</v>
      </c>
      <c r="AF402" s="155">
        <v>0</v>
      </c>
      <c r="AG402" s="155">
        <v>0</v>
      </c>
      <c r="AH402" s="155">
        <v>0</v>
      </c>
      <c r="AI402" s="155">
        <v>0</v>
      </c>
      <c r="AJ402" s="155">
        <v>0</v>
      </c>
      <c r="AK402" s="155">
        <v>0</v>
      </c>
      <c r="AL402" s="155">
        <v>0</v>
      </c>
      <c r="AM402" s="223"/>
    </row>
    <row r="403" spans="1:39" ht="13" outlineLevel="1" x14ac:dyDescent="0.25">
      <c r="A403" s="80" t="s">
        <v>460</v>
      </c>
      <c r="B403" s="80" t="s">
        <v>39</v>
      </c>
      <c r="C403" s="72"/>
      <c r="D403" s="71" t="s">
        <v>147</v>
      </c>
      <c r="E403" s="142" t="s">
        <v>935</v>
      </c>
      <c r="F403" s="71" t="s">
        <v>520</v>
      </c>
      <c r="G403" s="235">
        <v>45082</v>
      </c>
      <c r="H403" s="235">
        <v>44958</v>
      </c>
      <c r="I403" s="74">
        <v>60</v>
      </c>
      <c r="J403" s="36">
        <v>144</v>
      </c>
      <c r="K403" s="74">
        <v>1001601400</v>
      </c>
      <c r="L403" s="75" t="s">
        <v>46</v>
      </c>
      <c r="M403" s="74">
        <v>1001601400</v>
      </c>
      <c r="N403" s="75" t="s">
        <v>46</v>
      </c>
      <c r="O403" s="71"/>
      <c r="P403" s="90" t="s">
        <v>179</v>
      </c>
      <c r="Q403" s="251">
        <v>6274001906</v>
      </c>
      <c r="R403" s="71" t="s">
        <v>346</v>
      </c>
      <c r="S403" s="76"/>
      <c r="T403" s="77"/>
      <c r="U403" s="76">
        <v>333889440</v>
      </c>
      <c r="V403" s="78">
        <v>5564824</v>
      </c>
      <c r="W403" s="78">
        <v>2318676.6666666665</v>
      </c>
      <c r="X403" s="158">
        <v>139120600</v>
      </c>
      <c r="Y403" s="158">
        <v>2318676.6666666665</v>
      </c>
      <c r="Z403" s="158">
        <v>2318676.6666666665</v>
      </c>
      <c r="AA403" s="158">
        <v>2318676.6666666665</v>
      </c>
      <c r="AB403" s="158">
        <v>2318676.6666666665</v>
      </c>
      <c r="AC403" s="158">
        <v>2318676.6666666665</v>
      </c>
      <c r="AD403" s="158">
        <v>2318676.6666666665</v>
      </c>
      <c r="AE403" s="158">
        <v>2318676.6666666665</v>
      </c>
      <c r="AF403" s="158">
        <v>2318676.6666666665</v>
      </c>
      <c r="AG403" s="158">
        <v>2318676.6666666665</v>
      </c>
      <c r="AH403" s="158">
        <v>2318676.6666666665</v>
      </c>
      <c r="AI403" s="158">
        <v>2318676.6666666665</v>
      </c>
      <c r="AJ403" s="158">
        <v>2318676.6666666665</v>
      </c>
      <c r="AK403" s="158">
        <v>27824120.000000004</v>
      </c>
      <c r="AL403" s="158">
        <v>111296480</v>
      </c>
      <c r="AM403" s="224"/>
    </row>
    <row r="404" spans="1:39" ht="13" outlineLevel="1" x14ac:dyDescent="0.25">
      <c r="A404" s="80" t="s">
        <v>460</v>
      </c>
      <c r="B404" s="80" t="s">
        <v>39</v>
      </c>
      <c r="C404" s="72"/>
      <c r="D404" s="71" t="s">
        <v>147</v>
      </c>
      <c r="E404" s="142" t="s">
        <v>936</v>
      </c>
      <c r="F404" s="71" t="s">
        <v>521</v>
      </c>
      <c r="G404" s="235">
        <v>44970</v>
      </c>
      <c r="H404" s="235">
        <v>44958</v>
      </c>
      <c r="I404" s="74">
        <v>60</v>
      </c>
      <c r="J404" s="36">
        <v>144</v>
      </c>
      <c r="K404" s="74">
        <v>1001601400</v>
      </c>
      <c r="L404" s="75" t="s">
        <v>46</v>
      </c>
      <c r="M404" s="74">
        <v>1001601400</v>
      </c>
      <c r="N404" s="75" t="s">
        <v>46</v>
      </c>
      <c r="O404" s="71"/>
      <c r="P404" s="90" t="s">
        <v>179</v>
      </c>
      <c r="Q404" s="251">
        <v>6274001906</v>
      </c>
      <c r="R404" s="71" t="s">
        <v>346</v>
      </c>
      <c r="S404" s="76"/>
      <c r="T404" s="77"/>
      <c r="U404" s="76">
        <v>481950726</v>
      </c>
      <c r="V404" s="78">
        <v>8032512.0999999996</v>
      </c>
      <c r="W404" s="78">
        <v>3346880.0416666665</v>
      </c>
      <c r="X404" s="158">
        <v>200812802.5</v>
      </c>
      <c r="Y404" s="158">
        <v>3346880.0416666665</v>
      </c>
      <c r="Z404" s="158">
        <v>3346880.0416666665</v>
      </c>
      <c r="AA404" s="158">
        <v>3346880.0416666665</v>
      </c>
      <c r="AB404" s="158">
        <v>3346880.0416666665</v>
      </c>
      <c r="AC404" s="158">
        <v>3346880.0416666665</v>
      </c>
      <c r="AD404" s="158">
        <v>3346880.0416666665</v>
      </c>
      <c r="AE404" s="158">
        <v>3346880.0416666665</v>
      </c>
      <c r="AF404" s="158">
        <v>3346880.0416666665</v>
      </c>
      <c r="AG404" s="158">
        <v>3346880.0416666665</v>
      </c>
      <c r="AH404" s="158">
        <v>3346880.0416666665</v>
      </c>
      <c r="AI404" s="158">
        <v>3346880.0416666665</v>
      </c>
      <c r="AJ404" s="158">
        <v>3346880.0416666665</v>
      </c>
      <c r="AK404" s="158">
        <v>40162560.5</v>
      </c>
      <c r="AL404" s="158">
        <v>160650242</v>
      </c>
      <c r="AM404" s="224"/>
    </row>
    <row r="405" spans="1:39" ht="13" outlineLevel="1" x14ac:dyDescent="0.25">
      <c r="A405" s="80" t="s">
        <v>460</v>
      </c>
      <c r="B405" s="80" t="s">
        <v>39</v>
      </c>
      <c r="C405" s="72"/>
      <c r="D405" s="71" t="s">
        <v>147</v>
      </c>
      <c r="E405" s="142" t="s">
        <v>937</v>
      </c>
      <c r="F405" s="71" t="s">
        <v>522</v>
      </c>
      <c r="G405" s="235">
        <v>44958</v>
      </c>
      <c r="H405" s="235">
        <v>44986</v>
      </c>
      <c r="I405" s="74">
        <v>36</v>
      </c>
      <c r="J405" s="36">
        <v>144</v>
      </c>
      <c r="K405" s="74">
        <v>1001601300</v>
      </c>
      <c r="L405" s="75" t="s">
        <v>43</v>
      </c>
      <c r="M405" s="74">
        <v>1001601300</v>
      </c>
      <c r="N405" s="75" t="s">
        <v>43</v>
      </c>
      <c r="O405" s="71"/>
      <c r="P405" s="90" t="s">
        <v>179</v>
      </c>
      <c r="Q405" s="251">
        <v>6274001906</v>
      </c>
      <c r="R405" s="71" t="s">
        <v>346</v>
      </c>
      <c r="S405" s="76"/>
      <c r="T405" s="77"/>
      <c r="U405" s="76">
        <v>90310000</v>
      </c>
      <c r="V405" s="78">
        <v>2508611.111111111</v>
      </c>
      <c r="W405" s="78">
        <v>627152.77777777775</v>
      </c>
      <c r="X405" s="158">
        <v>5017222.2222221978</v>
      </c>
      <c r="Y405" s="158">
        <v>627152.77777777775</v>
      </c>
      <c r="Z405" s="158">
        <v>627152.77777777775</v>
      </c>
      <c r="AA405" s="158">
        <v>627152.77777777775</v>
      </c>
      <c r="AB405" s="158">
        <v>627152.77777777775</v>
      </c>
      <c r="AC405" s="158">
        <v>627152.77777777775</v>
      </c>
      <c r="AD405" s="158">
        <v>627152.77777777775</v>
      </c>
      <c r="AE405" s="158">
        <v>627152.77777777775</v>
      </c>
      <c r="AF405" s="158">
        <v>627152.77777777775</v>
      </c>
      <c r="AG405" s="158">
        <v>0</v>
      </c>
      <c r="AH405" s="158">
        <v>0</v>
      </c>
      <c r="AI405" s="158">
        <v>0</v>
      </c>
      <c r="AJ405" s="158">
        <v>0</v>
      </c>
      <c r="AK405" s="158">
        <v>5017222.2222222229</v>
      </c>
      <c r="AL405" s="158">
        <v>-2.514570951461792E-8</v>
      </c>
      <c r="AM405" s="224"/>
    </row>
    <row r="406" spans="1:39" ht="13" outlineLevel="1" x14ac:dyDescent="0.25">
      <c r="A406" s="80" t="s">
        <v>460</v>
      </c>
      <c r="B406" s="80" t="s">
        <v>39</v>
      </c>
      <c r="C406" s="72"/>
      <c r="D406" s="71" t="s">
        <v>147</v>
      </c>
      <c r="E406" s="142" t="s">
        <v>938</v>
      </c>
      <c r="F406" s="71" t="s">
        <v>523</v>
      </c>
      <c r="G406" s="235">
        <v>44985</v>
      </c>
      <c r="H406" s="235">
        <v>44986</v>
      </c>
      <c r="I406" s="74">
        <v>24</v>
      </c>
      <c r="J406" s="36">
        <v>144</v>
      </c>
      <c r="K406" s="74">
        <v>1001602000</v>
      </c>
      <c r="L406" s="75" t="s">
        <v>66</v>
      </c>
      <c r="M406" s="74">
        <v>1001602000</v>
      </c>
      <c r="N406" s="75" t="s">
        <v>66</v>
      </c>
      <c r="O406" s="71"/>
      <c r="P406" s="90" t="s">
        <v>179</v>
      </c>
      <c r="Q406" s="251">
        <v>6274001906</v>
      </c>
      <c r="R406" s="71" t="s">
        <v>346</v>
      </c>
      <c r="S406" s="76"/>
      <c r="T406" s="77"/>
      <c r="U406" s="76">
        <v>422500000</v>
      </c>
      <c r="V406" s="78">
        <v>17604166.666666668</v>
      </c>
      <c r="W406" s="78">
        <v>2934027.777777778</v>
      </c>
      <c r="X406" s="158">
        <v>0</v>
      </c>
      <c r="Y406" s="158">
        <v>0</v>
      </c>
      <c r="Z406" s="158">
        <v>0</v>
      </c>
      <c r="AA406" s="158">
        <v>0</v>
      </c>
      <c r="AB406" s="158">
        <v>0</v>
      </c>
      <c r="AC406" s="158">
        <v>0</v>
      </c>
      <c r="AD406" s="158">
        <v>0</v>
      </c>
      <c r="AE406" s="158">
        <v>0</v>
      </c>
      <c r="AF406" s="158">
        <v>0</v>
      </c>
      <c r="AG406" s="158">
        <v>0</v>
      </c>
      <c r="AH406" s="158">
        <v>0</v>
      </c>
      <c r="AI406" s="158">
        <v>0</v>
      </c>
      <c r="AJ406" s="158">
        <v>0</v>
      </c>
      <c r="AK406" s="158">
        <v>0</v>
      </c>
      <c r="AL406" s="158">
        <v>0</v>
      </c>
      <c r="AM406" s="224"/>
    </row>
    <row r="407" spans="1:39" ht="13" outlineLevel="1" x14ac:dyDescent="0.25">
      <c r="A407" s="80" t="s">
        <v>460</v>
      </c>
      <c r="B407" s="80" t="s">
        <v>39</v>
      </c>
      <c r="C407" s="72"/>
      <c r="D407" s="71" t="s">
        <v>147</v>
      </c>
      <c r="E407" s="142" t="s">
        <v>939</v>
      </c>
      <c r="F407" s="71" t="s">
        <v>524</v>
      </c>
      <c r="G407" s="235">
        <v>44985</v>
      </c>
      <c r="H407" s="235">
        <v>44986</v>
      </c>
      <c r="I407" s="74">
        <v>36</v>
      </c>
      <c r="J407" s="36">
        <v>144</v>
      </c>
      <c r="K407" s="74">
        <v>1001601400</v>
      </c>
      <c r="L407" s="75" t="s">
        <v>46</v>
      </c>
      <c r="M407" s="74">
        <v>1001601400</v>
      </c>
      <c r="N407" s="75" t="s">
        <v>46</v>
      </c>
      <c r="O407" s="71"/>
      <c r="P407" s="90" t="s">
        <v>179</v>
      </c>
      <c r="Q407" s="251">
        <v>6274001906</v>
      </c>
      <c r="R407" s="71" t="s">
        <v>346</v>
      </c>
      <c r="S407" s="76"/>
      <c r="T407" s="77"/>
      <c r="U407" s="76">
        <v>107872588</v>
      </c>
      <c r="V407" s="78">
        <v>2996460.777777778</v>
      </c>
      <c r="W407" s="78">
        <v>749115.1944444445</v>
      </c>
      <c r="X407" s="158">
        <v>5992921.5555555671</v>
      </c>
      <c r="Y407" s="158">
        <v>749115.1944444445</v>
      </c>
      <c r="Z407" s="158">
        <v>749115.1944444445</v>
      </c>
      <c r="AA407" s="158">
        <v>749115.1944444445</v>
      </c>
      <c r="AB407" s="158">
        <v>749115.1944444445</v>
      </c>
      <c r="AC407" s="158">
        <v>749115.1944444445</v>
      </c>
      <c r="AD407" s="158">
        <v>749115.1944444445</v>
      </c>
      <c r="AE407" s="158">
        <v>749115.1944444445</v>
      </c>
      <c r="AF407" s="158">
        <v>749115.1944444445</v>
      </c>
      <c r="AG407" s="158">
        <v>0</v>
      </c>
      <c r="AH407" s="158">
        <v>0</v>
      </c>
      <c r="AI407" s="158">
        <v>0</v>
      </c>
      <c r="AJ407" s="158">
        <v>0</v>
      </c>
      <c r="AK407" s="158">
        <v>5992921.555555556</v>
      </c>
      <c r="AL407" s="158">
        <v>1.1175870895385742E-8</v>
      </c>
      <c r="AM407" s="224"/>
    </row>
    <row r="408" spans="1:39" ht="13" outlineLevel="1" x14ac:dyDescent="0.25">
      <c r="A408" s="80" t="s">
        <v>460</v>
      </c>
      <c r="B408" s="80" t="s">
        <v>39</v>
      </c>
      <c r="C408" s="72"/>
      <c r="D408" s="71" t="s">
        <v>147</v>
      </c>
      <c r="E408" s="142" t="s">
        <v>940</v>
      </c>
      <c r="F408" s="71" t="s">
        <v>525</v>
      </c>
      <c r="G408" s="235">
        <v>44985</v>
      </c>
      <c r="H408" s="235">
        <v>44986</v>
      </c>
      <c r="I408" s="74">
        <v>60</v>
      </c>
      <c r="J408" s="36">
        <v>144</v>
      </c>
      <c r="K408" s="74">
        <v>1001602000</v>
      </c>
      <c r="L408" s="75" t="s">
        <v>66</v>
      </c>
      <c r="M408" s="74">
        <v>1001602000</v>
      </c>
      <c r="N408" s="75" t="s">
        <v>66</v>
      </c>
      <c r="O408" s="71"/>
      <c r="P408" s="90" t="s">
        <v>179</v>
      </c>
      <c r="Q408" s="251">
        <v>6274001906</v>
      </c>
      <c r="R408" s="71" t="s">
        <v>346</v>
      </c>
      <c r="S408" s="76"/>
      <c r="T408" s="77"/>
      <c r="U408" s="76">
        <v>1168004580</v>
      </c>
      <c r="V408" s="78">
        <v>19466743</v>
      </c>
      <c r="W408" s="78">
        <v>8111142.916666667</v>
      </c>
      <c r="X408" s="158">
        <v>506135318</v>
      </c>
      <c r="Y408" s="158">
        <v>8111142.916666667</v>
      </c>
      <c r="Z408" s="158">
        <v>8111142.916666667</v>
      </c>
      <c r="AA408" s="158">
        <v>8111142.916666667</v>
      </c>
      <c r="AB408" s="158">
        <v>8111142.916666667</v>
      </c>
      <c r="AC408" s="158">
        <v>8111142.916666667</v>
      </c>
      <c r="AD408" s="158">
        <v>8111142.916666667</v>
      </c>
      <c r="AE408" s="158">
        <v>8111142.916666667</v>
      </c>
      <c r="AF408" s="158">
        <v>8111142.916666667</v>
      </c>
      <c r="AG408" s="158">
        <v>8111142.916666667</v>
      </c>
      <c r="AH408" s="158">
        <v>8111142.916666667</v>
      </c>
      <c r="AI408" s="158">
        <v>8111142.916666667</v>
      </c>
      <c r="AJ408" s="158">
        <v>8111142.916666667</v>
      </c>
      <c r="AK408" s="158">
        <v>97333715.000000015</v>
      </c>
      <c r="AL408" s="158">
        <v>408801603</v>
      </c>
      <c r="AM408" s="224"/>
    </row>
    <row r="409" spans="1:39" ht="13" outlineLevel="1" x14ac:dyDescent="0.25">
      <c r="A409" s="80" t="s">
        <v>460</v>
      </c>
      <c r="B409" s="80" t="s">
        <v>39</v>
      </c>
      <c r="C409" s="72"/>
      <c r="D409" s="71" t="s">
        <v>147</v>
      </c>
      <c r="E409" s="142" t="s">
        <v>941</v>
      </c>
      <c r="F409" s="71" t="s">
        <v>526</v>
      </c>
      <c r="G409" s="235">
        <v>45008</v>
      </c>
      <c r="H409" s="235">
        <v>44986</v>
      </c>
      <c r="I409" s="74">
        <v>36</v>
      </c>
      <c r="J409" s="36">
        <v>144</v>
      </c>
      <c r="K409" s="74">
        <v>1001601300</v>
      </c>
      <c r="L409" s="75" t="s">
        <v>43</v>
      </c>
      <c r="M409" s="74">
        <v>1001601300</v>
      </c>
      <c r="N409" s="75" t="s">
        <v>43</v>
      </c>
      <c r="O409" s="71"/>
      <c r="P409" s="90" t="s">
        <v>179</v>
      </c>
      <c r="Q409" s="251">
        <v>6274001906</v>
      </c>
      <c r="R409" s="71" t="s">
        <v>346</v>
      </c>
      <c r="S409" s="76"/>
      <c r="T409" s="77"/>
      <c r="U409" s="76">
        <v>79900000</v>
      </c>
      <c r="V409" s="78">
        <v>2219444.4444444445</v>
      </c>
      <c r="W409" s="78">
        <v>554861.11111111112</v>
      </c>
      <c r="X409" s="158">
        <v>4438888.8888888881</v>
      </c>
      <c r="Y409" s="158">
        <v>554861.11111111112</v>
      </c>
      <c r="Z409" s="158">
        <v>554861.11111111112</v>
      </c>
      <c r="AA409" s="158">
        <v>554861.11111111112</v>
      </c>
      <c r="AB409" s="158">
        <v>554861.11111111112</v>
      </c>
      <c r="AC409" s="158">
        <v>554861.11111111112</v>
      </c>
      <c r="AD409" s="158">
        <v>554861.11111111112</v>
      </c>
      <c r="AE409" s="158">
        <v>554861.11111111112</v>
      </c>
      <c r="AF409" s="158">
        <v>554861.11111111112</v>
      </c>
      <c r="AG409" s="158">
        <v>0</v>
      </c>
      <c r="AH409" s="158">
        <v>0</v>
      </c>
      <c r="AI409" s="158">
        <v>0</v>
      </c>
      <c r="AJ409" s="158">
        <v>0</v>
      </c>
      <c r="AK409" s="158">
        <v>4438888.888888889</v>
      </c>
      <c r="AL409" s="158">
        <v>0</v>
      </c>
      <c r="AM409" s="224"/>
    </row>
    <row r="410" spans="1:39" ht="13" outlineLevel="1" x14ac:dyDescent="0.25">
      <c r="A410" s="80" t="s">
        <v>460</v>
      </c>
      <c r="B410" s="80" t="s">
        <v>39</v>
      </c>
      <c r="C410" s="72"/>
      <c r="D410" s="71" t="s">
        <v>147</v>
      </c>
      <c r="E410" s="142" t="s">
        <v>942</v>
      </c>
      <c r="F410" s="71" t="s">
        <v>527</v>
      </c>
      <c r="G410" s="235">
        <v>44986</v>
      </c>
      <c r="H410" s="235">
        <v>44986</v>
      </c>
      <c r="I410" s="74">
        <v>36</v>
      </c>
      <c r="J410" s="36">
        <v>144</v>
      </c>
      <c r="K410" s="74">
        <v>1001602000</v>
      </c>
      <c r="L410" s="75" t="s">
        <v>66</v>
      </c>
      <c r="M410" s="74">
        <v>1001602000</v>
      </c>
      <c r="N410" s="75" t="s">
        <v>66</v>
      </c>
      <c r="O410" s="71"/>
      <c r="P410" s="90" t="s">
        <v>179</v>
      </c>
      <c r="Q410" s="251">
        <v>6274001906</v>
      </c>
      <c r="R410" s="71" t="s">
        <v>346</v>
      </c>
      <c r="S410" s="76"/>
      <c r="T410" s="77"/>
      <c r="U410" s="76">
        <v>217500000</v>
      </c>
      <c r="V410" s="78">
        <v>6041666.666666667</v>
      </c>
      <c r="W410" s="78">
        <v>1510416.6666666667</v>
      </c>
      <c r="X410" s="158">
        <v>12083333.333333373</v>
      </c>
      <c r="Y410" s="158">
        <v>1510416.6666666667</v>
      </c>
      <c r="Z410" s="158">
        <v>1510416.6666666667</v>
      </c>
      <c r="AA410" s="158">
        <v>1510416.6666666667</v>
      </c>
      <c r="AB410" s="158">
        <v>1510416.6666666667</v>
      </c>
      <c r="AC410" s="158">
        <v>1510416.6666666667</v>
      </c>
      <c r="AD410" s="158">
        <v>1510416.6666666667</v>
      </c>
      <c r="AE410" s="158">
        <v>1510416.6666666667</v>
      </c>
      <c r="AF410" s="158">
        <v>1510416.6666666667</v>
      </c>
      <c r="AG410" s="158">
        <v>0</v>
      </c>
      <c r="AH410" s="158">
        <v>0</v>
      </c>
      <c r="AI410" s="158">
        <v>0</v>
      </c>
      <c r="AJ410" s="158">
        <v>0</v>
      </c>
      <c r="AK410" s="158">
        <v>12083333.333333332</v>
      </c>
      <c r="AL410" s="158">
        <v>4.0978193283081055E-8</v>
      </c>
      <c r="AM410" s="224"/>
    </row>
    <row r="411" spans="1:39" ht="13" outlineLevel="1" x14ac:dyDescent="0.25">
      <c r="A411" s="80" t="s">
        <v>460</v>
      </c>
      <c r="B411" s="80" t="s">
        <v>39</v>
      </c>
      <c r="C411" s="72"/>
      <c r="D411" s="71" t="s">
        <v>168</v>
      </c>
      <c r="E411" s="142" t="s">
        <v>943</v>
      </c>
      <c r="F411" s="71" t="s">
        <v>532</v>
      </c>
      <c r="G411" s="235">
        <v>44985</v>
      </c>
      <c r="H411" s="235">
        <v>44986</v>
      </c>
      <c r="I411" s="74">
        <v>36</v>
      </c>
      <c r="J411" s="36">
        <v>144</v>
      </c>
      <c r="K411" s="74" t="s">
        <v>721</v>
      </c>
      <c r="L411" s="75" t="s">
        <v>50</v>
      </c>
      <c r="M411" s="74" t="s">
        <v>721</v>
      </c>
      <c r="N411" s="75" t="s">
        <v>50</v>
      </c>
      <c r="O411" s="71"/>
      <c r="P411" s="90" t="s">
        <v>1668</v>
      </c>
      <c r="Q411" s="251" t="s">
        <v>1185</v>
      </c>
      <c r="R411" s="71" t="s">
        <v>346</v>
      </c>
      <c r="S411" s="76"/>
      <c r="T411" s="77"/>
      <c r="U411" s="76">
        <v>296505989</v>
      </c>
      <c r="V411" s="78">
        <v>8236277.472222222</v>
      </c>
      <c r="W411" s="78">
        <v>2059069.3680555555</v>
      </c>
      <c r="X411" s="158">
        <v>16472554.944444448</v>
      </c>
      <c r="Y411" s="158">
        <v>2059069.3680555555</v>
      </c>
      <c r="Z411" s="158">
        <v>2059069.3680555555</v>
      </c>
      <c r="AA411" s="158">
        <v>2059069.3680555555</v>
      </c>
      <c r="AB411" s="158">
        <v>2059069.3680555555</v>
      </c>
      <c r="AC411" s="158">
        <v>2059069.3680555555</v>
      </c>
      <c r="AD411" s="158">
        <v>2059069.3680555555</v>
      </c>
      <c r="AE411" s="158">
        <v>2059069.3680555555</v>
      </c>
      <c r="AF411" s="158">
        <v>2059069.3680555555</v>
      </c>
      <c r="AG411" s="158">
        <v>0</v>
      </c>
      <c r="AH411" s="158">
        <v>0</v>
      </c>
      <c r="AI411" s="158">
        <v>0</v>
      </c>
      <c r="AJ411" s="158">
        <v>0</v>
      </c>
      <c r="AK411" s="158">
        <v>16472554.944444446</v>
      </c>
      <c r="AL411" s="158">
        <v>0</v>
      </c>
      <c r="AM411" s="224"/>
    </row>
    <row r="412" spans="1:39" ht="13" outlineLevel="1" x14ac:dyDescent="0.25">
      <c r="A412" s="80" t="s">
        <v>460</v>
      </c>
      <c r="B412" s="80" t="s">
        <v>39</v>
      </c>
      <c r="C412" s="72"/>
      <c r="D412" s="71" t="s">
        <v>88</v>
      </c>
      <c r="E412" s="142" t="s">
        <v>944</v>
      </c>
      <c r="F412" s="71" t="s">
        <v>544</v>
      </c>
      <c r="G412" s="235">
        <v>44986</v>
      </c>
      <c r="H412" s="235">
        <v>44986</v>
      </c>
      <c r="I412" s="74">
        <v>60</v>
      </c>
      <c r="J412" s="36">
        <v>120</v>
      </c>
      <c r="K412" s="74">
        <v>1001602000</v>
      </c>
      <c r="L412" s="75" t="s">
        <v>66</v>
      </c>
      <c r="M412" s="74">
        <v>1001602000</v>
      </c>
      <c r="N412" s="75" t="s">
        <v>66</v>
      </c>
      <c r="O412" s="71"/>
      <c r="P412" s="90" t="s">
        <v>179</v>
      </c>
      <c r="Q412" s="251">
        <v>6274001905</v>
      </c>
      <c r="R412" s="71">
        <v>6274001905</v>
      </c>
      <c r="S412" s="76"/>
      <c r="T412" s="77"/>
      <c r="U412" s="76">
        <v>430000000</v>
      </c>
      <c r="V412" s="78">
        <v>7166666.666666667</v>
      </c>
      <c r="W412" s="78">
        <v>3583333.3333333335</v>
      </c>
      <c r="X412" s="158">
        <v>186333333.33333337</v>
      </c>
      <c r="Y412" s="158">
        <v>3583333.3333333335</v>
      </c>
      <c r="Z412" s="158">
        <v>3583333.3333333335</v>
      </c>
      <c r="AA412" s="158">
        <v>3583333.3333333335</v>
      </c>
      <c r="AB412" s="158">
        <v>3583333.3333333335</v>
      </c>
      <c r="AC412" s="158">
        <v>3583333.3333333335</v>
      </c>
      <c r="AD412" s="158">
        <v>3583333.3333333335</v>
      </c>
      <c r="AE412" s="158">
        <v>3583333.3333333335</v>
      </c>
      <c r="AF412" s="158">
        <v>3583333.3333333335</v>
      </c>
      <c r="AG412" s="158">
        <v>3583333.3333333335</v>
      </c>
      <c r="AH412" s="158">
        <v>3583333.3333333335</v>
      </c>
      <c r="AI412" s="158">
        <v>3583333.3333333335</v>
      </c>
      <c r="AJ412" s="158">
        <v>3583333.3333333335</v>
      </c>
      <c r="AK412" s="158">
        <v>43000000</v>
      </c>
      <c r="AL412" s="158">
        <v>143333333.33333337</v>
      </c>
      <c r="AM412" s="224">
        <v>45625</v>
      </c>
    </row>
    <row r="413" spans="1:39" ht="13" outlineLevel="1" x14ac:dyDescent="0.25">
      <c r="A413" s="80" t="s">
        <v>715</v>
      </c>
      <c r="B413" s="80" t="s">
        <v>39</v>
      </c>
      <c r="C413" s="72"/>
      <c r="D413" s="71" t="s">
        <v>566</v>
      </c>
      <c r="E413" s="142" t="s">
        <v>945</v>
      </c>
      <c r="F413" s="71" t="s">
        <v>568</v>
      </c>
      <c r="G413" s="235">
        <v>44986</v>
      </c>
      <c r="H413" s="235">
        <v>44986</v>
      </c>
      <c r="I413" s="74">
        <v>36</v>
      </c>
      <c r="J413" s="36">
        <v>120</v>
      </c>
      <c r="K413" s="74">
        <v>1001202000</v>
      </c>
      <c r="L413" s="75" t="s">
        <v>50</v>
      </c>
      <c r="M413" s="74">
        <v>1001202000</v>
      </c>
      <c r="N413" s="75" t="s">
        <v>50</v>
      </c>
      <c r="O413" s="71"/>
      <c r="P413" s="90" t="s">
        <v>1668</v>
      </c>
      <c r="Q413" s="251">
        <v>6424001905</v>
      </c>
      <c r="R413" s="71">
        <v>6424001905</v>
      </c>
      <c r="S413" s="76"/>
      <c r="T413" s="77"/>
      <c r="U413" s="76">
        <v>280000000</v>
      </c>
      <c r="V413" s="78">
        <v>7777777.777777778</v>
      </c>
      <c r="W413" s="78">
        <v>2333333.3333333335</v>
      </c>
      <c r="X413" s="158">
        <v>15555555.555555552</v>
      </c>
      <c r="Y413" s="158">
        <v>2333333.3333333335</v>
      </c>
      <c r="Z413" s="158">
        <v>2333333.3333333335</v>
      </c>
      <c r="AA413" s="158">
        <v>2333333.3333333335</v>
      </c>
      <c r="AB413" s="158">
        <v>2333333.3333333335</v>
      </c>
      <c r="AC413" s="158">
        <v>2333333.3333333335</v>
      </c>
      <c r="AD413" s="158">
        <v>2333333.3333333335</v>
      </c>
      <c r="AE413" s="158">
        <v>1555555.5555555504</v>
      </c>
      <c r="AF413" s="158"/>
      <c r="AG413" s="158"/>
      <c r="AH413" s="158"/>
      <c r="AI413" s="158"/>
      <c r="AJ413" s="158"/>
      <c r="AK413" s="158">
        <v>15555555.555555552</v>
      </c>
      <c r="AL413" s="158">
        <v>0</v>
      </c>
      <c r="AM413" s="224"/>
    </row>
    <row r="414" spans="1:39" ht="13" outlineLevel="1" x14ac:dyDescent="0.25">
      <c r="A414" s="80" t="s">
        <v>715</v>
      </c>
      <c r="B414" s="80" t="s">
        <v>39</v>
      </c>
      <c r="C414" s="72"/>
      <c r="D414" s="71" t="s">
        <v>566</v>
      </c>
      <c r="E414" s="142" t="s">
        <v>946</v>
      </c>
      <c r="F414" s="71" t="s">
        <v>569</v>
      </c>
      <c r="G414" s="235">
        <v>44986</v>
      </c>
      <c r="H414" s="235">
        <v>44986</v>
      </c>
      <c r="I414" s="74">
        <v>36</v>
      </c>
      <c r="J414" s="36">
        <v>120</v>
      </c>
      <c r="K414" s="74">
        <v>1001202000</v>
      </c>
      <c r="L414" s="75" t="s">
        <v>50</v>
      </c>
      <c r="M414" s="74">
        <v>1001202000</v>
      </c>
      <c r="N414" s="75" t="s">
        <v>50</v>
      </c>
      <c r="O414" s="71"/>
      <c r="P414" s="90" t="s">
        <v>1668</v>
      </c>
      <c r="Q414" s="251">
        <v>6424001905</v>
      </c>
      <c r="R414" s="71">
        <v>6424001905</v>
      </c>
      <c r="S414" s="76"/>
      <c r="T414" s="77"/>
      <c r="U414" s="76">
        <v>210000000</v>
      </c>
      <c r="V414" s="78">
        <v>5833333.333333333</v>
      </c>
      <c r="W414" s="78">
        <v>1750000</v>
      </c>
      <c r="X414" s="158">
        <v>11666666.666666627</v>
      </c>
      <c r="Y414" s="158">
        <v>1750000</v>
      </c>
      <c r="Z414" s="158">
        <v>1750000</v>
      </c>
      <c r="AA414" s="158">
        <v>1750000</v>
      </c>
      <c r="AB414" s="158">
        <v>1750000</v>
      </c>
      <c r="AC414" s="158">
        <v>1750000</v>
      </c>
      <c r="AD414" s="158">
        <v>1750000</v>
      </c>
      <c r="AE414" s="158">
        <v>1166666.6666666269</v>
      </c>
      <c r="AF414" s="158"/>
      <c r="AG414" s="158"/>
      <c r="AH414" s="158"/>
      <c r="AI414" s="158"/>
      <c r="AJ414" s="158"/>
      <c r="AK414" s="158">
        <v>11666666.666666627</v>
      </c>
      <c r="AL414" s="158">
        <v>0</v>
      </c>
      <c r="AM414" s="224"/>
    </row>
    <row r="415" spans="1:39" ht="13" outlineLevel="1" x14ac:dyDescent="0.25">
      <c r="A415" s="80" t="s">
        <v>715</v>
      </c>
      <c r="B415" s="80" t="s">
        <v>39</v>
      </c>
      <c r="C415" s="72"/>
      <c r="D415" s="71" t="s">
        <v>176</v>
      </c>
      <c r="E415" s="142" t="s">
        <v>947</v>
      </c>
      <c r="F415" s="71" t="s">
        <v>577</v>
      </c>
      <c r="G415" s="235">
        <v>44986</v>
      </c>
      <c r="H415" s="235">
        <v>44986</v>
      </c>
      <c r="I415" s="74">
        <v>12</v>
      </c>
      <c r="J415" s="36">
        <v>96</v>
      </c>
      <c r="K415" s="74">
        <v>1001202000</v>
      </c>
      <c r="L415" s="75" t="s">
        <v>50</v>
      </c>
      <c r="M415" s="74">
        <v>1001202000</v>
      </c>
      <c r="N415" s="75" t="s">
        <v>50</v>
      </c>
      <c r="O415" s="71"/>
      <c r="P415" s="90" t="s">
        <v>1668</v>
      </c>
      <c r="Q415" s="251">
        <v>6424001904</v>
      </c>
      <c r="R415" s="71">
        <v>6274001904</v>
      </c>
      <c r="S415" s="76"/>
      <c r="T415" s="77"/>
      <c r="U415" s="76">
        <v>53420000</v>
      </c>
      <c r="V415" s="78">
        <v>4451666.666666667</v>
      </c>
      <c r="W415" s="78">
        <v>556458.33333333337</v>
      </c>
      <c r="X415" s="158">
        <v>0</v>
      </c>
      <c r="Y415" s="158">
        <v>0</v>
      </c>
      <c r="Z415" s="158">
        <v>0</v>
      </c>
      <c r="AA415" s="158">
        <v>0</v>
      </c>
      <c r="AB415" s="158">
        <v>0</v>
      </c>
      <c r="AC415" s="158">
        <v>0</v>
      </c>
      <c r="AD415" s="158">
        <v>0</v>
      </c>
      <c r="AE415" s="158">
        <v>0</v>
      </c>
      <c r="AF415" s="158">
        <v>0</v>
      </c>
      <c r="AG415" s="158">
        <v>0</v>
      </c>
      <c r="AH415" s="158">
        <v>0</v>
      </c>
      <c r="AI415" s="158">
        <v>0</v>
      </c>
      <c r="AJ415" s="158">
        <v>0</v>
      </c>
      <c r="AK415" s="158">
        <v>0</v>
      </c>
      <c r="AL415" s="158">
        <v>0</v>
      </c>
      <c r="AM415" s="224"/>
    </row>
    <row r="416" spans="1:39" ht="13" outlineLevel="1" x14ac:dyDescent="0.25">
      <c r="A416" s="80" t="s">
        <v>712</v>
      </c>
      <c r="B416" s="80" t="s">
        <v>39</v>
      </c>
      <c r="C416" s="72"/>
      <c r="D416" s="71" t="s">
        <v>719</v>
      </c>
      <c r="E416" s="142" t="s">
        <v>704</v>
      </c>
      <c r="F416" s="71" t="s">
        <v>705</v>
      </c>
      <c r="G416" s="235">
        <v>45047</v>
      </c>
      <c r="H416" s="235">
        <v>44986</v>
      </c>
      <c r="I416" s="74" t="s">
        <v>720</v>
      </c>
      <c r="J416" s="36">
        <v>96</v>
      </c>
      <c r="K416" s="74" t="s">
        <v>721</v>
      </c>
      <c r="L416" s="75" t="s">
        <v>50</v>
      </c>
      <c r="M416" s="74" t="s">
        <v>721</v>
      </c>
      <c r="N416" s="75" t="s">
        <v>50</v>
      </c>
      <c r="O416" s="71"/>
      <c r="P416" s="90" t="s">
        <v>1670</v>
      </c>
      <c r="Q416" s="251" t="s">
        <v>722</v>
      </c>
      <c r="R416" s="71">
        <v>6274001901</v>
      </c>
      <c r="S416" s="76"/>
      <c r="T416" s="77"/>
      <c r="U416" s="76">
        <v>158400000</v>
      </c>
      <c r="V416" s="78">
        <v>13200000</v>
      </c>
      <c r="W416" s="78">
        <v>1650000</v>
      </c>
      <c r="X416" s="158">
        <v>0</v>
      </c>
      <c r="Y416" s="158">
        <v>0</v>
      </c>
      <c r="Z416" s="158">
        <v>0</v>
      </c>
      <c r="AA416" s="158">
        <v>0</v>
      </c>
      <c r="AB416" s="158">
        <v>0</v>
      </c>
      <c r="AC416" s="158">
        <v>0</v>
      </c>
      <c r="AD416" s="158">
        <v>0</v>
      </c>
      <c r="AE416" s="158">
        <v>0</v>
      </c>
      <c r="AF416" s="158">
        <v>0</v>
      </c>
      <c r="AG416" s="158">
        <v>0</v>
      </c>
      <c r="AH416" s="158">
        <v>0</v>
      </c>
      <c r="AI416" s="158">
        <v>0</v>
      </c>
      <c r="AJ416" s="158">
        <v>0</v>
      </c>
      <c r="AK416" s="158">
        <v>0</v>
      </c>
      <c r="AL416" s="158">
        <v>0</v>
      </c>
      <c r="AM416" s="224"/>
    </row>
    <row r="417" spans="1:39" ht="13" outlineLevel="1" x14ac:dyDescent="0.25">
      <c r="A417" s="80" t="s">
        <v>460</v>
      </c>
      <c r="B417" s="80" t="s">
        <v>39</v>
      </c>
      <c r="C417" s="72"/>
      <c r="D417" s="71" t="s">
        <v>82</v>
      </c>
      <c r="E417" s="142" t="s">
        <v>948</v>
      </c>
      <c r="F417" s="71" t="s">
        <v>474</v>
      </c>
      <c r="G417" s="235">
        <v>45047</v>
      </c>
      <c r="H417" s="235">
        <v>45017</v>
      </c>
      <c r="I417" s="74">
        <v>60</v>
      </c>
      <c r="J417" s="36">
        <v>144</v>
      </c>
      <c r="K417" s="74">
        <v>1001601300</v>
      </c>
      <c r="L417" s="75" t="s">
        <v>43</v>
      </c>
      <c r="M417" s="74">
        <v>1001601300</v>
      </c>
      <c r="N417" s="75" t="s">
        <v>43</v>
      </c>
      <c r="O417" s="71"/>
      <c r="P417" s="90" t="s">
        <v>179</v>
      </c>
      <c r="Q417" s="251">
        <v>6274001903</v>
      </c>
      <c r="R417" s="71" t="s">
        <v>346</v>
      </c>
      <c r="S417" s="76"/>
      <c r="T417" s="77"/>
      <c r="U417" s="76">
        <v>219500000</v>
      </c>
      <c r="V417" s="78">
        <v>3658333.3333333335</v>
      </c>
      <c r="W417" s="78">
        <v>1524305.5555555555</v>
      </c>
      <c r="X417" s="158">
        <v>98775000</v>
      </c>
      <c r="Y417" s="158">
        <v>1524305.5555555555</v>
      </c>
      <c r="Z417" s="158">
        <v>1524305.5555555555</v>
      </c>
      <c r="AA417" s="158">
        <v>1524305.5555555555</v>
      </c>
      <c r="AB417" s="158">
        <v>1524305.5555555555</v>
      </c>
      <c r="AC417" s="158">
        <v>1524305.5555555555</v>
      </c>
      <c r="AD417" s="158">
        <v>1524305.5555555555</v>
      </c>
      <c r="AE417" s="158">
        <v>1524305.5555555555</v>
      </c>
      <c r="AF417" s="158">
        <v>1524305.5555555555</v>
      </c>
      <c r="AG417" s="158">
        <v>1524305.5555555555</v>
      </c>
      <c r="AH417" s="158">
        <v>1524305.5555555555</v>
      </c>
      <c r="AI417" s="158">
        <v>1524305.5555555555</v>
      </c>
      <c r="AJ417" s="158">
        <v>1524305.5555555555</v>
      </c>
      <c r="AK417" s="158">
        <v>18291666.666666668</v>
      </c>
      <c r="AL417" s="158">
        <v>80483333.333333328</v>
      </c>
      <c r="AM417" s="224"/>
    </row>
    <row r="418" spans="1:39" ht="13" outlineLevel="1" x14ac:dyDescent="0.25">
      <c r="A418" s="80" t="s">
        <v>715</v>
      </c>
      <c r="B418" s="80" t="s">
        <v>39</v>
      </c>
      <c r="C418" s="72"/>
      <c r="D418" s="71" t="s">
        <v>176</v>
      </c>
      <c r="E418" s="142" t="s">
        <v>949</v>
      </c>
      <c r="F418" s="71" t="s">
        <v>578</v>
      </c>
      <c r="G418" s="235">
        <v>44986</v>
      </c>
      <c r="H418" s="235">
        <v>45017</v>
      </c>
      <c r="I418" s="74">
        <v>36</v>
      </c>
      <c r="J418" s="36">
        <v>120</v>
      </c>
      <c r="K418" s="74">
        <v>1001202000</v>
      </c>
      <c r="L418" s="75" t="s">
        <v>50</v>
      </c>
      <c r="M418" s="74">
        <v>1001202000</v>
      </c>
      <c r="N418" s="75" t="s">
        <v>50</v>
      </c>
      <c r="O418" s="71"/>
      <c r="P418" s="90" t="s">
        <v>1668</v>
      </c>
      <c r="Q418" s="251">
        <v>6424001904</v>
      </c>
      <c r="R418" s="71">
        <v>6274001904</v>
      </c>
      <c r="S418" s="76"/>
      <c r="T418" s="77"/>
      <c r="U418" s="76">
        <v>110306000</v>
      </c>
      <c r="V418" s="78">
        <v>3064055.5555555555</v>
      </c>
      <c r="W418" s="78">
        <v>919216.66666666663</v>
      </c>
      <c r="X418" s="158">
        <v>9192166.6666666716</v>
      </c>
      <c r="Y418" s="158">
        <v>919216.66666666663</v>
      </c>
      <c r="Z418" s="158">
        <v>919216.66666666663</v>
      </c>
      <c r="AA418" s="158">
        <v>919216.66666666663</v>
      </c>
      <c r="AB418" s="158">
        <v>919216.66666666663</v>
      </c>
      <c r="AC418" s="158">
        <v>919216.66666666663</v>
      </c>
      <c r="AD418" s="158">
        <v>919216.66666666663</v>
      </c>
      <c r="AE418" s="158">
        <v>919216.66666666663</v>
      </c>
      <c r="AF418" s="158">
        <v>919216.66666666663</v>
      </c>
      <c r="AG418" s="158">
        <v>919216.66666666663</v>
      </c>
      <c r="AH418" s="158">
        <v>919216.66666666663</v>
      </c>
      <c r="AI418" s="158">
        <v>0</v>
      </c>
      <c r="AJ418" s="158">
        <v>0</v>
      </c>
      <c r="AK418" s="158">
        <v>9192166.6666666679</v>
      </c>
      <c r="AL418" s="158">
        <v>0</v>
      </c>
      <c r="AM418" s="224"/>
    </row>
    <row r="419" spans="1:39" ht="13" outlineLevel="1" x14ac:dyDescent="0.25">
      <c r="A419" s="80" t="s">
        <v>460</v>
      </c>
      <c r="B419" s="80" t="s">
        <v>39</v>
      </c>
      <c r="C419" s="72"/>
      <c r="D419" s="71" t="s">
        <v>82</v>
      </c>
      <c r="E419" s="142" t="s">
        <v>665</v>
      </c>
      <c r="F419" s="71" t="s">
        <v>666</v>
      </c>
      <c r="G419" s="235">
        <v>45003</v>
      </c>
      <c r="H419" s="235">
        <v>45017</v>
      </c>
      <c r="I419" s="74" t="s">
        <v>720</v>
      </c>
      <c r="J419" s="36">
        <v>120</v>
      </c>
      <c r="K419" s="74" t="s">
        <v>94</v>
      </c>
      <c r="L419" s="75" t="s">
        <v>66</v>
      </c>
      <c r="M419" s="74" t="s">
        <v>94</v>
      </c>
      <c r="N419" s="75" t="s">
        <v>66</v>
      </c>
      <c r="O419" s="71"/>
      <c r="P419" s="90" t="s">
        <v>179</v>
      </c>
      <c r="Q419" s="251" t="s">
        <v>406</v>
      </c>
      <c r="R419" s="71">
        <v>6274001901</v>
      </c>
      <c r="S419" s="76"/>
      <c r="T419" s="77"/>
      <c r="U419" s="76">
        <v>904588000</v>
      </c>
      <c r="V419" s="78">
        <v>75382333.333333328</v>
      </c>
      <c r="W419" s="78">
        <v>7538233.333333333</v>
      </c>
      <c r="X419" s="158">
        <v>0</v>
      </c>
      <c r="Y419" s="158">
        <v>0</v>
      </c>
      <c r="Z419" s="158">
        <v>0</v>
      </c>
      <c r="AA419" s="158">
        <v>0</v>
      </c>
      <c r="AB419" s="158">
        <v>0</v>
      </c>
      <c r="AC419" s="158">
        <v>0</v>
      </c>
      <c r="AD419" s="158">
        <v>0</v>
      </c>
      <c r="AE419" s="158">
        <v>0</v>
      </c>
      <c r="AF419" s="158">
        <v>0</v>
      </c>
      <c r="AG419" s="158">
        <v>0</v>
      </c>
      <c r="AH419" s="158">
        <v>0</v>
      </c>
      <c r="AI419" s="158">
        <v>0</v>
      </c>
      <c r="AJ419" s="158">
        <v>0</v>
      </c>
      <c r="AK419" s="158">
        <v>0</v>
      </c>
      <c r="AL419" s="158">
        <v>0</v>
      </c>
      <c r="AM419" s="224"/>
    </row>
    <row r="420" spans="1:39" ht="13" outlineLevel="1" x14ac:dyDescent="0.25">
      <c r="A420" s="80" t="s">
        <v>460</v>
      </c>
      <c r="B420" s="80" t="s">
        <v>39</v>
      </c>
      <c r="C420" s="72"/>
      <c r="D420" s="71" t="s">
        <v>88</v>
      </c>
      <c r="E420" s="142" t="s">
        <v>950</v>
      </c>
      <c r="F420" s="71" t="s">
        <v>562</v>
      </c>
      <c r="G420" s="235">
        <v>45022</v>
      </c>
      <c r="H420" s="235">
        <v>45022</v>
      </c>
      <c r="I420" s="74">
        <v>120</v>
      </c>
      <c r="J420" s="36">
        <v>120</v>
      </c>
      <c r="K420" s="74">
        <v>1001602000</v>
      </c>
      <c r="L420" s="75" t="s">
        <v>66</v>
      </c>
      <c r="M420" s="74">
        <v>1001602000</v>
      </c>
      <c r="N420" s="75" t="s">
        <v>66</v>
      </c>
      <c r="O420" s="71"/>
      <c r="P420" s="90" t="s">
        <v>179</v>
      </c>
      <c r="Q420" s="251">
        <v>6274001905</v>
      </c>
      <c r="R420" s="71">
        <v>6274001905</v>
      </c>
      <c r="S420" s="76"/>
      <c r="T420" s="77"/>
      <c r="U420" s="76">
        <v>465000000</v>
      </c>
      <c r="V420" s="78">
        <v>3875000</v>
      </c>
      <c r="W420" s="78">
        <v>3875000</v>
      </c>
      <c r="X420" s="158">
        <v>337125000</v>
      </c>
      <c r="Y420" s="158">
        <v>3875000</v>
      </c>
      <c r="Z420" s="158">
        <v>3875000</v>
      </c>
      <c r="AA420" s="158">
        <v>3875000</v>
      </c>
      <c r="AB420" s="158">
        <v>3875000</v>
      </c>
      <c r="AC420" s="158">
        <v>3875000</v>
      </c>
      <c r="AD420" s="158">
        <v>3875000</v>
      </c>
      <c r="AE420" s="158">
        <v>3875000</v>
      </c>
      <c r="AF420" s="158">
        <v>3875000</v>
      </c>
      <c r="AG420" s="158">
        <v>3875000</v>
      </c>
      <c r="AH420" s="158">
        <v>3875000</v>
      </c>
      <c r="AI420" s="158">
        <v>3875000</v>
      </c>
      <c r="AJ420" s="158">
        <v>3875000</v>
      </c>
      <c r="AK420" s="158">
        <v>46500000</v>
      </c>
      <c r="AL420" s="158">
        <v>290625000</v>
      </c>
      <c r="AM420" s="224">
        <v>45762</v>
      </c>
    </row>
    <row r="421" spans="1:39" ht="13" outlineLevel="1" x14ac:dyDescent="0.25">
      <c r="A421" s="80" t="s">
        <v>460</v>
      </c>
      <c r="B421" s="80" t="s">
        <v>39</v>
      </c>
      <c r="C421" s="72"/>
      <c r="D421" s="71" t="s">
        <v>88</v>
      </c>
      <c r="E421" s="142" t="s">
        <v>951</v>
      </c>
      <c r="F421" s="71" t="s">
        <v>558</v>
      </c>
      <c r="G421" s="235">
        <v>45064</v>
      </c>
      <c r="H421" s="235">
        <v>45028</v>
      </c>
      <c r="I421" s="74">
        <v>120</v>
      </c>
      <c r="J421" s="36">
        <v>120</v>
      </c>
      <c r="K421" s="74">
        <v>1001602000</v>
      </c>
      <c r="L421" s="75" t="s">
        <v>66</v>
      </c>
      <c r="M421" s="74">
        <v>1001602000</v>
      </c>
      <c r="N421" s="75" t="s">
        <v>66</v>
      </c>
      <c r="O421" s="71"/>
      <c r="P421" s="90" t="s">
        <v>179</v>
      </c>
      <c r="Q421" s="251">
        <v>6274001905</v>
      </c>
      <c r="R421" s="71">
        <v>6274001905</v>
      </c>
      <c r="S421" s="76"/>
      <c r="T421" s="77"/>
      <c r="U421" s="76">
        <v>515000000</v>
      </c>
      <c r="V421" s="78">
        <v>4291666.666666667</v>
      </c>
      <c r="W421" s="78">
        <v>4291666.666666667</v>
      </c>
      <c r="X421" s="158">
        <v>373375000</v>
      </c>
      <c r="Y421" s="158">
        <v>4291666.666666667</v>
      </c>
      <c r="Z421" s="158">
        <v>4291666.666666667</v>
      </c>
      <c r="AA421" s="158">
        <v>4291666.666666667</v>
      </c>
      <c r="AB421" s="158">
        <v>4291666.666666667</v>
      </c>
      <c r="AC421" s="158">
        <v>4291666.666666667</v>
      </c>
      <c r="AD421" s="158">
        <v>4291666.666666667</v>
      </c>
      <c r="AE421" s="158">
        <v>4291666.666666667</v>
      </c>
      <c r="AF421" s="158">
        <v>4291666.666666667</v>
      </c>
      <c r="AG421" s="158">
        <v>4291666.666666667</v>
      </c>
      <c r="AH421" s="158">
        <v>4291666.666666667</v>
      </c>
      <c r="AI421" s="158">
        <v>4291666.666666667</v>
      </c>
      <c r="AJ421" s="158">
        <v>4291666.666666667</v>
      </c>
      <c r="AK421" s="158">
        <v>51499999.999999993</v>
      </c>
      <c r="AL421" s="158">
        <v>321875000</v>
      </c>
      <c r="AM421" s="224"/>
    </row>
    <row r="422" spans="1:39" ht="13" outlineLevel="1" x14ac:dyDescent="0.25">
      <c r="A422" s="80" t="s">
        <v>460</v>
      </c>
      <c r="B422" s="80" t="s">
        <v>39</v>
      </c>
      <c r="C422" s="72"/>
      <c r="D422" s="71" t="s">
        <v>88</v>
      </c>
      <c r="E422" s="142" t="s">
        <v>952</v>
      </c>
      <c r="F422" s="71" t="s">
        <v>559</v>
      </c>
      <c r="G422" s="235">
        <v>45082</v>
      </c>
      <c r="H422" s="235">
        <v>45028</v>
      </c>
      <c r="I422" s="74">
        <v>120</v>
      </c>
      <c r="J422" s="36">
        <v>120</v>
      </c>
      <c r="K422" s="74">
        <v>1001602000</v>
      </c>
      <c r="L422" s="75" t="s">
        <v>66</v>
      </c>
      <c r="M422" s="74">
        <v>1001602000</v>
      </c>
      <c r="N422" s="75" t="s">
        <v>66</v>
      </c>
      <c r="O422" s="71"/>
      <c r="P422" s="90" t="s">
        <v>179</v>
      </c>
      <c r="Q422" s="251">
        <v>6274001905</v>
      </c>
      <c r="R422" s="71">
        <v>6274001905</v>
      </c>
      <c r="S422" s="76"/>
      <c r="T422" s="77"/>
      <c r="U422" s="76">
        <v>465000000</v>
      </c>
      <c r="V422" s="78">
        <v>3875000</v>
      </c>
      <c r="W422" s="78">
        <v>3875000</v>
      </c>
      <c r="X422" s="158">
        <v>337125000</v>
      </c>
      <c r="Y422" s="158">
        <v>3875000</v>
      </c>
      <c r="Z422" s="158">
        <v>3875000</v>
      </c>
      <c r="AA422" s="158">
        <v>3875000</v>
      </c>
      <c r="AB422" s="158">
        <v>3875000</v>
      </c>
      <c r="AC422" s="158">
        <v>3875000</v>
      </c>
      <c r="AD422" s="158">
        <v>3875000</v>
      </c>
      <c r="AE422" s="158">
        <v>3875000</v>
      </c>
      <c r="AF422" s="158">
        <v>3875000</v>
      </c>
      <c r="AG422" s="158">
        <v>3875000</v>
      </c>
      <c r="AH422" s="158">
        <v>3875000</v>
      </c>
      <c r="AI422" s="158">
        <v>3875000</v>
      </c>
      <c r="AJ422" s="158">
        <v>3875000</v>
      </c>
      <c r="AK422" s="158">
        <v>46500000</v>
      </c>
      <c r="AL422" s="158">
        <v>290625000</v>
      </c>
      <c r="AM422" s="224"/>
    </row>
    <row r="423" spans="1:39" ht="13" outlineLevel="1" x14ac:dyDescent="0.25">
      <c r="A423" s="80" t="s">
        <v>460</v>
      </c>
      <c r="B423" s="80" t="s">
        <v>39</v>
      </c>
      <c r="C423" s="72"/>
      <c r="D423" s="71" t="s">
        <v>88</v>
      </c>
      <c r="E423" s="142" t="s">
        <v>953</v>
      </c>
      <c r="F423" s="71" t="s">
        <v>560</v>
      </c>
      <c r="G423" s="235">
        <v>45108</v>
      </c>
      <c r="H423" s="235">
        <v>45028</v>
      </c>
      <c r="I423" s="74">
        <v>72</v>
      </c>
      <c r="J423" s="36">
        <v>120</v>
      </c>
      <c r="K423" s="74">
        <v>1001602000</v>
      </c>
      <c r="L423" s="75" t="s">
        <v>66</v>
      </c>
      <c r="M423" s="74">
        <v>1001602000</v>
      </c>
      <c r="N423" s="75" t="s">
        <v>66</v>
      </c>
      <c r="O423" s="71"/>
      <c r="P423" s="90" t="s">
        <v>179</v>
      </c>
      <c r="Q423" s="251">
        <v>6274001905</v>
      </c>
      <c r="R423" s="71">
        <v>6274001905</v>
      </c>
      <c r="S423" s="76"/>
      <c r="T423" s="77"/>
      <c r="U423" s="76">
        <v>465000000</v>
      </c>
      <c r="V423" s="78">
        <v>6458333.333333333</v>
      </c>
      <c r="W423" s="78">
        <v>3875000</v>
      </c>
      <c r="X423" s="158">
        <v>251875000</v>
      </c>
      <c r="Y423" s="158">
        <v>3875000</v>
      </c>
      <c r="Z423" s="158">
        <v>3875000</v>
      </c>
      <c r="AA423" s="158">
        <v>3875000</v>
      </c>
      <c r="AB423" s="158">
        <v>3875000</v>
      </c>
      <c r="AC423" s="158">
        <v>3875000</v>
      </c>
      <c r="AD423" s="158">
        <v>3875000</v>
      </c>
      <c r="AE423" s="158">
        <v>3875000</v>
      </c>
      <c r="AF423" s="158">
        <v>3875000</v>
      </c>
      <c r="AG423" s="158">
        <v>3875000</v>
      </c>
      <c r="AH423" s="158">
        <v>3875000</v>
      </c>
      <c r="AI423" s="158">
        <v>3875000</v>
      </c>
      <c r="AJ423" s="158">
        <v>3875000</v>
      </c>
      <c r="AK423" s="158">
        <v>46500000</v>
      </c>
      <c r="AL423" s="158">
        <v>205375000</v>
      </c>
      <c r="AM423" s="224"/>
    </row>
    <row r="424" spans="1:39" ht="13" outlineLevel="1" x14ac:dyDescent="0.25">
      <c r="A424" s="80" t="s">
        <v>460</v>
      </c>
      <c r="B424" s="80" t="s">
        <v>39</v>
      </c>
      <c r="C424" s="72"/>
      <c r="D424" s="71" t="s">
        <v>88</v>
      </c>
      <c r="E424" s="142" t="s">
        <v>954</v>
      </c>
      <c r="F424" s="71" t="s">
        <v>561</v>
      </c>
      <c r="G424" s="235">
        <v>45108</v>
      </c>
      <c r="H424" s="235">
        <v>45028</v>
      </c>
      <c r="I424" s="74">
        <v>72</v>
      </c>
      <c r="J424" s="36">
        <v>120</v>
      </c>
      <c r="K424" s="74">
        <v>1001602000</v>
      </c>
      <c r="L424" s="75" t="s">
        <v>66</v>
      </c>
      <c r="M424" s="74">
        <v>1001602000</v>
      </c>
      <c r="N424" s="75" t="s">
        <v>66</v>
      </c>
      <c r="O424" s="71"/>
      <c r="P424" s="90" t="s">
        <v>179</v>
      </c>
      <c r="Q424" s="251">
        <v>6274001905</v>
      </c>
      <c r="R424" s="71">
        <v>6274001905</v>
      </c>
      <c r="S424" s="76"/>
      <c r="T424" s="77"/>
      <c r="U424" s="76">
        <v>515000000</v>
      </c>
      <c r="V424" s="78">
        <v>7152777.777777778</v>
      </c>
      <c r="W424" s="78">
        <v>4291666.666666667</v>
      </c>
      <c r="X424" s="158">
        <v>278958333.33333337</v>
      </c>
      <c r="Y424" s="158">
        <v>4291666.666666667</v>
      </c>
      <c r="Z424" s="158">
        <v>4291666.666666667</v>
      </c>
      <c r="AA424" s="158">
        <v>4291666.666666667</v>
      </c>
      <c r="AB424" s="158">
        <v>4291666.666666667</v>
      </c>
      <c r="AC424" s="158">
        <v>4291666.666666667</v>
      </c>
      <c r="AD424" s="158">
        <v>4291666.666666667</v>
      </c>
      <c r="AE424" s="158">
        <v>4291666.666666667</v>
      </c>
      <c r="AF424" s="158">
        <v>4291666.666666667</v>
      </c>
      <c r="AG424" s="158">
        <v>4291666.666666667</v>
      </c>
      <c r="AH424" s="158">
        <v>4291666.666666667</v>
      </c>
      <c r="AI424" s="158">
        <v>4291666.666666667</v>
      </c>
      <c r="AJ424" s="158">
        <v>4291666.666666667</v>
      </c>
      <c r="AK424" s="158">
        <v>51499999.999999993</v>
      </c>
      <c r="AL424" s="158">
        <v>227458333.33333337</v>
      </c>
      <c r="AM424" s="224"/>
    </row>
    <row r="425" spans="1:39" ht="13" outlineLevel="1" x14ac:dyDescent="0.25">
      <c r="A425" s="80" t="s">
        <v>460</v>
      </c>
      <c r="B425" s="80" t="s">
        <v>39</v>
      </c>
      <c r="C425" s="72"/>
      <c r="D425" s="71" t="s">
        <v>168</v>
      </c>
      <c r="E425" s="142" t="s">
        <v>955</v>
      </c>
      <c r="F425" s="71" t="s">
        <v>533</v>
      </c>
      <c r="G425" s="235">
        <v>45153</v>
      </c>
      <c r="H425" s="235">
        <v>45078</v>
      </c>
      <c r="I425" s="74">
        <v>48</v>
      </c>
      <c r="J425" s="36">
        <v>144</v>
      </c>
      <c r="K425" s="74" t="s">
        <v>721</v>
      </c>
      <c r="L425" s="75" t="s">
        <v>50</v>
      </c>
      <c r="M425" s="74" t="s">
        <v>721</v>
      </c>
      <c r="N425" s="75" t="s">
        <v>50</v>
      </c>
      <c r="O425" s="71"/>
      <c r="P425" s="90" t="s">
        <v>1668</v>
      </c>
      <c r="Q425" s="251" t="s">
        <v>1185</v>
      </c>
      <c r="R425" s="71" t="s">
        <v>346</v>
      </c>
      <c r="S425" s="76"/>
      <c r="T425" s="77"/>
      <c r="U425" s="76">
        <v>85559000</v>
      </c>
      <c r="V425" s="78">
        <v>1782479.1666666667</v>
      </c>
      <c r="W425" s="78">
        <v>594159.72222222225</v>
      </c>
      <c r="X425" s="158">
        <v>30302145.833333328</v>
      </c>
      <c r="Y425" s="158">
        <v>594159.72222222225</v>
      </c>
      <c r="Z425" s="158">
        <v>594159.72222222225</v>
      </c>
      <c r="AA425" s="158">
        <v>594159.72222222225</v>
      </c>
      <c r="AB425" s="158">
        <v>594159.72222222225</v>
      </c>
      <c r="AC425" s="158">
        <v>594159.72222222225</v>
      </c>
      <c r="AD425" s="158">
        <v>594159.72222222225</v>
      </c>
      <c r="AE425" s="158">
        <v>594159.72222222225</v>
      </c>
      <c r="AF425" s="158">
        <v>594159.72222222225</v>
      </c>
      <c r="AG425" s="158">
        <v>594159.72222222225</v>
      </c>
      <c r="AH425" s="158">
        <v>594159.72222222225</v>
      </c>
      <c r="AI425" s="158">
        <v>594159.72222222225</v>
      </c>
      <c r="AJ425" s="158">
        <v>594159.72222222225</v>
      </c>
      <c r="AK425" s="158">
        <v>7129916.6666666651</v>
      </c>
      <c r="AL425" s="158">
        <v>23172229.166666664</v>
      </c>
      <c r="AM425" s="224"/>
    </row>
    <row r="426" spans="1:39" ht="13" outlineLevel="1" x14ac:dyDescent="0.25">
      <c r="A426" s="80" t="s">
        <v>460</v>
      </c>
      <c r="B426" s="80" t="s">
        <v>39</v>
      </c>
      <c r="C426" s="72"/>
      <c r="D426" s="71" t="s">
        <v>168</v>
      </c>
      <c r="E426" s="142" t="s">
        <v>956</v>
      </c>
      <c r="F426" s="71" t="s">
        <v>534</v>
      </c>
      <c r="G426" s="235">
        <v>45153</v>
      </c>
      <c r="H426" s="235">
        <v>45078</v>
      </c>
      <c r="I426" s="74">
        <v>48</v>
      </c>
      <c r="J426" s="36">
        <v>144</v>
      </c>
      <c r="K426" s="74" t="s">
        <v>721</v>
      </c>
      <c r="L426" s="75" t="s">
        <v>50</v>
      </c>
      <c r="M426" s="74" t="s">
        <v>721</v>
      </c>
      <c r="N426" s="75" t="s">
        <v>50</v>
      </c>
      <c r="O426" s="71"/>
      <c r="P426" s="90" t="s">
        <v>1668</v>
      </c>
      <c r="Q426" s="251" t="s">
        <v>1185</v>
      </c>
      <c r="R426" s="71" t="s">
        <v>346</v>
      </c>
      <c r="S426" s="76"/>
      <c r="T426" s="77"/>
      <c r="U426" s="76">
        <v>85559000</v>
      </c>
      <c r="V426" s="78">
        <v>1782479.1666666667</v>
      </c>
      <c r="W426" s="78">
        <v>594159.72222222225</v>
      </c>
      <c r="X426" s="158">
        <v>30302145.833333328</v>
      </c>
      <c r="Y426" s="158">
        <v>594159.72222222225</v>
      </c>
      <c r="Z426" s="158">
        <v>594159.72222222225</v>
      </c>
      <c r="AA426" s="158">
        <v>594159.72222222225</v>
      </c>
      <c r="AB426" s="158">
        <v>594159.72222222225</v>
      </c>
      <c r="AC426" s="158">
        <v>594159.72222222225</v>
      </c>
      <c r="AD426" s="158">
        <v>594159.72222222225</v>
      </c>
      <c r="AE426" s="158">
        <v>594159.72222222225</v>
      </c>
      <c r="AF426" s="158">
        <v>594159.72222222225</v>
      </c>
      <c r="AG426" s="158">
        <v>594159.72222222225</v>
      </c>
      <c r="AH426" s="158">
        <v>594159.72222222225</v>
      </c>
      <c r="AI426" s="158">
        <v>594159.72222222225</v>
      </c>
      <c r="AJ426" s="158">
        <v>594159.72222222225</v>
      </c>
      <c r="AK426" s="158">
        <v>7129916.6666666651</v>
      </c>
      <c r="AL426" s="158">
        <v>23172229.166666664</v>
      </c>
      <c r="AM426" s="224"/>
    </row>
    <row r="427" spans="1:39" ht="25" outlineLevel="1" x14ac:dyDescent="0.25">
      <c r="A427" s="80" t="s">
        <v>715</v>
      </c>
      <c r="B427" s="80" t="s">
        <v>39</v>
      </c>
      <c r="C427" s="72"/>
      <c r="D427" s="71" t="s">
        <v>176</v>
      </c>
      <c r="E427" s="142" t="s">
        <v>957</v>
      </c>
      <c r="F427" s="71" t="s">
        <v>579</v>
      </c>
      <c r="G427" s="235">
        <v>45139</v>
      </c>
      <c r="H427" s="235">
        <v>45078</v>
      </c>
      <c r="I427" s="74">
        <v>48</v>
      </c>
      <c r="J427" s="36">
        <v>120</v>
      </c>
      <c r="K427" s="74">
        <v>1001605000</v>
      </c>
      <c r="L427" s="75" t="s">
        <v>122</v>
      </c>
      <c r="M427" s="74">
        <v>1001605000</v>
      </c>
      <c r="N427" s="75" t="s">
        <v>122</v>
      </c>
      <c r="O427" s="71"/>
      <c r="P427" s="90" t="s">
        <v>1668</v>
      </c>
      <c r="Q427" s="251">
        <v>6424001904</v>
      </c>
      <c r="R427" s="71">
        <v>6274001904</v>
      </c>
      <c r="S427" s="76"/>
      <c r="T427" s="77"/>
      <c r="U427" s="76">
        <v>34221000</v>
      </c>
      <c r="V427" s="78">
        <v>712937.5</v>
      </c>
      <c r="W427" s="78">
        <v>285175</v>
      </c>
      <c r="X427" s="158">
        <v>12119937.5</v>
      </c>
      <c r="Y427" s="158">
        <v>0</v>
      </c>
      <c r="Z427" s="158">
        <v>0</v>
      </c>
      <c r="AA427" s="158">
        <v>0</v>
      </c>
      <c r="AB427" s="158">
        <v>0</v>
      </c>
      <c r="AC427" s="158">
        <v>0</v>
      </c>
      <c r="AD427" s="158">
        <v>0</v>
      </c>
      <c r="AE427" s="158">
        <v>0</v>
      </c>
      <c r="AF427" s="158">
        <v>0</v>
      </c>
      <c r="AG427" s="158">
        <v>0</v>
      </c>
      <c r="AH427" s="158">
        <v>0</v>
      </c>
      <c r="AI427" s="158">
        <v>0</v>
      </c>
      <c r="AJ427" s="158">
        <v>0</v>
      </c>
      <c r="AK427" s="158">
        <v>0</v>
      </c>
      <c r="AL427" s="158">
        <v>12119937.5</v>
      </c>
      <c r="AM427" s="217" t="s">
        <v>1182</v>
      </c>
    </row>
    <row r="428" spans="1:39" ht="13" outlineLevel="1" x14ac:dyDescent="0.25">
      <c r="A428" s="80" t="s">
        <v>460</v>
      </c>
      <c r="B428" s="80" t="s">
        <v>39</v>
      </c>
      <c r="C428" s="72"/>
      <c r="D428" s="71" t="s">
        <v>64</v>
      </c>
      <c r="E428" s="142" t="s">
        <v>958</v>
      </c>
      <c r="F428" s="71" t="s">
        <v>585</v>
      </c>
      <c r="G428" s="235">
        <v>45141</v>
      </c>
      <c r="H428" s="235">
        <v>45108</v>
      </c>
      <c r="I428" s="74">
        <v>36</v>
      </c>
      <c r="J428" s="36">
        <v>144</v>
      </c>
      <c r="K428" s="74">
        <v>1001602000</v>
      </c>
      <c r="L428" s="75" t="s">
        <v>66</v>
      </c>
      <c r="M428" s="74">
        <v>1001602000</v>
      </c>
      <c r="N428" s="75" t="s">
        <v>66</v>
      </c>
      <c r="O428" s="71"/>
      <c r="P428" s="90" t="s">
        <v>179</v>
      </c>
      <c r="Q428" s="251">
        <v>6274001909</v>
      </c>
      <c r="R428" s="71">
        <v>6274001909</v>
      </c>
      <c r="S428" s="76"/>
      <c r="T428" s="77"/>
      <c r="U428" s="76">
        <v>195672934</v>
      </c>
      <c r="V428" s="78">
        <v>5435359.277777778</v>
      </c>
      <c r="W428" s="78">
        <v>1358839.8194444445</v>
      </c>
      <c r="X428" s="158">
        <v>32612155.666666709</v>
      </c>
      <c r="Y428" s="158">
        <v>1358839.8194444445</v>
      </c>
      <c r="Z428" s="158">
        <v>1358839.8194444445</v>
      </c>
      <c r="AA428" s="158">
        <v>1358839.8194444445</v>
      </c>
      <c r="AB428" s="158">
        <v>1358839.8194444445</v>
      </c>
      <c r="AC428" s="158">
        <v>1358839.8194444445</v>
      </c>
      <c r="AD428" s="158">
        <v>1358839.8194444445</v>
      </c>
      <c r="AE428" s="158">
        <v>1358839.8194444445</v>
      </c>
      <c r="AF428" s="158">
        <v>1358839.8194444445</v>
      </c>
      <c r="AG428" s="158">
        <v>1358839.8194444445</v>
      </c>
      <c r="AH428" s="158">
        <v>1358839.8194444445</v>
      </c>
      <c r="AI428" s="158">
        <v>1358839.8194444445</v>
      </c>
      <c r="AJ428" s="158">
        <v>1358839.8194444445</v>
      </c>
      <c r="AK428" s="158">
        <v>16306077.83333333</v>
      </c>
      <c r="AL428" s="158">
        <v>16306077.833333379</v>
      </c>
      <c r="AM428" s="224"/>
    </row>
    <row r="429" spans="1:39" ht="13" outlineLevel="1" x14ac:dyDescent="0.25">
      <c r="A429" s="80" t="s">
        <v>715</v>
      </c>
      <c r="B429" s="80" t="s">
        <v>39</v>
      </c>
      <c r="C429" s="72"/>
      <c r="D429" s="71" t="s">
        <v>69</v>
      </c>
      <c r="E429" s="142" t="s">
        <v>812</v>
      </c>
      <c r="F429" s="71" t="s">
        <v>72</v>
      </c>
      <c r="G429" s="235">
        <v>45086</v>
      </c>
      <c r="H429" s="235">
        <v>45108</v>
      </c>
      <c r="I429" s="74" t="s">
        <v>717</v>
      </c>
      <c r="J429" s="36">
        <v>120</v>
      </c>
      <c r="K429" s="74" t="s">
        <v>721</v>
      </c>
      <c r="L429" s="75" t="s">
        <v>50</v>
      </c>
      <c r="M429" s="74" t="s">
        <v>721</v>
      </c>
      <c r="N429" s="75" t="s">
        <v>50</v>
      </c>
      <c r="O429" s="71"/>
      <c r="P429" s="90" t="s">
        <v>1668</v>
      </c>
      <c r="Q429" s="251" t="s">
        <v>820</v>
      </c>
      <c r="R429" s="71"/>
      <c r="S429" s="76"/>
      <c r="T429" s="77"/>
      <c r="U429" s="165">
        <v>59068700</v>
      </c>
      <c r="V429" s="78">
        <v>1640797.2222222222</v>
      </c>
      <c r="W429" s="78">
        <v>492239.16666666669</v>
      </c>
      <c r="X429" s="158">
        <v>9844783.3333333284</v>
      </c>
      <c r="Y429" s="158">
        <v>492239.16666666669</v>
      </c>
      <c r="Z429" s="158">
        <v>492239.16666666669</v>
      </c>
      <c r="AA429" s="158">
        <v>492239.16666666669</v>
      </c>
      <c r="AB429" s="158">
        <v>492239.16666666669</v>
      </c>
      <c r="AC429" s="158">
        <v>492239.16666666669</v>
      </c>
      <c r="AD429" s="158">
        <v>492239.16666666669</v>
      </c>
      <c r="AE429" s="158">
        <v>492239.16666666669</v>
      </c>
      <c r="AF429" s="158">
        <v>492239.16666666669</v>
      </c>
      <c r="AG429" s="158">
        <v>492239.16666666669</v>
      </c>
      <c r="AH429" s="158">
        <v>492239.16666666669</v>
      </c>
      <c r="AI429" s="158">
        <v>492239.16666666669</v>
      </c>
      <c r="AJ429" s="158">
        <v>492239.16666666669</v>
      </c>
      <c r="AK429" s="158">
        <v>5906870.0000000009</v>
      </c>
      <c r="AL429" s="158">
        <v>3937913.3333333274</v>
      </c>
      <c r="AM429" s="224"/>
    </row>
    <row r="430" spans="1:39" ht="13" outlineLevel="1" x14ac:dyDescent="0.25">
      <c r="A430" s="80" t="s">
        <v>460</v>
      </c>
      <c r="B430" s="80" t="s">
        <v>39</v>
      </c>
      <c r="C430" s="72"/>
      <c r="D430" s="71" t="s">
        <v>82</v>
      </c>
      <c r="E430" s="142" t="s">
        <v>959</v>
      </c>
      <c r="F430" s="71" t="s">
        <v>475</v>
      </c>
      <c r="G430" s="235">
        <v>45110</v>
      </c>
      <c r="H430" s="235">
        <v>45110</v>
      </c>
      <c r="I430" s="74">
        <v>36</v>
      </c>
      <c r="J430" s="36">
        <v>144</v>
      </c>
      <c r="K430" s="74">
        <v>1001605000</v>
      </c>
      <c r="L430" s="75" t="s">
        <v>122</v>
      </c>
      <c r="M430" s="74">
        <v>1001605000</v>
      </c>
      <c r="N430" s="75" t="s">
        <v>122</v>
      </c>
      <c r="O430" s="71"/>
      <c r="P430" s="90" t="s">
        <v>179</v>
      </c>
      <c r="Q430" s="251">
        <v>6274001903</v>
      </c>
      <c r="R430" s="71" t="s">
        <v>346</v>
      </c>
      <c r="S430" s="76"/>
      <c r="T430" s="77"/>
      <c r="U430" s="76">
        <v>321444214</v>
      </c>
      <c r="V430" s="78">
        <v>8929005.944444444</v>
      </c>
      <c r="W430" s="78">
        <v>2232251.486111111</v>
      </c>
      <c r="X430" s="158">
        <v>53574035.666666582</v>
      </c>
      <c r="Y430" s="158">
        <v>2232251.486111111</v>
      </c>
      <c r="Z430" s="158">
        <v>2232251.486111111</v>
      </c>
      <c r="AA430" s="158">
        <v>2232251.486111111</v>
      </c>
      <c r="AB430" s="158">
        <v>2232251.486111111</v>
      </c>
      <c r="AC430" s="158">
        <v>2232251.486111111</v>
      </c>
      <c r="AD430" s="158">
        <v>2232251.486111111</v>
      </c>
      <c r="AE430" s="158">
        <v>2232251.486111111</v>
      </c>
      <c r="AF430" s="158">
        <v>2232251.486111111</v>
      </c>
      <c r="AG430" s="158">
        <v>2232251.486111111</v>
      </c>
      <c r="AH430" s="158">
        <v>2232251.486111111</v>
      </c>
      <c r="AI430" s="158">
        <v>2232251.486111111</v>
      </c>
      <c r="AJ430" s="158">
        <v>2232251.486111111</v>
      </c>
      <c r="AK430" s="158">
        <v>26787017.83333334</v>
      </c>
      <c r="AL430" s="158">
        <v>26787017.833333243</v>
      </c>
      <c r="AM430" s="224"/>
    </row>
    <row r="431" spans="1:39" ht="13" outlineLevel="1" x14ac:dyDescent="0.25">
      <c r="A431" s="80" t="s">
        <v>460</v>
      </c>
      <c r="B431" s="80" t="s">
        <v>39</v>
      </c>
      <c r="C431" s="72"/>
      <c r="D431" s="71" t="s">
        <v>82</v>
      </c>
      <c r="E431" s="142" t="s">
        <v>960</v>
      </c>
      <c r="F431" s="71" t="s">
        <v>472</v>
      </c>
      <c r="G431" s="235">
        <v>45108</v>
      </c>
      <c r="H431" s="235">
        <v>45139</v>
      </c>
      <c r="I431" s="74">
        <v>60</v>
      </c>
      <c r="J431" s="36">
        <v>144</v>
      </c>
      <c r="K431" s="74">
        <v>1001601400</v>
      </c>
      <c r="L431" s="75" t="s">
        <v>46</v>
      </c>
      <c r="M431" s="74">
        <v>1001601400</v>
      </c>
      <c r="N431" s="75" t="s">
        <v>46</v>
      </c>
      <c r="O431" s="71"/>
      <c r="P431" s="90" t="s">
        <v>179</v>
      </c>
      <c r="Q431" s="251">
        <v>6274001903</v>
      </c>
      <c r="R431" s="71" t="s">
        <v>346</v>
      </c>
      <c r="S431" s="76"/>
      <c r="T431" s="77"/>
      <c r="U431" s="76">
        <v>76300000</v>
      </c>
      <c r="V431" s="78">
        <v>1271666.6666666667</v>
      </c>
      <c r="W431" s="78">
        <v>529861.11111111112</v>
      </c>
      <c r="X431" s="158">
        <v>39421666.666666672</v>
      </c>
      <c r="Y431" s="158">
        <v>529861.11111111112</v>
      </c>
      <c r="Z431" s="158">
        <v>529861.11111111112</v>
      </c>
      <c r="AA431" s="158">
        <v>529861.11111111112</v>
      </c>
      <c r="AB431" s="158">
        <v>529861.11111111112</v>
      </c>
      <c r="AC431" s="158">
        <v>529861.11111111112</v>
      </c>
      <c r="AD431" s="158">
        <v>529861.11111111112</v>
      </c>
      <c r="AE431" s="158">
        <v>529861.11111111112</v>
      </c>
      <c r="AF431" s="158">
        <v>529861.11111111112</v>
      </c>
      <c r="AG431" s="158">
        <v>529861.11111111112</v>
      </c>
      <c r="AH431" s="158">
        <v>529861.11111111112</v>
      </c>
      <c r="AI431" s="158">
        <v>529861.11111111112</v>
      </c>
      <c r="AJ431" s="158">
        <v>529861.11111111112</v>
      </c>
      <c r="AK431" s="158">
        <v>6358333.333333333</v>
      </c>
      <c r="AL431" s="158">
        <v>33063333.33333334</v>
      </c>
      <c r="AM431" s="224"/>
    </row>
    <row r="432" spans="1:39" s="105" customFormat="1" ht="13" outlineLevel="1" x14ac:dyDescent="0.25">
      <c r="A432" s="80" t="s">
        <v>460</v>
      </c>
      <c r="B432" s="80" t="s">
        <v>39</v>
      </c>
      <c r="C432" s="72"/>
      <c r="D432" s="71" t="s">
        <v>82</v>
      </c>
      <c r="E432" s="142" t="s">
        <v>961</v>
      </c>
      <c r="F432" s="71" t="s">
        <v>473</v>
      </c>
      <c r="G432" s="235">
        <v>45108</v>
      </c>
      <c r="H432" s="235">
        <v>45139</v>
      </c>
      <c r="I432" s="74">
        <v>24</v>
      </c>
      <c r="J432" s="36">
        <v>144</v>
      </c>
      <c r="K432" s="74">
        <v>1001601400</v>
      </c>
      <c r="L432" s="75" t="s">
        <v>46</v>
      </c>
      <c r="M432" s="74">
        <v>1001601400</v>
      </c>
      <c r="N432" s="75" t="s">
        <v>46</v>
      </c>
      <c r="O432" s="71"/>
      <c r="P432" s="90" t="s">
        <v>179</v>
      </c>
      <c r="Q432" s="251">
        <v>6274001903</v>
      </c>
      <c r="R432" s="71" t="s">
        <v>346</v>
      </c>
      <c r="S432" s="76"/>
      <c r="T432" s="77"/>
      <c r="U432" s="76">
        <v>8144000</v>
      </c>
      <c r="V432" s="78">
        <v>339333.33333333331</v>
      </c>
      <c r="W432" s="78">
        <v>56555.555555555555</v>
      </c>
      <c r="X432" s="158">
        <v>16.000000000465661</v>
      </c>
      <c r="Y432" s="155">
        <v>16.000000000465661</v>
      </c>
      <c r="Z432" s="155">
        <v>0</v>
      </c>
      <c r="AA432" s="155">
        <v>0</v>
      </c>
      <c r="AB432" s="155">
        <v>0</v>
      </c>
      <c r="AC432" s="155">
        <v>0</v>
      </c>
      <c r="AD432" s="155">
        <v>0</v>
      </c>
      <c r="AE432" s="155">
        <v>0</v>
      </c>
      <c r="AF432" s="155">
        <v>0</v>
      </c>
      <c r="AG432" s="155">
        <v>0</v>
      </c>
      <c r="AH432" s="155">
        <v>0</v>
      </c>
      <c r="AI432" s="155">
        <v>0</v>
      </c>
      <c r="AJ432" s="155">
        <v>0</v>
      </c>
      <c r="AK432" s="155">
        <v>16.000000000465661</v>
      </c>
      <c r="AL432" s="158">
        <v>0</v>
      </c>
      <c r="AM432" s="224"/>
    </row>
    <row r="433" spans="1:39" s="105" customFormat="1" ht="13" outlineLevel="1" x14ac:dyDescent="0.25">
      <c r="A433" s="80" t="s">
        <v>460</v>
      </c>
      <c r="B433" s="80" t="s">
        <v>39</v>
      </c>
      <c r="C433" s="72"/>
      <c r="D433" s="71" t="s">
        <v>82</v>
      </c>
      <c r="E433" s="142" t="s">
        <v>962</v>
      </c>
      <c r="F433" s="71" t="s">
        <v>477</v>
      </c>
      <c r="G433" s="235">
        <v>45139</v>
      </c>
      <c r="H433" s="235">
        <v>45139</v>
      </c>
      <c r="I433" s="74">
        <v>36</v>
      </c>
      <c r="J433" s="36">
        <v>144</v>
      </c>
      <c r="K433" s="74">
        <v>1001602000</v>
      </c>
      <c r="L433" s="75" t="s">
        <v>66</v>
      </c>
      <c r="M433" s="74">
        <v>1001602000</v>
      </c>
      <c r="N433" s="75" t="s">
        <v>66</v>
      </c>
      <c r="O433" s="71"/>
      <c r="P433" s="90" t="s">
        <v>179</v>
      </c>
      <c r="Q433" s="251">
        <v>6274001903</v>
      </c>
      <c r="R433" s="71" t="s">
        <v>346</v>
      </c>
      <c r="S433" s="76"/>
      <c r="T433" s="77"/>
      <c r="U433" s="76">
        <v>460772000</v>
      </c>
      <c r="V433" s="78">
        <v>12799222.222222222</v>
      </c>
      <c r="W433" s="78">
        <v>3199805.5555555555</v>
      </c>
      <c r="X433" s="155">
        <v>89594555.555555582</v>
      </c>
      <c r="Y433" s="155">
        <v>3199805.5555555555</v>
      </c>
      <c r="Z433" s="155">
        <v>3199805.5555555555</v>
      </c>
      <c r="AA433" s="155">
        <v>3199805.5555555555</v>
      </c>
      <c r="AB433" s="155">
        <v>3199805.5555555555</v>
      </c>
      <c r="AC433" s="155">
        <v>3199805.5555555555</v>
      </c>
      <c r="AD433" s="155">
        <v>3199805.5555555555</v>
      </c>
      <c r="AE433" s="155">
        <v>3199805.5555555555</v>
      </c>
      <c r="AF433" s="155">
        <v>3199805.5555555555</v>
      </c>
      <c r="AG433" s="155">
        <v>3199805.5555555555</v>
      </c>
      <c r="AH433" s="155">
        <v>3199805.5555555555</v>
      </c>
      <c r="AI433" s="155">
        <v>3199805.5555555555</v>
      </c>
      <c r="AJ433" s="155">
        <v>3199805.5555555555</v>
      </c>
      <c r="AK433" s="155">
        <v>38397666.666666664</v>
      </c>
      <c r="AL433" s="155">
        <v>51196888.888888918</v>
      </c>
      <c r="AM433" s="223"/>
    </row>
    <row r="434" spans="1:39" s="105" customFormat="1" ht="13" outlineLevel="1" x14ac:dyDescent="0.25">
      <c r="A434" s="80" t="s">
        <v>460</v>
      </c>
      <c r="B434" s="80" t="s">
        <v>39</v>
      </c>
      <c r="C434" s="72"/>
      <c r="D434" s="71" t="s">
        <v>590</v>
      </c>
      <c r="E434" s="142" t="s">
        <v>963</v>
      </c>
      <c r="F434" s="71" t="s">
        <v>591</v>
      </c>
      <c r="G434" s="235">
        <v>45126</v>
      </c>
      <c r="H434" s="235">
        <v>45139</v>
      </c>
      <c r="I434" s="74">
        <v>54</v>
      </c>
      <c r="J434" s="36">
        <v>96</v>
      </c>
      <c r="K434" s="74">
        <v>1001601300</v>
      </c>
      <c r="L434" s="75" t="s">
        <v>43</v>
      </c>
      <c r="M434" s="74">
        <v>1001601300</v>
      </c>
      <c r="N434" s="75" t="s">
        <v>43</v>
      </c>
      <c r="O434" s="71"/>
      <c r="P434" s="90" t="s">
        <v>179</v>
      </c>
      <c r="Q434" s="251">
        <v>6274001907</v>
      </c>
      <c r="R434" s="71">
        <v>6274001907</v>
      </c>
      <c r="S434" s="76"/>
      <c r="T434" s="77"/>
      <c r="U434" s="76">
        <v>53870000</v>
      </c>
      <c r="V434" s="78">
        <v>997592.59259259258</v>
      </c>
      <c r="W434" s="78">
        <v>561145.83333333337</v>
      </c>
      <c r="X434" s="155">
        <v>24939814.814814813</v>
      </c>
      <c r="Y434" s="155">
        <v>561145.83333333337</v>
      </c>
      <c r="Z434" s="155">
        <v>561145.83333333337</v>
      </c>
      <c r="AA434" s="155">
        <v>561145.83333333337</v>
      </c>
      <c r="AB434" s="155">
        <v>561145.83333333337</v>
      </c>
      <c r="AC434" s="155">
        <v>561145.83333333337</v>
      </c>
      <c r="AD434" s="155">
        <v>561145.83333333337</v>
      </c>
      <c r="AE434" s="155">
        <v>561145.83333333337</v>
      </c>
      <c r="AF434" s="155">
        <v>561145.83333333337</v>
      </c>
      <c r="AG434" s="155">
        <v>561145.83333333337</v>
      </c>
      <c r="AH434" s="155">
        <v>561145.83333333337</v>
      </c>
      <c r="AI434" s="155">
        <v>561145.83333333337</v>
      </c>
      <c r="AJ434" s="155">
        <v>561145.83333333337</v>
      </c>
      <c r="AK434" s="155">
        <v>6733749.9999999991</v>
      </c>
      <c r="AL434" s="155">
        <v>18206064.814814813</v>
      </c>
      <c r="AM434" s="223"/>
    </row>
    <row r="435" spans="1:39" ht="13" outlineLevel="1" x14ac:dyDescent="0.25">
      <c r="A435" s="80" t="s">
        <v>712</v>
      </c>
      <c r="B435" s="80" t="s">
        <v>39</v>
      </c>
      <c r="C435" s="72"/>
      <c r="D435" s="161" t="s">
        <v>719</v>
      </c>
      <c r="E435" s="142" t="s">
        <v>708</v>
      </c>
      <c r="F435" s="71" t="s">
        <v>709</v>
      </c>
      <c r="G435" s="141">
        <v>45119</v>
      </c>
      <c r="H435" s="141">
        <v>45139</v>
      </c>
      <c r="I435" s="141" t="s">
        <v>717</v>
      </c>
      <c r="J435" s="209">
        <v>96</v>
      </c>
      <c r="K435" s="141" t="s">
        <v>721</v>
      </c>
      <c r="L435" s="96" t="s">
        <v>50</v>
      </c>
      <c r="M435" s="141" t="s">
        <v>721</v>
      </c>
      <c r="N435" s="96" t="s">
        <v>50</v>
      </c>
      <c r="O435" s="38"/>
      <c r="P435" s="90" t="s">
        <v>1670</v>
      </c>
      <c r="Q435" s="250" t="s">
        <v>722</v>
      </c>
      <c r="R435" s="38">
        <v>6274001901</v>
      </c>
      <c r="S435" s="92"/>
      <c r="T435" s="58"/>
      <c r="U435" s="158">
        <v>36378182</v>
      </c>
      <c r="V435" s="78">
        <v>1010505.0555555555</v>
      </c>
      <c r="W435" s="78">
        <v>378939.39583333331</v>
      </c>
      <c r="X435" s="155">
        <v>7073535.3888888825</v>
      </c>
      <c r="Y435" s="155">
        <v>378939.39583333331</v>
      </c>
      <c r="Z435" s="155">
        <v>378939.39583333331</v>
      </c>
      <c r="AA435" s="155">
        <v>378939.39583333331</v>
      </c>
      <c r="AB435" s="155">
        <v>378939.39583333331</v>
      </c>
      <c r="AC435" s="155">
        <v>378939.39583333331</v>
      </c>
      <c r="AD435" s="155">
        <v>378939.39583333331</v>
      </c>
      <c r="AE435" s="155">
        <v>378939.39583333331</v>
      </c>
      <c r="AF435" s="155">
        <v>378939.39583333331</v>
      </c>
      <c r="AG435" s="155">
        <v>378939.39583333331</v>
      </c>
      <c r="AH435" s="155">
        <v>378939.39583333331</v>
      </c>
      <c r="AI435" s="155">
        <v>378939.39583333331</v>
      </c>
      <c r="AJ435" s="155">
        <v>378939.39583333331</v>
      </c>
      <c r="AK435" s="155">
        <v>4547272.7500000009</v>
      </c>
      <c r="AL435" s="155">
        <v>2526262.6388888815</v>
      </c>
      <c r="AM435" s="223"/>
    </row>
    <row r="436" spans="1:39" ht="13" outlineLevel="1" x14ac:dyDescent="0.25">
      <c r="A436" s="80" t="s">
        <v>460</v>
      </c>
      <c r="B436" s="80" t="s">
        <v>39</v>
      </c>
      <c r="C436" s="72"/>
      <c r="D436" s="71" t="s">
        <v>82</v>
      </c>
      <c r="E436" s="142" t="s">
        <v>964</v>
      </c>
      <c r="F436" s="71" t="s">
        <v>476</v>
      </c>
      <c r="G436" s="235">
        <v>45146</v>
      </c>
      <c r="H436" s="235">
        <v>45146</v>
      </c>
      <c r="I436" s="74">
        <v>36</v>
      </c>
      <c r="J436" s="36">
        <v>144</v>
      </c>
      <c r="K436" s="74">
        <v>1001602000</v>
      </c>
      <c r="L436" s="75" t="s">
        <v>66</v>
      </c>
      <c r="M436" s="74">
        <v>1001602000</v>
      </c>
      <c r="N436" s="75" t="s">
        <v>66</v>
      </c>
      <c r="O436" s="71"/>
      <c r="P436" s="90" t="s">
        <v>179</v>
      </c>
      <c r="Q436" s="251">
        <v>6274001903</v>
      </c>
      <c r="R436" s="71" t="s">
        <v>346</v>
      </c>
      <c r="S436" s="76"/>
      <c r="T436" s="77"/>
      <c r="U436" s="76">
        <v>360577908</v>
      </c>
      <c r="V436" s="78">
        <v>10016053</v>
      </c>
      <c r="W436" s="78">
        <v>2504013.25</v>
      </c>
      <c r="X436" s="155">
        <v>70112371</v>
      </c>
      <c r="Y436" s="155">
        <v>2504013.25</v>
      </c>
      <c r="Z436" s="155">
        <v>2504013.25</v>
      </c>
      <c r="AA436" s="155">
        <v>2504013.25</v>
      </c>
      <c r="AB436" s="155">
        <v>2504013.25</v>
      </c>
      <c r="AC436" s="155">
        <v>2504013.25</v>
      </c>
      <c r="AD436" s="155">
        <v>2504013.25</v>
      </c>
      <c r="AE436" s="155">
        <v>2504013.25</v>
      </c>
      <c r="AF436" s="155">
        <v>2504013.25</v>
      </c>
      <c r="AG436" s="155">
        <v>2504013.25</v>
      </c>
      <c r="AH436" s="155">
        <v>2504013.25</v>
      </c>
      <c r="AI436" s="155">
        <v>2504013.25</v>
      </c>
      <c r="AJ436" s="155">
        <v>2504013.25</v>
      </c>
      <c r="AK436" s="155">
        <v>30048159</v>
      </c>
      <c r="AL436" s="155">
        <v>40064212</v>
      </c>
      <c r="AM436" s="223"/>
    </row>
    <row r="437" spans="1:39" ht="13" outlineLevel="1" x14ac:dyDescent="0.25">
      <c r="A437" s="80" t="s">
        <v>460</v>
      </c>
      <c r="B437" s="80" t="s">
        <v>39</v>
      </c>
      <c r="C437" s="72"/>
      <c r="D437" s="71" t="s">
        <v>82</v>
      </c>
      <c r="E437" s="142" t="s">
        <v>965</v>
      </c>
      <c r="F437" s="71" t="s">
        <v>470</v>
      </c>
      <c r="G437" s="235">
        <v>45153</v>
      </c>
      <c r="H437" s="235">
        <v>45170</v>
      </c>
      <c r="I437" s="74">
        <v>60</v>
      </c>
      <c r="J437" s="36">
        <v>144</v>
      </c>
      <c r="K437" s="74">
        <v>1001601400</v>
      </c>
      <c r="L437" s="75" t="s">
        <v>46</v>
      </c>
      <c r="M437" s="74">
        <v>1001601400</v>
      </c>
      <c r="N437" s="75" t="s">
        <v>46</v>
      </c>
      <c r="O437" s="71"/>
      <c r="P437" s="90" t="s">
        <v>179</v>
      </c>
      <c r="Q437" s="251">
        <v>6274001903</v>
      </c>
      <c r="R437" s="71" t="s">
        <v>346</v>
      </c>
      <c r="S437" s="76"/>
      <c r="T437" s="77"/>
      <c r="U437" s="76">
        <v>107919600</v>
      </c>
      <c r="V437" s="78">
        <v>1798660</v>
      </c>
      <c r="W437" s="78">
        <v>749441.66666666663</v>
      </c>
      <c r="X437" s="155">
        <v>57557120</v>
      </c>
      <c r="Y437" s="155">
        <v>749441.66666666663</v>
      </c>
      <c r="Z437" s="155">
        <v>749441.66666666663</v>
      </c>
      <c r="AA437" s="155">
        <v>749441.66666666663</v>
      </c>
      <c r="AB437" s="155">
        <v>749441.66666666663</v>
      </c>
      <c r="AC437" s="155">
        <v>749441.66666666663</v>
      </c>
      <c r="AD437" s="155">
        <v>749441.66666666663</v>
      </c>
      <c r="AE437" s="155">
        <v>749441.66666666663</v>
      </c>
      <c r="AF437" s="155">
        <v>749441.66666666663</v>
      </c>
      <c r="AG437" s="155">
        <v>749441.66666666663</v>
      </c>
      <c r="AH437" s="155">
        <v>749441.66666666663</v>
      </c>
      <c r="AI437" s="155">
        <v>749441.66666666663</v>
      </c>
      <c r="AJ437" s="155">
        <v>749441.66666666663</v>
      </c>
      <c r="AK437" s="155">
        <v>8993300.0000000019</v>
      </c>
      <c r="AL437" s="155">
        <v>48563820</v>
      </c>
      <c r="AM437" s="223"/>
    </row>
    <row r="438" spans="1:39" ht="13" outlineLevel="1" x14ac:dyDescent="0.25">
      <c r="A438" s="80" t="s">
        <v>460</v>
      </c>
      <c r="B438" s="80" t="s">
        <v>39</v>
      </c>
      <c r="C438" s="72"/>
      <c r="D438" s="71" t="s">
        <v>168</v>
      </c>
      <c r="E438" s="142" t="s">
        <v>966</v>
      </c>
      <c r="F438" s="71" t="s">
        <v>535</v>
      </c>
      <c r="G438" s="235">
        <v>45170</v>
      </c>
      <c r="H438" s="235">
        <v>45170</v>
      </c>
      <c r="I438" s="74">
        <v>60</v>
      </c>
      <c r="J438" s="36">
        <v>144</v>
      </c>
      <c r="K438" s="74" t="s">
        <v>721</v>
      </c>
      <c r="L438" s="75" t="s">
        <v>50</v>
      </c>
      <c r="M438" s="74" t="s">
        <v>721</v>
      </c>
      <c r="N438" s="75" t="s">
        <v>50</v>
      </c>
      <c r="O438" s="71"/>
      <c r="P438" s="90" t="s">
        <v>1668</v>
      </c>
      <c r="Q438" s="251" t="s">
        <v>1185</v>
      </c>
      <c r="R438" s="71" t="s">
        <v>346</v>
      </c>
      <c r="S438" s="76"/>
      <c r="T438" s="77"/>
      <c r="U438" s="76">
        <v>267417833</v>
      </c>
      <c r="V438" s="78">
        <v>4456963.8833333338</v>
      </c>
      <c r="W438" s="78">
        <v>1857068.2847222222</v>
      </c>
      <c r="X438" s="155">
        <v>142622844.26666668</v>
      </c>
      <c r="Y438" s="155">
        <v>1857068.2847222222</v>
      </c>
      <c r="Z438" s="155">
        <v>1857068.2847222222</v>
      </c>
      <c r="AA438" s="155">
        <v>1857068.2847222222</v>
      </c>
      <c r="AB438" s="155">
        <v>1857068.2847222222</v>
      </c>
      <c r="AC438" s="155">
        <v>1857068.2847222222</v>
      </c>
      <c r="AD438" s="155">
        <v>1857068.2847222222</v>
      </c>
      <c r="AE438" s="155">
        <v>1857068.2847222222</v>
      </c>
      <c r="AF438" s="155">
        <v>1857068.2847222222</v>
      </c>
      <c r="AG438" s="155">
        <v>1857068.2847222222</v>
      </c>
      <c r="AH438" s="155">
        <v>1857068.2847222222</v>
      </c>
      <c r="AI438" s="155">
        <v>1857068.2847222222</v>
      </c>
      <c r="AJ438" s="155">
        <v>1857068.2847222222</v>
      </c>
      <c r="AK438" s="155">
        <v>22284819.416666672</v>
      </c>
      <c r="AL438" s="155">
        <v>120338024.85000001</v>
      </c>
      <c r="AM438" s="223"/>
    </row>
    <row r="439" spans="1:39" ht="13" outlineLevel="1" x14ac:dyDescent="0.25">
      <c r="A439" s="80" t="s">
        <v>712</v>
      </c>
      <c r="B439" s="80" t="s">
        <v>39</v>
      </c>
      <c r="C439" s="72"/>
      <c r="D439" s="161" t="s">
        <v>719</v>
      </c>
      <c r="E439" s="142" t="s">
        <v>706</v>
      </c>
      <c r="F439" s="71" t="s">
        <v>707</v>
      </c>
      <c r="G439" s="141">
        <v>45139</v>
      </c>
      <c r="H439" s="141">
        <v>45170</v>
      </c>
      <c r="I439" s="141" t="s">
        <v>720</v>
      </c>
      <c r="J439" s="36">
        <v>144</v>
      </c>
      <c r="K439" s="141" t="s">
        <v>721</v>
      </c>
      <c r="L439" s="96" t="s">
        <v>50</v>
      </c>
      <c r="M439" s="141" t="s">
        <v>721</v>
      </c>
      <c r="N439" s="96" t="s">
        <v>50</v>
      </c>
      <c r="O439" s="38"/>
      <c r="P439" s="90" t="s">
        <v>1670</v>
      </c>
      <c r="Q439" s="250" t="s">
        <v>722</v>
      </c>
      <c r="R439" s="38">
        <v>6274001901</v>
      </c>
      <c r="S439" s="92"/>
      <c r="T439" s="58"/>
      <c r="U439" s="158">
        <v>41270000</v>
      </c>
      <c r="V439" s="78">
        <v>3439166.6666666665</v>
      </c>
      <c r="W439" s="78">
        <v>286597.22222222225</v>
      </c>
      <c r="X439" s="155">
        <v>0</v>
      </c>
      <c r="Y439" s="155">
        <v>0</v>
      </c>
      <c r="Z439" s="155">
        <v>0</v>
      </c>
      <c r="AA439" s="155">
        <v>0</v>
      </c>
      <c r="AB439" s="155">
        <v>0</v>
      </c>
      <c r="AC439" s="155">
        <v>0</v>
      </c>
      <c r="AD439" s="155">
        <v>0</v>
      </c>
      <c r="AE439" s="155">
        <v>0</v>
      </c>
      <c r="AF439" s="155">
        <v>0</v>
      </c>
      <c r="AG439" s="155">
        <v>0</v>
      </c>
      <c r="AH439" s="155">
        <v>0</v>
      </c>
      <c r="AI439" s="155">
        <v>0</v>
      </c>
      <c r="AJ439" s="155">
        <v>0</v>
      </c>
      <c r="AK439" s="155">
        <v>0</v>
      </c>
      <c r="AL439" s="155">
        <v>0</v>
      </c>
      <c r="AM439" s="223"/>
    </row>
    <row r="440" spans="1:39" ht="13" outlineLevel="1" x14ac:dyDescent="0.25">
      <c r="A440" s="80" t="s">
        <v>460</v>
      </c>
      <c r="B440" s="80" t="s">
        <v>39</v>
      </c>
      <c r="C440" s="72"/>
      <c r="D440" s="71" t="s">
        <v>82</v>
      </c>
      <c r="E440" s="142" t="s">
        <v>967</v>
      </c>
      <c r="F440" s="71" t="s">
        <v>478</v>
      </c>
      <c r="G440" s="235">
        <v>45200</v>
      </c>
      <c r="H440" s="235">
        <v>45200</v>
      </c>
      <c r="I440" s="74">
        <v>60</v>
      </c>
      <c r="J440" s="36">
        <v>144</v>
      </c>
      <c r="K440" s="74">
        <v>1001602000</v>
      </c>
      <c r="L440" s="75" t="s">
        <v>66</v>
      </c>
      <c r="M440" s="74">
        <v>1001602000</v>
      </c>
      <c r="N440" s="75" t="s">
        <v>66</v>
      </c>
      <c r="O440" s="71"/>
      <c r="P440" s="90" t="s">
        <v>179</v>
      </c>
      <c r="Q440" s="251">
        <v>6274001903</v>
      </c>
      <c r="R440" s="71" t="s">
        <v>346</v>
      </c>
      <c r="S440" s="76"/>
      <c r="T440" s="77"/>
      <c r="U440" s="76">
        <v>409250000</v>
      </c>
      <c r="V440" s="78">
        <v>6820833.333333333</v>
      </c>
      <c r="W440" s="78">
        <v>2842013.888888889</v>
      </c>
      <c r="X440" s="155">
        <v>225087500</v>
      </c>
      <c r="Y440" s="155">
        <v>2842013.888888889</v>
      </c>
      <c r="Z440" s="155">
        <v>2842013.888888889</v>
      </c>
      <c r="AA440" s="155">
        <v>2842013.888888889</v>
      </c>
      <c r="AB440" s="155">
        <v>2842013.888888889</v>
      </c>
      <c r="AC440" s="155">
        <v>2842013.888888889</v>
      </c>
      <c r="AD440" s="155">
        <v>2842013.888888889</v>
      </c>
      <c r="AE440" s="155">
        <v>2842013.888888889</v>
      </c>
      <c r="AF440" s="155">
        <v>2842013.888888889</v>
      </c>
      <c r="AG440" s="155">
        <v>2842013.888888889</v>
      </c>
      <c r="AH440" s="155">
        <v>2842013.888888889</v>
      </c>
      <c r="AI440" s="155">
        <v>2842013.888888889</v>
      </c>
      <c r="AJ440" s="155">
        <v>2842013.888888889</v>
      </c>
      <c r="AK440" s="155">
        <v>34104166.666666664</v>
      </c>
      <c r="AL440" s="155">
        <v>190983333.33333334</v>
      </c>
      <c r="AM440" s="223"/>
    </row>
    <row r="441" spans="1:39" ht="13" outlineLevel="1" x14ac:dyDescent="0.25">
      <c r="A441" s="80" t="s">
        <v>460</v>
      </c>
      <c r="B441" s="80" t="s">
        <v>39</v>
      </c>
      <c r="C441" s="72"/>
      <c r="D441" s="71" t="s">
        <v>82</v>
      </c>
      <c r="E441" s="142" t="s">
        <v>968</v>
      </c>
      <c r="F441" s="71" t="s">
        <v>479</v>
      </c>
      <c r="G441" s="235">
        <v>45200</v>
      </c>
      <c r="H441" s="235">
        <v>45200</v>
      </c>
      <c r="I441" s="74">
        <v>60</v>
      </c>
      <c r="J441" s="36">
        <v>144</v>
      </c>
      <c r="K441" s="74">
        <v>1001601400</v>
      </c>
      <c r="L441" s="75" t="s">
        <v>46</v>
      </c>
      <c r="M441" s="74">
        <v>1001601400</v>
      </c>
      <c r="N441" s="75" t="s">
        <v>46</v>
      </c>
      <c r="O441" s="71"/>
      <c r="P441" s="90" t="s">
        <v>179</v>
      </c>
      <c r="Q441" s="251">
        <v>6274001903</v>
      </c>
      <c r="R441" s="71" t="s">
        <v>346</v>
      </c>
      <c r="S441" s="76"/>
      <c r="T441" s="77"/>
      <c r="U441" s="76">
        <v>366850000</v>
      </c>
      <c r="V441" s="78">
        <v>6114166.666666667</v>
      </c>
      <c r="W441" s="78">
        <v>2547569.4444444445</v>
      </c>
      <c r="X441" s="155">
        <v>201767500</v>
      </c>
      <c r="Y441" s="155">
        <v>2547569.4444444445</v>
      </c>
      <c r="Z441" s="155">
        <v>2547569.4444444445</v>
      </c>
      <c r="AA441" s="155">
        <v>2547569.4444444445</v>
      </c>
      <c r="AB441" s="155">
        <v>2547569.4444444445</v>
      </c>
      <c r="AC441" s="155">
        <v>2547569.4444444445</v>
      </c>
      <c r="AD441" s="155">
        <v>2547569.4444444445</v>
      </c>
      <c r="AE441" s="155">
        <v>2547569.4444444445</v>
      </c>
      <c r="AF441" s="155">
        <v>2547569.4444444445</v>
      </c>
      <c r="AG441" s="155">
        <v>2547569.4444444445</v>
      </c>
      <c r="AH441" s="155">
        <v>2547569.4444444445</v>
      </c>
      <c r="AI441" s="155">
        <v>2547569.4444444445</v>
      </c>
      <c r="AJ441" s="155">
        <v>2547569.4444444445</v>
      </c>
      <c r="AK441" s="155">
        <v>30570833.333333332</v>
      </c>
      <c r="AL441" s="155">
        <v>171196666.66666666</v>
      </c>
      <c r="AM441" s="223"/>
    </row>
    <row r="442" spans="1:39" ht="13" outlineLevel="1" x14ac:dyDescent="0.25">
      <c r="A442" s="80" t="s">
        <v>460</v>
      </c>
      <c r="B442" s="80" t="s">
        <v>39</v>
      </c>
      <c r="C442" s="72"/>
      <c r="D442" s="71" t="s">
        <v>82</v>
      </c>
      <c r="E442" s="142" t="s">
        <v>969</v>
      </c>
      <c r="F442" s="71" t="s">
        <v>480</v>
      </c>
      <c r="G442" s="235">
        <v>45232</v>
      </c>
      <c r="H442" s="235">
        <v>45231</v>
      </c>
      <c r="I442" s="74">
        <v>120</v>
      </c>
      <c r="J442" s="36">
        <v>180</v>
      </c>
      <c r="K442" s="74">
        <v>1001601300</v>
      </c>
      <c r="L442" s="75" t="s">
        <v>43</v>
      </c>
      <c r="M442" s="74">
        <v>1001601300</v>
      </c>
      <c r="N442" s="75" t="s">
        <v>43</v>
      </c>
      <c r="O442" s="71"/>
      <c r="P442" s="90" t="s">
        <v>179</v>
      </c>
      <c r="Q442" s="251">
        <v>6274001903</v>
      </c>
      <c r="R442" s="71" t="s">
        <v>346</v>
      </c>
      <c r="S442" s="76"/>
      <c r="T442" s="77"/>
      <c r="U442" s="76">
        <v>1782611000</v>
      </c>
      <c r="V442" s="78">
        <v>14855091.666666666</v>
      </c>
      <c r="W442" s="78">
        <v>9903394.444444444</v>
      </c>
      <c r="X442" s="155">
        <v>1396378616.6666667</v>
      </c>
      <c r="Y442" s="155">
        <v>9903394.444444444</v>
      </c>
      <c r="Z442" s="155">
        <v>9903394.444444444</v>
      </c>
      <c r="AA442" s="155">
        <v>9903394.444444444</v>
      </c>
      <c r="AB442" s="155">
        <v>9903394.444444444</v>
      </c>
      <c r="AC442" s="155">
        <v>9903394.444444444</v>
      </c>
      <c r="AD442" s="155">
        <v>9903394.444444444</v>
      </c>
      <c r="AE442" s="155">
        <v>9903394.444444444</v>
      </c>
      <c r="AF442" s="155">
        <v>9903394.444444444</v>
      </c>
      <c r="AG442" s="155">
        <v>9903394.444444444</v>
      </c>
      <c r="AH442" s="155">
        <v>9903394.444444444</v>
      </c>
      <c r="AI442" s="155">
        <v>9903394.444444444</v>
      </c>
      <c r="AJ442" s="155">
        <v>9903394.444444444</v>
      </c>
      <c r="AK442" s="155">
        <v>118840733.33333336</v>
      </c>
      <c r="AL442" s="155">
        <v>1277537883.3333335</v>
      </c>
      <c r="AM442" s="223"/>
    </row>
    <row r="443" spans="1:39" ht="13" outlineLevel="1" x14ac:dyDescent="0.25">
      <c r="A443" s="80" t="s">
        <v>460</v>
      </c>
      <c r="B443" s="80" t="s">
        <v>39</v>
      </c>
      <c r="C443" s="72"/>
      <c r="D443" s="71" t="s">
        <v>82</v>
      </c>
      <c r="E443" s="142" t="s">
        <v>970</v>
      </c>
      <c r="F443" s="71" t="s">
        <v>481</v>
      </c>
      <c r="G443" s="235">
        <v>45260</v>
      </c>
      <c r="H443" s="235">
        <v>45231</v>
      </c>
      <c r="I443" s="74">
        <v>96</v>
      </c>
      <c r="J443" s="36">
        <v>144</v>
      </c>
      <c r="K443" s="74">
        <v>1001601300</v>
      </c>
      <c r="L443" s="75" t="s">
        <v>43</v>
      </c>
      <c r="M443" s="74">
        <v>1001601300</v>
      </c>
      <c r="N443" s="75" t="s">
        <v>43</v>
      </c>
      <c r="O443" s="71"/>
      <c r="P443" s="90" t="s">
        <v>179</v>
      </c>
      <c r="Q443" s="251">
        <v>6274001903</v>
      </c>
      <c r="R443" s="71" t="s">
        <v>346</v>
      </c>
      <c r="S443" s="76"/>
      <c r="T443" s="77"/>
      <c r="U443" s="76">
        <v>208093649</v>
      </c>
      <c r="V443" s="78">
        <v>2167642.1770833335</v>
      </c>
      <c r="W443" s="78">
        <v>1445094.7847222222</v>
      </c>
      <c r="X443" s="155">
        <v>151734952.39583334</v>
      </c>
      <c r="Y443" s="155">
        <v>1445094.7847222222</v>
      </c>
      <c r="Z443" s="155">
        <v>1445094.7847222222</v>
      </c>
      <c r="AA443" s="155">
        <v>1445094.7847222222</v>
      </c>
      <c r="AB443" s="155">
        <v>1445094.7847222222</v>
      </c>
      <c r="AC443" s="155">
        <v>1445094.7847222222</v>
      </c>
      <c r="AD443" s="155">
        <v>1445094.7847222222</v>
      </c>
      <c r="AE443" s="155">
        <v>1445094.7847222222</v>
      </c>
      <c r="AF443" s="155">
        <v>1445094.7847222222</v>
      </c>
      <c r="AG443" s="155">
        <v>1445094.7847222222</v>
      </c>
      <c r="AH443" s="155">
        <v>1445094.7847222222</v>
      </c>
      <c r="AI443" s="155">
        <v>1445094.7847222222</v>
      </c>
      <c r="AJ443" s="155">
        <v>1445094.7847222222</v>
      </c>
      <c r="AK443" s="155">
        <v>17341137.416666668</v>
      </c>
      <c r="AL443" s="155">
        <v>134393814.97916669</v>
      </c>
      <c r="AM443" s="223"/>
    </row>
    <row r="444" spans="1:39" ht="13" outlineLevel="1" x14ac:dyDescent="0.25">
      <c r="A444" s="80" t="s">
        <v>460</v>
      </c>
      <c r="B444" s="80" t="s">
        <v>39</v>
      </c>
      <c r="C444" s="72"/>
      <c r="D444" s="71" t="s">
        <v>82</v>
      </c>
      <c r="E444" s="142" t="s">
        <v>971</v>
      </c>
      <c r="F444" s="71" t="s">
        <v>482</v>
      </c>
      <c r="G444" s="235">
        <v>45260</v>
      </c>
      <c r="H444" s="235">
        <v>45231</v>
      </c>
      <c r="I444" s="74">
        <v>96</v>
      </c>
      <c r="J444" s="36">
        <v>144</v>
      </c>
      <c r="K444" s="74">
        <v>1001602000</v>
      </c>
      <c r="L444" s="75" t="s">
        <v>66</v>
      </c>
      <c r="M444" s="74">
        <v>1001602000</v>
      </c>
      <c r="N444" s="75" t="s">
        <v>66</v>
      </c>
      <c r="O444" s="71"/>
      <c r="P444" s="90" t="s">
        <v>179</v>
      </c>
      <c r="Q444" s="251">
        <v>6274001903</v>
      </c>
      <c r="R444" s="71" t="s">
        <v>346</v>
      </c>
      <c r="S444" s="76"/>
      <c r="T444" s="77"/>
      <c r="U444" s="76">
        <v>374180000</v>
      </c>
      <c r="V444" s="78">
        <v>3897708.3333333335</v>
      </c>
      <c r="W444" s="78">
        <v>2598472.222222222</v>
      </c>
      <c r="X444" s="155">
        <v>272839583.33333331</v>
      </c>
      <c r="Y444" s="155">
        <v>2598472.222222222</v>
      </c>
      <c r="Z444" s="155">
        <v>2598472.222222222</v>
      </c>
      <c r="AA444" s="155">
        <v>2598472.222222222</v>
      </c>
      <c r="AB444" s="155">
        <v>2598472.222222222</v>
      </c>
      <c r="AC444" s="155">
        <v>2598472.222222222</v>
      </c>
      <c r="AD444" s="155">
        <v>2598472.222222222</v>
      </c>
      <c r="AE444" s="155">
        <v>2598472.222222222</v>
      </c>
      <c r="AF444" s="155">
        <v>2598472.222222222</v>
      </c>
      <c r="AG444" s="155">
        <v>2598472.222222222</v>
      </c>
      <c r="AH444" s="155">
        <v>2598472.222222222</v>
      </c>
      <c r="AI444" s="155">
        <v>2598472.222222222</v>
      </c>
      <c r="AJ444" s="155">
        <v>2598472.222222222</v>
      </c>
      <c r="AK444" s="155">
        <v>31181666.666666672</v>
      </c>
      <c r="AL444" s="155">
        <v>241657916.66666663</v>
      </c>
      <c r="AM444" s="223"/>
    </row>
    <row r="445" spans="1:39" ht="13" outlineLevel="1" x14ac:dyDescent="0.25">
      <c r="A445" s="80" t="s">
        <v>460</v>
      </c>
      <c r="B445" s="80" t="s">
        <v>39</v>
      </c>
      <c r="C445" s="72"/>
      <c r="D445" s="71" t="s">
        <v>173</v>
      </c>
      <c r="E445" s="142" t="s">
        <v>972</v>
      </c>
      <c r="F445" s="71" t="s">
        <v>572</v>
      </c>
      <c r="G445" s="235">
        <v>45260</v>
      </c>
      <c r="H445" s="235">
        <v>45231</v>
      </c>
      <c r="I445" s="74">
        <v>60</v>
      </c>
      <c r="J445" s="36">
        <v>120</v>
      </c>
      <c r="K445" s="74">
        <v>1001601400</v>
      </c>
      <c r="L445" s="75" t="s">
        <v>46</v>
      </c>
      <c r="M445" s="74">
        <v>1001601400</v>
      </c>
      <c r="N445" s="75" t="s">
        <v>46</v>
      </c>
      <c r="O445" s="71"/>
      <c r="P445" s="90" t="s">
        <v>179</v>
      </c>
      <c r="Q445" s="251">
        <v>6274001904</v>
      </c>
      <c r="R445" s="71">
        <v>6274001904</v>
      </c>
      <c r="S445" s="76"/>
      <c r="T445" s="77"/>
      <c r="U445" s="76">
        <v>110912800</v>
      </c>
      <c r="V445" s="78">
        <v>1848546.6666666667</v>
      </c>
      <c r="W445" s="78">
        <v>924273.33333333337</v>
      </c>
      <c r="X445" s="155">
        <v>62850586.666666672</v>
      </c>
      <c r="Y445" s="155">
        <v>924273.33333333337</v>
      </c>
      <c r="Z445" s="155">
        <v>924273.33333333337</v>
      </c>
      <c r="AA445" s="155">
        <v>924273.33333333337</v>
      </c>
      <c r="AB445" s="155">
        <v>924273.33333333337</v>
      </c>
      <c r="AC445" s="155">
        <v>924273.33333333337</v>
      </c>
      <c r="AD445" s="155">
        <v>924273.33333333337</v>
      </c>
      <c r="AE445" s="155">
        <v>924273.33333333337</v>
      </c>
      <c r="AF445" s="155">
        <v>924273.33333333337</v>
      </c>
      <c r="AG445" s="155">
        <v>924273.33333333337</v>
      </c>
      <c r="AH445" s="155">
        <v>924273.33333333337</v>
      </c>
      <c r="AI445" s="155">
        <v>924273.33333333337</v>
      </c>
      <c r="AJ445" s="155">
        <v>924273.33333333337</v>
      </c>
      <c r="AK445" s="155">
        <v>11091280</v>
      </c>
      <c r="AL445" s="155">
        <v>51759306.666666672</v>
      </c>
      <c r="AM445" s="223"/>
    </row>
    <row r="446" spans="1:39" ht="13" outlineLevel="1" x14ac:dyDescent="0.25">
      <c r="A446" s="80" t="s">
        <v>714</v>
      </c>
      <c r="B446" s="80" t="s">
        <v>39</v>
      </c>
      <c r="C446" s="72"/>
      <c r="D446" s="161" t="s">
        <v>610</v>
      </c>
      <c r="E446" s="142" t="s">
        <v>675</v>
      </c>
      <c r="F446" s="71" t="s">
        <v>676</v>
      </c>
      <c r="G446" s="141">
        <v>45212</v>
      </c>
      <c r="H446" s="141">
        <v>45231</v>
      </c>
      <c r="I446" s="141" t="s">
        <v>720</v>
      </c>
      <c r="J446" s="36">
        <v>144</v>
      </c>
      <c r="K446" s="141" t="s">
        <v>94</v>
      </c>
      <c r="L446" s="96" t="s">
        <v>66</v>
      </c>
      <c r="M446" s="141" t="s">
        <v>94</v>
      </c>
      <c r="N446" s="96" t="s">
        <v>66</v>
      </c>
      <c r="O446" s="38"/>
      <c r="P446" s="90" t="s">
        <v>1669</v>
      </c>
      <c r="Q446" s="250" t="s">
        <v>718</v>
      </c>
      <c r="R446" s="38">
        <v>6274001901</v>
      </c>
      <c r="S446" s="92"/>
      <c r="T446" s="58"/>
      <c r="U446" s="158">
        <v>30363636</v>
      </c>
      <c r="V446" s="78">
        <v>2530303</v>
      </c>
      <c r="W446" s="78">
        <v>210858.58333333334</v>
      </c>
      <c r="X446" s="155">
        <v>0</v>
      </c>
      <c r="Y446" s="155">
        <v>0</v>
      </c>
      <c r="Z446" s="155">
        <v>0</v>
      </c>
      <c r="AA446" s="155">
        <v>0</v>
      </c>
      <c r="AB446" s="155">
        <v>0</v>
      </c>
      <c r="AC446" s="155">
        <v>0</v>
      </c>
      <c r="AD446" s="155">
        <v>0</v>
      </c>
      <c r="AE446" s="155">
        <v>0</v>
      </c>
      <c r="AF446" s="155">
        <v>0</v>
      </c>
      <c r="AG446" s="155">
        <v>0</v>
      </c>
      <c r="AH446" s="155">
        <v>0</v>
      </c>
      <c r="AI446" s="155">
        <v>0</v>
      </c>
      <c r="AJ446" s="155">
        <v>0</v>
      </c>
      <c r="AK446" s="155">
        <v>0</v>
      </c>
      <c r="AL446" s="155">
        <v>0</v>
      </c>
      <c r="AM446" s="223"/>
    </row>
    <row r="447" spans="1:39" ht="13" outlineLevel="1" x14ac:dyDescent="0.25">
      <c r="A447" s="80" t="s">
        <v>460</v>
      </c>
      <c r="B447" s="80" t="s">
        <v>39</v>
      </c>
      <c r="C447" s="72"/>
      <c r="D447" s="71" t="s">
        <v>82</v>
      </c>
      <c r="E447" s="142" t="s">
        <v>973</v>
      </c>
      <c r="F447" s="71" t="s">
        <v>483</v>
      </c>
      <c r="G447" s="235">
        <v>45291</v>
      </c>
      <c r="H447" s="235">
        <v>45261</v>
      </c>
      <c r="I447" s="74">
        <v>96</v>
      </c>
      <c r="J447" s="36">
        <v>144</v>
      </c>
      <c r="K447" s="74">
        <v>1001602000</v>
      </c>
      <c r="L447" s="75" t="s">
        <v>66</v>
      </c>
      <c r="M447" s="74">
        <v>1001602000</v>
      </c>
      <c r="N447" s="75" t="s">
        <v>66</v>
      </c>
      <c r="O447" s="71"/>
      <c r="P447" s="90" t="s">
        <v>179</v>
      </c>
      <c r="Q447" s="251">
        <v>6274001903</v>
      </c>
      <c r="R447" s="71" t="s">
        <v>346</v>
      </c>
      <c r="S447" s="76"/>
      <c r="T447" s="77"/>
      <c r="U447" s="76">
        <v>187287621</v>
      </c>
      <c r="V447" s="78">
        <v>1950912.71875</v>
      </c>
      <c r="W447" s="78">
        <v>1300608.4791666667</v>
      </c>
      <c r="X447" s="155">
        <v>138514803.03125</v>
      </c>
      <c r="Y447" s="155">
        <v>1300608.4791666667</v>
      </c>
      <c r="Z447" s="155">
        <v>1300608.4791666667</v>
      </c>
      <c r="AA447" s="155">
        <v>1300608.4791666667</v>
      </c>
      <c r="AB447" s="155">
        <v>1300608.4791666667</v>
      </c>
      <c r="AC447" s="155">
        <v>1300608.4791666667</v>
      </c>
      <c r="AD447" s="155">
        <v>1300608.4791666667</v>
      </c>
      <c r="AE447" s="155">
        <v>1300608.4791666667</v>
      </c>
      <c r="AF447" s="155">
        <v>1300608.4791666667</v>
      </c>
      <c r="AG447" s="155">
        <v>1300608.4791666667</v>
      </c>
      <c r="AH447" s="155">
        <v>1300608.4791666667</v>
      </c>
      <c r="AI447" s="155">
        <v>1300608.4791666667</v>
      </c>
      <c r="AJ447" s="155">
        <v>1300608.4791666667</v>
      </c>
      <c r="AK447" s="155">
        <v>15607301.749999998</v>
      </c>
      <c r="AL447" s="155">
        <v>122907501.28125</v>
      </c>
      <c r="AM447" s="223"/>
    </row>
    <row r="448" spans="1:39" ht="13" outlineLevel="1" x14ac:dyDescent="0.25">
      <c r="A448" s="80" t="s">
        <v>460</v>
      </c>
      <c r="B448" s="80" t="s">
        <v>39</v>
      </c>
      <c r="C448" s="72"/>
      <c r="D448" s="71" t="s">
        <v>88</v>
      </c>
      <c r="E448" s="142" t="s">
        <v>974</v>
      </c>
      <c r="F448" s="71" t="s">
        <v>563</v>
      </c>
      <c r="G448" s="235">
        <v>45280</v>
      </c>
      <c r="H448" s="235">
        <v>45261</v>
      </c>
      <c r="I448" s="74">
        <v>60</v>
      </c>
      <c r="J448" s="36">
        <v>120</v>
      </c>
      <c r="K448" s="74">
        <v>1001602000</v>
      </c>
      <c r="L448" s="75" t="s">
        <v>66</v>
      </c>
      <c r="M448" s="74">
        <v>1001602000</v>
      </c>
      <c r="N448" s="75" t="s">
        <v>66</v>
      </c>
      <c r="O448" s="71"/>
      <c r="P448" s="90" t="s">
        <v>179</v>
      </c>
      <c r="Q448" s="251">
        <v>6274001905</v>
      </c>
      <c r="R448" s="71">
        <v>6274001905</v>
      </c>
      <c r="S448" s="76"/>
      <c r="T448" s="77"/>
      <c r="U448" s="76">
        <v>81300000</v>
      </c>
      <c r="V448" s="78">
        <v>1355000</v>
      </c>
      <c r="W448" s="78">
        <v>677500</v>
      </c>
      <c r="X448" s="155">
        <v>47425000</v>
      </c>
      <c r="Y448" s="155">
        <v>677500</v>
      </c>
      <c r="Z448" s="155">
        <v>677500</v>
      </c>
      <c r="AA448" s="155">
        <v>677500</v>
      </c>
      <c r="AB448" s="155">
        <v>677500</v>
      </c>
      <c r="AC448" s="155">
        <v>677500</v>
      </c>
      <c r="AD448" s="155">
        <v>677500</v>
      </c>
      <c r="AE448" s="155">
        <v>677500</v>
      </c>
      <c r="AF448" s="155">
        <v>677500</v>
      </c>
      <c r="AG448" s="155">
        <v>677500</v>
      </c>
      <c r="AH448" s="155">
        <v>677500</v>
      </c>
      <c r="AI448" s="155">
        <v>677500</v>
      </c>
      <c r="AJ448" s="155">
        <v>677500</v>
      </c>
      <c r="AK448" s="155">
        <v>8130000</v>
      </c>
      <c r="AL448" s="155">
        <v>39295000</v>
      </c>
      <c r="AM448" s="223">
        <v>45625</v>
      </c>
    </row>
    <row r="449" spans="1:39" ht="13" outlineLevel="1" x14ac:dyDescent="0.25">
      <c r="A449" s="80" t="s">
        <v>712</v>
      </c>
      <c r="B449" s="80" t="s">
        <v>39</v>
      </c>
      <c r="C449" s="72"/>
      <c r="D449" s="161" t="s">
        <v>719</v>
      </c>
      <c r="E449" s="142" t="s">
        <v>710</v>
      </c>
      <c r="F449" s="71" t="s">
        <v>711</v>
      </c>
      <c r="G449" s="141">
        <v>45231</v>
      </c>
      <c r="H449" s="141">
        <v>45261</v>
      </c>
      <c r="I449" s="141" t="s">
        <v>720</v>
      </c>
      <c r="J449" s="36">
        <v>120</v>
      </c>
      <c r="K449" s="141" t="s">
        <v>721</v>
      </c>
      <c r="L449" s="96" t="s">
        <v>50</v>
      </c>
      <c r="M449" s="141" t="s">
        <v>721</v>
      </c>
      <c r="N449" s="96" t="s">
        <v>50</v>
      </c>
      <c r="O449" s="38"/>
      <c r="P449" s="90" t="s">
        <v>1670</v>
      </c>
      <c r="Q449" s="250" t="s">
        <v>722</v>
      </c>
      <c r="R449" s="38">
        <v>6274001901</v>
      </c>
      <c r="S449" s="92"/>
      <c r="T449" s="58"/>
      <c r="U449" s="158">
        <v>34507272</v>
      </c>
      <c r="V449" s="78">
        <v>2875606</v>
      </c>
      <c r="W449" s="78">
        <v>287560.59999999998</v>
      </c>
      <c r="X449" s="155">
        <v>0</v>
      </c>
      <c r="Y449" s="155">
        <v>0</v>
      </c>
      <c r="Z449" s="155">
        <v>0</v>
      </c>
      <c r="AA449" s="155">
        <v>0</v>
      </c>
      <c r="AB449" s="155">
        <v>0</v>
      </c>
      <c r="AC449" s="155">
        <v>0</v>
      </c>
      <c r="AD449" s="155">
        <v>0</v>
      </c>
      <c r="AE449" s="155">
        <v>0</v>
      </c>
      <c r="AF449" s="155">
        <v>0</v>
      </c>
      <c r="AG449" s="155">
        <v>0</v>
      </c>
      <c r="AH449" s="155">
        <v>0</v>
      </c>
      <c r="AI449" s="155">
        <v>0</v>
      </c>
      <c r="AJ449" s="155">
        <v>0</v>
      </c>
      <c r="AK449" s="155">
        <v>0</v>
      </c>
      <c r="AL449" s="155">
        <v>0</v>
      </c>
      <c r="AM449" s="223"/>
    </row>
    <row r="450" spans="1:39" ht="13" outlineLevel="1" x14ac:dyDescent="0.25">
      <c r="A450" s="80" t="s">
        <v>460</v>
      </c>
      <c r="B450" s="80" t="s">
        <v>39</v>
      </c>
      <c r="C450" s="72"/>
      <c r="D450" s="71" t="s">
        <v>64</v>
      </c>
      <c r="E450" s="142" t="s">
        <v>975</v>
      </c>
      <c r="F450" s="71" t="s">
        <v>586</v>
      </c>
      <c r="G450" s="235">
        <v>45292</v>
      </c>
      <c r="H450" s="235">
        <v>45323</v>
      </c>
      <c r="I450" s="74">
        <v>60</v>
      </c>
      <c r="J450" s="36">
        <v>300</v>
      </c>
      <c r="K450" s="74">
        <v>1001602000</v>
      </c>
      <c r="L450" s="75" t="s">
        <v>66</v>
      </c>
      <c r="M450" s="74">
        <v>1001602000</v>
      </c>
      <c r="N450" s="75" t="s">
        <v>66</v>
      </c>
      <c r="O450" s="71"/>
      <c r="P450" s="90" t="s">
        <v>179</v>
      </c>
      <c r="Q450" s="251">
        <v>6274001909</v>
      </c>
      <c r="R450" s="71">
        <v>6274001909</v>
      </c>
      <c r="S450" s="76"/>
      <c r="T450" s="77"/>
      <c r="U450" s="76">
        <v>62000000</v>
      </c>
      <c r="V450" s="78">
        <v>1033333.3333333334</v>
      </c>
      <c r="W450" s="78">
        <v>206666.66666666666</v>
      </c>
      <c r="X450" s="155">
        <v>38233333.333333328</v>
      </c>
      <c r="Y450" s="155">
        <v>206666.66666666666</v>
      </c>
      <c r="Z450" s="155">
        <v>206666.66666666666</v>
      </c>
      <c r="AA450" s="155">
        <v>206666.66666666666</v>
      </c>
      <c r="AB450" s="155">
        <v>206666.66666666666</v>
      </c>
      <c r="AC450" s="155">
        <v>206666.66666666666</v>
      </c>
      <c r="AD450" s="155">
        <v>206666.66666666666</v>
      </c>
      <c r="AE450" s="155">
        <v>206666.66666666666</v>
      </c>
      <c r="AF450" s="155">
        <v>206666.66666666666</v>
      </c>
      <c r="AG450" s="155">
        <v>206666.66666666666</v>
      </c>
      <c r="AH450" s="155">
        <v>206666.66666666666</v>
      </c>
      <c r="AI450" s="155">
        <v>206666.66666666666</v>
      </c>
      <c r="AJ450" s="155">
        <v>206666.66666666666</v>
      </c>
      <c r="AK450" s="155">
        <v>2480000</v>
      </c>
      <c r="AL450" s="155">
        <v>35753333.333333328</v>
      </c>
      <c r="AM450" s="223"/>
    </row>
    <row r="451" spans="1:39" ht="13" outlineLevel="1" x14ac:dyDescent="0.25">
      <c r="A451" s="80" t="s">
        <v>460</v>
      </c>
      <c r="B451" s="80" t="s">
        <v>39</v>
      </c>
      <c r="C451" s="72"/>
      <c r="D451" s="71" t="s">
        <v>64</v>
      </c>
      <c r="E451" s="142" t="s">
        <v>976</v>
      </c>
      <c r="F451" s="71" t="s">
        <v>587</v>
      </c>
      <c r="G451" s="235">
        <v>45292</v>
      </c>
      <c r="H451" s="235">
        <v>45323</v>
      </c>
      <c r="I451" s="74">
        <v>60</v>
      </c>
      <c r="J451" s="36">
        <v>144</v>
      </c>
      <c r="K451" s="74">
        <v>1001604000</v>
      </c>
      <c r="L451" s="75" t="s">
        <v>109</v>
      </c>
      <c r="M451" s="74">
        <v>1001604000</v>
      </c>
      <c r="N451" s="75" t="s">
        <v>109</v>
      </c>
      <c r="O451" s="71"/>
      <c r="P451" s="90" t="s">
        <v>179</v>
      </c>
      <c r="Q451" s="251">
        <v>6274001909</v>
      </c>
      <c r="R451" s="71">
        <v>6274001909</v>
      </c>
      <c r="S451" s="76"/>
      <c r="T451" s="77"/>
      <c r="U451" s="76">
        <v>80000000</v>
      </c>
      <c r="V451" s="78">
        <v>1333333.3333333333</v>
      </c>
      <c r="W451" s="78">
        <v>555555.5555555555</v>
      </c>
      <c r="X451" s="155">
        <v>49333333.333333328</v>
      </c>
      <c r="Y451" s="155">
        <v>555555.5555555555</v>
      </c>
      <c r="Z451" s="155">
        <v>555555.5555555555</v>
      </c>
      <c r="AA451" s="155">
        <v>555555.5555555555</v>
      </c>
      <c r="AB451" s="155">
        <v>555555.5555555555</v>
      </c>
      <c r="AC451" s="155">
        <v>555555.5555555555</v>
      </c>
      <c r="AD451" s="155">
        <v>555555.5555555555</v>
      </c>
      <c r="AE451" s="155">
        <v>555555.5555555555</v>
      </c>
      <c r="AF451" s="155">
        <v>555555.5555555555</v>
      </c>
      <c r="AG451" s="155">
        <v>555555.5555555555</v>
      </c>
      <c r="AH451" s="155">
        <v>555555.5555555555</v>
      </c>
      <c r="AI451" s="155">
        <v>555555.5555555555</v>
      </c>
      <c r="AJ451" s="155">
        <v>555555.5555555555</v>
      </c>
      <c r="AK451" s="155">
        <v>6666666.6666666679</v>
      </c>
      <c r="AL451" s="155">
        <v>42666666.666666657</v>
      </c>
      <c r="AM451" s="223"/>
    </row>
    <row r="452" spans="1:39" ht="13" outlineLevel="1" x14ac:dyDescent="0.25">
      <c r="A452" s="80" t="s">
        <v>460</v>
      </c>
      <c r="B452" s="80" t="s">
        <v>39</v>
      </c>
      <c r="C452" s="72"/>
      <c r="D452" s="71" t="s">
        <v>64</v>
      </c>
      <c r="E452" s="142" t="s">
        <v>977</v>
      </c>
      <c r="F452" s="71" t="s">
        <v>588</v>
      </c>
      <c r="G452" s="235">
        <v>45292</v>
      </c>
      <c r="H452" s="235">
        <v>45323</v>
      </c>
      <c r="I452" s="74">
        <v>60</v>
      </c>
      <c r="J452" s="36">
        <v>144</v>
      </c>
      <c r="K452" s="74">
        <v>1001604000</v>
      </c>
      <c r="L452" s="75" t="s">
        <v>109</v>
      </c>
      <c r="M452" s="74">
        <v>1001604000</v>
      </c>
      <c r="N452" s="75" t="s">
        <v>109</v>
      </c>
      <c r="O452" s="71"/>
      <c r="P452" s="90" t="s">
        <v>179</v>
      </c>
      <c r="Q452" s="251">
        <v>6274001909</v>
      </c>
      <c r="R452" s="71">
        <v>6274001909</v>
      </c>
      <c r="S452" s="76"/>
      <c r="T452" s="77"/>
      <c r="U452" s="76">
        <v>85500000</v>
      </c>
      <c r="V452" s="78">
        <v>1425000</v>
      </c>
      <c r="W452" s="78">
        <v>593750</v>
      </c>
      <c r="X452" s="155">
        <v>52725000</v>
      </c>
      <c r="Y452" s="155">
        <v>593750</v>
      </c>
      <c r="Z452" s="155">
        <v>593750</v>
      </c>
      <c r="AA452" s="155">
        <v>593750</v>
      </c>
      <c r="AB452" s="155">
        <v>593750</v>
      </c>
      <c r="AC452" s="155">
        <v>593750</v>
      </c>
      <c r="AD452" s="155">
        <v>593750</v>
      </c>
      <c r="AE452" s="155">
        <v>593750</v>
      </c>
      <c r="AF452" s="155">
        <v>593750</v>
      </c>
      <c r="AG452" s="155">
        <v>593750</v>
      </c>
      <c r="AH452" s="155">
        <v>593750</v>
      </c>
      <c r="AI452" s="155">
        <v>593750</v>
      </c>
      <c r="AJ452" s="155">
        <v>593750</v>
      </c>
      <c r="AK452" s="155">
        <v>7125000</v>
      </c>
      <c r="AL452" s="155">
        <v>45600000</v>
      </c>
      <c r="AM452" s="223"/>
    </row>
    <row r="453" spans="1:39" ht="13" outlineLevel="1" x14ac:dyDescent="0.25">
      <c r="A453" s="80" t="s">
        <v>460</v>
      </c>
      <c r="B453" s="80" t="s">
        <v>39</v>
      </c>
      <c r="C453" s="72"/>
      <c r="D453" s="71" t="s">
        <v>64</v>
      </c>
      <c r="E453" s="142" t="s">
        <v>978</v>
      </c>
      <c r="F453" s="71" t="s">
        <v>589</v>
      </c>
      <c r="G453" s="235">
        <v>45292</v>
      </c>
      <c r="H453" s="235">
        <v>45323</v>
      </c>
      <c r="I453" s="74">
        <v>60</v>
      </c>
      <c r="J453" s="36">
        <v>300</v>
      </c>
      <c r="K453" s="74">
        <v>1001602000</v>
      </c>
      <c r="L453" s="75" t="s">
        <v>66</v>
      </c>
      <c r="M453" s="74">
        <v>1001602000</v>
      </c>
      <c r="N453" s="75" t="s">
        <v>66</v>
      </c>
      <c r="O453" s="71"/>
      <c r="P453" s="90" t="s">
        <v>179</v>
      </c>
      <c r="Q453" s="251">
        <v>6274001909</v>
      </c>
      <c r="R453" s="71">
        <v>6274001909</v>
      </c>
      <c r="S453" s="76"/>
      <c r="T453" s="77"/>
      <c r="U453" s="76">
        <v>62000000</v>
      </c>
      <c r="V453" s="78">
        <v>1033333.3333333334</v>
      </c>
      <c r="W453" s="78">
        <v>206666.66666666666</v>
      </c>
      <c r="X453" s="155">
        <v>38233333.333333328</v>
      </c>
      <c r="Y453" s="155">
        <v>206666.66666666666</v>
      </c>
      <c r="Z453" s="155">
        <v>206666.66666666666</v>
      </c>
      <c r="AA453" s="155">
        <v>206666.66666666666</v>
      </c>
      <c r="AB453" s="155">
        <v>206666.66666666666</v>
      </c>
      <c r="AC453" s="155">
        <v>206666.66666666666</v>
      </c>
      <c r="AD453" s="155">
        <v>206666.66666666666</v>
      </c>
      <c r="AE453" s="155">
        <v>206666.66666666666</v>
      </c>
      <c r="AF453" s="155">
        <v>206666.66666666666</v>
      </c>
      <c r="AG453" s="155">
        <v>206666.66666666666</v>
      </c>
      <c r="AH453" s="155">
        <v>206666.66666666666</v>
      </c>
      <c r="AI453" s="155">
        <v>206666.66666666666</v>
      </c>
      <c r="AJ453" s="155">
        <v>206666.66666666666</v>
      </c>
      <c r="AK453" s="155">
        <v>2480000</v>
      </c>
      <c r="AL453" s="155">
        <v>35753333.333333328</v>
      </c>
      <c r="AM453" s="223"/>
    </row>
    <row r="454" spans="1:39" ht="13" outlineLevel="1" x14ac:dyDescent="0.25">
      <c r="A454" s="80" t="s">
        <v>460</v>
      </c>
      <c r="B454" s="80" t="s">
        <v>39</v>
      </c>
      <c r="C454" s="72"/>
      <c r="D454" s="71" t="s">
        <v>82</v>
      </c>
      <c r="E454" s="142" t="s">
        <v>979</v>
      </c>
      <c r="F454" s="71" t="s">
        <v>602</v>
      </c>
      <c r="G454" s="235">
        <v>45352</v>
      </c>
      <c r="H454" s="235">
        <v>45383</v>
      </c>
      <c r="I454" s="74">
        <v>120</v>
      </c>
      <c r="J454" s="36">
        <v>180</v>
      </c>
      <c r="K454" s="74">
        <v>1001602000</v>
      </c>
      <c r="L454" s="75" t="s">
        <v>66</v>
      </c>
      <c r="M454" s="74">
        <v>1001602000</v>
      </c>
      <c r="N454" s="75" t="s">
        <v>66</v>
      </c>
      <c r="O454" s="71"/>
      <c r="P454" s="90" t="s">
        <v>179</v>
      </c>
      <c r="Q454" s="251">
        <v>6274001903</v>
      </c>
      <c r="R454" s="71">
        <v>6274001903</v>
      </c>
      <c r="S454" s="76"/>
      <c r="T454" s="77"/>
      <c r="U454" s="76">
        <v>6912429918</v>
      </c>
      <c r="V454" s="78">
        <v>57603582.649999999</v>
      </c>
      <c r="W454" s="78">
        <v>38402388.43333333</v>
      </c>
      <c r="X454" s="155">
        <v>5702754682.3499994</v>
      </c>
      <c r="Y454" s="155">
        <v>38402388.43333333</v>
      </c>
      <c r="Z454" s="155">
        <v>38402388.43333333</v>
      </c>
      <c r="AA454" s="155">
        <v>38402388.43333333</v>
      </c>
      <c r="AB454" s="155">
        <v>38402388.43333333</v>
      </c>
      <c r="AC454" s="155">
        <v>38402388.43333333</v>
      </c>
      <c r="AD454" s="155">
        <v>38402388.43333333</v>
      </c>
      <c r="AE454" s="155">
        <v>38402388.43333333</v>
      </c>
      <c r="AF454" s="155">
        <v>38402388.43333333</v>
      </c>
      <c r="AG454" s="155">
        <v>38402388.43333333</v>
      </c>
      <c r="AH454" s="155">
        <v>38402388.43333333</v>
      </c>
      <c r="AI454" s="155">
        <v>38402388.43333333</v>
      </c>
      <c r="AJ454" s="155">
        <v>38402388.43333333</v>
      </c>
      <c r="AK454" s="155">
        <v>460828661.19999999</v>
      </c>
      <c r="AL454" s="155">
        <v>5241926021.1499996</v>
      </c>
      <c r="AM454" s="223"/>
    </row>
    <row r="455" spans="1:39" ht="13" outlineLevel="1" x14ac:dyDescent="0.25">
      <c r="A455" s="80" t="s">
        <v>460</v>
      </c>
      <c r="B455" s="80" t="s">
        <v>39</v>
      </c>
      <c r="C455" s="72"/>
      <c r="D455" s="71" t="s">
        <v>82</v>
      </c>
      <c r="E455" s="142" t="s">
        <v>980</v>
      </c>
      <c r="F455" s="71" t="s">
        <v>603</v>
      </c>
      <c r="G455" s="235">
        <v>45352</v>
      </c>
      <c r="H455" s="235">
        <v>45383</v>
      </c>
      <c r="I455" s="74">
        <v>36</v>
      </c>
      <c r="J455" s="36">
        <v>144</v>
      </c>
      <c r="K455" s="74">
        <v>1001602000</v>
      </c>
      <c r="L455" s="75" t="s">
        <v>66</v>
      </c>
      <c r="M455" s="74">
        <v>1001602000</v>
      </c>
      <c r="N455" s="75" t="s">
        <v>66</v>
      </c>
      <c r="O455" s="71"/>
      <c r="P455" s="90" t="s">
        <v>179</v>
      </c>
      <c r="Q455" s="251">
        <v>6274001903</v>
      </c>
      <c r="R455" s="71">
        <v>6274001903</v>
      </c>
      <c r="S455" s="76"/>
      <c r="T455" s="77"/>
      <c r="U455" s="76">
        <v>183912103</v>
      </c>
      <c r="V455" s="78">
        <v>5108669.527777778</v>
      </c>
      <c r="W455" s="78">
        <v>1277167.3819444445</v>
      </c>
      <c r="X455" s="155">
        <v>76630042.916666687</v>
      </c>
      <c r="Y455" s="155">
        <v>1277167.3819444445</v>
      </c>
      <c r="Z455" s="155">
        <v>1277167.3819444445</v>
      </c>
      <c r="AA455" s="155">
        <v>1277167.3819444445</v>
      </c>
      <c r="AB455" s="155">
        <v>1277167.3819444445</v>
      </c>
      <c r="AC455" s="155">
        <v>1277167.3819444445</v>
      </c>
      <c r="AD455" s="155">
        <v>1277167.3819444445</v>
      </c>
      <c r="AE455" s="155">
        <v>1277167.3819444445</v>
      </c>
      <c r="AF455" s="155">
        <v>1277167.3819444445</v>
      </c>
      <c r="AG455" s="155">
        <v>1277167.3819444445</v>
      </c>
      <c r="AH455" s="155">
        <v>1277167.3819444445</v>
      </c>
      <c r="AI455" s="155">
        <v>1277167.3819444445</v>
      </c>
      <c r="AJ455" s="155">
        <v>1277167.3819444445</v>
      </c>
      <c r="AK455" s="155">
        <v>15326008.58333333</v>
      </c>
      <c r="AL455" s="155">
        <v>61304034.333333358</v>
      </c>
      <c r="AM455" s="223"/>
    </row>
    <row r="456" spans="1:39" ht="13" outlineLevel="1" x14ac:dyDescent="0.25">
      <c r="A456" s="80" t="s">
        <v>460</v>
      </c>
      <c r="B456" s="80" t="s">
        <v>39</v>
      </c>
      <c r="C456" s="72"/>
      <c r="D456" s="71" t="s">
        <v>82</v>
      </c>
      <c r="E456" s="142" t="s">
        <v>981</v>
      </c>
      <c r="F456" s="71" t="s">
        <v>604</v>
      </c>
      <c r="G456" s="235">
        <v>45352</v>
      </c>
      <c r="H456" s="235">
        <v>45383</v>
      </c>
      <c r="I456" s="74">
        <v>36</v>
      </c>
      <c r="J456" s="36">
        <v>144</v>
      </c>
      <c r="K456" s="74">
        <v>1001602000</v>
      </c>
      <c r="L456" s="75" t="s">
        <v>66</v>
      </c>
      <c r="M456" s="74">
        <v>1001602000</v>
      </c>
      <c r="N456" s="75" t="s">
        <v>66</v>
      </c>
      <c r="O456" s="71"/>
      <c r="P456" s="90" t="s">
        <v>179</v>
      </c>
      <c r="Q456" s="251">
        <v>6274001903</v>
      </c>
      <c r="R456" s="71">
        <v>6274001903</v>
      </c>
      <c r="S456" s="76"/>
      <c r="T456" s="77"/>
      <c r="U456" s="76">
        <v>82950000</v>
      </c>
      <c r="V456" s="78">
        <v>2304166.6666666665</v>
      </c>
      <c r="W456" s="78">
        <v>576041.66666666663</v>
      </c>
      <c r="X456" s="155">
        <v>34562500</v>
      </c>
      <c r="Y456" s="155">
        <v>576041.66666666663</v>
      </c>
      <c r="Z456" s="155">
        <v>576041.66666666663</v>
      </c>
      <c r="AA456" s="155">
        <v>576041.66666666663</v>
      </c>
      <c r="AB456" s="155">
        <v>576041.66666666663</v>
      </c>
      <c r="AC456" s="155">
        <v>576041.66666666663</v>
      </c>
      <c r="AD456" s="155">
        <v>576041.66666666663</v>
      </c>
      <c r="AE456" s="155">
        <v>576041.66666666663</v>
      </c>
      <c r="AF456" s="155">
        <v>576041.66666666663</v>
      </c>
      <c r="AG456" s="155">
        <v>576041.66666666663</v>
      </c>
      <c r="AH456" s="155">
        <v>576041.66666666663</v>
      </c>
      <c r="AI456" s="155">
        <v>576041.66666666663</v>
      </c>
      <c r="AJ456" s="155">
        <v>576041.66666666663</v>
      </c>
      <c r="AK456" s="155">
        <v>6912500.0000000009</v>
      </c>
      <c r="AL456" s="155">
        <v>27650000</v>
      </c>
      <c r="AM456" s="223"/>
    </row>
    <row r="457" spans="1:39" ht="13" outlineLevel="1" x14ac:dyDescent="0.25">
      <c r="A457" s="80" t="s">
        <v>460</v>
      </c>
      <c r="B457" s="80" t="s">
        <v>39</v>
      </c>
      <c r="C457" s="72"/>
      <c r="D457" s="71" t="s">
        <v>88</v>
      </c>
      <c r="E457" s="142" t="s">
        <v>982</v>
      </c>
      <c r="F457" s="71" t="s">
        <v>90</v>
      </c>
      <c r="G457" s="235">
        <v>45362</v>
      </c>
      <c r="H457" s="235">
        <v>45383</v>
      </c>
      <c r="I457" s="74">
        <v>60</v>
      </c>
      <c r="J457" s="36">
        <v>120</v>
      </c>
      <c r="K457" s="74">
        <v>1001602000</v>
      </c>
      <c r="L457" s="75" t="s">
        <v>66</v>
      </c>
      <c r="M457" s="74">
        <v>1001602000</v>
      </c>
      <c r="N457" s="75" t="s">
        <v>66</v>
      </c>
      <c r="O457" s="71"/>
      <c r="P457" s="90" t="s">
        <v>179</v>
      </c>
      <c r="Q457" s="251">
        <v>6274001905</v>
      </c>
      <c r="R457" s="71">
        <v>6274001905</v>
      </c>
      <c r="S457" s="76"/>
      <c r="T457" s="77"/>
      <c r="U457" s="76">
        <v>37962963</v>
      </c>
      <c r="V457" s="78">
        <v>632716.05000000005</v>
      </c>
      <c r="W457" s="78">
        <v>316358.02500000002</v>
      </c>
      <c r="X457" s="155">
        <v>24675925.950000003</v>
      </c>
      <c r="Y457" s="155">
        <v>316358.02500000002</v>
      </c>
      <c r="Z457" s="155">
        <v>316358.02500000002</v>
      </c>
      <c r="AA457" s="155">
        <v>316358.02500000002</v>
      </c>
      <c r="AB457" s="155">
        <v>316358.02500000002</v>
      </c>
      <c r="AC457" s="155">
        <v>316358.02500000002</v>
      </c>
      <c r="AD457" s="155">
        <v>316358.02500000002</v>
      </c>
      <c r="AE457" s="155">
        <v>316358.02500000002</v>
      </c>
      <c r="AF457" s="155">
        <v>316358.02500000002</v>
      </c>
      <c r="AG457" s="155">
        <v>316358.02500000002</v>
      </c>
      <c r="AH457" s="155">
        <v>316358.02500000002</v>
      </c>
      <c r="AI457" s="155">
        <v>316358.02500000002</v>
      </c>
      <c r="AJ457" s="155">
        <v>316358.02500000002</v>
      </c>
      <c r="AK457" s="155">
        <v>3796296.2999999993</v>
      </c>
      <c r="AL457" s="155">
        <v>20879629.650000002</v>
      </c>
      <c r="AM457" s="223">
        <v>45625</v>
      </c>
    </row>
    <row r="458" spans="1:39" ht="13" outlineLevel="1" x14ac:dyDescent="0.25">
      <c r="A458" s="80" t="s">
        <v>715</v>
      </c>
      <c r="B458" s="98" t="s">
        <v>39</v>
      </c>
      <c r="C458" s="99"/>
      <c r="D458" s="98" t="s">
        <v>69</v>
      </c>
      <c r="E458" s="162" t="s">
        <v>983</v>
      </c>
      <c r="F458" s="98" t="s">
        <v>605</v>
      </c>
      <c r="G458" s="237">
        <v>45352</v>
      </c>
      <c r="H458" s="237">
        <v>45383</v>
      </c>
      <c r="I458" s="101">
        <v>60</v>
      </c>
      <c r="J458" s="36">
        <v>144</v>
      </c>
      <c r="K458" s="101">
        <v>1001101000</v>
      </c>
      <c r="L458" s="102" t="s">
        <v>596</v>
      </c>
      <c r="M458" s="101">
        <v>1001101000</v>
      </c>
      <c r="N458" s="102" t="s">
        <v>596</v>
      </c>
      <c r="O458" s="98"/>
      <c r="P458" s="90" t="s">
        <v>1668</v>
      </c>
      <c r="Q458" s="255">
        <v>6424001909</v>
      </c>
      <c r="R458" s="98">
        <v>6424001909</v>
      </c>
      <c r="S458" s="103"/>
      <c r="T458" s="104"/>
      <c r="U458" s="103">
        <v>235000000</v>
      </c>
      <c r="V458" s="78">
        <v>3916666.6666666665</v>
      </c>
      <c r="W458" s="78">
        <v>1631944.4444444445</v>
      </c>
      <c r="X458" s="155">
        <v>152750000</v>
      </c>
      <c r="Y458" s="155">
        <v>1631944.4444444445</v>
      </c>
      <c r="Z458" s="155">
        <v>1631944.4444444445</v>
      </c>
      <c r="AA458" s="155">
        <v>1631944.4444444445</v>
      </c>
      <c r="AB458" s="155">
        <v>1631944.4444444445</v>
      </c>
      <c r="AC458" s="155">
        <v>1631944.4444444445</v>
      </c>
      <c r="AD458" s="155">
        <v>1631944.4444444445</v>
      </c>
      <c r="AE458" s="155">
        <v>1631944.4444444445</v>
      </c>
      <c r="AF458" s="155">
        <v>1631944.4444444445</v>
      </c>
      <c r="AG458" s="155">
        <v>1631944.4444444445</v>
      </c>
      <c r="AH458" s="155">
        <v>1631944.4444444445</v>
      </c>
      <c r="AI458" s="155">
        <v>1631944.4444444445</v>
      </c>
      <c r="AJ458" s="155">
        <v>1631944.4444444445</v>
      </c>
      <c r="AK458" s="155">
        <v>19583333.333333332</v>
      </c>
      <c r="AL458" s="155">
        <v>133166666.66666667</v>
      </c>
      <c r="AM458" s="223"/>
    </row>
    <row r="459" spans="1:39" ht="13" outlineLevel="1" x14ac:dyDescent="0.25">
      <c r="A459" s="80" t="s">
        <v>715</v>
      </c>
      <c r="B459" s="98" t="s">
        <v>39</v>
      </c>
      <c r="C459" s="99"/>
      <c r="D459" s="98" t="s">
        <v>69</v>
      </c>
      <c r="E459" s="162" t="s">
        <v>984</v>
      </c>
      <c r="F459" s="98" t="s">
        <v>606</v>
      </c>
      <c r="G459" s="237">
        <v>45352</v>
      </c>
      <c r="H459" s="237">
        <v>45383</v>
      </c>
      <c r="I459" s="101">
        <v>60</v>
      </c>
      <c r="J459" s="36">
        <v>144</v>
      </c>
      <c r="K459" s="101">
        <v>1001101000</v>
      </c>
      <c r="L459" s="102" t="s">
        <v>596</v>
      </c>
      <c r="M459" s="101">
        <v>1001101000</v>
      </c>
      <c r="N459" s="102" t="s">
        <v>596</v>
      </c>
      <c r="O459" s="98"/>
      <c r="P459" s="90" t="s">
        <v>1668</v>
      </c>
      <c r="Q459" s="255">
        <v>6424001909</v>
      </c>
      <c r="R459" s="98">
        <v>6424001909</v>
      </c>
      <c r="S459" s="103"/>
      <c r="T459" s="104"/>
      <c r="U459" s="103">
        <v>188000000</v>
      </c>
      <c r="V459" s="78">
        <v>3133333.3333333335</v>
      </c>
      <c r="W459" s="78">
        <v>1305555.5555555555</v>
      </c>
      <c r="X459" s="155">
        <v>122200000</v>
      </c>
      <c r="Y459" s="155">
        <v>1305555.5555555555</v>
      </c>
      <c r="Z459" s="155">
        <v>1305555.5555555555</v>
      </c>
      <c r="AA459" s="155">
        <v>1305555.5555555555</v>
      </c>
      <c r="AB459" s="155">
        <v>1305555.5555555555</v>
      </c>
      <c r="AC459" s="155">
        <v>1305555.5555555555</v>
      </c>
      <c r="AD459" s="155">
        <v>1305555.5555555555</v>
      </c>
      <c r="AE459" s="155">
        <v>1305555.5555555555</v>
      </c>
      <c r="AF459" s="155">
        <v>1305555.5555555555</v>
      </c>
      <c r="AG459" s="155">
        <v>1305555.5555555555</v>
      </c>
      <c r="AH459" s="155">
        <v>1305555.5555555555</v>
      </c>
      <c r="AI459" s="155">
        <v>1305555.5555555555</v>
      </c>
      <c r="AJ459" s="155">
        <v>1305555.5555555555</v>
      </c>
      <c r="AK459" s="155">
        <v>15666666.66666667</v>
      </c>
      <c r="AL459" s="155">
        <v>106533333.33333333</v>
      </c>
      <c r="AM459" s="223"/>
    </row>
    <row r="460" spans="1:39" ht="13" outlineLevel="1" x14ac:dyDescent="0.25">
      <c r="A460" s="80" t="s">
        <v>715</v>
      </c>
      <c r="B460" s="98" t="s">
        <v>39</v>
      </c>
      <c r="C460" s="99"/>
      <c r="D460" s="98" t="s">
        <v>69</v>
      </c>
      <c r="E460" s="162" t="s">
        <v>985</v>
      </c>
      <c r="F460" s="98" t="s">
        <v>607</v>
      </c>
      <c r="G460" s="237">
        <v>45352</v>
      </c>
      <c r="H460" s="237">
        <v>45383</v>
      </c>
      <c r="I460" s="101">
        <v>60</v>
      </c>
      <c r="J460" s="36">
        <v>144</v>
      </c>
      <c r="K460" s="101">
        <v>1001101000</v>
      </c>
      <c r="L460" s="102" t="s">
        <v>596</v>
      </c>
      <c r="M460" s="101">
        <v>1001101000</v>
      </c>
      <c r="N460" s="102" t="s">
        <v>596</v>
      </c>
      <c r="O460" s="98"/>
      <c r="P460" s="90" t="s">
        <v>1668</v>
      </c>
      <c r="Q460" s="255">
        <v>6424001909</v>
      </c>
      <c r="R460" s="98">
        <v>6424001909</v>
      </c>
      <c r="S460" s="103"/>
      <c r="T460" s="104"/>
      <c r="U460" s="103">
        <v>211500000</v>
      </c>
      <c r="V460" s="78">
        <v>3525000</v>
      </c>
      <c r="W460" s="78">
        <v>1468750</v>
      </c>
      <c r="X460" s="155">
        <v>137475000</v>
      </c>
      <c r="Y460" s="155">
        <v>1468750</v>
      </c>
      <c r="Z460" s="155">
        <v>1468750</v>
      </c>
      <c r="AA460" s="155">
        <v>1468750</v>
      </c>
      <c r="AB460" s="155">
        <v>1468750</v>
      </c>
      <c r="AC460" s="155">
        <v>1468750</v>
      </c>
      <c r="AD460" s="155">
        <v>1468750</v>
      </c>
      <c r="AE460" s="155">
        <v>1468750</v>
      </c>
      <c r="AF460" s="155">
        <v>1468750</v>
      </c>
      <c r="AG460" s="155">
        <v>1468750</v>
      </c>
      <c r="AH460" s="155">
        <v>1468750</v>
      </c>
      <c r="AI460" s="155">
        <v>1468750</v>
      </c>
      <c r="AJ460" s="155">
        <v>1468750</v>
      </c>
      <c r="AK460" s="155">
        <v>17625000</v>
      </c>
      <c r="AL460" s="155">
        <v>119850000</v>
      </c>
      <c r="AM460" s="223"/>
    </row>
    <row r="461" spans="1:39" ht="13" outlineLevel="1" x14ac:dyDescent="0.25">
      <c r="A461" s="80" t="s">
        <v>715</v>
      </c>
      <c r="B461" s="98" t="s">
        <v>39</v>
      </c>
      <c r="C461" s="99"/>
      <c r="D461" s="98" t="s">
        <v>594</v>
      </c>
      <c r="E461" s="162" t="s">
        <v>986</v>
      </c>
      <c r="F461" s="98" t="s">
        <v>608</v>
      </c>
      <c r="G461" s="237">
        <v>45352</v>
      </c>
      <c r="H461" s="237">
        <v>45383</v>
      </c>
      <c r="I461" s="101">
        <v>36</v>
      </c>
      <c r="J461" s="36">
        <v>96</v>
      </c>
      <c r="K461" s="101">
        <v>1001202000</v>
      </c>
      <c r="L461" s="102" t="s">
        <v>50</v>
      </c>
      <c r="M461" s="101">
        <v>1001202000</v>
      </c>
      <c r="N461" s="102" t="s">
        <v>50</v>
      </c>
      <c r="O461" s="98"/>
      <c r="P461" s="90" t="s">
        <v>1668</v>
      </c>
      <c r="Q461" s="255">
        <v>6424001915</v>
      </c>
      <c r="R461" s="98">
        <v>6424001915</v>
      </c>
      <c r="S461" s="103"/>
      <c r="T461" s="104"/>
      <c r="U461" s="103">
        <v>431300039</v>
      </c>
      <c r="V461" s="78">
        <v>11980556.638888888</v>
      </c>
      <c r="W461" s="78">
        <v>4492708.739583333</v>
      </c>
      <c r="X461" s="155">
        <v>179708349.58333331</v>
      </c>
      <c r="Y461" s="155">
        <v>4492708.739583333</v>
      </c>
      <c r="Z461" s="155">
        <v>4492708.739583333</v>
      </c>
      <c r="AA461" s="155">
        <v>4492708.739583333</v>
      </c>
      <c r="AB461" s="155">
        <v>4492708.739583333</v>
      </c>
      <c r="AC461" s="155">
        <v>4492708.739583333</v>
      </c>
      <c r="AD461" s="155">
        <v>4492708.739583333</v>
      </c>
      <c r="AE461" s="155">
        <v>4492708.739583333</v>
      </c>
      <c r="AF461" s="155">
        <v>4492708.739583333</v>
      </c>
      <c r="AG461" s="155">
        <v>4492708.739583333</v>
      </c>
      <c r="AH461" s="155">
        <v>4492708.739583333</v>
      </c>
      <c r="AI461" s="155">
        <v>4492708.739583333</v>
      </c>
      <c r="AJ461" s="155">
        <v>4492708.739583333</v>
      </c>
      <c r="AK461" s="155">
        <v>53912504.875000007</v>
      </c>
      <c r="AL461" s="155">
        <v>125795844.70833331</v>
      </c>
      <c r="AM461" s="223"/>
    </row>
    <row r="462" spans="1:39" ht="13" outlineLevel="1" x14ac:dyDescent="0.25">
      <c r="A462" s="80" t="s">
        <v>460</v>
      </c>
      <c r="B462" s="80" t="s">
        <v>39</v>
      </c>
      <c r="C462" s="72"/>
      <c r="D462" s="71" t="s">
        <v>88</v>
      </c>
      <c r="E462" s="142" t="s">
        <v>987</v>
      </c>
      <c r="F462" s="71" t="s">
        <v>90</v>
      </c>
      <c r="G462" s="235">
        <v>45387</v>
      </c>
      <c r="H462" s="235">
        <v>45413</v>
      </c>
      <c r="I462" s="74">
        <v>60</v>
      </c>
      <c r="J462" s="36">
        <v>120</v>
      </c>
      <c r="K462" s="74">
        <v>1001602000</v>
      </c>
      <c r="L462" s="116" t="s">
        <v>66</v>
      </c>
      <c r="M462" s="74">
        <v>1001602000</v>
      </c>
      <c r="N462" s="116" t="s">
        <v>66</v>
      </c>
      <c r="O462" s="109"/>
      <c r="P462" s="90" t="s">
        <v>179</v>
      </c>
      <c r="Q462" s="251">
        <v>6274001905</v>
      </c>
      <c r="R462" s="109">
        <v>6274001905</v>
      </c>
      <c r="S462" s="77"/>
      <c r="T462" s="77"/>
      <c r="U462" s="76">
        <v>37962963</v>
      </c>
      <c r="V462" s="78">
        <v>632716.05000000005</v>
      </c>
      <c r="W462" s="78">
        <v>316358.02500000002</v>
      </c>
      <c r="X462" s="155">
        <v>25308642.000000004</v>
      </c>
      <c r="Y462" s="155">
        <v>316358.02500000002</v>
      </c>
      <c r="Z462" s="155">
        <v>316358.02500000002</v>
      </c>
      <c r="AA462" s="155">
        <v>316358.02500000002</v>
      </c>
      <c r="AB462" s="155">
        <v>316358.02500000002</v>
      </c>
      <c r="AC462" s="155">
        <v>316358.02500000002</v>
      </c>
      <c r="AD462" s="155">
        <v>316358.02500000002</v>
      </c>
      <c r="AE462" s="155">
        <v>316358.02500000002</v>
      </c>
      <c r="AF462" s="155">
        <v>316358.02500000002</v>
      </c>
      <c r="AG462" s="155">
        <v>316358.02500000002</v>
      </c>
      <c r="AH462" s="155">
        <v>316358.02500000002</v>
      </c>
      <c r="AI462" s="155">
        <v>316358.02500000002</v>
      </c>
      <c r="AJ462" s="155">
        <v>316358.02500000002</v>
      </c>
      <c r="AK462" s="155">
        <v>3796296.2999999993</v>
      </c>
      <c r="AL462" s="155">
        <v>21512345.700000003</v>
      </c>
      <c r="AM462" s="223">
        <v>45625</v>
      </c>
    </row>
    <row r="463" spans="1:39" ht="13" outlineLevel="1" x14ac:dyDescent="0.25">
      <c r="A463" s="80" t="s">
        <v>460</v>
      </c>
      <c r="B463" s="80" t="s">
        <v>39</v>
      </c>
      <c r="C463" s="72"/>
      <c r="D463" s="71" t="s">
        <v>88</v>
      </c>
      <c r="E463" s="142" t="s">
        <v>988</v>
      </c>
      <c r="F463" s="71" t="s">
        <v>90</v>
      </c>
      <c r="G463" s="235">
        <v>45387</v>
      </c>
      <c r="H463" s="235">
        <v>45413</v>
      </c>
      <c r="I463" s="74">
        <v>60</v>
      </c>
      <c r="J463" s="36">
        <v>120</v>
      </c>
      <c r="K463" s="74">
        <v>1001602000</v>
      </c>
      <c r="L463" s="116" t="s">
        <v>66</v>
      </c>
      <c r="M463" s="74">
        <v>1001602000</v>
      </c>
      <c r="N463" s="116" t="s">
        <v>66</v>
      </c>
      <c r="O463" s="109"/>
      <c r="P463" s="90" t="s">
        <v>179</v>
      </c>
      <c r="Q463" s="251">
        <v>6274001905</v>
      </c>
      <c r="R463" s="109">
        <v>6274001905</v>
      </c>
      <c r="S463" s="77"/>
      <c r="T463" s="77"/>
      <c r="U463" s="76">
        <v>37962963</v>
      </c>
      <c r="V463" s="78">
        <v>632716.05000000005</v>
      </c>
      <c r="W463" s="78">
        <v>316358.02500000002</v>
      </c>
      <c r="X463" s="155">
        <v>25308642.000000004</v>
      </c>
      <c r="Y463" s="155">
        <v>316358.02500000002</v>
      </c>
      <c r="Z463" s="155">
        <v>316358.02500000002</v>
      </c>
      <c r="AA463" s="155">
        <v>316358.02500000002</v>
      </c>
      <c r="AB463" s="155">
        <v>316358.02500000002</v>
      </c>
      <c r="AC463" s="155">
        <v>316358.02500000002</v>
      </c>
      <c r="AD463" s="155">
        <v>316358.02500000002</v>
      </c>
      <c r="AE463" s="155">
        <v>316358.02500000002</v>
      </c>
      <c r="AF463" s="155">
        <v>316358.02500000002</v>
      </c>
      <c r="AG463" s="155">
        <v>316358.02500000002</v>
      </c>
      <c r="AH463" s="155">
        <v>316358.02500000002</v>
      </c>
      <c r="AI463" s="155">
        <v>316358.02500000002</v>
      </c>
      <c r="AJ463" s="155">
        <v>316358.02500000002</v>
      </c>
      <c r="AK463" s="155">
        <v>3796296.2999999993</v>
      </c>
      <c r="AL463" s="155">
        <v>21512345.700000003</v>
      </c>
      <c r="AM463" s="223">
        <v>45625</v>
      </c>
    </row>
    <row r="464" spans="1:39" ht="13" outlineLevel="1" x14ac:dyDescent="0.25">
      <c r="A464" s="80" t="s">
        <v>460</v>
      </c>
      <c r="B464" s="80" t="s">
        <v>39</v>
      </c>
      <c r="C464" s="72"/>
      <c r="D464" s="71" t="s">
        <v>64</v>
      </c>
      <c r="E464" s="142" t="s">
        <v>989</v>
      </c>
      <c r="F464" s="71" t="s">
        <v>609</v>
      </c>
      <c r="G464" s="235">
        <v>45383</v>
      </c>
      <c r="H464" s="235">
        <v>45413</v>
      </c>
      <c r="I464" s="74">
        <v>60</v>
      </c>
      <c r="J464" s="36">
        <v>144</v>
      </c>
      <c r="K464" s="74">
        <v>1001605000</v>
      </c>
      <c r="L464" s="116" t="s">
        <v>122</v>
      </c>
      <c r="M464" s="74">
        <v>1001605000</v>
      </c>
      <c r="N464" s="116" t="s">
        <v>122</v>
      </c>
      <c r="O464" s="109"/>
      <c r="P464" s="90" t="s">
        <v>179</v>
      </c>
      <c r="Q464" s="251">
        <v>6274001909</v>
      </c>
      <c r="R464" s="109">
        <v>6274001909</v>
      </c>
      <c r="S464" s="77"/>
      <c r="T464" s="77"/>
      <c r="U464" s="76">
        <v>1744151201</v>
      </c>
      <c r="V464" s="78">
        <v>29069186.683333334</v>
      </c>
      <c r="W464" s="78">
        <v>12112161.118055556</v>
      </c>
      <c r="X464" s="155">
        <v>1162767467.3333333</v>
      </c>
      <c r="Y464" s="155">
        <v>12112161.118055556</v>
      </c>
      <c r="Z464" s="155">
        <v>12112161.118055556</v>
      </c>
      <c r="AA464" s="155">
        <v>12112161.118055556</v>
      </c>
      <c r="AB464" s="155">
        <v>12112161.118055556</v>
      </c>
      <c r="AC464" s="155">
        <v>12112161.118055556</v>
      </c>
      <c r="AD464" s="155">
        <v>12112161.118055556</v>
      </c>
      <c r="AE464" s="155">
        <v>12112161.118055556</v>
      </c>
      <c r="AF464" s="155">
        <v>12112161.118055556</v>
      </c>
      <c r="AG464" s="155">
        <v>12112161.118055556</v>
      </c>
      <c r="AH464" s="155">
        <v>12112161.118055556</v>
      </c>
      <c r="AI464" s="155">
        <v>12112161.118055556</v>
      </c>
      <c r="AJ464" s="155">
        <v>12112161.118055556</v>
      </c>
      <c r="AK464" s="155">
        <v>145345933.41666666</v>
      </c>
      <c r="AL464" s="155">
        <v>1017421533.9166666</v>
      </c>
      <c r="AM464" s="223"/>
    </row>
    <row r="465" spans="1:39" ht="13" outlineLevel="1" x14ac:dyDescent="0.25">
      <c r="A465" s="80" t="s">
        <v>714</v>
      </c>
      <c r="B465" s="80" t="s">
        <v>39</v>
      </c>
      <c r="C465" s="72"/>
      <c r="D465" s="71" t="s">
        <v>610</v>
      </c>
      <c r="E465" s="142" t="s">
        <v>990</v>
      </c>
      <c r="F465" s="71" t="s">
        <v>611</v>
      </c>
      <c r="G465" s="235">
        <v>45427</v>
      </c>
      <c r="H465" s="235">
        <v>45444</v>
      </c>
      <c r="I465" s="74">
        <v>36</v>
      </c>
      <c r="J465" s="36">
        <v>96</v>
      </c>
      <c r="K465" s="74">
        <v>1001601400</v>
      </c>
      <c r="L465" s="116" t="s">
        <v>46</v>
      </c>
      <c r="M465" s="74">
        <v>1001601400</v>
      </c>
      <c r="N465" s="116" t="s">
        <v>46</v>
      </c>
      <c r="O465" s="109"/>
      <c r="P465" s="90" t="s">
        <v>1669</v>
      </c>
      <c r="Q465" s="251">
        <v>6273001908</v>
      </c>
      <c r="R465" s="109">
        <v>6273001908</v>
      </c>
      <c r="S465" s="77"/>
      <c r="T465" s="77"/>
      <c r="U465" s="76">
        <v>20900000</v>
      </c>
      <c r="V465" s="78">
        <v>580555.5555555555</v>
      </c>
      <c r="W465" s="78">
        <v>217708.33333333334</v>
      </c>
      <c r="X465" s="155">
        <v>9869444.444444444</v>
      </c>
      <c r="Y465" s="155">
        <v>217708.33333333334</v>
      </c>
      <c r="Z465" s="155">
        <v>217708.33333333334</v>
      </c>
      <c r="AA465" s="155">
        <v>217708.33333333334</v>
      </c>
      <c r="AB465" s="155">
        <v>217708.33333333334</v>
      </c>
      <c r="AC465" s="155">
        <v>217708.33333333334</v>
      </c>
      <c r="AD465" s="155">
        <v>217708.33333333334</v>
      </c>
      <c r="AE465" s="155">
        <v>217708.33333333334</v>
      </c>
      <c r="AF465" s="155">
        <v>217708.33333333334</v>
      </c>
      <c r="AG465" s="155">
        <v>217708.33333333334</v>
      </c>
      <c r="AH465" s="155">
        <v>217708.33333333334</v>
      </c>
      <c r="AI465" s="155">
        <v>217708.33333333334</v>
      </c>
      <c r="AJ465" s="155">
        <v>217708.33333333334</v>
      </c>
      <c r="AK465" s="155">
        <v>2612500</v>
      </c>
      <c r="AL465" s="155">
        <v>7256944.444444444</v>
      </c>
      <c r="AM465" s="223"/>
    </row>
    <row r="466" spans="1:39" s="42" customFormat="1" ht="13" outlineLevel="1" x14ac:dyDescent="0.25">
      <c r="A466" s="33" t="s">
        <v>38</v>
      </c>
      <c r="B466" s="33" t="s">
        <v>39</v>
      </c>
      <c r="C466" s="56"/>
      <c r="D466" s="33" t="s">
        <v>88</v>
      </c>
      <c r="E466" s="36" t="s">
        <v>89</v>
      </c>
      <c r="F466" s="33" t="s">
        <v>90</v>
      </c>
      <c r="G466" s="141">
        <v>45414</v>
      </c>
      <c r="H466" s="141">
        <v>45444</v>
      </c>
      <c r="I466" s="36">
        <v>60</v>
      </c>
      <c r="J466" s="36">
        <v>120</v>
      </c>
      <c r="K466" s="146" t="s">
        <v>94</v>
      </c>
      <c r="L466" s="37" t="s">
        <v>66</v>
      </c>
      <c r="M466" s="146" t="s">
        <v>94</v>
      </c>
      <c r="N466" s="37" t="s">
        <v>66</v>
      </c>
      <c r="O466" s="33"/>
      <c r="P466" s="90" t="s">
        <v>179</v>
      </c>
      <c r="Q466" s="249">
        <v>6274001905</v>
      </c>
      <c r="R466" s="33">
        <v>6274001905</v>
      </c>
      <c r="S466" s="58"/>
      <c r="T466" s="58"/>
      <c r="U466" s="58">
        <v>37962963</v>
      </c>
      <c r="V466" s="78">
        <v>632716.05000000005</v>
      </c>
      <c r="W466" s="78">
        <v>316358.02500000002</v>
      </c>
      <c r="X466" s="41">
        <v>25941358.050000001</v>
      </c>
      <c r="Y466" s="41">
        <v>316358.02500000002</v>
      </c>
      <c r="Z466" s="41">
        <v>316358.02500000002</v>
      </c>
      <c r="AA466" s="41">
        <v>316358.02500000002</v>
      </c>
      <c r="AB466" s="41">
        <v>316358.02500000002</v>
      </c>
      <c r="AC466" s="41">
        <v>316358.02500000002</v>
      </c>
      <c r="AD466" s="41">
        <v>316358.02500000002</v>
      </c>
      <c r="AE466" s="41">
        <v>316358.02500000002</v>
      </c>
      <c r="AF466" s="41">
        <v>316358.02500000002</v>
      </c>
      <c r="AG466" s="41">
        <v>316358.02500000002</v>
      </c>
      <c r="AH466" s="41">
        <v>316358.02500000002</v>
      </c>
      <c r="AI466" s="41">
        <v>316358.02500000002</v>
      </c>
      <c r="AJ466" s="41">
        <v>316358.02500000002</v>
      </c>
      <c r="AK466" s="41">
        <v>3796296.2999999993</v>
      </c>
      <c r="AL466" s="41">
        <v>22145061.75</v>
      </c>
      <c r="AM466" s="219"/>
    </row>
    <row r="467" spans="1:39" s="42" customFormat="1" ht="13" outlineLevel="1" x14ac:dyDescent="0.25">
      <c r="A467" s="33" t="s">
        <v>38</v>
      </c>
      <c r="B467" s="33" t="s">
        <v>39</v>
      </c>
      <c r="C467" s="56"/>
      <c r="D467" s="33" t="s">
        <v>88</v>
      </c>
      <c r="E467" s="36" t="s">
        <v>91</v>
      </c>
      <c r="F467" s="33" t="s">
        <v>90</v>
      </c>
      <c r="G467" s="141">
        <v>45414</v>
      </c>
      <c r="H467" s="141">
        <v>45444</v>
      </c>
      <c r="I467" s="36">
        <v>60</v>
      </c>
      <c r="J467" s="36">
        <v>120</v>
      </c>
      <c r="K467" s="146" t="s">
        <v>94</v>
      </c>
      <c r="L467" s="37" t="s">
        <v>66</v>
      </c>
      <c r="M467" s="146" t="s">
        <v>94</v>
      </c>
      <c r="N467" s="37" t="s">
        <v>66</v>
      </c>
      <c r="O467" s="33"/>
      <c r="P467" s="90" t="s">
        <v>179</v>
      </c>
      <c r="Q467" s="249">
        <v>6274001905</v>
      </c>
      <c r="R467" s="33">
        <v>6274001905</v>
      </c>
      <c r="S467" s="58"/>
      <c r="T467" s="58"/>
      <c r="U467" s="58">
        <v>37962963</v>
      </c>
      <c r="V467" s="78">
        <v>632716.05000000005</v>
      </c>
      <c r="W467" s="78">
        <v>316358.02500000002</v>
      </c>
      <c r="X467" s="41">
        <v>25941358.050000001</v>
      </c>
      <c r="Y467" s="41">
        <v>316358.02500000002</v>
      </c>
      <c r="Z467" s="41">
        <v>316358.02500000002</v>
      </c>
      <c r="AA467" s="41">
        <v>316358.02500000002</v>
      </c>
      <c r="AB467" s="41">
        <v>316358.02500000002</v>
      </c>
      <c r="AC467" s="41">
        <v>316358.02500000002</v>
      </c>
      <c r="AD467" s="41">
        <v>316358.02500000002</v>
      </c>
      <c r="AE467" s="41">
        <v>316358.02500000002</v>
      </c>
      <c r="AF467" s="41">
        <v>316358.02500000002</v>
      </c>
      <c r="AG467" s="41">
        <v>316358.02500000002</v>
      </c>
      <c r="AH467" s="41">
        <v>316358.02500000002</v>
      </c>
      <c r="AI467" s="41">
        <v>316358.02500000002</v>
      </c>
      <c r="AJ467" s="41">
        <v>316358.02500000002</v>
      </c>
      <c r="AK467" s="41">
        <v>3796296.2999999993</v>
      </c>
      <c r="AL467" s="41">
        <v>22145061.75</v>
      </c>
      <c r="AM467" s="219"/>
    </row>
    <row r="468" spans="1:39" ht="13" outlineLevel="1" x14ac:dyDescent="0.25">
      <c r="A468" s="80" t="s">
        <v>460</v>
      </c>
      <c r="B468" s="80" t="s">
        <v>39</v>
      </c>
      <c r="C468" s="72"/>
      <c r="D468" s="71" t="s">
        <v>147</v>
      </c>
      <c r="E468" s="142" t="s">
        <v>991</v>
      </c>
      <c r="F468" s="71" t="s">
        <v>612</v>
      </c>
      <c r="G468" s="235">
        <v>45446</v>
      </c>
      <c r="H468" s="235">
        <v>45474</v>
      </c>
      <c r="I468" s="74">
        <v>60</v>
      </c>
      <c r="J468" s="36">
        <v>144</v>
      </c>
      <c r="K468" s="74" t="s">
        <v>613</v>
      </c>
      <c r="L468" s="116" t="s">
        <v>46</v>
      </c>
      <c r="M468" s="74" t="s">
        <v>613</v>
      </c>
      <c r="N468" s="116" t="s">
        <v>46</v>
      </c>
      <c r="O468" s="109"/>
      <c r="P468" s="90" t="s">
        <v>179</v>
      </c>
      <c r="Q468" s="254">
        <v>6274001906</v>
      </c>
      <c r="R468" s="109">
        <v>6273001906</v>
      </c>
      <c r="S468" s="77"/>
      <c r="T468" s="77"/>
      <c r="U468" s="76">
        <v>400000000</v>
      </c>
      <c r="V468" s="78">
        <v>6666666.666666667</v>
      </c>
      <c r="W468" s="78">
        <v>2777777.777777778</v>
      </c>
      <c r="X468" s="155">
        <v>280000000</v>
      </c>
      <c r="Y468" s="155">
        <v>2777777.777777778</v>
      </c>
      <c r="Z468" s="155">
        <v>2777777.777777778</v>
      </c>
      <c r="AA468" s="155">
        <v>2777777.777777778</v>
      </c>
      <c r="AB468" s="155">
        <v>2777777.777777778</v>
      </c>
      <c r="AC468" s="155">
        <v>2777777.777777778</v>
      </c>
      <c r="AD468" s="155">
        <v>2777777.777777778</v>
      </c>
      <c r="AE468" s="155">
        <v>2777777.777777778</v>
      </c>
      <c r="AF468" s="155">
        <v>2777777.777777778</v>
      </c>
      <c r="AG468" s="155">
        <v>2777777.777777778</v>
      </c>
      <c r="AH468" s="155">
        <v>2777777.777777778</v>
      </c>
      <c r="AI468" s="155">
        <v>2777777.777777778</v>
      </c>
      <c r="AJ468" s="155">
        <v>2777777.777777778</v>
      </c>
      <c r="AK468" s="155">
        <v>33333333.333333328</v>
      </c>
      <c r="AL468" s="155">
        <v>246666666.66666669</v>
      </c>
      <c r="AM468" s="223"/>
    </row>
    <row r="469" spans="1:39" ht="25" outlineLevel="1" x14ac:dyDescent="0.25">
      <c r="A469" s="80" t="s">
        <v>715</v>
      </c>
      <c r="B469" s="80" t="s">
        <v>39</v>
      </c>
      <c r="C469" s="72"/>
      <c r="D469" s="71" t="s">
        <v>168</v>
      </c>
      <c r="E469" s="142" t="s">
        <v>992</v>
      </c>
      <c r="F469" s="71" t="s">
        <v>614</v>
      </c>
      <c r="G469" s="235">
        <v>45446</v>
      </c>
      <c r="H469" s="235">
        <v>45474</v>
      </c>
      <c r="I469" s="74">
        <v>36</v>
      </c>
      <c r="J469" s="36">
        <v>144</v>
      </c>
      <c r="K469" s="74" t="s">
        <v>613</v>
      </c>
      <c r="L469" s="116" t="s">
        <v>46</v>
      </c>
      <c r="M469" s="74" t="s">
        <v>613</v>
      </c>
      <c r="N469" s="116" t="s">
        <v>46</v>
      </c>
      <c r="O469" s="109"/>
      <c r="P469" s="90" t="s">
        <v>1668</v>
      </c>
      <c r="Q469" s="251">
        <v>6424001903</v>
      </c>
      <c r="R469" s="109">
        <v>6424001903</v>
      </c>
      <c r="S469" s="77"/>
      <c r="T469" s="77"/>
      <c r="U469" s="76">
        <v>98100000</v>
      </c>
      <c r="V469" s="78">
        <v>2725000</v>
      </c>
      <c r="W469" s="78">
        <v>681250</v>
      </c>
      <c r="X469" s="155">
        <v>49050000</v>
      </c>
      <c r="Y469" s="155">
        <v>0</v>
      </c>
      <c r="Z469" s="155">
        <v>0</v>
      </c>
      <c r="AA469" s="155">
        <v>0</v>
      </c>
      <c r="AB469" s="155">
        <v>0</v>
      </c>
      <c r="AC469" s="155">
        <v>0</v>
      </c>
      <c r="AD469" s="155">
        <v>0</v>
      </c>
      <c r="AE469" s="155">
        <v>0</v>
      </c>
      <c r="AF469" s="155">
        <v>0</v>
      </c>
      <c r="AG469" s="155">
        <v>0</v>
      </c>
      <c r="AH469" s="155">
        <v>0</v>
      </c>
      <c r="AI469" s="155">
        <v>0</v>
      </c>
      <c r="AJ469" s="155">
        <v>0</v>
      </c>
      <c r="AK469" s="155">
        <v>0</v>
      </c>
      <c r="AL469" s="155">
        <v>49050000</v>
      </c>
      <c r="AM469" s="216" t="s">
        <v>1181</v>
      </c>
    </row>
    <row r="470" spans="1:39" ht="13" outlineLevel="1" x14ac:dyDescent="0.25">
      <c r="A470" s="80" t="s">
        <v>460</v>
      </c>
      <c r="B470" s="80" t="s">
        <v>39</v>
      </c>
      <c r="C470" s="72"/>
      <c r="D470" s="71" t="s">
        <v>147</v>
      </c>
      <c r="E470" s="142" t="s">
        <v>993</v>
      </c>
      <c r="F470" s="71" t="s">
        <v>615</v>
      </c>
      <c r="G470" s="235">
        <v>45474</v>
      </c>
      <c r="H470" s="235">
        <v>45505</v>
      </c>
      <c r="I470" s="74">
        <v>60</v>
      </c>
      <c r="J470" s="36">
        <v>144</v>
      </c>
      <c r="K470" s="74" t="s">
        <v>94</v>
      </c>
      <c r="L470" s="116" t="s">
        <v>66</v>
      </c>
      <c r="M470" s="74" t="s">
        <v>94</v>
      </c>
      <c r="N470" s="116" t="s">
        <v>66</v>
      </c>
      <c r="O470" s="109"/>
      <c r="P470" s="90" t="s">
        <v>179</v>
      </c>
      <c r="Q470" s="251">
        <v>6274001906</v>
      </c>
      <c r="R470" s="109">
        <v>6274001906</v>
      </c>
      <c r="S470" s="77"/>
      <c r="T470" s="77"/>
      <c r="U470" s="76">
        <v>1256000000</v>
      </c>
      <c r="V470" s="78">
        <v>20933333.333333332</v>
      </c>
      <c r="W470" s="78">
        <v>8722222.222222222</v>
      </c>
      <c r="X470" s="155">
        <v>900133333.33333325</v>
      </c>
      <c r="Y470" s="155">
        <v>8722222.222222222</v>
      </c>
      <c r="Z470" s="155">
        <v>8722222.222222222</v>
      </c>
      <c r="AA470" s="155">
        <v>8722222.222222222</v>
      </c>
      <c r="AB470" s="155">
        <v>8722222.222222222</v>
      </c>
      <c r="AC470" s="155">
        <v>8722222.222222222</v>
      </c>
      <c r="AD470" s="155">
        <v>8722222.222222222</v>
      </c>
      <c r="AE470" s="155">
        <v>8722222.222222222</v>
      </c>
      <c r="AF470" s="155">
        <v>8722222.222222222</v>
      </c>
      <c r="AG470" s="155">
        <v>8722222.222222222</v>
      </c>
      <c r="AH470" s="155">
        <v>8722222.222222222</v>
      </c>
      <c r="AI470" s="155">
        <v>8722222.222222222</v>
      </c>
      <c r="AJ470" s="155">
        <v>8722222.222222222</v>
      </c>
      <c r="AK470" s="155">
        <v>104666666.66666667</v>
      </c>
      <c r="AL470" s="155">
        <v>795466666.66666663</v>
      </c>
      <c r="AM470" s="223"/>
    </row>
    <row r="471" spans="1:39" ht="13" outlineLevel="1" x14ac:dyDescent="0.25">
      <c r="A471" s="80" t="s">
        <v>460</v>
      </c>
      <c r="B471" s="80" t="s">
        <v>39</v>
      </c>
      <c r="C471" s="72"/>
      <c r="D471" s="71" t="s">
        <v>147</v>
      </c>
      <c r="E471" s="142" t="s">
        <v>994</v>
      </c>
      <c r="F471" s="71" t="s">
        <v>616</v>
      </c>
      <c r="G471" s="235">
        <v>45505</v>
      </c>
      <c r="H471" s="235">
        <v>45536</v>
      </c>
      <c r="I471" s="74">
        <v>36</v>
      </c>
      <c r="J471" s="36">
        <v>144</v>
      </c>
      <c r="K471" s="74" t="s">
        <v>613</v>
      </c>
      <c r="L471" s="116" t="s">
        <v>46</v>
      </c>
      <c r="M471" s="74" t="s">
        <v>613</v>
      </c>
      <c r="N471" s="116" t="s">
        <v>46</v>
      </c>
      <c r="O471" s="109"/>
      <c r="P471" s="90" t="s">
        <v>179</v>
      </c>
      <c r="Q471" s="251">
        <v>6274001906</v>
      </c>
      <c r="R471" s="109">
        <v>6274001906</v>
      </c>
      <c r="S471" s="77"/>
      <c r="T471" s="77"/>
      <c r="U471" s="76">
        <v>54950000</v>
      </c>
      <c r="V471" s="78">
        <v>1526388.888888889</v>
      </c>
      <c r="W471" s="78">
        <v>381597.22222222225</v>
      </c>
      <c r="X471" s="155">
        <v>30527777.777777784</v>
      </c>
      <c r="Y471" s="155">
        <v>381597.22222222225</v>
      </c>
      <c r="Z471" s="155">
        <v>381597.22222222225</v>
      </c>
      <c r="AA471" s="155">
        <v>381597.22222222225</v>
      </c>
      <c r="AB471" s="155">
        <v>381597.22222222225</v>
      </c>
      <c r="AC471" s="155">
        <v>381597.22222222225</v>
      </c>
      <c r="AD471" s="155">
        <v>381597.22222222225</v>
      </c>
      <c r="AE471" s="155">
        <v>381597.22222222225</v>
      </c>
      <c r="AF471" s="155">
        <v>381597.22222222225</v>
      </c>
      <c r="AG471" s="155">
        <v>381597.22222222225</v>
      </c>
      <c r="AH471" s="155">
        <v>381597.22222222225</v>
      </c>
      <c r="AI471" s="155">
        <v>381597.22222222225</v>
      </c>
      <c r="AJ471" s="155">
        <v>381597.22222222225</v>
      </c>
      <c r="AK471" s="155">
        <v>4579166.666666666</v>
      </c>
      <c r="AL471" s="155">
        <v>25948611.111111119</v>
      </c>
      <c r="AM471" s="223"/>
    </row>
    <row r="472" spans="1:39" ht="13" outlineLevel="1" x14ac:dyDescent="0.25">
      <c r="A472" s="80" t="s">
        <v>460</v>
      </c>
      <c r="B472" s="80" t="s">
        <v>39</v>
      </c>
      <c r="C472" s="72"/>
      <c r="D472" s="71" t="s">
        <v>147</v>
      </c>
      <c r="E472" s="142" t="s">
        <v>995</v>
      </c>
      <c r="F472" s="71" t="s">
        <v>617</v>
      </c>
      <c r="G472" s="235">
        <v>45505</v>
      </c>
      <c r="H472" s="235">
        <v>45536</v>
      </c>
      <c r="I472" s="74">
        <v>36</v>
      </c>
      <c r="J472" s="36">
        <v>144</v>
      </c>
      <c r="K472" s="74" t="s">
        <v>613</v>
      </c>
      <c r="L472" s="116" t="s">
        <v>46</v>
      </c>
      <c r="M472" s="74" t="s">
        <v>613</v>
      </c>
      <c r="N472" s="116" t="s">
        <v>46</v>
      </c>
      <c r="O472" s="109"/>
      <c r="P472" s="90" t="s">
        <v>179</v>
      </c>
      <c r="Q472" s="251">
        <v>6274001906</v>
      </c>
      <c r="R472" s="109">
        <v>6274001906</v>
      </c>
      <c r="S472" s="77"/>
      <c r="T472" s="77"/>
      <c r="U472" s="76">
        <v>50000000</v>
      </c>
      <c r="V472" s="78">
        <v>1388888.888888889</v>
      </c>
      <c r="W472" s="78">
        <v>347222.22222222225</v>
      </c>
      <c r="X472" s="155">
        <v>27777777.777777784</v>
      </c>
      <c r="Y472" s="155">
        <v>347222.22222222225</v>
      </c>
      <c r="Z472" s="155">
        <v>347222.22222222225</v>
      </c>
      <c r="AA472" s="155">
        <v>347222.22222222225</v>
      </c>
      <c r="AB472" s="155">
        <v>347222.22222222225</v>
      </c>
      <c r="AC472" s="155">
        <v>347222.22222222225</v>
      </c>
      <c r="AD472" s="155">
        <v>347222.22222222225</v>
      </c>
      <c r="AE472" s="155">
        <v>347222.22222222225</v>
      </c>
      <c r="AF472" s="155">
        <v>347222.22222222225</v>
      </c>
      <c r="AG472" s="155">
        <v>347222.22222222225</v>
      </c>
      <c r="AH472" s="155">
        <v>347222.22222222225</v>
      </c>
      <c r="AI472" s="155">
        <v>347222.22222222225</v>
      </c>
      <c r="AJ472" s="155">
        <v>347222.22222222225</v>
      </c>
      <c r="AK472" s="155">
        <v>4166666.666666666</v>
      </c>
      <c r="AL472" s="155">
        <v>23611111.111111119</v>
      </c>
      <c r="AM472" s="223"/>
    </row>
    <row r="473" spans="1:39" ht="13" outlineLevel="1" x14ac:dyDescent="0.25">
      <c r="A473" s="80" t="s">
        <v>460</v>
      </c>
      <c r="B473" s="80" t="s">
        <v>39</v>
      </c>
      <c r="C473" s="72"/>
      <c r="D473" s="71" t="s">
        <v>82</v>
      </c>
      <c r="E473" s="142" t="s">
        <v>996</v>
      </c>
      <c r="F473" s="71" t="s">
        <v>618</v>
      </c>
      <c r="G473" s="235">
        <v>45291</v>
      </c>
      <c r="H473" s="235">
        <v>45566</v>
      </c>
      <c r="I473" s="74">
        <v>36</v>
      </c>
      <c r="J473" s="36">
        <v>144</v>
      </c>
      <c r="K473" s="74" t="s">
        <v>619</v>
      </c>
      <c r="L473" s="116" t="s">
        <v>43</v>
      </c>
      <c r="M473" s="74" t="s">
        <v>619</v>
      </c>
      <c r="N473" s="116" t="s">
        <v>43</v>
      </c>
      <c r="O473" s="109"/>
      <c r="P473" s="90" t="s">
        <v>179</v>
      </c>
      <c r="Q473" s="251">
        <v>6274001903</v>
      </c>
      <c r="R473" s="109">
        <v>6274001903</v>
      </c>
      <c r="S473" s="77"/>
      <c r="T473" s="77"/>
      <c r="U473" s="76">
        <v>208587018</v>
      </c>
      <c r="V473" s="78">
        <v>5794083.833333333</v>
      </c>
      <c r="W473" s="78">
        <v>1448520.9583333333</v>
      </c>
      <c r="X473" s="155">
        <v>121675760.49999999</v>
      </c>
      <c r="Y473" s="155">
        <v>1448520.9583333333</v>
      </c>
      <c r="Z473" s="155">
        <v>1448520.9583333333</v>
      </c>
      <c r="AA473" s="155">
        <v>1448520.9583333333</v>
      </c>
      <c r="AB473" s="155">
        <v>1448520.9583333333</v>
      </c>
      <c r="AC473" s="155">
        <v>1448520.9583333333</v>
      </c>
      <c r="AD473" s="155">
        <v>1448520.9583333333</v>
      </c>
      <c r="AE473" s="155">
        <v>1448520.9583333333</v>
      </c>
      <c r="AF473" s="155">
        <v>1448520.9583333333</v>
      </c>
      <c r="AG473" s="155">
        <v>1448520.9583333333</v>
      </c>
      <c r="AH473" s="155">
        <v>1448520.9583333333</v>
      </c>
      <c r="AI473" s="155">
        <v>1448520.9583333333</v>
      </c>
      <c r="AJ473" s="155">
        <v>1448520.9583333333</v>
      </c>
      <c r="AK473" s="155">
        <v>17382251.500000004</v>
      </c>
      <c r="AL473" s="155">
        <v>104293508.99999999</v>
      </c>
      <c r="AM473" s="223"/>
    </row>
    <row r="474" spans="1:39" ht="13" outlineLevel="1" x14ac:dyDescent="0.25">
      <c r="A474" s="80" t="s">
        <v>460</v>
      </c>
      <c r="B474" s="80" t="s">
        <v>39</v>
      </c>
      <c r="C474" s="72"/>
      <c r="D474" s="71" t="s">
        <v>173</v>
      </c>
      <c r="E474" s="142" t="s">
        <v>997</v>
      </c>
      <c r="F474" s="71" t="s">
        <v>620</v>
      </c>
      <c r="G474" s="235">
        <v>45552</v>
      </c>
      <c r="H474" s="235">
        <v>45566</v>
      </c>
      <c r="I474" s="74">
        <v>36</v>
      </c>
      <c r="J474" s="36">
        <v>120</v>
      </c>
      <c r="K474" s="74" t="s">
        <v>619</v>
      </c>
      <c r="L474" s="116" t="s">
        <v>43</v>
      </c>
      <c r="M474" s="74" t="s">
        <v>619</v>
      </c>
      <c r="N474" s="116" t="s">
        <v>43</v>
      </c>
      <c r="O474" s="109"/>
      <c r="P474" s="90" t="s">
        <v>179</v>
      </c>
      <c r="Q474" s="251">
        <v>6274001904</v>
      </c>
      <c r="R474" s="109">
        <v>6274001904</v>
      </c>
      <c r="S474" s="77"/>
      <c r="T474" s="77"/>
      <c r="U474" s="76">
        <v>49000000</v>
      </c>
      <c r="V474" s="78">
        <v>1361111.111111111</v>
      </c>
      <c r="W474" s="78">
        <v>408333.33333333331</v>
      </c>
      <c r="X474" s="155">
        <v>28583333.333333328</v>
      </c>
      <c r="Y474" s="155">
        <v>408333.33333333331</v>
      </c>
      <c r="Z474" s="155">
        <v>408333.33333333331</v>
      </c>
      <c r="AA474" s="155">
        <v>408333.33333333331</v>
      </c>
      <c r="AB474" s="155">
        <v>408333.33333333331</v>
      </c>
      <c r="AC474" s="155">
        <v>408333.33333333331</v>
      </c>
      <c r="AD474" s="155">
        <v>408333.33333333331</v>
      </c>
      <c r="AE474" s="155">
        <v>408333.33333333331</v>
      </c>
      <c r="AF474" s="155">
        <v>408333.33333333331</v>
      </c>
      <c r="AG474" s="155">
        <v>408333.33333333331</v>
      </c>
      <c r="AH474" s="155">
        <v>408333.33333333331</v>
      </c>
      <c r="AI474" s="155">
        <v>408333.33333333331</v>
      </c>
      <c r="AJ474" s="155">
        <v>408333.33333333331</v>
      </c>
      <c r="AK474" s="155">
        <v>4900000</v>
      </c>
      <c r="AL474" s="155">
        <v>23683333.333333328</v>
      </c>
      <c r="AM474" s="223"/>
    </row>
    <row r="475" spans="1:39" ht="13" outlineLevel="1" x14ac:dyDescent="0.25">
      <c r="A475" s="80" t="s">
        <v>460</v>
      </c>
      <c r="B475" s="80" t="s">
        <v>39</v>
      </c>
      <c r="C475" s="72"/>
      <c r="D475" s="71" t="s">
        <v>82</v>
      </c>
      <c r="E475" s="142" t="s">
        <v>998</v>
      </c>
      <c r="F475" s="71" t="s">
        <v>621</v>
      </c>
      <c r="G475" s="235">
        <v>45597</v>
      </c>
      <c r="H475" s="235">
        <v>45627</v>
      </c>
      <c r="I475" s="74">
        <v>36</v>
      </c>
      <c r="J475" s="36">
        <v>144</v>
      </c>
      <c r="K475" s="74" t="s">
        <v>622</v>
      </c>
      <c r="L475" s="116" t="s">
        <v>623</v>
      </c>
      <c r="M475" s="74" t="s">
        <v>622</v>
      </c>
      <c r="N475" s="116" t="s">
        <v>623</v>
      </c>
      <c r="O475" s="109"/>
      <c r="P475" s="90" t="s">
        <v>179</v>
      </c>
      <c r="Q475" s="251">
        <v>6274001903</v>
      </c>
      <c r="R475" s="109">
        <v>6274001903</v>
      </c>
      <c r="S475" s="77"/>
      <c r="T475" s="77"/>
      <c r="U475" s="76">
        <v>87000000</v>
      </c>
      <c r="V475" s="78">
        <v>2416666.6666666665</v>
      </c>
      <c r="W475" s="78">
        <v>604166.66666666663</v>
      </c>
      <c r="X475" s="155">
        <v>55583333.333333328</v>
      </c>
      <c r="Y475" s="155">
        <v>604166.66666666663</v>
      </c>
      <c r="Z475" s="155">
        <v>604166.66666666663</v>
      </c>
      <c r="AA475" s="155">
        <v>604166.66666666663</v>
      </c>
      <c r="AB475" s="155">
        <v>604166.66666666663</v>
      </c>
      <c r="AC475" s="155">
        <v>604166.66666666663</v>
      </c>
      <c r="AD475" s="155">
        <v>604166.66666666663</v>
      </c>
      <c r="AE475" s="155">
        <v>604166.66666666663</v>
      </c>
      <c r="AF475" s="155">
        <v>604166.66666666663</v>
      </c>
      <c r="AG475" s="155">
        <v>604166.66666666663</v>
      </c>
      <c r="AH475" s="155">
        <v>604166.66666666663</v>
      </c>
      <c r="AI475" s="155">
        <v>604166.66666666663</v>
      </c>
      <c r="AJ475" s="155">
        <v>604166.66666666663</v>
      </c>
      <c r="AK475" s="155">
        <v>7250000.0000000009</v>
      </c>
      <c r="AL475" s="155">
        <v>48333333.333333328</v>
      </c>
      <c r="AM475" s="223"/>
    </row>
    <row r="476" spans="1:39" ht="13" outlineLevel="1" x14ac:dyDescent="0.25">
      <c r="A476" s="80" t="s">
        <v>460</v>
      </c>
      <c r="B476" s="80" t="s">
        <v>39</v>
      </c>
      <c r="C476" s="72"/>
      <c r="D476" s="71" t="s">
        <v>147</v>
      </c>
      <c r="E476" s="142" t="s">
        <v>999</v>
      </c>
      <c r="F476" s="71" t="s">
        <v>624</v>
      </c>
      <c r="G476" s="235">
        <v>45626</v>
      </c>
      <c r="H476" s="235">
        <v>45627</v>
      </c>
      <c r="I476" s="74">
        <v>36</v>
      </c>
      <c r="J476" s="36">
        <v>144</v>
      </c>
      <c r="K476" s="74" t="s">
        <v>619</v>
      </c>
      <c r="L476" s="116" t="s">
        <v>43</v>
      </c>
      <c r="M476" s="74" t="s">
        <v>619</v>
      </c>
      <c r="N476" s="116" t="s">
        <v>43</v>
      </c>
      <c r="O476" s="109"/>
      <c r="P476" s="90" t="s">
        <v>179</v>
      </c>
      <c r="Q476" s="251">
        <v>6274001906</v>
      </c>
      <c r="R476" s="109">
        <v>6274001906</v>
      </c>
      <c r="S476" s="77"/>
      <c r="T476" s="77"/>
      <c r="U476" s="76">
        <v>170000000</v>
      </c>
      <c r="V476" s="78">
        <v>4722222.222222222</v>
      </c>
      <c r="W476" s="78">
        <v>1180555.5555555555</v>
      </c>
      <c r="X476" s="155">
        <v>108611111.1111111</v>
      </c>
      <c r="Y476" s="155">
        <v>1180555.5555555555</v>
      </c>
      <c r="Z476" s="155">
        <v>1180555.5555555555</v>
      </c>
      <c r="AA476" s="155">
        <v>1180555.5555555555</v>
      </c>
      <c r="AB476" s="155">
        <v>1180555.5555555555</v>
      </c>
      <c r="AC476" s="155">
        <v>1180555.5555555555</v>
      </c>
      <c r="AD476" s="155">
        <v>1180555.5555555555</v>
      </c>
      <c r="AE476" s="155">
        <v>1180555.5555555555</v>
      </c>
      <c r="AF476" s="155">
        <v>1180555.5555555555</v>
      </c>
      <c r="AG476" s="155">
        <v>1180555.5555555555</v>
      </c>
      <c r="AH476" s="155">
        <v>1180555.5555555555</v>
      </c>
      <c r="AI476" s="155">
        <v>1180555.5555555555</v>
      </c>
      <c r="AJ476" s="155">
        <v>1180555.5555555555</v>
      </c>
      <c r="AK476" s="155">
        <v>14166666.66666667</v>
      </c>
      <c r="AL476" s="155">
        <v>94444444.444444433</v>
      </c>
      <c r="AM476" s="223"/>
    </row>
    <row r="477" spans="1:39" ht="13" outlineLevel="1" x14ac:dyDescent="0.25">
      <c r="A477" s="80" t="s">
        <v>460</v>
      </c>
      <c r="B477" s="80" t="s">
        <v>39</v>
      </c>
      <c r="C477" s="72"/>
      <c r="D477" s="71" t="s">
        <v>88</v>
      </c>
      <c r="E477" s="142" t="s">
        <v>1000</v>
      </c>
      <c r="F477" s="71" t="s">
        <v>625</v>
      </c>
      <c r="G477" s="235">
        <v>45603</v>
      </c>
      <c r="H477" s="235">
        <v>45627</v>
      </c>
      <c r="I477" s="74">
        <v>60</v>
      </c>
      <c r="J477" s="36">
        <v>120</v>
      </c>
      <c r="K477" s="74" t="s">
        <v>619</v>
      </c>
      <c r="L477" s="116" t="s">
        <v>43</v>
      </c>
      <c r="M477" s="74" t="s">
        <v>619</v>
      </c>
      <c r="N477" s="116" t="s">
        <v>43</v>
      </c>
      <c r="O477" s="109"/>
      <c r="P477" s="90" t="s">
        <v>179</v>
      </c>
      <c r="Q477" s="251">
        <v>6274001905</v>
      </c>
      <c r="R477" s="109">
        <v>6274001905</v>
      </c>
      <c r="S477" s="77"/>
      <c r="T477" s="77"/>
      <c r="U477" s="76">
        <v>116500000</v>
      </c>
      <c r="V477" s="78">
        <v>1941666.6666666667</v>
      </c>
      <c r="W477" s="78">
        <v>970833.33333333337</v>
      </c>
      <c r="X477" s="155">
        <v>91258333.333333328</v>
      </c>
      <c r="Y477" s="155">
        <v>970833.33333333337</v>
      </c>
      <c r="Z477" s="155">
        <v>970833.33333333337</v>
      </c>
      <c r="AA477" s="155">
        <v>970833.33333333337</v>
      </c>
      <c r="AB477" s="155">
        <v>970833.33333333337</v>
      </c>
      <c r="AC477" s="155">
        <v>970833.33333333337</v>
      </c>
      <c r="AD477" s="155">
        <v>970833.33333333337</v>
      </c>
      <c r="AE477" s="155">
        <v>970833.33333333337</v>
      </c>
      <c r="AF477" s="155">
        <v>970833.33333333337</v>
      </c>
      <c r="AG477" s="155">
        <v>970833.33333333337</v>
      </c>
      <c r="AH477" s="155">
        <v>970833.33333333337</v>
      </c>
      <c r="AI477" s="155">
        <v>970833.33333333337</v>
      </c>
      <c r="AJ477" s="155">
        <v>970833.33333333337</v>
      </c>
      <c r="AK477" s="155">
        <v>11650000.000000002</v>
      </c>
      <c r="AL477" s="155">
        <v>79608333.333333328</v>
      </c>
      <c r="AM477" s="223"/>
    </row>
    <row r="478" spans="1:39" ht="13" outlineLevel="1" x14ac:dyDescent="0.25">
      <c r="A478" s="80" t="s">
        <v>460</v>
      </c>
      <c r="B478" s="80" t="s">
        <v>39</v>
      </c>
      <c r="C478" s="72"/>
      <c r="D478" s="71" t="s">
        <v>173</v>
      </c>
      <c r="E478" s="142" t="s">
        <v>1001</v>
      </c>
      <c r="F478" s="71" t="s">
        <v>626</v>
      </c>
      <c r="G478" s="235">
        <v>45616</v>
      </c>
      <c r="H478" s="235">
        <v>45627</v>
      </c>
      <c r="I478" s="74">
        <v>36</v>
      </c>
      <c r="J478" s="36">
        <v>120</v>
      </c>
      <c r="K478" s="74" t="s">
        <v>94</v>
      </c>
      <c r="L478" s="116" t="s">
        <v>66</v>
      </c>
      <c r="M478" s="74" t="s">
        <v>94</v>
      </c>
      <c r="N478" s="116" t="s">
        <v>66</v>
      </c>
      <c r="O478" s="109"/>
      <c r="P478" s="90" t="s">
        <v>179</v>
      </c>
      <c r="Q478" s="251">
        <v>6274001904</v>
      </c>
      <c r="R478" s="109">
        <v>6274001904</v>
      </c>
      <c r="S478" s="77"/>
      <c r="T478" s="77"/>
      <c r="U478" s="76">
        <v>85000000</v>
      </c>
      <c r="V478" s="78">
        <v>2361111.111111111</v>
      </c>
      <c r="W478" s="78">
        <v>708333.33333333337</v>
      </c>
      <c r="X478" s="155">
        <v>54305555.555555552</v>
      </c>
      <c r="Y478" s="155">
        <v>708333.33333333337</v>
      </c>
      <c r="Z478" s="155">
        <v>708333.33333333337</v>
      </c>
      <c r="AA478" s="155">
        <v>708333.33333333337</v>
      </c>
      <c r="AB478" s="155">
        <v>708333.33333333337</v>
      </c>
      <c r="AC478" s="155">
        <v>708333.33333333337</v>
      </c>
      <c r="AD478" s="155">
        <v>708333.33333333337</v>
      </c>
      <c r="AE478" s="155">
        <v>708333.33333333337</v>
      </c>
      <c r="AF478" s="155">
        <v>708333.33333333337</v>
      </c>
      <c r="AG478" s="155">
        <v>708333.33333333337</v>
      </c>
      <c r="AH478" s="155">
        <v>708333.33333333337</v>
      </c>
      <c r="AI478" s="155">
        <v>708333.33333333337</v>
      </c>
      <c r="AJ478" s="155">
        <v>708333.33333333337</v>
      </c>
      <c r="AK478" s="155">
        <v>8499999.9999999981</v>
      </c>
      <c r="AL478" s="155">
        <v>45805555.555555552</v>
      </c>
      <c r="AM478" s="223"/>
    </row>
    <row r="479" spans="1:39" ht="13" outlineLevel="1" x14ac:dyDescent="0.25">
      <c r="A479" s="80" t="s">
        <v>460</v>
      </c>
      <c r="B479" s="80" t="s">
        <v>39</v>
      </c>
      <c r="C479" s="72"/>
      <c r="D479" s="71" t="s">
        <v>64</v>
      </c>
      <c r="E479" s="142" t="s">
        <v>1002</v>
      </c>
      <c r="F479" s="71" t="s">
        <v>627</v>
      </c>
      <c r="G479" s="235">
        <v>45621</v>
      </c>
      <c r="H479" s="235">
        <v>45627</v>
      </c>
      <c r="I479" s="74">
        <v>60</v>
      </c>
      <c r="J479" s="36">
        <v>144</v>
      </c>
      <c r="K479" s="74" t="s">
        <v>613</v>
      </c>
      <c r="L479" s="116" t="s">
        <v>46</v>
      </c>
      <c r="M479" s="74" t="s">
        <v>613</v>
      </c>
      <c r="N479" s="116" t="s">
        <v>46</v>
      </c>
      <c r="O479" s="109"/>
      <c r="P479" s="90" t="s">
        <v>179</v>
      </c>
      <c r="Q479" s="251">
        <v>6274001909</v>
      </c>
      <c r="R479" s="109">
        <v>6274001909</v>
      </c>
      <c r="S479" s="77"/>
      <c r="T479" s="77"/>
      <c r="U479" s="76">
        <v>95100000</v>
      </c>
      <c r="V479" s="78">
        <v>1585000</v>
      </c>
      <c r="W479" s="78">
        <v>660416.66666666663</v>
      </c>
      <c r="X479" s="155">
        <v>74495000</v>
      </c>
      <c r="Y479" s="155">
        <v>660416.66666666663</v>
      </c>
      <c r="Z479" s="155">
        <v>660416.66666666663</v>
      </c>
      <c r="AA479" s="155">
        <v>660416.66666666663</v>
      </c>
      <c r="AB479" s="155">
        <v>660416.66666666663</v>
      </c>
      <c r="AC479" s="155">
        <v>660416.66666666663</v>
      </c>
      <c r="AD479" s="155">
        <v>660416.66666666663</v>
      </c>
      <c r="AE479" s="155">
        <v>660416.66666666663</v>
      </c>
      <c r="AF479" s="155">
        <v>660416.66666666663</v>
      </c>
      <c r="AG479" s="155">
        <v>660416.66666666663</v>
      </c>
      <c r="AH479" s="155">
        <v>660416.66666666663</v>
      </c>
      <c r="AI479" s="155">
        <v>660416.66666666663</v>
      </c>
      <c r="AJ479" s="155">
        <v>660416.66666666663</v>
      </c>
      <c r="AK479" s="155">
        <v>7925000.0000000009</v>
      </c>
      <c r="AL479" s="155">
        <v>66570000</v>
      </c>
      <c r="AM479" s="223"/>
    </row>
    <row r="480" spans="1:39" ht="13" outlineLevel="1" x14ac:dyDescent="0.25">
      <c r="A480" s="80" t="s">
        <v>714</v>
      </c>
      <c r="B480" s="80" t="s">
        <v>39</v>
      </c>
      <c r="C480" s="72"/>
      <c r="D480" s="161" t="s">
        <v>610</v>
      </c>
      <c r="E480" s="142" t="s">
        <v>677</v>
      </c>
      <c r="F480" s="71" t="s">
        <v>678</v>
      </c>
      <c r="G480" s="141">
        <v>45612</v>
      </c>
      <c r="H480" s="141">
        <v>45627</v>
      </c>
      <c r="I480" s="141" t="s">
        <v>720</v>
      </c>
      <c r="J480" s="36">
        <v>144</v>
      </c>
      <c r="K480" s="141" t="s">
        <v>613</v>
      </c>
      <c r="L480" s="37" t="s">
        <v>46</v>
      </c>
      <c r="M480" s="141" t="s">
        <v>613</v>
      </c>
      <c r="N480" s="37" t="s">
        <v>46</v>
      </c>
      <c r="O480" s="33"/>
      <c r="P480" s="90" t="s">
        <v>1669</v>
      </c>
      <c r="Q480" s="250" t="s">
        <v>718</v>
      </c>
      <c r="R480" s="33">
        <v>6274001901</v>
      </c>
      <c r="S480" s="58"/>
      <c r="T480" s="58"/>
      <c r="U480" s="158">
        <v>93192880</v>
      </c>
      <c r="V480" s="78">
        <v>7766073.333333333</v>
      </c>
      <c r="W480" s="78">
        <v>647172.77777777775</v>
      </c>
      <c r="X480" s="155">
        <v>0</v>
      </c>
      <c r="Y480" s="155">
        <v>0</v>
      </c>
      <c r="Z480" s="155">
        <v>0</v>
      </c>
      <c r="AA480" s="155">
        <v>0</v>
      </c>
      <c r="AB480" s="155">
        <v>0</v>
      </c>
      <c r="AC480" s="155">
        <v>0</v>
      </c>
      <c r="AD480" s="155">
        <v>0</v>
      </c>
      <c r="AE480" s="155">
        <v>0</v>
      </c>
      <c r="AF480" s="155">
        <v>0</v>
      </c>
      <c r="AG480" s="155">
        <v>0</v>
      </c>
      <c r="AH480" s="155">
        <v>0</v>
      </c>
      <c r="AI480" s="155">
        <v>0</v>
      </c>
      <c r="AJ480" s="155">
        <v>0</v>
      </c>
      <c r="AK480" s="155">
        <v>0</v>
      </c>
      <c r="AL480" s="155">
        <v>0</v>
      </c>
      <c r="AM480" s="223"/>
    </row>
    <row r="481" spans="1:39" ht="13" outlineLevel="1" x14ac:dyDescent="0.25">
      <c r="A481" s="80" t="s">
        <v>715</v>
      </c>
      <c r="B481" s="80" t="s">
        <v>39</v>
      </c>
      <c r="C481" s="72"/>
      <c r="D481" s="71" t="s">
        <v>176</v>
      </c>
      <c r="E481" s="142" t="s">
        <v>802</v>
      </c>
      <c r="F481" s="71" t="s">
        <v>803</v>
      </c>
      <c r="G481" s="235">
        <v>45597</v>
      </c>
      <c r="H481" s="235">
        <v>45627</v>
      </c>
      <c r="I481" s="74" t="s">
        <v>717</v>
      </c>
      <c r="J481" s="36">
        <v>120</v>
      </c>
      <c r="K481" s="74" t="s">
        <v>721</v>
      </c>
      <c r="L481" s="116" t="s">
        <v>50</v>
      </c>
      <c r="M481" s="74" t="s">
        <v>721</v>
      </c>
      <c r="N481" s="116" t="s">
        <v>50</v>
      </c>
      <c r="O481" s="116"/>
      <c r="P481" s="90" t="s">
        <v>1668</v>
      </c>
      <c r="Q481" s="251" t="s">
        <v>819</v>
      </c>
      <c r="R481" s="109"/>
      <c r="S481" s="77"/>
      <c r="T481" s="77"/>
      <c r="U481" s="165">
        <v>261270972</v>
      </c>
      <c r="V481" s="78">
        <v>7257527</v>
      </c>
      <c r="W481" s="78">
        <v>2177258.1</v>
      </c>
      <c r="X481" s="155">
        <v>166923121</v>
      </c>
      <c r="Y481" s="155">
        <v>2177258.1</v>
      </c>
      <c r="Z481" s="155">
        <v>2177258.1</v>
      </c>
      <c r="AA481" s="155">
        <v>2177258.1</v>
      </c>
      <c r="AB481" s="155">
        <v>2177258.1</v>
      </c>
      <c r="AC481" s="155">
        <v>2177258.1</v>
      </c>
      <c r="AD481" s="155">
        <v>2177258.1</v>
      </c>
      <c r="AE481" s="155">
        <v>2177258.1</v>
      </c>
      <c r="AF481" s="155">
        <v>2177258.1</v>
      </c>
      <c r="AG481" s="155">
        <v>2177258.1</v>
      </c>
      <c r="AH481" s="155">
        <v>2177258.1</v>
      </c>
      <c r="AI481" s="155">
        <v>2177258.1</v>
      </c>
      <c r="AJ481" s="155">
        <v>2177258.1</v>
      </c>
      <c r="AK481" s="155">
        <v>26127097.200000007</v>
      </c>
      <c r="AL481" s="155">
        <v>140796023.79999998</v>
      </c>
      <c r="AM481" s="223"/>
    </row>
    <row r="482" spans="1:39" ht="13" outlineLevel="1" x14ac:dyDescent="0.25">
      <c r="A482" s="80" t="s">
        <v>715</v>
      </c>
      <c r="B482" s="80" t="s">
        <v>39</v>
      </c>
      <c r="C482" s="72"/>
      <c r="D482" s="71" t="s">
        <v>176</v>
      </c>
      <c r="E482" s="142" t="s">
        <v>804</v>
      </c>
      <c r="F482" s="71" t="s">
        <v>805</v>
      </c>
      <c r="G482" s="235">
        <v>45626</v>
      </c>
      <c r="H482" s="235">
        <v>45627</v>
      </c>
      <c r="I482" s="74" t="s">
        <v>717</v>
      </c>
      <c r="J482" s="36">
        <v>120</v>
      </c>
      <c r="K482" s="74" t="s">
        <v>721</v>
      </c>
      <c r="L482" s="116" t="s">
        <v>50</v>
      </c>
      <c r="M482" s="74" t="s">
        <v>721</v>
      </c>
      <c r="N482" s="116" t="s">
        <v>50</v>
      </c>
      <c r="O482" s="109"/>
      <c r="P482" s="90" t="s">
        <v>1668</v>
      </c>
      <c r="Q482" s="251" t="s">
        <v>819</v>
      </c>
      <c r="R482" s="109"/>
      <c r="S482" s="77"/>
      <c r="T482" s="77"/>
      <c r="U482" s="165">
        <v>351402508</v>
      </c>
      <c r="V482" s="78">
        <v>9761180.777777778</v>
      </c>
      <c r="W482" s="78">
        <v>2928354.2333333334</v>
      </c>
      <c r="X482" s="155">
        <v>224507157.8888889</v>
      </c>
      <c r="Y482" s="155">
        <v>2928354.2333333334</v>
      </c>
      <c r="Z482" s="155">
        <v>2928354.2333333334</v>
      </c>
      <c r="AA482" s="155">
        <v>2928354.2333333334</v>
      </c>
      <c r="AB482" s="155">
        <v>2928354.2333333334</v>
      </c>
      <c r="AC482" s="155">
        <v>2928354.2333333334</v>
      </c>
      <c r="AD482" s="155">
        <v>2928354.2333333334</v>
      </c>
      <c r="AE482" s="155">
        <v>2928354.2333333334</v>
      </c>
      <c r="AF482" s="155">
        <v>2928354.2333333334</v>
      </c>
      <c r="AG482" s="155">
        <v>2928354.2333333334</v>
      </c>
      <c r="AH482" s="155">
        <v>2928354.2333333334</v>
      </c>
      <c r="AI482" s="155">
        <v>2928354.2333333334</v>
      </c>
      <c r="AJ482" s="155">
        <v>2928354.2333333334</v>
      </c>
      <c r="AK482" s="155">
        <v>35140250.800000004</v>
      </c>
      <c r="AL482" s="155">
        <v>189366907.08888888</v>
      </c>
      <c r="AM482" s="223"/>
    </row>
    <row r="483" spans="1:39" ht="13" outlineLevel="1" x14ac:dyDescent="0.25">
      <c r="A483" s="80" t="s">
        <v>460</v>
      </c>
      <c r="B483" s="80" t="s">
        <v>39</v>
      </c>
      <c r="C483" s="72"/>
      <c r="D483" s="71" t="s">
        <v>147</v>
      </c>
      <c r="E483" s="142" t="s">
        <v>1003</v>
      </c>
      <c r="F483" s="71" t="s">
        <v>628</v>
      </c>
      <c r="G483" s="235">
        <v>45657</v>
      </c>
      <c r="H483" s="235">
        <v>45658</v>
      </c>
      <c r="I483" s="74">
        <v>36</v>
      </c>
      <c r="J483" s="36">
        <v>144</v>
      </c>
      <c r="K483" s="74" t="s">
        <v>613</v>
      </c>
      <c r="L483" s="116" t="s">
        <v>46</v>
      </c>
      <c r="M483" s="74" t="s">
        <v>613</v>
      </c>
      <c r="N483" s="116" t="s">
        <v>46</v>
      </c>
      <c r="O483" s="109"/>
      <c r="P483" s="90" t="s">
        <v>179</v>
      </c>
      <c r="Q483" s="251">
        <v>6274001906</v>
      </c>
      <c r="R483" s="109">
        <v>6274001906</v>
      </c>
      <c r="S483" s="77"/>
      <c r="T483" s="77"/>
      <c r="U483" s="76">
        <v>765000000</v>
      </c>
      <c r="V483" s="78">
        <v>21250000</v>
      </c>
      <c r="W483" s="78">
        <v>5312500</v>
      </c>
      <c r="X483" s="155">
        <v>510000000</v>
      </c>
      <c r="Y483" s="155">
        <v>5312500</v>
      </c>
      <c r="Z483" s="155">
        <v>5312500</v>
      </c>
      <c r="AA483" s="155">
        <v>5312500</v>
      </c>
      <c r="AB483" s="155">
        <v>5312500</v>
      </c>
      <c r="AC483" s="155">
        <v>5312500</v>
      </c>
      <c r="AD483" s="155">
        <v>5312500</v>
      </c>
      <c r="AE483" s="155">
        <v>5312500</v>
      </c>
      <c r="AF483" s="155">
        <v>5312500</v>
      </c>
      <c r="AG483" s="155">
        <v>5312500</v>
      </c>
      <c r="AH483" s="155">
        <v>5312500</v>
      </c>
      <c r="AI483" s="155">
        <v>5312500</v>
      </c>
      <c r="AJ483" s="155">
        <v>5312500</v>
      </c>
      <c r="AK483" s="155">
        <v>63750000</v>
      </c>
      <c r="AL483" s="155">
        <v>446250000</v>
      </c>
      <c r="AM483" s="223"/>
    </row>
    <row r="484" spans="1:39" ht="13" outlineLevel="1" x14ac:dyDescent="0.25">
      <c r="A484" s="80" t="s">
        <v>460</v>
      </c>
      <c r="B484" s="80" t="s">
        <v>39</v>
      </c>
      <c r="C484" s="72"/>
      <c r="D484" s="71" t="s">
        <v>64</v>
      </c>
      <c r="E484" s="142" t="s">
        <v>1004</v>
      </c>
      <c r="F484" s="71" t="s">
        <v>629</v>
      </c>
      <c r="G484" s="235">
        <v>45650</v>
      </c>
      <c r="H484" s="235">
        <v>45658</v>
      </c>
      <c r="I484" s="74">
        <v>36</v>
      </c>
      <c r="J484" s="36">
        <v>120</v>
      </c>
      <c r="K484" s="74" t="s">
        <v>619</v>
      </c>
      <c r="L484" s="116" t="s">
        <v>43</v>
      </c>
      <c r="M484" s="74" t="s">
        <v>619</v>
      </c>
      <c r="N484" s="116" t="s">
        <v>43</v>
      </c>
      <c r="O484" s="109"/>
      <c r="P484" s="90" t="s">
        <v>179</v>
      </c>
      <c r="Q484" s="251">
        <v>6274001909</v>
      </c>
      <c r="R484" s="109">
        <v>6274001909</v>
      </c>
      <c r="S484" s="77"/>
      <c r="T484" s="77"/>
      <c r="U484" s="76">
        <v>60000000</v>
      </c>
      <c r="V484" s="78">
        <v>1666666.6666666667</v>
      </c>
      <c r="W484" s="78">
        <v>500000</v>
      </c>
      <c r="X484" s="155">
        <v>40000000</v>
      </c>
      <c r="Y484" s="155">
        <v>500000</v>
      </c>
      <c r="Z484" s="155">
        <v>500000</v>
      </c>
      <c r="AA484" s="155">
        <v>500000</v>
      </c>
      <c r="AB484" s="155">
        <v>500000</v>
      </c>
      <c r="AC484" s="155">
        <v>500000</v>
      </c>
      <c r="AD484" s="155">
        <v>500000</v>
      </c>
      <c r="AE484" s="155">
        <v>500000</v>
      </c>
      <c r="AF484" s="155">
        <v>500000</v>
      </c>
      <c r="AG484" s="155">
        <v>500000</v>
      </c>
      <c r="AH484" s="155">
        <v>500000</v>
      </c>
      <c r="AI484" s="155">
        <v>500000</v>
      </c>
      <c r="AJ484" s="155">
        <v>500000</v>
      </c>
      <c r="AK484" s="155">
        <v>6000000</v>
      </c>
      <c r="AL484" s="155">
        <v>34000000</v>
      </c>
      <c r="AM484" s="223"/>
    </row>
    <row r="485" spans="1:39" ht="13" outlineLevel="1" x14ac:dyDescent="0.25">
      <c r="A485" s="80" t="s">
        <v>715</v>
      </c>
      <c r="B485" s="80" t="s">
        <v>39</v>
      </c>
      <c r="C485" s="72"/>
      <c r="D485" s="71" t="s">
        <v>594</v>
      </c>
      <c r="E485" s="142" t="s">
        <v>831</v>
      </c>
      <c r="F485" s="71" t="s">
        <v>832</v>
      </c>
      <c r="G485" s="235">
        <v>45657</v>
      </c>
      <c r="H485" s="235">
        <v>45658</v>
      </c>
      <c r="I485" s="74" t="s">
        <v>717</v>
      </c>
      <c r="J485" s="36">
        <v>96</v>
      </c>
      <c r="K485" s="74" t="s">
        <v>721</v>
      </c>
      <c r="L485" s="116" t="s">
        <v>50</v>
      </c>
      <c r="M485" s="74" t="s">
        <v>721</v>
      </c>
      <c r="N485" s="116" t="s">
        <v>50</v>
      </c>
      <c r="O485" s="109"/>
      <c r="P485" s="90" t="s">
        <v>1668</v>
      </c>
      <c r="Q485" s="251" t="s">
        <v>833</v>
      </c>
      <c r="R485" s="109"/>
      <c r="S485" s="77"/>
      <c r="T485" s="77"/>
      <c r="U485" s="76">
        <v>529122899</v>
      </c>
      <c r="V485" s="78">
        <v>14697858.305555556</v>
      </c>
      <c r="W485" s="78">
        <v>5511696.864583333</v>
      </c>
      <c r="X485" s="155">
        <v>352748599.33333337</v>
      </c>
      <c r="Y485" s="155">
        <v>5511696.864583333</v>
      </c>
      <c r="Z485" s="155">
        <v>5511696.864583333</v>
      </c>
      <c r="AA485" s="155">
        <v>5511696.864583333</v>
      </c>
      <c r="AB485" s="155">
        <v>5511696.864583333</v>
      </c>
      <c r="AC485" s="155">
        <v>5511696.864583333</v>
      </c>
      <c r="AD485" s="155">
        <v>5511696.864583333</v>
      </c>
      <c r="AE485" s="155">
        <v>5511696.864583333</v>
      </c>
      <c r="AF485" s="155">
        <v>5511696.864583333</v>
      </c>
      <c r="AG485" s="155">
        <v>5511696.864583333</v>
      </c>
      <c r="AH485" s="155">
        <v>5511696.864583333</v>
      </c>
      <c r="AI485" s="155">
        <v>5511696.864583333</v>
      </c>
      <c r="AJ485" s="155">
        <v>5511696.864583333</v>
      </c>
      <c r="AK485" s="155">
        <v>66140362.375000007</v>
      </c>
      <c r="AL485" s="155">
        <v>286608236.95833337</v>
      </c>
      <c r="AM485" s="223"/>
    </row>
    <row r="486" spans="1:39" ht="13" outlineLevel="1" x14ac:dyDescent="0.25">
      <c r="A486" s="80" t="s">
        <v>460</v>
      </c>
      <c r="B486" s="80" t="s">
        <v>39</v>
      </c>
      <c r="C486" s="72"/>
      <c r="D486" s="71" t="s">
        <v>82</v>
      </c>
      <c r="E486" s="142" t="s">
        <v>1005</v>
      </c>
      <c r="F486" s="71" t="s">
        <v>630</v>
      </c>
      <c r="G486" s="235">
        <v>45679</v>
      </c>
      <c r="H486" s="235">
        <v>45689</v>
      </c>
      <c r="I486" s="74">
        <v>12</v>
      </c>
      <c r="J486" s="36">
        <v>144</v>
      </c>
      <c r="K486" s="74">
        <v>1001601400</v>
      </c>
      <c r="L486" s="116" t="s">
        <v>46</v>
      </c>
      <c r="M486" s="74">
        <v>1001601400</v>
      </c>
      <c r="N486" s="116" t="s">
        <v>46</v>
      </c>
      <c r="O486" s="109"/>
      <c r="P486" s="90" t="s">
        <v>179</v>
      </c>
      <c r="Q486" s="251">
        <v>6274001903</v>
      </c>
      <c r="R486" s="109"/>
      <c r="S486" s="77"/>
      <c r="T486" s="77"/>
      <c r="U486" s="76">
        <v>36200000</v>
      </c>
      <c r="V486" s="78">
        <v>3016666.6666666665</v>
      </c>
      <c r="W486" s="78">
        <v>251388.88888888888</v>
      </c>
      <c r="X486" s="155">
        <v>3016666.6666666605</v>
      </c>
      <c r="Y486" s="155">
        <v>251388.88888888888</v>
      </c>
      <c r="Z486" s="155">
        <v>251388.88888888888</v>
      </c>
      <c r="AA486" s="155">
        <v>251388.88888888888</v>
      </c>
      <c r="AB486" s="155">
        <v>251388.88888888888</v>
      </c>
      <c r="AC486" s="155">
        <v>251388.88888888888</v>
      </c>
      <c r="AD486" s="155">
        <v>251388.88888888888</v>
      </c>
      <c r="AE486" s="155">
        <v>251388.88888888888</v>
      </c>
      <c r="AF486" s="155">
        <v>251388.88888888888</v>
      </c>
      <c r="AG486" s="155">
        <v>251388.88888888888</v>
      </c>
      <c r="AH486" s="155">
        <v>251388.88888888888</v>
      </c>
      <c r="AI486" s="155">
        <v>251388.88888888888</v>
      </c>
      <c r="AJ486" s="155">
        <v>251388.88888888888</v>
      </c>
      <c r="AK486" s="155">
        <v>3016666.6666666674</v>
      </c>
      <c r="AL486" s="155">
        <v>-6.9849193096160889E-9</v>
      </c>
      <c r="AM486" s="223"/>
    </row>
    <row r="487" spans="1:39" ht="13" outlineLevel="1" x14ac:dyDescent="0.25">
      <c r="A487" s="80" t="s">
        <v>460</v>
      </c>
      <c r="B487" s="80" t="s">
        <v>39</v>
      </c>
      <c r="C487" s="72"/>
      <c r="D487" s="71" t="s">
        <v>147</v>
      </c>
      <c r="E487" s="142" t="s">
        <v>724</v>
      </c>
      <c r="F487" s="71" t="s">
        <v>725</v>
      </c>
      <c r="G487" s="235">
        <v>45679</v>
      </c>
      <c r="H487" s="235">
        <v>45689</v>
      </c>
      <c r="I487" s="74" t="s">
        <v>782</v>
      </c>
      <c r="J487" s="36">
        <v>144</v>
      </c>
      <c r="K487" s="142" t="s">
        <v>613</v>
      </c>
      <c r="L487" s="116" t="s">
        <v>46</v>
      </c>
      <c r="M487" s="142" t="s">
        <v>613</v>
      </c>
      <c r="N487" s="116" t="s">
        <v>46</v>
      </c>
      <c r="O487" s="116"/>
      <c r="P487" s="90" t="s">
        <v>179</v>
      </c>
      <c r="Q487" s="251" t="s">
        <v>346</v>
      </c>
      <c r="R487" s="109"/>
      <c r="S487" s="77"/>
      <c r="T487" s="77"/>
      <c r="U487" s="76">
        <v>98100000</v>
      </c>
      <c r="V487" s="78">
        <v>3382758.6206896552</v>
      </c>
      <c r="W487" s="78">
        <v>681250</v>
      </c>
      <c r="X487" s="155">
        <v>60889655.172413789</v>
      </c>
      <c r="Y487" s="155">
        <v>681250</v>
      </c>
      <c r="Z487" s="155">
        <v>681250</v>
      </c>
      <c r="AA487" s="155">
        <v>681250</v>
      </c>
      <c r="AB487" s="155">
        <v>681250</v>
      </c>
      <c r="AC487" s="155">
        <v>681250</v>
      </c>
      <c r="AD487" s="155">
        <v>681250</v>
      </c>
      <c r="AE487" s="155">
        <v>681250</v>
      </c>
      <c r="AF487" s="155">
        <v>681250</v>
      </c>
      <c r="AG487" s="155">
        <v>681250</v>
      </c>
      <c r="AH487" s="155">
        <v>681250</v>
      </c>
      <c r="AI487" s="155">
        <v>681250</v>
      </c>
      <c r="AJ487" s="155">
        <v>681250</v>
      </c>
      <c r="AK487" s="155">
        <v>8175000</v>
      </c>
      <c r="AL487" s="155">
        <v>52714655.172413789</v>
      </c>
      <c r="AM487" s="223"/>
    </row>
    <row r="488" spans="1:39" ht="13" outlineLevel="1" x14ac:dyDescent="0.25">
      <c r="A488" s="80" t="s">
        <v>460</v>
      </c>
      <c r="B488" s="80" t="s">
        <v>39</v>
      </c>
      <c r="C488" s="72"/>
      <c r="D488" s="71" t="s">
        <v>173</v>
      </c>
      <c r="E488" s="142" t="s">
        <v>794</v>
      </c>
      <c r="F488" s="71" t="s">
        <v>795</v>
      </c>
      <c r="G488" s="235">
        <v>45680</v>
      </c>
      <c r="H488" s="235">
        <v>45689</v>
      </c>
      <c r="I488" s="74" t="s">
        <v>813</v>
      </c>
      <c r="J488" s="36">
        <v>120</v>
      </c>
      <c r="K488" s="74" t="s">
        <v>759</v>
      </c>
      <c r="L488" s="116" t="s">
        <v>122</v>
      </c>
      <c r="M488" s="74" t="s">
        <v>759</v>
      </c>
      <c r="N488" s="116" t="s">
        <v>122</v>
      </c>
      <c r="O488" s="116"/>
      <c r="P488" s="90" t="s">
        <v>179</v>
      </c>
      <c r="Q488" s="251" t="s">
        <v>821</v>
      </c>
      <c r="R488" s="109"/>
      <c r="S488" s="77"/>
      <c r="T488" s="77"/>
      <c r="U488" s="165">
        <v>34221000</v>
      </c>
      <c r="V488" s="78">
        <v>534703.125</v>
      </c>
      <c r="W488" s="78">
        <v>285175</v>
      </c>
      <c r="X488" s="155">
        <v>28339265.625</v>
      </c>
      <c r="Y488" s="155">
        <v>285175</v>
      </c>
      <c r="Z488" s="155">
        <v>285175</v>
      </c>
      <c r="AA488" s="155">
        <v>285175</v>
      </c>
      <c r="AB488" s="155">
        <v>285175</v>
      </c>
      <c r="AC488" s="155">
        <v>285175</v>
      </c>
      <c r="AD488" s="155">
        <v>285175</v>
      </c>
      <c r="AE488" s="155">
        <v>285175</v>
      </c>
      <c r="AF488" s="155">
        <v>285175</v>
      </c>
      <c r="AG488" s="155">
        <v>285175</v>
      </c>
      <c r="AH488" s="155">
        <v>285175</v>
      </c>
      <c r="AI488" s="155">
        <v>285175</v>
      </c>
      <c r="AJ488" s="155">
        <v>285175</v>
      </c>
      <c r="AK488" s="155">
        <v>3422100</v>
      </c>
      <c r="AL488" s="155">
        <v>24917165.625</v>
      </c>
      <c r="AM488" s="223"/>
    </row>
    <row r="489" spans="1:39" ht="13" outlineLevel="1" x14ac:dyDescent="0.25">
      <c r="A489" s="80" t="s">
        <v>460</v>
      </c>
      <c r="B489" s="80" t="s">
        <v>39</v>
      </c>
      <c r="C489" s="72"/>
      <c r="D489" s="71" t="s">
        <v>147</v>
      </c>
      <c r="E489" s="142" t="s">
        <v>1006</v>
      </c>
      <c r="F489" s="71" t="s">
        <v>631</v>
      </c>
      <c r="G489" s="235">
        <v>45728</v>
      </c>
      <c r="H489" s="235">
        <v>45748</v>
      </c>
      <c r="I489" s="74">
        <v>36</v>
      </c>
      <c r="J489" s="36">
        <v>144</v>
      </c>
      <c r="K489" s="74">
        <v>1001601300</v>
      </c>
      <c r="L489" s="75" t="s">
        <v>43</v>
      </c>
      <c r="M489" s="74">
        <v>1001601300</v>
      </c>
      <c r="N489" s="75" t="s">
        <v>43</v>
      </c>
      <c r="O489" s="71"/>
      <c r="P489" s="90" t="s">
        <v>179</v>
      </c>
      <c r="Q489" s="251">
        <v>6274001906</v>
      </c>
      <c r="R489" s="71"/>
      <c r="S489" s="76"/>
      <c r="T489" s="77"/>
      <c r="U489" s="76">
        <v>118000000</v>
      </c>
      <c r="V489" s="78">
        <v>3277777.777777778</v>
      </c>
      <c r="W489" s="78">
        <v>819444.4444444445</v>
      </c>
      <c r="X489" s="155">
        <v>88500000</v>
      </c>
      <c r="Y489" s="155">
        <v>819444.4444444445</v>
      </c>
      <c r="Z489" s="155">
        <v>819444.4444444445</v>
      </c>
      <c r="AA489" s="155">
        <v>819444.4444444445</v>
      </c>
      <c r="AB489" s="155">
        <v>819444.4444444445</v>
      </c>
      <c r="AC489" s="155">
        <v>819444.4444444445</v>
      </c>
      <c r="AD489" s="155">
        <v>819444.4444444445</v>
      </c>
      <c r="AE489" s="155">
        <v>819444.4444444445</v>
      </c>
      <c r="AF489" s="155">
        <v>819444.4444444445</v>
      </c>
      <c r="AG489" s="155">
        <v>819444.4444444445</v>
      </c>
      <c r="AH489" s="155">
        <v>819444.4444444445</v>
      </c>
      <c r="AI489" s="155">
        <v>819444.4444444445</v>
      </c>
      <c r="AJ489" s="155">
        <v>819444.4444444445</v>
      </c>
      <c r="AK489" s="155">
        <v>9833333.3333333321</v>
      </c>
      <c r="AL489" s="155">
        <v>78666666.666666672</v>
      </c>
      <c r="AM489" s="223"/>
    </row>
    <row r="490" spans="1:39" ht="13" outlineLevel="1" x14ac:dyDescent="0.25">
      <c r="A490" s="80" t="s">
        <v>460</v>
      </c>
      <c r="B490" s="80" t="s">
        <v>39</v>
      </c>
      <c r="C490" s="72"/>
      <c r="D490" s="71" t="s">
        <v>147</v>
      </c>
      <c r="E490" s="142" t="s">
        <v>1007</v>
      </c>
      <c r="F490" s="71" t="s">
        <v>632</v>
      </c>
      <c r="G490" s="235">
        <v>45728</v>
      </c>
      <c r="H490" s="235">
        <v>45748</v>
      </c>
      <c r="I490" s="74">
        <v>36</v>
      </c>
      <c r="J490" s="36">
        <v>144</v>
      </c>
      <c r="K490" s="74">
        <v>1001601300</v>
      </c>
      <c r="L490" s="75" t="s">
        <v>43</v>
      </c>
      <c r="M490" s="74">
        <v>1001601300</v>
      </c>
      <c r="N490" s="75" t="s">
        <v>43</v>
      </c>
      <c r="O490" s="71"/>
      <c r="P490" s="90" t="s">
        <v>179</v>
      </c>
      <c r="Q490" s="251">
        <v>6274001906</v>
      </c>
      <c r="R490" s="71"/>
      <c r="S490" s="76"/>
      <c r="T490" s="77"/>
      <c r="U490" s="76">
        <v>118000000</v>
      </c>
      <c r="V490" s="78">
        <v>3277777.777777778</v>
      </c>
      <c r="W490" s="78">
        <v>819444.4444444445</v>
      </c>
      <c r="X490" s="155">
        <v>88500000</v>
      </c>
      <c r="Y490" s="155">
        <v>819444.4444444445</v>
      </c>
      <c r="Z490" s="155">
        <v>819444.4444444445</v>
      </c>
      <c r="AA490" s="155">
        <v>819444.4444444445</v>
      </c>
      <c r="AB490" s="155">
        <v>819444.4444444445</v>
      </c>
      <c r="AC490" s="155">
        <v>819444.4444444445</v>
      </c>
      <c r="AD490" s="155">
        <v>819444.4444444445</v>
      </c>
      <c r="AE490" s="155">
        <v>819444.4444444445</v>
      </c>
      <c r="AF490" s="155">
        <v>819444.4444444445</v>
      </c>
      <c r="AG490" s="155">
        <v>819444.4444444445</v>
      </c>
      <c r="AH490" s="155">
        <v>819444.4444444445</v>
      </c>
      <c r="AI490" s="155">
        <v>819444.4444444445</v>
      </c>
      <c r="AJ490" s="155">
        <v>819444.4444444445</v>
      </c>
      <c r="AK490" s="155">
        <v>9833333.3333333321</v>
      </c>
      <c r="AL490" s="155">
        <v>78666666.666666672</v>
      </c>
      <c r="AM490" s="223"/>
    </row>
    <row r="491" spans="1:39" ht="13" outlineLevel="1" x14ac:dyDescent="0.25">
      <c r="A491" s="80" t="s">
        <v>460</v>
      </c>
      <c r="B491" s="80" t="s">
        <v>39</v>
      </c>
      <c r="C491" s="72"/>
      <c r="D491" s="71" t="s">
        <v>88</v>
      </c>
      <c r="E491" s="142" t="s">
        <v>1008</v>
      </c>
      <c r="F491" s="71" t="s">
        <v>633</v>
      </c>
      <c r="G491" s="235">
        <v>45736</v>
      </c>
      <c r="H491" s="235">
        <v>45748</v>
      </c>
      <c r="I491" s="74">
        <v>60</v>
      </c>
      <c r="J491" s="36">
        <v>120</v>
      </c>
      <c r="K491" s="74">
        <v>1001602000</v>
      </c>
      <c r="L491" s="75" t="s">
        <v>66</v>
      </c>
      <c r="M491" s="74">
        <v>1001602000</v>
      </c>
      <c r="N491" s="75" t="s">
        <v>66</v>
      </c>
      <c r="O491" s="71"/>
      <c r="P491" s="90" t="s">
        <v>179</v>
      </c>
      <c r="Q491" s="251">
        <v>6274001905</v>
      </c>
      <c r="R491" s="71"/>
      <c r="S491" s="76"/>
      <c r="T491" s="77"/>
      <c r="U491" s="76">
        <v>290000000</v>
      </c>
      <c r="V491" s="78">
        <v>4833333.333333333</v>
      </c>
      <c r="W491" s="78">
        <v>2416666.6666666665</v>
      </c>
      <c r="X491" s="155">
        <v>246500000</v>
      </c>
      <c r="Y491" s="155">
        <v>2416666.6666666665</v>
      </c>
      <c r="Z491" s="155">
        <v>2416666.6666666665</v>
      </c>
      <c r="AA491" s="155">
        <v>2416666.6666666665</v>
      </c>
      <c r="AB491" s="155">
        <v>2416666.6666666665</v>
      </c>
      <c r="AC491" s="155">
        <v>2416666.6666666665</v>
      </c>
      <c r="AD491" s="155">
        <v>2416666.6666666665</v>
      </c>
      <c r="AE491" s="155">
        <v>2416666.6666666665</v>
      </c>
      <c r="AF491" s="155">
        <v>2416666.6666666665</v>
      </c>
      <c r="AG491" s="155">
        <v>2416666.6666666665</v>
      </c>
      <c r="AH491" s="155">
        <v>2416666.6666666665</v>
      </c>
      <c r="AI491" s="155">
        <v>2416666.6666666665</v>
      </c>
      <c r="AJ491" s="155">
        <v>2416666.6666666665</v>
      </c>
      <c r="AK491" s="155">
        <v>29000000.000000004</v>
      </c>
      <c r="AL491" s="155">
        <v>217500000</v>
      </c>
      <c r="AM491" s="223"/>
    </row>
    <row r="492" spans="1:39" ht="13" outlineLevel="1" x14ac:dyDescent="0.25">
      <c r="A492" s="80" t="s">
        <v>460</v>
      </c>
      <c r="B492" s="80" t="s">
        <v>39</v>
      </c>
      <c r="C492" s="72"/>
      <c r="D492" s="71" t="s">
        <v>88</v>
      </c>
      <c r="E492" s="142" t="s">
        <v>1009</v>
      </c>
      <c r="F492" s="71" t="s">
        <v>634</v>
      </c>
      <c r="G492" s="235">
        <v>45737</v>
      </c>
      <c r="H492" s="235">
        <v>45748</v>
      </c>
      <c r="I492" s="74">
        <v>60</v>
      </c>
      <c r="J492" s="36">
        <v>120</v>
      </c>
      <c r="K492" s="74">
        <v>1001602000</v>
      </c>
      <c r="L492" s="75" t="s">
        <v>66</v>
      </c>
      <c r="M492" s="74">
        <v>1001602000</v>
      </c>
      <c r="N492" s="75" t="s">
        <v>66</v>
      </c>
      <c r="O492" s="71"/>
      <c r="P492" s="90" t="s">
        <v>179</v>
      </c>
      <c r="Q492" s="251">
        <v>6274001905</v>
      </c>
      <c r="R492" s="71"/>
      <c r="S492" s="76"/>
      <c r="T492" s="77"/>
      <c r="U492" s="76">
        <v>37962963</v>
      </c>
      <c r="V492" s="78">
        <v>632716.05000000005</v>
      </c>
      <c r="W492" s="78">
        <v>316358.02500000002</v>
      </c>
      <c r="X492" s="155">
        <v>32268518.550000001</v>
      </c>
      <c r="Y492" s="155">
        <v>316358.02500000002</v>
      </c>
      <c r="Z492" s="155">
        <v>316358.02500000002</v>
      </c>
      <c r="AA492" s="155">
        <v>316358.02500000002</v>
      </c>
      <c r="AB492" s="155">
        <v>316358.02500000002</v>
      </c>
      <c r="AC492" s="155">
        <v>316358.02500000002</v>
      </c>
      <c r="AD492" s="155">
        <v>316358.02500000002</v>
      </c>
      <c r="AE492" s="155">
        <v>316358.02500000002</v>
      </c>
      <c r="AF492" s="155">
        <v>316358.02500000002</v>
      </c>
      <c r="AG492" s="155">
        <v>316358.02500000002</v>
      </c>
      <c r="AH492" s="155">
        <v>316358.02500000002</v>
      </c>
      <c r="AI492" s="155">
        <v>316358.02500000002</v>
      </c>
      <c r="AJ492" s="155">
        <v>316358.02500000002</v>
      </c>
      <c r="AK492" s="155">
        <v>3796296.2999999993</v>
      </c>
      <c r="AL492" s="155">
        <v>28472222.25</v>
      </c>
      <c r="AM492" s="223"/>
    </row>
    <row r="493" spans="1:39" ht="13" outlineLevel="1" x14ac:dyDescent="0.25">
      <c r="A493" s="80" t="s">
        <v>460</v>
      </c>
      <c r="B493" s="80" t="s">
        <v>39</v>
      </c>
      <c r="C493" s="72"/>
      <c r="D493" s="71" t="s">
        <v>147</v>
      </c>
      <c r="E493" s="142" t="s">
        <v>1010</v>
      </c>
      <c r="F493" s="71" t="s">
        <v>635</v>
      </c>
      <c r="G493" s="235">
        <v>45747</v>
      </c>
      <c r="H493" s="235">
        <v>45748</v>
      </c>
      <c r="I493" s="74">
        <v>35</v>
      </c>
      <c r="J493" s="36">
        <v>144</v>
      </c>
      <c r="K493" s="74" t="s">
        <v>613</v>
      </c>
      <c r="L493" s="116" t="s">
        <v>46</v>
      </c>
      <c r="M493" s="74" t="s">
        <v>613</v>
      </c>
      <c r="N493" s="116" t="s">
        <v>46</v>
      </c>
      <c r="O493" s="71"/>
      <c r="P493" s="90" t="s">
        <v>179</v>
      </c>
      <c r="Q493" s="251">
        <v>6274001906</v>
      </c>
      <c r="R493" s="71"/>
      <c r="S493" s="76"/>
      <c r="T493" s="77"/>
      <c r="U493" s="76">
        <v>185000000</v>
      </c>
      <c r="V493" s="78">
        <v>5285714.2857142854</v>
      </c>
      <c r="W493" s="78">
        <v>1284722.2222222222</v>
      </c>
      <c r="X493" s="155">
        <v>137428571.42857143</v>
      </c>
      <c r="Y493" s="155">
        <v>1284722.2222222222</v>
      </c>
      <c r="Z493" s="155">
        <v>1284722.2222222222</v>
      </c>
      <c r="AA493" s="155">
        <v>1284722.2222222222</v>
      </c>
      <c r="AB493" s="155">
        <v>1284722.2222222222</v>
      </c>
      <c r="AC493" s="155">
        <v>1284722.2222222222</v>
      </c>
      <c r="AD493" s="155">
        <v>1284722.2222222222</v>
      </c>
      <c r="AE493" s="155">
        <v>1284722.2222222222</v>
      </c>
      <c r="AF493" s="155">
        <v>1284722.2222222222</v>
      </c>
      <c r="AG493" s="155">
        <v>1284722.2222222222</v>
      </c>
      <c r="AH493" s="155">
        <v>1284722.2222222222</v>
      </c>
      <c r="AI493" s="155">
        <v>1284722.2222222222</v>
      </c>
      <c r="AJ493" s="155">
        <v>1284722.2222222222</v>
      </c>
      <c r="AK493" s="155">
        <v>15416666.666666666</v>
      </c>
      <c r="AL493" s="155">
        <v>122011904.76190476</v>
      </c>
      <c r="AM493" s="223"/>
    </row>
    <row r="494" spans="1:39" ht="13" outlineLevel="1" x14ac:dyDescent="0.25">
      <c r="A494" s="80" t="s">
        <v>715</v>
      </c>
      <c r="B494" s="80" t="s">
        <v>39</v>
      </c>
      <c r="C494" s="72"/>
      <c r="D494" s="71" t="s">
        <v>781</v>
      </c>
      <c r="E494" s="142" t="s">
        <v>778</v>
      </c>
      <c r="F494" s="71" t="s">
        <v>779</v>
      </c>
      <c r="G494" s="235">
        <v>45747</v>
      </c>
      <c r="H494" s="235">
        <v>45748</v>
      </c>
      <c r="I494" s="74" t="s">
        <v>717</v>
      </c>
      <c r="J494" s="36">
        <v>96</v>
      </c>
      <c r="K494" s="74" t="s">
        <v>784</v>
      </c>
      <c r="L494" s="116" t="s">
        <v>785</v>
      </c>
      <c r="M494" s="74" t="s">
        <v>784</v>
      </c>
      <c r="N494" s="116" t="s">
        <v>785</v>
      </c>
      <c r="O494" s="75"/>
      <c r="P494" s="90" t="s">
        <v>1668</v>
      </c>
      <c r="Q494" s="251" t="s">
        <v>822</v>
      </c>
      <c r="R494" s="71"/>
      <c r="S494" s="76"/>
      <c r="T494" s="77"/>
      <c r="U494" s="165">
        <v>487610783</v>
      </c>
      <c r="V494" s="78">
        <v>13544743.972222222</v>
      </c>
      <c r="W494" s="78">
        <v>5079278.989583333</v>
      </c>
      <c r="X494" s="155">
        <v>365708087.25</v>
      </c>
      <c r="Y494" s="155">
        <v>5079278.989583333</v>
      </c>
      <c r="Z494" s="155">
        <v>5079278.989583333</v>
      </c>
      <c r="AA494" s="155">
        <v>5079278.989583333</v>
      </c>
      <c r="AB494" s="155">
        <v>5079278.989583333</v>
      </c>
      <c r="AC494" s="155">
        <v>5079278.989583333</v>
      </c>
      <c r="AD494" s="155">
        <v>5079278.989583333</v>
      </c>
      <c r="AE494" s="155">
        <v>5079278.989583333</v>
      </c>
      <c r="AF494" s="155">
        <v>5079278.989583333</v>
      </c>
      <c r="AG494" s="155">
        <v>5079278.989583333</v>
      </c>
      <c r="AH494" s="155">
        <v>5079278.989583333</v>
      </c>
      <c r="AI494" s="155">
        <v>5079278.989583333</v>
      </c>
      <c r="AJ494" s="155">
        <v>5079278.989583333</v>
      </c>
      <c r="AK494" s="155">
        <v>60951347.875000007</v>
      </c>
      <c r="AL494" s="155">
        <v>304756739.375</v>
      </c>
      <c r="AM494" s="223"/>
    </row>
    <row r="495" spans="1:39" ht="13" outlineLevel="1" x14ac:dyDescent="0.25">
      <c r="A495" s="80" t="s">
        <v>715</v>
      </c>
      <c r="B495" s="80" t="s">
        <v>39</v>
      </c>
      <c r="C495" s="72"/>
      <c r="D495" s="71" t="s">
        <v>176</v>
      </c>
      <c r="E495" s="142" t="s">
        <v>800</v>
      </c>
      <c r="F495" s="71" t="s">
        <v>801</v>
      </c>
      <c r="G495" s="235">
        <v>45730</v>
      </c>
      <c r="H495" s="235">
        <v>45748</v>
      </c>
      <c r="I495" s="74" t="s">
        <v>783</v>
      </c>
      <c r="J495" s="36">
        <v>120</v>
      </c>
      <c r="K495" s="74" t="s">
        <v>721</v>
      </c>
      <c r="L495" s="116" t="s">
        <v>50</v>
      </c>
      <c r="M495" s="74" t="s">
        <v>721</v>
      </c>
      <c r="N495" s="116" t="s">
        <v>50</v>
      </c>
      <c r="O495" s="71"/>
      <c r="P495" s="90" t="s">
        <v>1668</v>
      </c>
      <c r="Q495" s="251" t="s">
        <v>819</v>
      </c>
      <c r="R495" s="71"/>
      <c r="S495" s="76"/>
      <c r="T495" s="77"/>
      <c r="U495" s="165">
        <v>34926000</v>
      </c>
      <c r="V495" s="78">
        <v>582100</v>
      </c>
      <c r="W495" s="78">
        <v>291050</v>
      </c>
      <c r="X495" s="155">
        <v>29687100</v>
      </c>
      <c r="Y495" s="155">
        <v>291050</v>
      </c>
      <c r="Z495" s="155">
        <v>291050</v>
      </c>
      <c r="AA495" s="155">
        <v>291050</v>
      </c>
      <c r="AB495" s="155">
        <v>291050</v>
      </c>
      <c r="AC495" s="155">
        <v>291050</v>
      </c>
      <c r="AD495" s="155">
        <v>291050</v>
      </c>
      <c r="AE495" s="155">
        <v>291050</v>
      </c>
      <c r="AF495" s="155">
        <v>291050</v>
      </c>
      <c r="AG495" s="155">
        <v>291050</v>
      </c>
      <c r="AH495" s="155">
        <v>291050</v>
      </c>
      <c r="AI495" s="155">
        <v>291050</v>
      </c>
      <c r="AJ495" s="155">
        <v>291050</v>
      </c>
      <c r="AK495" s="155">
        <v>3492600</v>
      </c>
      <c r="AL495" s="155">
        <v>26194500</v>
      </c>
      <c r="AM495" s="223"/>
    </row>
    <row r="496" spans="1:39" ht="13" outlineLevel="1" x14ac:dyDescent="0.25">
      <c r="A496" s="80" t="s">
        <v>460</v>
      </c>
      <c r="B496" s="80" t="s">
        <v>39</v>
      </c>
      <c r="C496" s="72"/>
      <c r="D496" s="71" t="s">
        <v>88</v>
      </c>
      <c r="E496" s="142" t="s">
        <v>1011</v>
      </c>
      <c r="F496" s="71" t="s">
        <v>636</v>
      </c>
      <c r="G496" s="235">
        <v>45755</v>
      </c>
      <c r="H496" s="235">
        <v>45778</v>
      </c>
      <c r="I496" s="74">
        <v>36</v>
      </c>
      <c r="J496" s="36">
        <v>120</v>
      </c>
      <c r="K496" s="74" t="s">
        <v>637</v>
      </c>
      <c r="L496" s="116" t="s">
        <v>87</v>
      </c>
      <c r="M496" s="74" t="s">
        <v>637</v>
      </c>
      <c r="N496" s="116" t="s">
        <v>87</v>
      </c>
      <c r="O496" s="71"/>
      <c r="P496" s="90" t="s">
        <v>179</v>
      </c>
      <c r="Q496" s="251">
        <v>6274001905</v>
      </c>
      <c r="R496" s="71"/>
      <c r="S496" s="76"/>
      <c r="T496" s="77"/>
      <c r="U496" s="76">
        <v>37962963</v>
      </c>
      <c r="V496" s="78">
        <v>1054526.75</v>
      </c>
      <c r="W496" s="78">
        <v>316358.02500000002</v>
      </c>
      <c r="X496" s="155">
        <v>29526749</v>
      </c>
      <c r="Y496" s="155">
        <v>316358.02500000002</v>
      </c>
      <c r="Z496" s="155">
        <v>316358.02500000002</v>
      </c>
      <c r="AA496" s="155">
        <v>316358.02500000002</v>
      </c>
      <c r="AB496" s="155">
        <v>316358.02500000002</v>
      </c>
      <c r="AC496" s="155">
        <v>316358.02500000002</v>
      </c>
      <c r="AD496" s="155">
        <v>316358.02500000002</v>
      </c>
      <c r="AE496" s="155">
        <v>316358.02500000002</v>
      </c>
      <c r="AF496" s="155">
        <v>316358.02500000002</v>
      </c>
      <c r="AG496" s="155">
        <v>316358.02500000002</v>
      </c>
      <c r="AH496" s="155">
        <v>316358.02500000002</v>
      </c>
      <c r="AI496" s="155">
        <v>316358.02500000002</v>
      </c>
      <c r="AJ496" s="155">
        <v>316358.02500000002</v>
      </c>
      <c r="AK496" s="155">
        <v>3796296.2999999993</v>
      </c>
      <c r="AL496" s="155">
        <v>25730452.699999999</v>
      </c>
      <c r="AM496" s="223"/>
    </row>
    <row r="497" spans="1:39" ht="13" outlineLevel="1" x14ac:dyDescent="0.25">
      <c r="A497" s="80" t="s">
        <v>460</v>
      </c>
      <c r="B497" s="80" t="s">
        <v>39</v>
      </c>
      <c r="C497" s="72"/>
      <c r="D497" s="71" t="s">
        <v>88</v>
      </c>
      <c r="E497" s="142" t="s">
        <v>1012</v>
      </c>
      <c r="F497" s="71" t="s">
        <v>638</v>
      </c>
      <c r="G497" s="235">
        <v>45755</v>
      </c>
      <c r="H497" s="235">
        <v>45778</v>
      </c>
      <c r="I497" s="74">
        <v>36</v>
      </c>
      <c r="J497" s="36">
        <v>120</v>
      </c>
      <c r="K497" s="74" t="s">
        <v>637</v>
      </c>
      <c r="L497" s="116" t="s">
        <v>87</v>
      </c>
      <c r="M497" s="74" t="s">
        <v>637</v>
      </c>
      <c r="N497" s="116" t="s">
        <v>87</v>
      </c>
      <c r="O497" s="71"/>
      <c r="P497" s="90" t="s">
        <v>179</v>
      </c>
      <c r="Q497" s="251">
        <v>6274001905</v>
      </c>
      <c r="R497" s="71"/>
      <c r="S497" s="76"/>
      <c r="T497" s="77"/>
      <c r="U497" s="76">
        <v>37962963</v>
      </c>
      <c r="V497" s="78">
        <v>1054526.75</v>
      </c>
      <c r="W497" s="78">
        <v>316358.02500000002</v>
      </c>
      <c r="X497" s="155">
        <v>29526749</v>
      </c>
      <c r="Y497" s="155">
        <v>316358.02500000002</v>
      </c>
      <c r="Z497" s="155">
        <v>316358.02500000002</v>
      </c>
      <c r="AA497" s="155">
        <v>316358.02500000002</v>
      </c>
      <c r="AB497" s="155">
        <v>316358.02500000002</v>
      </c>
      <c r="AC497" s="155">
        <v>316358.02500000002</v>
      </c>
      <c r="AD497" s="155">
        <v>316358.02500000002</v>
      </c>
      <c r="AE497" s="155">
        <v>316358.02500000002</v>
      </c>
      <c r="AF497" s="155">
        <v>316358.02500000002</v>
      </c>
      <c r="AG497" s="155">
        <v>316358.02500000002</v>
      </c>
      <c r="AH497" s="155">
        <v>316358.02500000002</v>
      </c>
      <c r="AI497" s="155">
        <v>316358.02500000002</v>
      </c>
      <c r="AJ497" s="155">
        <v>316358.02500000002</v>
      </c>
      <c r="AK497" s="155">
        <v>3796296.2999999993</v>
      </c>
      <c r="AL497" s="155">
        <v>25730452.699999999</v>
      </c>
      <c r="AM497" s="223"/>
    </row>
    <row r="498" spans="1:39" ht="13" outlineLevel="1" x14ac:dyDescent="0.25">
      <c r="A498" s="80" t="s">
        <v>460</v>
      </c>
      <c r="B498" s="80" t="s">
        <v>39</v>
      </c>
      <c r="C498" s="72"/>
      <c r="D498" s="71" t="s">
        <v>64</v>
      </c>
      <c r="E498" s="142" t="s">
        <v>1013</v>
      </c>
      <c r="F498" s="71" t="s">
        <v>639</v>
      </c>
      <c r="G498" s="235">
        <v>45755</v>
      </c>
      <c r="H498" s="235">
        <v>45778</v>
      </c>
      <c r="I498" s="74">
        <v>36</v>
      </c>
      <c r="J498" s="36">
        <v>120</v>
      </c>
      <c r="K498" s="74" t="s">
        <v>640</v>
      </c>
      <c r="L498" s="116" t="s">
        <v>641</v>
      </c>
      <c r="M498" s="74" t="s">
        <v>640</v>
      </c>
      <c r="N498" s="116" t="s">
        <v>641</v>
      </c>
      <c r="O498" s="71"/>
      <c r="P498" s="90" t="s">
        <v>179</v>
      </c>
      <c r="Q498" s="251">
        <v>6274001909</v>
      </c>
      <c r="R498" s="71"/>
      <c r="S498" s="76"/>
      <c r="T498" s="77"/>
      <c r="U498" s="76">
        <v>30905000</v>
      </c>
      <c r="V498" s="78">
        <v>858472.22222222225</v>
      </c>
      <c r="W498" s="78">
        <v>257541.66666666666</v>
      </c>
      <c r="X498" s="155">
        <v>24037222.222222224</v>
      </c>
      <c r="Y498" s="155">
        <v>257541.66666666666</v>
      </c>
      <c r="Z498" s="155">
        <v>257541.66666666666</v>
      </c>
      <c r="AA498" s="155">
        <v>257541.66666666666</v>
      </c>
      <c r="AB498" s="155">
        <v>257541.66666666666</v>
      </c>
      <c r="AC498" s="155">
        <v>257541.66666666666</v>
      </c>
      <c r="AD498" s="155">
        <v>257541.66666666666</v>
      </c>
      <c r="AE498" s="155">
        <v>257541.66666666666</v>
      </c>
      <c r="AF498" s="155">
        <v>257541.66666666666</v>
      </c>
      <c r="AG498" s="155">
        <v>257541.66666666666</v>
      </c>
      <c r="AH498" s="155">
        <v>257541.66666666666</v>
      </c>
      <c r="AI498" s="155">
        <v>257541.66666666666</v>
      </c>
      <c r="AJ498" s="155">
        <v>257541.66666666666</v>
      </c>
      <c r="AK498" s="155">
        <v>3090499.9999999995</v>
      </c>
      <c r="AL498" s="155">
        <v>20946722.222222224</v>
      </c>
      <c r="AM498" s="223"/>
    </row>
    <row r="499" spans="1:39" ht="13" outlineLevel="1" x14ac:dyDescent="0.25">
      <c r="A499" s="80" t="s">
        <v>460</v>
      </c>
      <c r="B499" s="80" t="s">
        <v>39</v>
      </c>
      <c r="C499" s="72"/>
      <c r="D499" s="71" t="s">
        <v>88</v>
      </c>
      <c r="E499" s="142" t="s">
        <v>786</v>
      </c>
      <c r="F499" s="71" t="s">
        <v>787</v>
      </c>
      <c r="G499" s="235">
        <v>45820</v>
      </c>
      <c r="H499" s="235">
        <v>45839</v>
      </c>
      <c r="I499" s="74" t="s">
        <v>814</v>
      </c>
      <c r="J499" s="36">
        <v>120</v>
      </c>
      <c r="K499" s="74" t="s">
        <v>613</v>
      </c>
      <c r="L499" s="116" t="s">
        <v>46</v>
      </c>
      <c r="M499" s="74" t="s">
        <v>613</v>
      </c>
      <c r="N499" s="116" t="s">
        <v>46</v>
      </c>
      <c r="O499" s="75"/>
      <c r="P499" s="90" t="s">
        <v>179</v>
      </c>
      <c r="Q499" s="251" t="s">
        <v>823</v>
      </c>
      <c r="R499" s="71"/>
      <c r="S499" s="76"/>
      <c r="T499" s="77"/>
      <c r="U499" s="165">
        <v>70750000</v>
      </c>
      <c r="V499" s="78">
        <v>982638.88888888888</v>
      </c>
      <c r="W499" s="78">
        <v>589583.33333333337</v>
      </c>
      <c r="X499" s="155">
        <v>64854166.666666664</v>
      </c>
      <c r="Y499" s="155">
        <v>589583.33333333337</v>
      </c>
      <c r="Z499" s="155">
        <v>589583.33333333337</v>
      </c>
      <c r="AA499" s="155">
        <v>589583.33333333337</v>
      </c>
      <c r="AB499" s="155">
        <v>589583.33333333337</v>
      </c>
      <c r="AC499" s="155">
        <v>589583.33333333337</v>
      </c>
      <c r="AD499" s="155">
        <v>589583.33333333337</v>
      </c>
      <c r="AE499" s="155">
        <v>589583.33333333337</v>
      </c>
      <c r="AF499" s="155">
        <v>589583.33333333337</v>
      </c>
      <c r="AG499" s="155">
        <v>589583.33333333337</v>
      </c>
      <c r="AH499" s="155">
        <v>589583.33333333337</v>
      </c>
      <c r="AI499" s="155">
        <v>589583.33333333337</v>
      </c>
      <c r="AJ499" s="155">
        <v>589583.33333333337</v>
      </c>
      <c r="AK499" s="155">
        <v>7074999.9999999991</v>
      </c>
      <c r="AL499" s="155">
        <v>57779166.666666664</v>
      </c>
      <c r="AM499" s="223"/>
    </row>
    <row r="500" spans="1:39" ht="13" outlineLevel="1" x14ac:dyDescent="0.25">
      <c r="A500" s="80" t="s">
        <v>460</v>
      </c>
      <c r="B500" s="80" t="s">
        <v>39</v>
      </c>
      <c r="C500" s="72"/>
      <c r="D500" s="71" t="s">
        <v>88</v>
      </c>
      <c r="E500" s="142" t="s">
        <v>788</v>
      </c>
      <c r="F500" s="71" t="s">
        <v>789</v>
      </c>
      <c r="G500" s="235">
        <v>45826</v>
      </c>
      <c r="H500" s="235">
        <v>45839</v>
      </c>
      <c r="I500" s="74" t="s">
        <v>717</v>
      </c>
      <c r="J500" s="36">
        <v>120</v>
      </c>
      <c r="K500" s="74" t="s">
        <v>94</v>
      </c>
      <c r="L500" s="116" t="s">
        <v>66</v>
      </c>
      <c r="M500" s="74" t="s">
        <v>94</v>
      </c>
      <c r="N500" s="116" t="s">
        <v>66</v>
      </c>
      <c r="O500" s="71"/>
      <c r="P500" s="90" t="s">
        <v>179</v>
      </c>
      <c r="Q500" s="251" t="s">
        <v>823</v>
      </c>
      <c r="R500" s="71"/>
      <c r="S500" s="76"/>
      <c r="T500" s="77"/>
      <c r="U500" s="165">
        <v>37962963</v>
      </c>
      <c r="V500" s="78">
        <v>1054526.75</v>
      </c>
      <c r="W500" s="78">
        <v>316358.02500000002</v>
      </c>
      <c r="X500" s="155">
        <v>31635802.5</v>
      </c>
      <c r="Y500" s="155">
        <v>316358.02500000002</v>
      </c>
      <c r="Z500" s="155">
        <v>316358.02500000002</v>
      </c>
      <c r="AA500" s="155">
        <v>316358.02500000002</v>
      </c>
      <c r="AB500" s="155">
        <v>316358.02500000002</v>
      </c>
      <c r="AC500" s="155">
        <v>316358.02500000002</v>
      </c>
      <c r="AD500" s="155">
        <v>316358.02500000002</v>
      </c>
      <c r="AE500" s="155">
        <v>316358.02500000002</v>
      </c>
      <c r="AF500" s="155">
        <v>316358.02500000002</v>
      </c>
      <c r="AG500" s="155">
        <v>316358.02500000002</v>
      </c>
      <c r="AH500" s="155">
        <v>316358.02500000002</v>
      </c>
      <c r="AI500" s="155">
        <v>316358.02500000002</v>
      </c>
      <c r="AJ500" s="155">
        <v>316358.02500000002</v>
      </c>
      <c r="AK500" s="155">
        <v>3796296.2999999993</v>
      </c>
      <c r="AL500" s="155">
        <v>27839506.199999999</v>
      </c>
      <c r="AM500" s="223"/>
    </row>
    <row r="501" spans="1:39" ht="13" outlineLevel="1" x14ac:dyDescent="0.25">
      <c r="A501" s="80" t="s">
        <v>460</v>
      </c>
      <c r="B501" s="80" t="s">
        <v>39</v>
      </c>
      <c r="C501" s="72"/>
      <c r="D501" s="71" t="s">
        <v>88</v>
      </c>
      <c r="E501" s="142" t="s">
        <v>790</v>
      </c>
      <c r="F501" s="71" t="s">
        <v>791</v>
      </c>
      <c r="G501" s="235">
        <v>45826</v>
      </c>
      <c r="H501" s="235">
        <v>45839</v>
      </c>
      <c r="I501" s="74" t="s">
        <v>717</v>
      </c>
      <c r="J501" s="36">
        <v>120</v>
      </c>
      <c r="K501" s="74" t="s">
        <v>94</v>
      </c>
      <c r="L501" s="116" t="s">
        <v>66</v>
      </c>
      <c r="M501" s="74" t="s">
        <v>94</v>
      </c>
      <c r="N501" s="116" t="s">
        <v>66</v>
      </c>
      <c r="O501" s="71"/>
      <c r="P501" s="90" t="s">
        <v>179</v>
      </c>
      <c r="Q501" s="251" t="s">
        <v>823</v>
      </c>
      <c r="R501" s="71"/>
      <c r="S501" s="76"/>
      <c r="T501" s="77"/>
      <c r="U501" s="165">
        <v>37962963</v>
      </c>
      <c r="V501" s="78">
        <v>1054526.75</v>
      </c>
      <c r="W501" s="78">
        <v>316358.02500000002</v>
      </c>
      <c r="X501" s="155">
        <v>31635802.5</v>
      </c>
      <c r="Y501" s="155">
        <v>316358.02500000002</v>
      </c>
      <c r="Z501" s="155">
        <v>316358.02500000002</v>
      </c>
      <c r="AA501" s="155">
        <v>316358.02500000002</v>
      </c>
      <c r="AB501" s="155">
        <v>316358.02500000002</v>
      </c>
      <c r="AC501" s="155">
        <v>316358.02500000002</v>
      </c>
      <c r="AD501" s="155">
        <v>316358.02500000002</v>
      </c>
      <c r="AE501" s="155">
        <v>316358.02500000002</v>
      </c>
      <c r="AF501" s="155">
        <v>316358.02500000002</v>
      </c>
      <c r="AG501" s="155">
        <v>316358.02500000002</v>
      </c>
      <c r="AH501" s="155">
        <v>316358.02500000002</v>
      </c>
      <c r="AI501" s="155">
        <v>316358.02500000002</v>
      </c>
      <c r="AJ501" s="155">
        <v>316358.02500000002</v>
      </c>
      <c r="AK501" s="155">
        <v>3796296.2999999993</v>
      </c>
      <c r="AL501" s="155">
        <v>27839506.199999999</v>
      </c>
      <c r="AM501" s="223"/>
    </row>
    <row r="502" spans="1:39" ht="13" outlineLevel="1" x14ac:dyDescent="0.25">
      <c r="A502" s="80" t="s">
        <v>460</v>
      </c>
      <c r="B502" s="80" t="s">
        <v>39</v>
      </c>
      <c r="C502" s="72"/>
      <c r="D502" s="71" t="s">
        <v>88</v>
      </c>
      <c r="E502" s="142" t="s">
        <v>792</v>
      </c>
      <c r="F502" s="71" t="s">
        <v>793</v>
      </c>
      <c r="G502" s="235">
        <v>45826</v>
      </c>
      <c r="H502" s="235">
        <v>45839</v>
      </c>
      <c r="I502" s="74" t="s">
        <v>717</v>
      </c>
      <c r="J502" s="36">
        <v>120</v>
      </c>
      <c r="K502" s="74" t="s">
        <v>94</v>
      </c>
      <c r="L502" s="116" t="s">
        <v>66</v>
      </c>
      <c r="M502" s="74" t="s">
        <v>94</v>
      </c>
      <c r="N502" s="116" t="s">
        <v>66</v>
      </c>
      <c r="O502" s="71"/>
      <c r="P502" s="90" t="s">
        <v>179</v>
      </c>
      <c r="Q502" s="251" t="s">
        <v>823</v>
      </c>
      <c r="R502" s="71"/>
      <c r="S502" s="76"/>
      <c r="T502" s="77"/>
      <c r="U502" s="165">
        <v>39000000</v>
      </c>
      <c r="V502" s="78">
        <v>1083333.3333333333</v>
      </c>
      <c r="W502" s="78">
        <v>325000</v>
      </c>
      <c r="X502" s="155">
        <v>32500000</v>
      </c>
      <c r="Y502" s="155">
        <v>325000</v>
      </c>
      <c r="Z502" s="155">
        <v>325000</v>
      </c>
      <c r="AA502" s="155">
        <v>325000</v>
      </c>
      <c r="AB502" s="155">
        <v>325000</v>
      </c>
      <c r="AC502" s="155">
        <v>325000</v>
      </c>
      <c r="AD502" s="155">
        <v>325000</v>
      </c>
      <c r="AE502" s="155">
        <v>325000</v>
      </c>
      <c r="AF502" s="155">
        <v>325000</v>
      </c>
      <c r="AG502" s="155">
        <v>325000</v>
      </c>
      <c r="AH502" s="155">
        <v>325000</v>
      </c>
      <c r="AI502" s="155">
        <v>325000</v>
      </c>
      <c r="AJ502" s="155">
        <v>325000</v>
      </c>
      <c r="AK502" s="155">
        <v>3900000</v>
      </c>
      <c r="AL502" s="155">
        <v>28600000</v>
      </c>
      <c r="AM502" s="223"/>
    </row>
    <row r="503" spans="1:39" ht="13" outlineLevel="1" x14ac:dyDescent="0.25">
      <c r="A503" s="80" t="s">
        <v>460</v>
      </c>
      <c r="B503" s="80" t="s">
        <v>39</v>
      </c>
      <c r="C503" s="72"/>
      <c r="D503" s="71" t="s">
        <v>173</v>
      </c>
      <c r="E503" s="142" t="s">
        <v>796</v>
      </c>
      <c r="F503" s="71" t="s">
        <v>797</v>
      </c>
      <c r="G503" s="235">
        <v>45876</v>
      </c>
      <c r="H503" s="235">
        <v>45901</v>
      </c>
      <c r="I503" s="74" t="s">
        <v>783</v>
      </c>
      <c r="J503" s="36">
        <v>120</v>
      </c>
      <c r="K503" s="74" t="s">
        <v>94</v>
      </c>
      <c r="L503" s="116" t="s">
        <v>66</v>
      </c>
      <c r="M503" s="74" t="s">
        <v>94</v>
      </c>
      <c r="N503" s="116" t="s">
        <v>66</v>
      </c>
      <c r="O503" s="71"/>
      <c r="P503" s="90" t="s">
        <v>179</v>
      </c>
      <c r="Q503" s="251" t="s">
        <v>821</v>
      </c>
      <c r="R503" s="71"/>
      <c r="S503" s="76"/>
      <c r="T503" s="77"/>
      <c r="U503" s="165">
        <v>162458000</v>
      </c>
      <c r="V503" s="78">
        <v>2707633.3333333335</v>
      </c>
      <c r="W503" s="78">
        <v>1353816.6666666667</v>
      </c>
      <c r="X503" s="155">
        <v>151627466.66666666</v>
      </c>
      <c r="Y503" s="155">
        <v>1353816.6666666667</v>
      </c>
      <c r="Z503" s="155">
        <v>1353816.6666666667</v>
      </c>
      <c r="AA503" s="155">
        <v>1353816.6666666667</v>
      </c>
      <c r="AB503" s="155">
        <v>1353816.6666666667</v>
      </c>
      <c r="AC503" s="155">
        <v>1353816.6666666667</v>
      </c>
      <c r="AD503" s="155">
        <v>1353816.6666666667</v>
      </c>
      <c r="AE503" s="155">
        <v>1353816.6666666667</v>
      </c>
      <c r="AF503" s="155">
        <v>1353816.6666666667</v>
      </c>
      <c r="AG503" s="155">
        <v>1353816.6666666667</v>
      </c>
      <c r="AH503" s="155">
        <v>1353816.6666666667</v>
      </c>
      <c r="AI503" s="155">
        <v>1353816.6666666667</v>
      </c>
      <c r="AJ503" s="155">
        <v>1353816.6666666667</v>
      </c>
      <c r="AK503" s="155">
        <v>16245799.999999998</v>
      </c>
      <c r="AL503" s="155">
        <v>135381666.66666666</v>
      </c>
      <c r="AM503" s="223"/>
    </row>
    <row r="504" spans="1:39" ht="13" outlineLevel="1" x14ac:dyDescent="0.25">
      <c r="A504" s="80" t="s">
        <v>715</v>
      </c>
      <c r="B504" s="80" t="s">
        <v>39</v>
      </c>
      <c r="C504" s="72"/>
      <c r="D504" s="71" t="s">
        <v>176</v>
      </c>
      <c r="E504" s="142" t="s">
        <v>806</v>
      </c>
      <c r="F504" s="71" t="s">
        <v>807</v>
      </c>
      <c r="G504" s="235">
        <v>45885</v>
      </c>
      <c r="H504" s="235">
        <v>45901</v>
      </c>
      <c r="I504" s="74" t="s">
        <v>783</v>
      </c>
      <c r="J504" s="36">
        <v>120</v>
      </c>
      <c r="K504" s="74" t="s">
        <v>775</v>
      </c>
      <c r="L504" s="116" t="s">
        <v>596</v>
      </c>
      <c r="M504" s="74" t="s">
        <v>775</v>
      </c>
      <c r="N504" s="116" t="s">
        <v>596</v>
      </c>
      <c r="O504" s="71"/>
      <c r="P504" s="90" t="s">
        <v>1668</v>
      </c>
      <c r="Q504" s="251" t="s">
        <v>819</v>
      </c>
      <c r="R504" s="71"/>
      <c r="S504" s="76"/>
      <c r="T504" s="77"/>
      <c r="U504" s="165">
        <v>33150000</v>
      </c>
      <c r="V504" s="78">
        <v>552500</v>
      </c>
      <c r="W504" s="78">
        <v>276250</v>
      </c>
      <c r="X504" s="155">
        <v>30940000</v>
      </c>
      <c r="Y504" s="155">
        <v>276250</v>
      </c>
      <c r="Z504" s="155">
        <v>276250</v>
      </c>
      <c r="AA504" s="155">
        <v>276250</v>
      </c>
      <c r="AB504" s="155">
        <v>276250</v>
      </c>
      <c r="AC504" s="155">
        <v>276250</v>
      </c>
      <c r="AD504" s="155">
        <v>276250</v>
      </c>
      <c r="AE504" s="155">
        <v>276250</v>
      </c>
      <c r="AF504" s="155">
        <v>276250</v>
      </c>
      <c r="AG504" s="155">
        <v>276250</v>
      </c>
      <c r="AH504" s="155">
        <v>276250</v>
      </c>
      <c r="AI504" s="155">
        <v>276250</v>
      </c>
      <c r="AJ504" s="155">
        <v>276250</v>
      </c>
      <c r="AK504" s="155">
        <v>3315000</v>
      </c>
      <c r="AL504" s="155">
        <v>27625000</v>
      </c>
      <c r="AM504" s="223"/>
    </row>
    <row r="505" spans="1:39" ht="13" outlineLevel="1" x14ac:dyDescent="0.25">
      <c r="A505" s="71" t="s">
        <v>715</v>
      </c>
      <c r="B505" s="71" t="s">
        <v>39</v>
      </c>
      <c r="C505" s="72"/>
      <c r="D505" s="71" t="s">
        <v>176</v>
      </c>
      <c r="E505" s="142" t="s">
        <v>808</v>
      </c>
      <c r="F505" s="71" t="s">
        <v>809</v>
      </c>
      <c r="G505" s="235">
        <v>45900</v>
      </c>
      <c r="H505" s="235">
        <v>45901</v>
      </c>
      <c r="I505" s="74" t="s">
        <v>815</v>
      </c>
      <c r="J505" s="36">
        <v>120</v>
      </c>
      <c r="K505" s="74" t="s">
        <v>816</v>
      </c>
      <c r="L505" s="116" t="s">
        <v>1090</v>
      </c>
      <c r="M505" s="74" t="s">
        <v>816</v>
      </c>
      <c r="N505" s="116" t="s">
        <v>1090</v>
      </c>
      <c r="O505" s="71"/>
      <c r="P505" s="90" t="s">
        <v>1668</v>
      </c>
      <c r="Q505" s="251" t="s">
        <v>819</v>
      </c>
      <c r="R505" s="71"/>
      <c r="S505" s="175"/>
      <c r="T505" s="176"/>
      <c r="U505" s="177">
        <v>47500000</v>
      </c>
      <c r="V505" s="78">
        <v>805084.74576271186</v>
      </c>
      <c r="W505" s="78">
        <v>395833.33333333331</v>
      </c>
      <c r="X505" s="41">
        <v>44279661.016949154</v>
      </c>
      <c r="Y505" s="41">
        <v>395833.33333333331</v>
      </c>
      <c r="Z505" s="41">
        <v>395833.33333333331</v>
      </c>
      <c r="AA505" s="41">
        <v>395833.33333333331</v>
      </c>
      <c r="AB505" s="41">
        <v>395833.33333333331</v>
      </c>
      <c r="AC505" s="41">
        <v>395833.33333333331</v>
      </c>
      <c r="AD505" s="41">
        <v>395833.33333333331</v>
      </c>
      <c r="AE505" s="41">
        <v>395833.33333333331</v>
      </c>
      <c r="AF505" s="41">
        <v>395833.33333333331</v>
      </c>
      <c r="AG505" s="41">
        <v>395833.33333333331</v>
      </c>
      <c r="AH505" s="41">
        <v>395833.33333333331</v>
      </c>
      <c r="AI505" s="41">
        <v>395833.33333333331</v>
      </c>
      <c r="AJ505" s="41">
        <v>395833.33333333331</v>
      </c>
      <c r="AK505" s="41">
        <v>4750000</v>
      </c>
      <c r="AL505" s="41">
        <v>39529661.016949154</v>
      </c>
      <c r="AM505" s="219"/>
    </row>
    <row r="506" spans="1:39" ht="13" outlineLevel="1" x14ac:dyDescent="0.25">
      <c r="A506" s="71" t="s">
        <v>460</v>
      </c>
      <c r="B506" s="71" t="s">
        <v>39</v>
      </c>
      <c r="C506" s="72"/>
      <c r="D506" s="71" t="s">
        <v>64</v>
      </c>
      <c r="E506" s="142" t="s">
        <v>810</v>
      </c>
      <c r="F506" s="71" t="s">
        <v>811</v>
      </c>
      <c r="G506" s="235">
        <v>45900</v>
      </c>
      <c r="H506" s="235">
        <v>45901</v>
      </c>
      <c r="I506" s="74" t="s">
        <v>817</v>
      </c>
      <c r="J506" s="36">
        <v>120</v>
      </c>
      <c r="K506" s="74" t="s">
        <v>94</v>
      </c>
      <c r="L506" s="116" t="s">
        <v>66</v>
      </c>
      <c r="M506" s="74" t="s">
        <v>94</v>
      </c>
      <c r="N506" s="116" t="s">
        <v>66</v>
      </c>
      <c r="O506" s="71"/>
      <c r="P506" s="90" t="s">
        <v>179</v>
      </c>
      <c r="Q506" s="251" t="s">
        <v>824</v>
      </c>
      <c r="R506" s="71"/>
      <c r="S506" s="175"/>
      <c r="T506" s="176"/>
      <c r="U506" s="177">
        <v>90591075</v>
      </c>
      <c r="V506" s="78">
        <v>1887314.0625</v>
      </c>
      <c r="W506" s="78">
        <v>754925.625</v>
      </c>
      <c r="X506" s="41">
        <v>83041818.75</v>
      </c>
      <c r="Y506" s="41">
        <v>754925.625</v>
      </c>
      <c r="Z506" s="41">
        <v>754925.625</v>
      </c>
      <c r="AA506" s="41">
        <v>754925.625</v>
      </c>
      <c r="AB506" s="41">
        <v>754925.625</v>
      </c>
      <c r="AC506" s="41">
        <v>754925.625</v>
      </c>
      <c r="AD506" s="41">
        <v>754925.625</v>
      </c>
      <c r="AE506" s="41">
        <v>754925.625</v>
      </c>
      <c r="AF506" s="41">
        <v>754925.625</v>
      </c>
      <c r="AG506" s="41">
        <v>754925.625</v>
      </c>
      <c r="AH506" s="41">
        <v>754925.625</v>
      </c>
      <c r="AI506" s="41">
        <v>754925.625</v>
      </c>
      <c r="AJ506" s="41">
        <v>754925.625</v>
      </c>
      <c r="AK506" s="41">
        <v>9059107.5</v>
      </c>
      <c r="AL506" s="41">
        <v>73982711.25</v>
      </c>
      <c r="AM506" s="219"/>
    </row>
    <row r="507" spans="1:39" ht="13" outlineLevel="1" x14ac:dyDescent="0.25">
      <c r="A507" s="80" t="s">
        <v>715</v>
      </c>
      <c r="B507" s="80" t="s">
        <v>39</v>
      </c>
      <c r="C507" s="72"/>
      <c r="D507" s="71" t="s">
        <v>176</v>
      </c>
      <c r="E507" s="142" t="s">
        <v>839</v>
      </c>
      <c r="F507" s="71" t="s">
        <v>840</v>
      </c>
      <c r="G507" s="235">
        <v>45930</v>
      </c>
      <c r="H507" s="235">
        <v>45931</v>
      </c>
      <c r="I507" s="74" t="s">
        <v>783</v>
      </c>
      <c r="J507" s="36">
        <v>120</v>
      </c>
      <c r="K507" s="74" t="s">
        <v>721</v>
      </c>
      <c r="L507" s="116" t="s">
        <v>50</v>
      </c>
      <c r="M507" s="74" t="s">
        <v>721</v>
      </c>
      <c r="N507" s="116" t="s">
        <v>50</v>
      </c>
      <c r="O507" s="71"/>
      <c r="P507" s="90" t="s">
        <v>1668</v>
      </c>
      <c r="Q507" s="251" t="s">
        <v>819</v>
      </c>
      <c r="R507" s="71"/>
      <c r="S507" s="76"/>
      <c r="T507" s="77"/>
      <c r="U507" s="165">
        <v>76531000</v>
      </c>
      <c r="V507" s="78">
        <v>1275516.6666666667</v>
      </c>
      <c r="W507" s="78">
        <v>637758.33333333337</v>
      </c>
      <c r="X507" s="155">
        <v>72704450</v>
      </c>
      <c r="Y507" s="155">
        <v>637758.33333333337</v>
      </c>
      <c r="Z507" s="155">
        <v>637758.33333333337</v>
      </c>
      <c r="AA507" s="155">
        <v>637758.33333333337</v>
      </c>
      <c r="AB507" s="155">
        <v>637758.33333333337</v>
      </c>
      <c r="AC507" s="155">
        <v>637758.33333333337</v>
      </c>
      <c r="AD507" s="155">
        <v>637758.33333333337</v>
      </c>
      <c r="AE507" s="155">
        <v>637758.33333333337</v>
      </c>
      <c r="AF507" s="155">
        <v>637758.33333333337</v>
      </c>
      <c r="AG507" s="155">
        <v>637758.33333333337</v>
      </c>
      <c r="AH507" s="155">
        <v>637758.33333333337</v>
      </c>
      <c r="AI507" s="155">
        <v>637758.33333333337</v>
      </c>
      <c r="AJ507" s="155">
        <v>637758.33333333337</v>
      </c>
      <c r="AK507" s="155">
        <v>7653099.9999999991</v>
      </c>
      <c r="AL507" s="155">
        <v>65051350</v>
      </c>
      <c r="AM507" s="223"/>
    </row>
    <row r="508" spans="1:39" ht="13" outlineLevel="1" x14ac:dyDescent="0.25">
      <c r="A508" s="80" t="s">
        <v>716</v>
      </c>
      <c r="B508" s="80" t="s">
        <v>39</v>
      </c>
      <c r="C508" s="72"/>
      <c r="D508" s="71" t="s">
        <v>780</v>
      </c>
      <c r="E508" s="142" t="s">
        <v>841</v>
      </c>
      <c r="F508" s="71" t="s">
        <v>842</v>
      </c>
      <c r="G508" s="235">
        <v>45930</v>
      </c>
      <c r="H508" s="235">
        <v>45931</v>
      </c>
      <c r="I508" s="74" t="s">
        <v>817</v>
      </c>
      <c r="J508" s="36">
        <v>96</v>
      </c>
      <c r="K508" s="74" t="s">
        <v>773</v>
      </c>
      <c r="L508" s="116" t="s">
        <v>300</v>
      </c>
      <c r="M508" s="74" t="s">
        <v>773</v>
      </c>
      <c r="N508" s="116" t="s">
        <v>300</v>
      </c>
      <c r="O508" s="71"/>
      <c r="P508" s="90" t="s">
        <v>301</v>
      </c>
      <c r="Q508" s="251" t="s">
        <v>818</v>
      </c>
      <c r="R508" s="71"/>
      <c r="S508" s="76"/>
      <c r="T508" s="77"/>
      <c r="U508" s="165">
        <v>1938493958</v>
      </c>
      <c r="V508" s="78">
        <v>40385290.791666664</v>
      </c>
      <c r="W508" s="78">
        <v>20192645.395833332</v>
      </c>
      <c r="X508" s="155">
        <v>1817338085.625</v>
      </c>
      <c r="Y508" s="155">
        <v>20192645.395833332</v>
      </c>
      <c r="Z508" s="155">
        <v>20192645.395833332</v>
      </c>
      <c r="AA508" s="155">
        <v>20192645.395833332</v>
      </c>
      <c r="AB508" s="155">
        <v>20192645.395833332</v>
      </c>
      <c r="AC508" s="155">
        <v>20192645.395833332</v>
      </c>
      <c r="AD508" s="155">
        <v>20192645.395833332</v>
      </c>
      <c r="AE508" s="155">
        <v>20192645.395833332</v>
      </c>
      <c r="AF508" s="155">
        <v>20192645.395833332</v>
      </c>
      <c r="AG508" s="155">
        <v>20192645.395833332</v>
      </c>
      <c r="AH508" s="155">
        <v>20192645.395833332</v>
      </c>
      <c r="AI508" s="155">
        <v>20192645.395833332</v>
      </c>
      <c r="AJ508" s="155">
        <v>20192645.395833332</v>
      </c>
      <c r="AK508" s="155">
        <v>242311744.75000003</v>
      </c>
      <c r="AL508" s="155">
        <v>1575026340.875</v>
      </c>
      <c r="AM508" s="223"/>
    </row>
    <row r="509" spans="1:39" ht="13" outlineLevel="1" x14ac:dyDescent="0.25">
      <c r="A509" s="80" t="s">
        <v>715</v>
      </c>
      <c r="B509" s="80" t="s">
        <v>39</v>
      </c>
      <c r="C509" s="72"/>
      <c r="D509" s="71" t="s">
        <v>147</v>
      </c>
      <c r="E509" s="74" t="s">
        <v>1086</v>
      </c>
      <c r="F509" s="71" t="s">
        <v>1087</v>
      </c>
      <c r="G509" s="235">
        <v>45961</v>
      </c>
      <c r="H509" s="235">
        <v>45962</v>
      </c>
      <c r="I509" s="74" t="s">
        <v>783</v>
      </c>
      <c r="J509" s="36">
        <v>120</v>
      </c>
      <c r="K509" s="74" t="s">
        <v>619</v>
      </c>
      <c r="L509" s="116" t="s">
        <v>43</v>
      </c>
      <c r="M509" s="74" t="s">
        <v>619</v>
      </c>
      <c r="N509" s="116" t="s">
        <v>43</v>
      </c>
      <c r="O509" s="71"/>
      <c r="P509" s="90" t="s">
        <v>179</v>
      </c>
      <c r="Q509" s="251" t="s">
        <v>346</v>
      </c>
      <c r="R509" s="71"/>
      <c r="S509" s="76"/>
      <c r="T509" s="77"/>
      <c r="U509" s="180">
        <v>1195290458</v>
      </c>
      <c r="V509" s="78">
        <v>19921507.633333333</v>
      </c>
      <c r="W509" s="78">
        <v>9960753.8166666664</v>
      </c>
      <c r="X509" s="41">
        <v>1155447442.7333333</v>
      </c>
      <c r="Y509" s="41">
        <v>9960753.8166666664</v>
      </c>
      <c r="Z509" s="41">
        <v>9960753.8166666664</v>
      </c>
      <c r="AA509" s="41">
        <v>9960753.8166666664</v>
      </c>
      <c r="AB509" s="41">
        <v>9960753.8166666664</v>
      </c>
      <c r="AC509" s="41">
        <v>9960753.8166666664</v>
      </c>
      <c r="AD509" s="41">
        <v>9960753.8166666664</v>
      </c>
      <c r="AE509" s="41">
        <v>9960753.8166666664</v>
      </c>
      <c r="AF509" s="41">
        <v>9960753.8166666664</v>
      </c>
      <c r="AG509" s="41">
        <v>9960753.8166666664</v>
      </c>
      <c r="AH509" s="41">
        <v>9960753.8166666664</v>
      </c>
      <c r="AI509" s="41">
        <v>9960753.8166666664</v>
      </c>
      <c r="AJ509" s="41">
        <v>9960753.8166666664</v>
      </c>
      <c r="AK509" s="41">
        <v>119529045.79999997</v>
      </c>
      <c r="AL509" s="41">
        <v>1035918396.9333334</v>
      </c>
      <c r="AM509" s="219"/>
    </row>
    <row r="510" spans="1:39" ht="13" outlineLevel="1" x14ac:dyDescent="0.25">
      <c r="A510" s="80" t="s">
        <v>715</v>
      </c>
      <c r="B510" s="80" t="s">
        <v>39</v>
      </c>
      <c r="C510" s="72"/>
      <c r="D510" s="71" t="s">
        <v>719</v>
      </c>
      <c r="E510" s="74" t="s">
        <v>1072</v>
      </c>
      <c r="F510" s="71" t="s">
        <v>1071</v>
      </c>
      <c r="G510" s="235">
        <v>45961</v>
      </c>
      <c r="H510" s="235">
        <v>45962</v>
      </c>
      <c r="I510" s="74" t="s">
        <v>717</v>
      </c>
      <c r="J510" s="36">
        <v>96</v>
      </c>
      <c r="K510" s="74" t="s">
        <v>784</v>
      </c>
      <c r="L510" s="116" t="s">
        <v>785</v>
      </c>
      <c r="M510" s="74" t="s">
        <v>784</v>
      </c>
      <c r="N510" s="116" t="s">
        <v>785</v>
      </c>
      <c r="O510" s="71"/>
      <c r="P510" s="90" t="s">
        <v>1670</v>
      </c>
      <c r="Q510" s="251" t="s">
        <v>722</v>
      </c>
      <c r="R510" s="71"/>
      <c r="S510" s="76"/>
      <c r="T510" s="77"/>
      <c r="U510" s="180">
        <v>59097992</v>
      </c>
      <c r="V510" s="78">
        <v>1641610.888888889</v>
      </c>
      <c r="W510" s="78">
        <v>615604.08333333337</v>
      </c>
      <c r="X510" s="41">
        <v>55814770.222222224</v>
      </c>
      <c r="Y510" s="41">
        <v>615604.08333333337</v>
      </c>
      <c r="Z510" s="41">
        <v>615604.08333333337</v>
      </c>
      <c r="AA510" s="41">
        <v>615604.08333333337</v>
      </c>
      <c r="AB510" s="41">
        <v>615604.08333333337</v>
      </c>
      <c r="AC510" s="41">
        <v>615604.08333333337</v>
      </c>
      <c r="AD510" s="41">
        <v>615604.08333333337</v>
      </c>
      <c r="AE510" s="41">
        <v>615604.08333333337</v>
      </c>
      <c r="AF510" s="41">
        <v>615604.08333333337</v>
      </c>
      <c r="AG510" s="41">
        <v>615604.08333333337</v>
      </c>
      <c r="AH510" s="41">
        <v>615604.08333333337</v>
      </c>
      <c r="AI510" s="41">
        <v>615604.08333333337</v>
      </c>
      <c r="AJ510" s="41">
        <v>615604.08333333337</v>
      </c>
      <c r="AK510" s="41">
        <v>7387248.9999999991</v>
      </c>
      <c r="AL510" s="41">
        <v>48427521.222222224</v>
      </c>
      <c r="AM510" s="219"/>
    </row>
    <row r="511" spans="1:39" ht="13" outlineLevel="1" x14ac:dyDescent="0.25">
      <c r="A511" s="80" t="s">
        <v>715</v>
      </c>
      <c r="B511" s="80" t="s">
        <v>39</v>
      </c>
      <c r="C511" s="72"/>
      <c r="D511" s="71" t="s">
        <v>176</v>
      </c>
      <c r="E511" s="74" t="s">
        <v>1623</v>
      </c>
      <c r="F511" s="71" t="s">
        <v>1637</v>
      </c>
      <c r="G511" s="235">
        <v>46081</v>
      </c>
      <c r="H511" s="235">
        <v>46082</v>
      </c>
      <c r="I511" s="74"/>
      <c r="J511" s="90" t="s">
        <v>1526</v>
      </c>
      <c r="K511" s="74" t="s">
        <v>721</v>
      </c>
      <c r="L511" s="75" t="s">
        <v>50</v>
      </c>
      <c r="M511" s="74"/>
      <c r="N511" s="75"/>
      <c r="O511" s="71"/>
      <c r="P511" s="90" t="str">
        <f t="shared" ref="P511:P517" si="10">LEFT(Q511,4)</f>
        <v>6424</v>
      </c>
      <c r="Q511" s="251" t="s">
        <v>819</v>
      </c>
      <c r="R511" s="71"/>
      <c r="S511" s="76"/>
      <c r="T511" s="77"/>
      <c r="U511" s="180">
        <v>62400000</v>
      </c>
      <c r="V511" s="78"/>
      <c r="W511" s="78">
        <f t="shared" ref="W511:W517" si="11">U511/J511</f>
        <v>346666.66666666669</v>
      </c>
      <c r="X511" s="95"/>
      <c r="Y511" s="95"/>
      <c r="Z511" s="95"/>
      <c r="AA511" s="95">
        <v>346666.66666666669</v>
      </c>
      <c r="AB511" s="95">
        <v>346666.66666666669</v>
      </c>
      <c r="AC511" s="95">
        <v>346666.66666666669</v>
      </c>
      <c r="AD511" s="95">
        <v>346666.66666666669</v>
      </c>
      <c r="AE511" s="95">
        <v>346666.66666666669</v>
      </c>
      <c r="AF511" s="95">
        <v>346666.66666666669</v>
      </c>
      <c r="AG511" s="95">
        <v>346666.66666666669</v>
      </c>
      <c r="AH511" s="95">
        <v>346666.66666666669</v>
      </c>
      <c r="AI511" s="95">
        <v>346666.66666666669</v>
      </c>
      <c r="AJ511" s="95">
        <v>346666.66666666669</v>
      </c>
      <c r="AK511" s="95">
        <f t="shared" ref="AK511:AK517" si="12">SUM(Y511:AJ511)</f>
        <v>3466666.6666666665</v>
      </c>
      <c r="AL511" s="95">
        <f t="shared" ref="AL511:AL517" si="13">U511-AK511</f>
        <v>58933333.333333336</v>
      </c>
      <c r="AM511" s="437"/>
    </row>
    <row r="512" spans="1:39" ht="13" outlineLevel="1" x14ac:dyDescent="0.25">
      <c r="A512" s="80" t="s">
        <v>715</v>
      </c>
      <c r="B512" s="80" t="s">
        <v>39</v>
      </c>
      <c r="C512" s="72"/>
      <c r="D512" s="71" t="s">
        <v>176</v>
      </c>
      <c r="E512" s="74" t="s">
        <v>1624</v>
      </c>
      <c r="F512" s="71" t="s">
        <v>1637</v>
      </c>
      <c r="G512" s="235">
        <v>46081</v>
      </c>
      <c r="H512" s="235">
        <v>46082</v>
      </c>
      <c r="I512" s="74"/>
      <c r="J512" s="90" t="s">
        <v>1526</v>
      </c>
      <c r="K512" s="74" t="s">
        <v>721</v>
      </c>
      <c r="L512" s="75" t="s">
        <v>50</v>
      </c>
      <c r="M512" s="74"/>
      <c r="N512" s="75"/>
      <c r="O512" s="71"/>
      <c r="P512" s="90" t="str">
        <f t="shared" si="10"/>
        <v>6424</v>
      </c>
      <c r="Q512" s="251" t="s">
        <v>819</v>
      </c>
      <c r="R512" s="71"/>
      <c r="S512" s="76"/>
      <c r="T512" s="77"/>
      <c r="U512" s="180">
        <v>62400000</v>
      </c>
      <c r="V512" s="78"/>
      <c r="W512" s="78">
        <f t="shared" si="11"/>
        <v>346666.66666666669</v>
      </c>
      <c r="X512" s="95"/>
      <c r="Y512" s="95"/>
      <c r="Z512" s="95"/>
      <c r="AA512" s="95">
        <v>346666.66666666669</v>
      </c>
      <c r="AB512" s="95">
        <v>346666.66666666669</v>
      </c>
      <c r="AC512" s="95">
        <v>346666.66666666669</v>
      </c>
      <c r="AD512" s="95">
        <v>346666.66666666669</v>
      </c>
      <c r="AE512" s="95">
        <v>346666.66666666669</v>
      </c>
      <c r="AF512" s="95">
        <v>346666.66666666669</v>
      </c>
      <c r="AG512" s="95">
        <v>346666.66666666669</v>
      </c>
      <c r="AH512" s="95">
        <v>346666.66666666669</v>
      </c>
      <c r="AI512" s="95">
        <v>346666.66666666669</v>
      </c>
      <c r="AJ512" s="95">
        <v>346666.66666666669</v>
      </c>
      <c r="AK512" s="95">
        <f t="shared" si="12"/>
        <v>3466666.6666666665</v>
      </c>
      <c r="AL512" s="95">
        <f t="shared" si="13"/>
        <v>58933333.333333336</v>
      </c>
      <c r="AM512" s="437"/>
    </row>
    <row r="513" spans="1:39" ht="13" outlineLevel="1" x14ac:dyDescent="0.25">
      <c r="A513" s="80" t="s">
        <v>715</v>
      </c>
      <c r="B513" s="80" t="s">
        <v>39</v>
      </c>
      <c r="C513" s="72"/>
      <c r="D513" s="71" t="s">
        <v>176</v>
      </c>
      <c r="E513" s="74" t="s">
        <v>1625</v>
      </c>
      <c r="F513" s="71" t="s">
        <v>1638</v>
      </c>
      <c r="G513" s="235">
        <v>46081</v>
      </c>
      <c r="H513" s="235">
        <v>46082</v>
      </c>
      <c r="I513" s="74"/>
      <c r="J513" s="90" t="s">
        <v>1526</v>
      </c>
      <c r="K513" s="74" t="s">
        <v>721</v>
      </c>
      <c r="L513" s="75" t="s">
        <v>50</v>
      </c>
      <c r="M513" s="74"/>
      <c r="N513" s="75"/>
      <c r="O513" s="71"/>
      <c r="P513" s="90" t="str">
        <f t="shared" si="10"/>
        <v>6424</v>
      </c>
      <c r="Q513" s="251" t="s">
        <v>819</v>
      </c>
      <c r="R513" s="71"/>
      <c r="S513" s="76"/>
      <c r="T513" s="77"/>
      <c r="U513" s="180">
        <v>39689000</v>
      </c>
      <c r="V513" s="78"/>
      <c r="W513" s="78">
        <f t="shared" si="11"/>
        <v>220494.44444444444</v>
      </c>
      <c r="X513" s="95"/>
      <c r="Y513" s="95"/>
      <c r="Z513" s="95"/>
      <c r="AA513" s="95">
        <v>220494.44444444444</v>
      </c>
      <c r="AB513" s="95">
        <v>220494.44444444444</v>
      </c>
      <c r="AC513" s="95">
        <v>220494.44444444444</v>
      </c>
      <c r="AD513" s="95">
        <v>220494.44444444444</v>
      </c>
      <c r="AE513" s="95">
        <v>220494.44444444444</v>
      </c>
      <c r="AF513" s="95">
        <v>220494.44444444444</v>
      </c>
      <c r="AG513" s="95">
        <v>220494.44444444444</v>
      </c>
      <c r="AH513" s="95">
        <v>220494.44444444444</v>
      </c>
      <c r="AI513" s="95">
        <v>220494.44444444444</v>
      </c>
      <c r="AJ513" s="95">
        <v>220494.44444444444</v>
      </c>
      <c r="AK513" s="95">
        <f t="shared" si="12"/>
        <v>2204944.4444444445</v>
      </c>
      <c r="AL513" s="95">
        <f t="shared" si="13"/>
        <v>37484055.555555552</v>
      </c>
      <c r="AM513" s="437"/>
    </row>
    <row r="514" spans="1:39" ht="13" outlineLevel="1" x14ac:dyDescent="0.25">
      <c r="A514" s="71" t="s">
        <v>460</v>
      </c>
      <c r="B514" s="80" t="s">
        <v>39</v>
      </c>
      <c r="C514" s="72"/>
      <c r="D514" s="71" t="s">
        <v>64</v>
      </c>
      <c r="E514" s="74" t="s">
        <v>1626</v>
      </c>
      <c r="F514" s="71" t="s">
        <v>1639</v>
      </c>
      <c r="G514" s="235">
        <v>46060</v>
      </c>
      <c r="H514" s="235">
        <v>46082</v>
      </c>
      <c r="I514" s="74"/>
      <c r="J514" s="90" t="s">
        <v>717</v>
      </c>
      <c r="K514" s="74" t="s">
        <v>94</v>
      </c>
      <c r="L514" s="75" t="s">
        <v>66</v>
      </c>
      <c r="M514" s="74"/>
      <c r="N514" s="75"/>
      <c r="O514" s="71"/>
      <c r="P514" s="90" t="str">
        <f t="shared" si="10"/>
        <v>6274</v>
      </c>
      <c r="Q514" s="251" t="s">
        <v>824</v>
      </c>
      <c r="R514" s="71"/>
      <c r="S514" s="76"/>
      <c r="T514" s="77"/>
      <c r="U514" s="180">
        <v>150000000</v>
      </c>
      <c r="V514" s="78"/>
      <c r="W514" s="78">
        <f t="shared" si="11"/>
        <v>4166666.6666666665</v>
      </c>
      <c r="X514" s="95"/>
      <c r="Y514" s="95"/>
      <c r="Z514" s="95"/>
      <c r="AA514" s="95">
        <v>4166666.6666666665</v>
      </c>
      <c r="AB514" s="95">
        <v>4166666.6666666665</v>
      </c>
      <c r="AC514" s="95">
        <v>4166666.6666666665</v>
      </c>
      <c r="AD514" s="95">
        <v>4166666.6666666665</v>
      </c>
      <c r="AE514" s="95">
        <v>4166666.6666666665</v>
      </c>
      <c r="AF514" s="95">
        <v>4166666.6666666665</v>
      </c>
      <c r="AG514" s="95">
        <v>4166666.6666666665</v>
      </c>
      <c r="AH514" s="95">
        <v>4166666.6666666665</v>
      </c>
      <c r="AI514" s="95">
        <v>4166666.6666666665</v>
      </c>
      <c r="AJ514" s="95">
        <v>4166666.6666666665</v>
      </c>
      <c r="AK514" s="95">
        <f t="shared" si="12"/>
        <v>41666666.666666664</v>
      </c>
      <c r="AL514" s="95">
        <f t="shared" si="13"/>
        <v>108333333.33333334</v>
      </c>
      <c r="AM514" s="437"/>
    </row>
    <row r="515" spans="1:39" ht="13" outlineLevel="1" x14ac:dyDescent="0.25">
      <c r="A515" s="71" t="s">
        <v>460</v>
      </c>
      <c r="B515" s="80" t="s">
        <v>39</v>
      </c>
      <c r="C515" s="72"/>
      <c r="D515" s="71" t="s">
        <v>64</v>
      </c>
      <c r="E515" s="74" t="s">
        <v>1627</v>
      </c>
      <c r="F515" s="71" t="s">
        <v>1640</v>
      </c>
      <c r="G515" s="235">
        <v>46081</v>
      </c>
      <c r="H515" s="235">
        <v>46082</v>
      </c>
      <c r="I515" s="74"/>
      <c r="J515" s="90" t="s">
        <v>1247</v>
      </c>
      <c r="K515" s="74" t="s">
        <v>640</v>
      </c>
      <c r="L515" s="75" t="s">
        <v>641</v>
      </c>
      <c r="M515" s="74"/>
      <c r="N515" s="75"/>
      <c r="O515" s="71"/>
      <c r="P515" s="90" t="str">
        <f t="shared" si="10"/>
        <v>6274</v>
      </c>
      <c r="Q515" s="251" t="s">
        <v>824</v>
      </c>
      <c r="R515" s="71"/>
      <c r="S515" s="76"/>
      <c r="T515" s="77"/>
      <c r="U515" s="180">
        <v>473517301</v>
      </c>
      <c r="V515" s="78"/>
      <c r="W515" s="78">
        <f t="shared" si="11"/>
        <v>4932471.885416667</v>
      </c>
      <c r="X515" s="95"/>
      <c r="Y515" s="95"/>
      <c r="Z515" s="95"/>
      <c r="AA515" s="95">
        <v>4932471.885416667</v>
      </c>
      <c r="AB515" s="95">
        <v>4932471.885416667</v>
      </c>
      <c r="AC515" s="95">
        <v>4932471.885416667</v>
      </c>
      <c r="AD515" s="95">
        <v>4932471.885416667</v>
      </c>
      <c r="AE515" s="95">
        <v>4932471.885416667</v>
      </c>
      <c r="AF515" s="95">
        <v>4932471.885416667</v>
      </c>
      <c r="AG515" s="95">
        <v>4932471.885416667</v>
      </c>
      <c r="AH515" s="95">
        <v>4932471.885416667</v>
      </c>
      <c r="AI515" s="95">
        <v>4932471.885416667</v>
      </c>
      <c r="AJ515" s="95">
        <v>4932471.885416667</v>
      </c>
      <c r="AK515" s="95">
        <f t="shared" si="12"/>
        <v>49324718.854166664</v>
      </c>
      <c r="AL515" s="95">
        <f t="shared" si="13"/>
        <v>424192582.14583331</v>
      </c>
      <c r="AM515" s="437"/>
    </row>
    <row r="516" spans="1:39" ht="13" outlineLevel="1" x14ac:dyDescent="0.25">
      <c r="A516" s="71" t="s">
        <v>460</v>
      </c>
      <c r="B516" s="80" t="s">
        <v>39</v>
      </c>
      <c r="C516" s="72"/>
      <c r="D516" s="71" t="s">
        <v>64</v>
      </c>
      <c r="E516" s="74" t="s">
        <v>1628</v>
      </c>
      <c r="F516" s="71" t="s">
        <v>1641</v>
      </c>
      <c r="G516" s="235">
        <v>46081</v>
      </c>
      <c r="H516" s="235">
        <v>46082</v>
      </c>
      <c r="I516" s="74"/>
      <c r="J516" s="90" t="s">
        <v>1194</v>
      </c>
      <c r="K516" s="74" t="s">
        <v>619</v>
      </c>
      <c r="L516" s="75" t="s">
        <v>43</v>
      </c>
      <c r="M516" s="74"/>
      <c r="N516" s="75"/>
      <c r="O516" s="71"/>
      <c r="P516" s="90" t="str">
        <f t="shared" si="10"/>
        <v>6274</v>
      </c>
      <c r="Q516" s="251" t="s">
        <v>824</v>
      </c>
      <c r="R516" s="71"/>
      <c r="S516" s="76"/>
      <c r="T516" s="77"/>
      <c r="U516" s="180">
        <v>409877543</v>
      </c>
      <c r="V516" s="78"/>
      <c r="W516" s="78">
        <f t="shared" si="11"/>
        <v>1366258.4766666666</v>
      </c>
      <c r="X516" s="95"/>
      <c r="Y516" s="95"/>
      <c r="Z516" s="95"/>
      <c r="AA516" s="95">
        <v>1366258.4766666666</v>
      </c>
      <c r="AB516" s="95">
        <v>1366258.4766666666</v>
      </c>
      <c r="AC516" s="95">
        <v>1366258.4766666666</v>
      </c>
      <c r="AD516" s="95">
        <v>1366258.4766666666</v>
      </c>
      <c r="AE516" s="95">
        <v>1366258.4766666666</v>
      </c>
      <c r="AF516" s="95">
        <v>1366258.4766666666</v>
      </c>
      <c r="AG516" s="95">
        <v>1366258.4766666666</v>
      </c>
      <c r="AH516" s="95">
        <v>1366258.4766666666</v>
      </c>
      <c r="AI516" s="95">
        <v>1366258.4766666666</v>
      </c>
      <c r="AJ516" s="95">
        <v>1366258.4766666666</v>
      </c>
      <c r="AK516" s="95">
        <f t="shared" si="12"/>
        <v>13662584.766666666</v>
      </c>
      <c r="AL516" s="95">
        <f t="shared" si="13"/>
        <v>396214958.23333335</v>
      </c>
      <c r="AM516" s="437"/>
    </row>
    <row r="517" spans="1:39" ht="13" outlineLevel="1" x14ac:dyDescent="0.25">
      <c r="A517" s="80" t="s">
        <v>715</v>
      </c>
      <c r="B517" s="80" t="s">
        <v>39</v>
      </c>
      <c r="C517" s="72"/>
      <c r="D517" s="71" t="s">
        <v>176</v>
      </c>
      <c r="E517" s="74" t="s">
        <v>1674</v>
      </c>
      <c r="F517" s="71" t="s">
        <v>1678</v>
      </c>
      <c r="G517" s="235">
        <v>46094</v>
      </c>
      <c r="H517" s="235">
        <v>46113</v>
      </c>
      <c r="I517" s="74"/>
      <c r="J517" s="90" t="s">
        <v>1228</v>
      </c>
      <c r="K517" s="74" t="s">
        <v>721</v>
      </c>
      <c r="L517" s="75"/>
      <c r="M517" s="74"/>
      <c r="N517" s="75"/>
      <c r="O517" s="71"/>
      <c r="P517" s="90" t="str">
        <f t="shared" ref="P517:P522" si="14">LEFT(Q517,4)</f>
        <v>6424</v>
      </c>
      <c r="Q517" s="251" t="s">
        <v>819</v>
      </c>
      <c r="R517" s="71"/>
      <c r="S517" s="76"/>
      <c r="T517" s="77"/>
      <c r="U517" s="180">
        <v>33878703</v>
      </c>
      <c r="V517" s="78"/>
      <c r="W517" s="78">
        <f t="shared" ref="W517:W522" si="15">U517/J517</f>
        <v>282322.52500000002</v>
      </c>
      <c r="X517" s="95"/>
      <c r="Y517" s="95"/>
      <c r="Z517" s="95"/>
      <c r="AA517" s="95"/>
      <c r="AB517" s="95">
        <v>282322.52500000002</v>
      </c>
      <c r="AC517" s="95">
        <v>282322.52500000002</v>
      </c>
      <c r="AD517" s="95">
        <v>282322.52500000002</v>
      </c>
      <c r="AE517" s="95">
        <v>282322.52500000002</v>
      </c>
      <c r="AF517" s="95">
        <v>282322.52500000002</v>
      </c>
      <c r="AG517" s="95">
        <v>282322.52500000002</v>
      </c>
      <c r="AH517" s="95">
        <v>282322.52500000002</v>
      </c>
      <c r="AI517" s="95">
        <v>282322.52500000002</v>
      </c>
      <c r="AJ517" s="95">
        <v>282322.52500000002</v>
      </c>
      <c r="AK517" s="95">
        <f t="shared" si="12"/>
        <v>2540902.7249999996</v>
      </c>
      <c r="AL517" s="95">
        <f t="shared" si="13"/>
        <v>31337800.274999999</v>
      </c>
      <c r="AM517" s="437"/>
    </row>
    <row r="518" spans="1:39" ht="13" outlineLevel="1" x14ac:dyDescent="0.25">
      <c r="A518" s="71" t="s">
        <v>460</v>
      </c>
      <c r="B518" s="80" t="s">
        <v>39</v>
      </c>
      <c r="C518" s="72"/>
      <c r="D518" s="71" t="s">
        <v>88</v>
      </c>
      <c r="E518" s="74" t="s">
        <v>1683</v>
      </c>
      <c r="F518" s="71" t="s">
        <v>1689</v>
      </c>
      <c r="G518" s="235">
        <v>46142</v>
      </c>
      <c r="H518" s="235">
        <v>46143</v>
      </c>
      <c r="I518" s="74"/>
      <c r="J518" s="90" t="s">
        <v>1228</v>
      </c>
      <c r="K518" s="74" t="s">
        <v>1694</v>
      </c>
      <c r="L518" s="75" t="s">
        <v>1695</v>
      </c>
      <c r="M518" s="74"/>
      <c r="N518" s="75"/>
      <c r="O518" s="71"/>
      <c r="P518" s="90" t="str">
        <f t="shared" si="14"/>
        <v>6274</v>
      </c>
      <c r="Q518" s="251" t="s">
        <v>823</v>
      </c>
      <c r="R518" s="71"/>
      <c r="S518" s="76"/>
      <c r="T518" s="77"/>
      <c r="U518" s="180">
        <v>1489706410</v>
      </c>
      <c r="V518" s="78"/>
      <c r="W518" s="78">
        <f t="shared" si="15"/>
        <v>12414220.083333334</v>
      </c>
      <c r="X518" s="95"/>
      <c r="Y518" s="95"/>
      <c r="Z518" s="95"/>
      <c r="AA518" s="95"/>
      <c r="AB518" s="95"/>
      <c r="AC518" s="95">
        <v>12414220.083333334</v>
      </c>
      <c r="AD518" s="95">
        <v>12414220.083333334</v>
      </c>
      <c r="AE518" s="95">
        <v>12414220.083333334</v>
      </c>
      <c r="AF518" s="95">
        <v>12414220.083333334</v>
      </c>
      <c r="AG518" s="95">
        <v>12414220.083333334</v>
      </c>
      <c r="AH518" s="95">
        <v>12414220.083333334</v>
      </c>
      <c r="AI518" s="95">
        <v>12414220.083333334</v>
      </c>
      <c r="AJ518" s="95">
        <v>12414220.083333334</v>
      </c>
      <c r="AK518" s="95">
        <f t="shared" ref="AK518:AK522" si="16">SUM(Y518:AJ518)</f>
        <v>99313760.666666657</v>
      </c>
      <c r="AL518" s="95">
        <f t="shared" ref="AL518:AL522" si="17">U518-AK518</f>
        <v>1390392649.3333333</v>
      </c>
      <c r="AM518" s="437"/>
    </row>
    <row r="519" spans="1:39" ht="13" outlineLevel="1" x14ac:dyDescent="0.25">
      <c r="A519" s="71" t="s">
        <v>460</v>
      </c>
      <c r="B519" s="80" t="s">
        <v>39</v>
      </c>
      <c r="C519" s="72"/>
      <c r="D519" s="71" t="s">
        <v>88</v>
      </c>
      <c r="E519" s="74" t="s">
        <v>1684</v>
      </c>
      <c r="F519" s="71" t="s">
        <v>1690</v>
      </c>
      <c r="G519" s="235">
        <v>46142</v>
      </c>
      <c r="H519" s="235">
        <v>46143</v>
      </c>
      <c r="I519" s="74"/>
      <c r="J519" s="90" t="s">
        <v>1228</v>
      </c>
      <c r="K519" s="74" t="s">
        <v>1694</v>
      </c>
      <c r="L519" s="75" t="s">
        <v>1695</v>
      </c>
      <c r="M519" s="74"/>
      <c r="N519" s="75"/>
      <c r="O519" s="71"/>
      <c r="P519" s="90" t="str">
        <f t="shared" si="14"/>
        <v>6274</v>
      </c>
      <c r="Q519" s="251" t="s">
        <v>823</v>
      </c>
      <c r="R519" s="71"/>
      <c r="S519" s="76"/>
      <c r="T519" s="77"/>
      <c r="U519" s="180">
        <v>1489706410</v>
      </c>
      <c r="V519" s="78"/>
      <c r="W519" s="78">
        <f t="shared" si="15"/>
        <v>12414220.083333334</v>
      </c>
      <c r="X519" s="95"/>
      <c r="Y519" s="95"/>
      <c r="Z519" s="95"/>
      <c r="AA519" s="95"/>
      <c r="AB519" s="95"/>
      <c r="AC519" s="95">
        <v>12414220.083333334</v>
      </c>
      <c r="AD519" s="95">
        <v>12414220.083333334</v>
      </c>
      <c r="AE519" s="95">
        <v>12414220.083333334</v>
      </c>
      <c r="AF519" s="95">
        <v>12414220.083333334</v>
      </c>
      <c r="AG519" s="95">
        <v>12414220.083333334</v>
      </c>
      <c r="AH519" s="95">
        <v>12414220.083333334</v>
      </c>
      <c r="AI519" s="95">
        <v>12414220.083333334</v>
      </c>
      <c r="AJ519" s="95">
        <v>12414220.083333334</v>
      </c>
      <c r="AK519" s="95">
        <f t="shared" si="16"/>
        <v>99313760.666666657</v>
      </c>
      <c r="AL519" s="95">
        <f t="shared" si="17"/>
        <v>1390392649.3333333</v>
      </c>
      <c r="AM519" s="437"/>
    </row>
    <row r="520" spans="1:39" ht="13" outlineLevel="1" x14ac:dyDescent="0.25">
      <c r="A520" s="71" t="s">
        <v>460</v>
      </c>
      <c r="B520" s="80" t="s">
        <v>39</v>
      </c>
      <c r="C520" s="72"/>
      <c r="D520" s="71" t="s">
        <v>88</v>
      </c>
      <c r="E520" s="74" t="s">
        <v>1685</v>
      </c>
      <c r="F520" s="71" t="s">
        <v>1691</v>
      </c>
      <c r="G520" s="235">
        <v>46142</v>
      </c>
      <c r="H520" s="235">
        <v>46143</v>
      </c>
      <c r="I520" s="74"/>
      <c r="J520" s="90" t="s">
        <v>1228</v>
      </c>
      <c r="K520" s="74" t="s">
        <v>1694</v>
      </c>
      <c r="L520" s="75" t="s">
        <v>1695</v>
      </c>
      <c r="M520" s="74"/>
      <c r="N520" s="75"/>
      <c r="O520" s="71"/>
      <c r="P520" s="90" t="str">
        <f t="shared" si="14"/>
        <v>6274</v>
      </c>
      <c r="Q520" s="251" t="s">
        <v>823</v>
      </c>
      <c r="R520" s="71"/>
      <c r="S520" s="76"/>
      <c r="T520" s="77"/>
      <c r="U520" s="180">
        <v>1534849026</v>
      </c>
      <c r="V520" s="78"/>
      <c r="W520" s="78">
        <f t="shared" si="15"/>
        <v>12790408.550000001</v>
      </c>
      <c r="X520" s="95"/>
      <c r="Y520" s="95"/>
      <c r="Z520" s="95"/>
      <c r="AA520" s="95"/>
      <c r="AB520" s="95"/>
      <c r="AC520" s="95">
        <v>12790408.550000001</v>
      </c>
      <c r="AD520" s="95">
        <v>12790408.550000001</v>
      </c>
      <c r="AE520" s="95">
        <v>12790408.550000001</v>
      </c>
      <c r="AF520" s="95">
        <v>12790408.550000001</v>
      </c>
      <c r="AG520" s="95">
        <v>12790408.550000001</v>
      </c>
      <c r="AH520" s="95">
        <v>12790408.550000001</v>
      </c>
      <c r="AI520" s="95">
        <v>12790408.550000001</v>
      </c>
      <c r="AJ520" s="95">
        <v>12790408.550000001</v>
      </c>
      <c r="AK520" s="95">
        <f t="shared" si="16"/>
        <v>102323268.39999999</v>
      </c>
      <c r="AL520" s="95">
        <f t="shared" si="17"/>
        <v>1432525757.5999999</v>
      </c>
      <c r="AM520" s="437"/>
    </row>
    <row r="521" spans="1:39" ht="13" outlineLevel="1" x14ac:dyDescent="0.25">
      <c r="A521" s="80" t="s">
        <v>715</v>
      </c>
      <c r="B521" s="80" t="s">
        <v>39</v>
      </c>
      <c r="C521" s="72"/>
      <c r="D521" s="71" t="s">
        <v>176</v>
      </c>
      <c r="E521" s="74" t="s">
        <v>1686</v>
      </c>
      <c r="F521" s="71" t="s">
        <v>1692</v>
      </c>
      <c r="G521" s="235">
        <v>46133</v>
      </c>
      <c r="H521" s="235">
        <v>46143</v>
      </c>
      <c r="I521" s="74"/>
      <c r="J521" s="90" t="s">
        <v>1228</v>
      </c>
      <c r="K521" s="74" t="s">
        <v>775</v>
      </c>
      <c r="L521" s="75" t="s">
        <v>596</v>
      </c>
      <c r="M521" s="74"/>
      <c r="N521" s="75"/>
      <c r="O521" s="71"/>
      <c r="P521" s="90" t="str">
        <f t="shared" si="14"/>
        <v>6424</v>
      </c>
      <c r="Q521" s="251" t="s">
        <v>819</v>
      </c>
      <c r="R521" s="71"/>
      <c r="S521" s="76"/>
      <c r="T521" s="77"/>
      <c r="U521" s="180">
        <v>34000000</v>
      </c>
      <c r="V521" s="78"/>
      <c r="W521" s="78">
        <f t="shared" si="15"/>
        <v>283333.33333333331</v>
      </c>
      <c r="X521" s="95"/>
      <c r="Y521" s="95"/>
      <c r="Z521" s="95"/>
      <c r="AA521" s="95"/>
      <c r="AB521" s="95"/>
      <c r="AC521" s="95">
        <v>283333.33333333331</v>
      </c>
      <c r="AD521" s="95">
        <v>283333.33333333331</v>
      </c>
      <c r="AE521" s="95">
        <v>283333.33333333331</v>
      </c>
      <c r="AF521" s="95">
        <v>283333.33333333331</v>
      </c>
      <c r="AG521" s="95">
        <v>283333.33333333331</v>
      </c>
      <c r="AH521" s="95">
        <v>283333.33333333331</v>
      </c>
      <c r="AI521" s="95">
        <v>283333.33333333331</v>
      </c>
      <c r="AJ521" s="95">
        <v>283333.33333333331</v>
      </c>
      <c r="AK521" s="95">
        <f t="shared" si="16"/>
        <v>2266666.6666666665</v>
      </c>
      <c r="AL521" s="95">
        <f t="shared" si="17"/>
        <v>31733333.333333332</v>
      </c>
      <c r="AM521" s="437"/>
    </row>
    <row r="522" spans="1:39" ht="13" outlineLevel="1" x14ac:dyDescent="0.25">
      <c r="A522" s="80" t="s">
        <v>715</v>
      </c>
      <c r="B522" s="80" t="s">
        <v>39</v>
      </c>
      <c r="C522" s="72"/>
      <c r="D522" s="71" t="s">
        <v>69</v>
      </c>
      <c r="E522" s="74" t="s">
        <v>1687</v>
      </c>
      <c r="F522" s="71" t="s">
        <v>1693</v>
      </c>
      <c r="G522" s="235">
        <v>46142</v>
      </c>
      <c r="H522" s="235">
        <v>46143</v>
      </c>
      <c r="I522" s="74"/>
      <c r="J522" s="90" t="s">
        <v>1228</v>
      </c>
      <c r="K522" s="74" t="s">
        <v>721</v>
      </c>
      <c r="L522" s="75" t="s">
        <v>50</v>
      </c>
      <c r="M522" s="74"/>
      <c r="N522" s="75"/>
      <c r="O522" s="71"/>
      <c r="P522" s="90" t="str">
        <f t="shared" si="14"/>
        <v>6424</v>
      </c>
      <c r="Q522" s="251" t="s">
        <v>820</v>
      </c>
      <c r="R522" s="71"/>
      <c r="S522" s="76"/>
      <c r="T522" s="77"/>
      <c r="U522" s="180">
        <v>197250000</v>
      </c>
      <c r="V522" s="78"/>
      <c r="W522" s="78">
        <f t="shared" si="15"/>
        <v>1643750</v>
      </c>
      <c r="X522" s="95"/>
      <c r="Y522" s="95"/>
      <c r="Z522" s="95"/>
      <c r="AA522" s="95"/>
      <c r="AB522" s="95"/>
      <c r="AC522" s="95">
        <v>1643750</v>
      </c>
      <c r="AD522" s="95">
        <v>1643750</v>
      </c>
      <c r="AE522" s="95">
        <v>1643750</v>
      </c>
      <c r="AF522" s="95">
        <v>1643750</v>
      </c>
      <c r="AG522" s="95">
        <v>1643750</v>
      </c>
      <c r="AH522" s="95">
        <v>1643750</v>
      </c>
      <c r="AI522" s="95">
        <v>1643750</v>
      </c>
      <c r="AJ522" s="95">
        <v>1643750</v>
      </c>
      <c r="AK522" s="95">
        <f t="shared" si="16"/>
        <v>13150000</v>
      </c>
      <c r="AL522" s="95">
        <f t="shared" si="17"/>
        <v>184100000</v>
      </c>
      <c r="AM522" s="437"/>
    </row>
    <row r="523" spans="1:39" x14ac:dyDescent="0.25">
      <c r="A523" s="106"/>
      <c r="B523" s="107"/>
      <c r="C523" s="107"/>
      <c r="D523" s="107"/>
      <c r="E523" s="108"/>
      <c r="F523" s="107"/>
      <c r="G523" s="108"/>
      <c r="H523" s="108"/>
      <c r="I523" s="108"/>
      <c r="J523" s="108"/>
      <c r="K523" s="108"/>
      <c r="L523" s="107"/>
      <c r="M523" s="108"/>
      <c r="N523" s="107"/>
      <c r="O523" s="107"/>
      <c r="P523" s="108"/>
      <c r="Q523" s="256"/>
      <c r="R523" s="107"/>
      <c r="S523" s="107"/>
      <c r="T523" s="77"/>
      <c r="U523" s="107"/>
      <c r="V523" s="171"/>
      <c r="W523" s="171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227"/>
    </row>
    <row r="526" spans="1:39" x14ac:dyDescent="0.25">
      <c r="V526" s="10"/>
      <c r="W526" s="10"/>
    </row>
    <row r="528" spans="1:39" x14ac:dyDescent="0.25">
      <c r="U528" s="7"/>
      <c r="V528" s="7"/>
      <c r="W528" s="7"/>
    </row>
  </sheetData>
  <autoFilter ref="A6:AM523" xr:uid="{79630845-4342-4119-A719-E39A24EA8FB5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5136-A5D7-4338-81BD-813FA5E68A0A}">
  <dimension ref="A1:DN485"/>
  <sheetViews>
    <sheetView zoomScale="85" zoomScaleNormal="85" workbookViewId="0">
      <pane xSplit="8" ySplit="6" topLeftCell="L474" activePane="bottomRight" state="frozen"/>
      <selection activeCell="K289" sqref="K289"/>
      <selection pane="topRight" activeCell="K289" sqref="K289"/>
      <selection pane="bottomLeft" activeCell="K289" sqref="K289"/>
      <selection pane="bottomRight" activeCell="S481" sqref="S481:S485"/>
    </sheetView>
  </sheetViews>
  <sheetFormatPr defaultColWidth="8.90625" defaultRowHeight="12.5" outlineLevelCol="2" x14ac:dyDescent="0.25"/>
  <cols>
    <col min="1" max="1" width="9.54296875" style="1" hidden="1" customWidth="1"/>
    <col min="2" max="2" width="10.453125" style="1" hidden="1" customWidth="1"/>
    <col min="3" max="3" width="12.54296875" style="1" hidden="1" customWidth="1"/>
    <col min="4" max="4" width="14.453125" style="1" hidden="1" customWidth="1"/>
    <col min="5" max="5" width="11.453125" style="4" customWidth="1"/>
    <col min="6" max="6" width="48.90625" style="1" bestFit="1" customWidth="1"/>
    <col min="7" max="7" width="12.54296875" style="1" bestFit="1" customWidth="1"/>
    <col min="8" max="8" width="18.453125" style="1" customWidth="1"/>
    <col min="9" max="9" width="8.08984375" style="1" bestFit="1" customWidth="1"/>
    <col min="10" max="10" width="13.54296875" style="4" customWidth="1"/>
    <col min="11" max="11" width="22.90625" style="1" customWidth="1"/>
    <col min="12" max="12" width="10.90625" style="1" customWidth="1"/>
    <col min="13" max="13" width="9.90625" style="1" customWidth="1"/>
    <col min="14" max="14" width="14.54296875" style="1" customWidth="1"/>
    <col min="15" max="15" width="15.08984375" style="1" customWidth="1"/>
    <col min="16" max="16" width="10.90625" style="1" customWidth="1"/>
    <col min="17" max="17" width="5.08984375" style="1" customWidth="1"/>
    <col min="18" max="18" width="16.54296875" style="1" customWidth="1"/>
    <col min="19" max="19" width="16.453125" style="1" customWidth="1"/>
    <col min="20" max="31" width="12.54296875" style="1" hidden="1" customWidth="1" outlineLevel="1"/>
    <col min="32" max="32" width="18.08984375" style="1" customWidth="1" collapsed="1"/>
    <col min="33" max="33" width="17.453125" style="1" customWidth="1"/>
    <col min="34" max="35" width="12.90625" style="1" hidden="1" customWidth="1" outlineLevel="1"/>
    <col min="36" max="40" width="14.08984375" style="1" hidden="1" customWidth="1" outlineLevel="1"/>
    <col min="41" max="45" width="15.453125" style="1" hidden="1" customWidth="1" outlineLevel="1"/>
    <col min="46" max="46" width="15.08984375" style="1" customWidth="1" collapsed="1"/>
    <col min="47" max="47" width="17.453125" style="1" customWidth="1"/>
    <col min="48" max="59" width="15.453125" style="1" hidden="1" customWidth="1" outlineLevel="2"/>
    <col min="60" max="60" width="16.453125" style="1" customWidth="1" collapsed="1"/>
    <col min="61" max="61" width="16.453125" style="1" customWidth="1"/>
    <col min="62" max="73" width="15.453125" style="1" hidden="1" customWidth="1" outlineLevel="1"/>
    <col min="74" max="74" width="16.90625" style="1" customWidth="1" collapsed="1"/>
    <col min="75" max="75" width="21.453125" style="1" customWidth="1"/>
    <col min="76" max="76" width="15.453125" style="1" hidden="1" customWidth="1" outlineLevel="1"/>
    <col min="77" max="87" width="15.90625" style="1" hidden="1" customWidth="1" outlineLevel="1"/>
    <col min="88" max="88" width="16.90625" style="1" customWidth="1" collapsed="1"/>
    <col min="89" max="89" width="16.453125" style="1" customWidth="1"/>
    <col min="90" max="101" width="16.453125" style="1" hidden="1" customWidth="1" outlineLevel="1"/>
    <col min="102" max="102" width="16.453125" style="1" customWidth="1" collapsed="1"/>
    <col min="103" max="103" width="16.453125" style="1" customWidth="1"/>
    <col min="104" max="115" width="16.453125" style="1" customWidth="1" outlineLevel="1"/>
    <col min="116" max="117" width="16.453125" style="1" customWidth="1"/>
    <col min="118" max="16384" width="8.90625" style="1"/>
  </cols>
  <sheetData>
    <row r="1" spans="1:118" ht="20" x14ac:dyDescent="0.25">
      <c r="D1" s="2" t="s">
        <v>0</v>
      </c>
      <c r="G1" s="152" t="s">
        <v>1</v>
      </c>
      <c r="H1" s="153">
        <f>SUMIF($C$7:$C$459,$G$1,$S$7:$S$459)</f>
        <v>0</v>
      </c>
      <c r="J1" s="143" t="s">
        <v>756</v>
      </c>
      <c r="R1" s="5"/>
      <c r="S1" s="6" t="s">
        <v>2</v>
      </c>
      <c r="CA1" s="7"/>
    </row>
    <row r="2" spans="1:118" ht="20" x14ac:dyDescent="0.25">
      <c r="D2" s="8">
        <v>45961</v>
      </c>
      <c r="G2" s="152" t="s">
        <v>3</v>
      </c>
      <c r="H2" s="153"/>
      <c r="J2" s="143" t="s">
        <v>756</v>
      </c>
      <c r="S2" s="9"/>
      <c r="CA2" s="7"/>
    </row>
    <row r="3" spans="1:118" ht="20" x14ac:dyDescent="0.25">
      <c r="C3" s="8"/>
      <c r="G3" s="152" t="s">
        <v>4</v>
      </c>
      <c r="H3" s="153">
        <f>SUMIF($C$7:$C$459,$G$3,$S$7:$S$459)</f>
        <v>0</v>
      </c>
      <c r="J3" s="143" t="s">
        <v>756</v>
      </c>
      <c r="S3" s="9"/>
      <c r="CC3" s="10"/>
    </row>
    <row r="4" spans="1:118" ht="15.5" x14ac:dyDescent="0.25">
      <c r="H4" s="3"/>
      <c r="J4" s="143" t="s">
        <v>756</v>
      </c>
      <c r="S4" s="10"/>
    </row>
    <row r="5" spans="1:118" ht="15.5" x14ac:dyDescent="0.25">
      <c r="J5" s="143" t="s">
        <v>756</v>
      </c>
      <c r="S5" s="3">
        <f>SUM(S7:S456)</f>
        <v>4392452699.5231295</v>
      </c>
      <c r="T5" s="11">
        <v>2020</v>
      </c>
      <c r="AH5" s="12">
        <v>2021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>
        <v>2022</v>
      </c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>
        <v>2023</v>
      </c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>
        <v>2024</v>
      </c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>
        <v>2025</v>
      </c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>
        <v>2026</v>
      </c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</row>
    <row r="6" spans="1:118" s="4" customFormat="1" ht="39" x14ac:dyDescent="0.25">
      <c r="A6" s="13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4" t="s">
        <v>14</v>
      </c>
      <c r="K6" s="14" t="s">
        <v>1088</v>
      </c>
      <c r="L6" s="14" t="s">
        <v>15</v>
      </c>
      <c r="M6" s="14" t="s">
        <v>16</v>
      </c>
      <c r="N6" s="14" t="s">
        <v>17</v>
      </c>
      <c r="O6" s="14" t="s">
        <v>18</v>
      </c>
      <c r="P6" s="14" t="s">
        <v>19</v>
      </c>
      <c r="Q6" s="14" t="s">
        <v>20</v>
      </c>
      <c r="R6" s="14" t="s">
        <v>21</v>
      </c>
      <c r="S6" s="14" t="s">
        <v>22</v>
      </c>
      <c r="T6" s="15">
        <v>1</v>
      </c>
      <c r="U6" s="15">
        <f>+T6+1</f>
        <v>2</v>
      </c>
      <c r="V6" s="15">
        <f t="shared" ref="V6:AE6" si="0">+U6+1</f>
        <v>3</v>
      </c>
      <c r="W6" s="15">
        <f t="shared" si="0"/>
        <v>4</v>
      </c>
      <c r="X6" s="15">
        <f t="shared" si="0"/>
        <v>5</v>
      </c>
      <c r="Y6" s="15">
        <f t="shared" si="0"/>
        <v>6</v>
      </c>
      <c r="Z6" s="15">
        <f t="shared" si="0"/>
        <v>7</v>
      </c>
      <c r="AA6" s="15">
        <f t="shared" si="0"/>
        <v>8</v>
      </c>
      <c r="AB6" s="15">
        <f t="shared" si="0"/>
        <v>9</v>
      </c>
      <c r="AC6" s="15">
        <f t="shared" si="0"/>
        <v>10</v>
      </c>
      <c r="AD6" s="15">
        <f t="shared" si="0"/>
        <v>11</v>
      </c>
      <c r="AE6" s="15">
        <f t="shared" si="0"/>
        <v>12</v>
      </c>
      <c r="AF6" s="15" t="s">
        <v>23</v>
      </c>
      <c r="AG6" s="15" t="s">
        <v>24</v>
      </c>
      <c r="AH6" s="16">
        <v>1</v>
      </c>
      <c r="AI6" s="16">
        <v>2</v>
      </c>
      <c r="AJ6" s="16">
        <v>3</v>
      </c>
      <c r="AK6" s="16">
        <v>4</v>
      </c>
      <c r="AL6" s="16">
        <v>5</v>
      </c>
      <c r="AM6" s="16">
        <v>6</v>
      </c>
      <c r="AN6" s="16">
        <v>7</v>
      </c>
      <c r="AO6" s="16">
        <v>8</v>
      </c>
      <c r="AP6" s="16">
        <v>9</v>
      </c>
      <c r="AQ6" s="16">
        <v>10</v>
      </c>
      <c r="AR6" s="16">
        <v>11</v>
      </c>
      <c r="AS6" s="16">
        <v>12</v>
      </c>
      <c r="AT6" s="16" t="s">
        <v>25</v>
      </c>
      <c r="AU6" s="16" t="s">
        <v>26</v>
      </c>
      <c r="AV6" s="17">
        <v>1</v>
      </c>
      <c r="AW6" s="17">
        <v>2</v>
      </c>
      <c r="AX6" s="17">
        <v>3</v>
      </c>
      <c r="AY6" s="17">
        <v>4</v>
      </c>
      <c r="AZ6" s="17">
        <v>5</v>
      </c>
      <c r="BA6" s="17">
        <v>6</v>
      </c>
      <c r="BB6" s="17">
        <v>7</v>
      </c>
      <c r="BC6" s="17">
        <v>8</v>
      </c>
      <c r="BD6" s="17">
        <v>9</v>
      </c>
      <c r="BE6" s="17">
        <v>10</v>
      </c>
      <c r="BF6" s="17">
        <v>11</v>
      </c>
      <c r="BG6" s="17">
        <v>12</v>
      </c>
      <c r="BH6" s="17" t="s">
        <v>27</v>
      </c>
      <c r="BI6" s="17" t="s">
        <v>28</v>
      </c>
      <c r="BJ6" s="18">
        <v>1</v>
      </c>
      <c r="BK6" s="18">
        <v>2</v>
      </c>
      <c r="BL6" s="18">
        <v>3</v>
      </c>
      <c r="BM6" s="18">
        <v>4</v>
      </c>
      <c r="BN6" s="18">
        <v>5</v>
      </c>
      <c r="BO6" s="18">
        <v>6</v>
      </c>
      <c r="BP6" s="18">
        <v>7</v>
      </c>
      <c r="BQ6" s="18">
        <v>8</v>
      </c>
      <c r="BR6" s="18">
        <v>9</v>
      </c>
      <c r="BS6" s="18">
        <v>10</v>
      </c>
      <c r="BT6" s="18">
        <v>11</v>
      </c>
      <c r="BU6" s="18">
        <v>12</v>
      </c>
      <c r="BV6" s="18" t="s">
        <v>29</v>
      </c>
      <c r="BW6" s="18" t="s">
        <v>30</v>
      </c>
      <c r="BX6" s="19">
        <v>1</v>
      </c>
      <c r="BY6" s="19">
        <v>2</v>
      </c>
      <c r="BZ6" s="19">
        <v>3</v>
      </c>
      <c r="CA6" s="19">
        <v>4</v>
      </c>
      <c r="CB6" s="19">
        <v>5</v>
      </c>
      <c r="CC6" s="19">
        <v>6</v>
      </c>
      <c r="CD6" s="19">
        <v>7</v>
      </c>
      <c r="CE6" s="19">
        <v>8</v>
      </c>
      <c r="CF6" s="19">
        <v>9</v>
      </c>
      <c r="CG6" s="19">
        <v>10</v>
      </c>
      <c r="CH6" s="19">
        <v>11</v>
      </c>
      <c r="CI6" s="19">
        <v>12</v>
      </c>
      <c r="CJ6" s="19" t="s">
        <v>31</v>
      </c>
      <c r="CK6" s="19" t="s">
        <v>32</v>
      </c>
      <c r="CL6" s="20">
        <v>1</v>
      </c>
      <c r="CM6" s="20">
        <v>2</v>
      </c>
      <c r="CN6" s="20">
        <v>3</v>
      </c>
      <c r="CO6" s="20">
        <v>4</v>
      </c>
      <c r="CP6" s="20">
        <v>5</v>
      </c>
      <c r="CQ6" s="20">
        <v>6</v>
      </c>
      <c r="CR6" s="20">
        <v>7</v>
      </c>
      <c r="CS6" s="20">
        <v>8</v>
      </c>
      <c r="CT6" s="20">
        <v>9</v>
      </c>
      <c r="CU6" s="20">
        <v>10</v>
      </c>
      <c r="CV6" s="20">
        <v>11</v>
      </c>
      <c r="CW6" s="20">
        <v>12</v>
      </c>
      <c r="CX6" s="20" t="s">
        <v>33</v>
      </c>
      <c r="CY6" s="20" t="s">
        <v>34</v>
      </c>
      <c r="CZ6" s="215">
        <v>1</v>
      </c>
      <c r="DA6" s="215">
        <v>2</v>
      </c>
      <c r="DB6" s="215">
        <v>3</v>
      </c>
      <c r="DC6" s="215">
        <v>4</v>
      </c>
      <c r="DD6" s="215">
        <v>5</v>
      </c>
      <c r="DE6" s="215">
        <v>6</v>
      </c>
      <c r="DF6" s="215">
        <v>7</v>
      </c>
      <c r="DG6" s="215">
        <v>8</v>
      </c>
      <c r="DH6" s="215">
        <v>9</v>
      </c>
      <c r="DI6" s="215">
        <v>10</v>
      </c>
      <c r="DJ6" s="215">
        <v>11</v>
      </c>
      <c r="DK6" s="215">
        <v>12</v>
      </c>
      <c r="DL6" s="215" t="s">
        <v>1103</v>
      </c>
      <c r="DM6" s="215" t="s">
        <v>1104</v>
      </c>
      <c r="DN6" s="201" t="s">
        <v>1091</v>
      </c>
    </row>
    <row r="7" spans="1:118" s="42" customFormat="1" ht="13" x14ac:dyDescent="0.25">
      <c r="A7" s="33" t="s">
        <v>38</v>
      </c>
      <c r="B7" s="33" t="s">
        <v>39</v>
      </c>
      <c r="C7" s="56"/>
      <c r="D7" s="33" t="s">
        <v>190</v>
      </c>
      <c r="E7" s="146" t="s">
        <v>191</v>
      </c>
      <c r="F7" s="33" t="s">
        <v>192</v>
      </c>
      <c r="G7" s="35">
        <v>40295</v>
      </c>
      <c r="H7" s="35">
        <v>40295</v>
      </c>
      <c r="I7" s="36" t="s">
        <v>1665</v>
      </c>
      <c r="J7" s="146" t="s">
        <v>94</v>
      </c>
      <c r="K7" s="37" t="s">
        <v>66</v>
      </c>
      <c r="L7" s="33"/>
      <c r="M7" s="38" t="str">
        <f t="shared" ref="M7:M45" si="1">+LEFT(N7,4)</f>
        <v>6274</v>
      </c>
      <c r="N7" s="33">
        <v>6274001910</v>
      </c>
      <c r="O7" s="37"/>
      <c r="P7" s="58"/>
      <c r="Q7" s="58"/>
      <c r="R7" s="58">
        <v>23983817891</v>
      </c>
      <c r="S7" s="59">
        <f t="shared" ref="S7:S70" si="2">R7/I7</f>
        <v>41638572.727430552</v>
      </c>
      <c r="T7" s="41">
        <v>41638572.727430552</v>
      </c>
      <c r="U7" s="41">
        <v>41638572.727430552</v>
      </c>
      <c r="V7" s="41">
        <v>41638572.727430552</v>
      </c>
      <c r="W7" s="41">
        <v>41638572.727430552</v>
      </c>
      <c r="X7" s="41">
        <v>41638572.727430552</v>
      </c>
      <c r="Y7" s="41">
        <v>41638572.727430552</v>
      </c>
      <c r="Z7" s="41">
        <v>41638572.727430552</v>
      </c>
      <c r="AA7" s="41">
        <v>41638572.727430552</v>
      </c>
      <c r="AB7" s="41">
        <v>41638572.727430552</v>
      </c>
      <c r="AC7" s="41">
        <v>41638572.727430552</v>
      </c>
      <c r="AD7" s="41">
        <v>41638572.727430552</v>
      </c>
      <c r="AE7" s="41">
        <v>41638572.727430552</v>
      </c>
      <c r="AF7" s="41">
        <f t="shared" ref="AF7:AF37" si="3">+SUM(T7:AE7)</f>
        <v>499662872.72916675</v>
      </c>
      <c r="AG7" s="41">
        <f t="shared" ref="AG7:AG25" si="4">+R7-AF7</f>
        <v>23484155018.270832</v>
      </c>
      <c r="AH7" s="41">
        <v>41638572.727430552</v>
      </c>
      <c r="AI7" s="41">
        <v>41638572.727430552</v>
      </c>
      <c r="AJ7" s="41">
        <v>41638572.727430552</v>
      </c>
      <c r="AK7" s="41">
        <v>41638572.727430552</v>
      </c>
      <c r="AL7" s="41">
        <v>41638572.727430552</v>
      </c>
      <c r="AM7" s="41">
        <v>41638572.727430552</v>
      </c>
      <c r="AN7" s="41">
        <v>41638572.727430552</v>
      </c>
      <c r="AO7" s="41">
        <v>41638572.727430552</v>
      </c>
      <c r="AP7" s="41">
        <v>41638572.727430552</v>
      </c>
      <c r="AQ7" s="41">
        <v>41638572.727430552</v>
      </c>
      <c r="AR7" s="41">
        <v>41638572.727430552</v>
      </c>
      <c r="AS7" s="41">
        <v>41638572.727430552</v>
      </c>
      <c r="AT7" s="41">
        <f t="shared" ref="AT7:AT38" si="5">+SUM(AH7:AS7)</f>
        <v>499662872.72916675</v>
      </c>
      <c r="AU7" s="41">
        <f t="shared" ref="AU7:AU25" si="6">+AG7-AT7</f>
        <v>22984492145.541664</v>
      </c>
      <c r="AV7" s="41">
        <f t="shared" ref="AV7:BG7" si="7">+IF(YEAR($H7)&lt;$AV$5,$S7,IF(AND(YEAR($H7)=$AV$5,MONTH($H7)&lt;=AV$6),$S7,0))</f>
        <v>41638572.727430552</v>
      </c>
      <c r="AW7" s="41">
        <f t="shared" si="7"/>
        <v>41638572.727430552</v>
      </c>
      <c r="AX7" s="41">
        <f t="shared" si="7"/>
        <v>41638572.727430552</v>
      </c>
      <c r="AY7" s="41">
        <f t="shared" si="7"/>
        <v>41638572.727430552</v>
      </c>
      <c r="AZ7" s="41">
        <f t="shared" si="7"/>
        <v>41638572.727430552</v>
      </c>
      <c r="BA7" s="41">
        <f t="shared" si="7"/>
        <v>41638572.727430552</v>
      </c>
      <c r="BB7" s="41">
        <f t="shared" si="7"/>
        <v>41638572.727430552</v>
      </c>
      <c r="BC7" s="41">
        <f t="shared" si="7"/>
        <v>41638572.727430552</v>
      </c>
      <c r="BD7" s="41">
        <f t="shared" si="7"/>
        <v>41638572.727430552</v>
      </c>
      <c r="BE7" s="41">
        <f t="shared" si="7"/>
        <v>41638572.727430552</v>
      </c>
      <c r="BF7" s="41">
        <f t="shared" si="7"/>
        <v>41638572.727430552</v>
      </c>
      <c r="BG7" s="41">
        <f t="shared" si="7"/>
        <v>41638572.727430552</v>
      </c>
      <c r="BH7" s="41">
        <f t="shared" ref="BH7:BH18" si="8">+SUM(AV7:BG7)</f>
        <v>499662872.72916675</v>
      </c>
      <c r="BI7" s="41">
        <f>+AU7-BH7</f>
        <v>22484829272.812496</v>
      </c>
      <c r="BJ7" s="41">
        <f t="shared" ref="BJ7:BU7" si="9">+IF(YEAR($H7)&lt;$BJ$5,$S7,IF(AND(YEAR($H7)=$BJ$5,MONTH($H7)&lt;=BJ$6),$S7,0))</f>
        <v>41638572.727430552</v>
      </c>
      <c r="BK7" s="41">
        <f t="shared" si="9"/>
        <v>41638572.727430552</v>
      </c>
      <c r="BL7" s="41">
        <f t="shared" si="9"/>
        <v>41638572.727430552</v>
      </c>
      <c r="BM7" s="41">
        <f t="shared" si="9"/>
        <v>41638572.727430552</v>
      </c>
      <c r="BN7" s="41">
        <f t="shared" si="9"/>
        <v>41638572.727430552</v>
      </c>
      <c r="BO7" s="41">
        <f t="shared" si="9"/>
        <v>41638572.727430552</v>
      </c>
      <c r="BP7" s="41">
        <f t="shared" si="9"/>
        <v>41638572.727430552</v>
      </c>
      <c r="BQ7" s="41">
        <f t="shared" si="9"/>
        <v>41638572.727430552</v>
      </c>
      <c r="BR7" s="41">
        <f t="shared" si="9"/>
        <v>41638572.727430552</v>
      </c>
      <c r="BS7" s="41">
        <f t="shared" si="9"/>
        <v>41638572.727430552</v>
      </c>
      <c r="BT7" s="41">
        <f t="shared" si="9"/>
        <v>41638572.727430552</v>
      </c>
      <c r="BU7" s="41">
        <f t="shared" si="9"/>
        <v>41638572.727430552</v>
      </c>
      <c r="BV7" s="41">
        <f t="shared" ref="BV7:BV18" si="10">+SUM(BJ7:BU7)</f>
        <v>499662872.72916675</v>
      </c>
      <c r="BW7" s="41">
        <f t="shared" ref="BW7:BW18" si="11">+BI7-BV7</f>
        <v>21985166400.083328</v>
      </c>
      <c r="BX7" s="61">
        <f t="shared" ref="BX7:CI7" si="12">+$S7</f>
        <v>41638572.727430552</v>
      </c>
      <c r="BY7" s="61">
        <f t="shared" si="12"/>
        <v>41638572.727430552</v>
      </c>
      <c r="BZ7" s="61">
        <f t="shared" si="12"/>
        <v>41638572.727430552</v>
      </c>
      <c r="CA7" s="61">
        <f t="shared" si="12"/>
        <v>41638572.727430552</v>
      </c>
      <c r="CB7" s="61">
        <f t="shared" si="12"/>
        <v>41638572.727430552</v>
      </c>
      <c r="CC7" s="61">
        <f t="shared" si="12"/>
        <v>41638572.727430552</v>
      </c>
      <c r="CD7" s="61">
        <f t="shared" si="12"/>
        <v>41638572.727430552</v>
      </c>
      <c r="CE7" s="61">
        <f t="shared" si="12"/>
        <v>41638572.727430552</v>
      </c>
      <c r="CF7" s="61">
        <f t="shared" si="12"/>
        <v>41638572.727430552</v>
      </c>
      <c r="CG7" s="61">
        <f t="shared" si="12"/>
        <v>41638572.727430552</v>
      </c>
      <c r="CH7" s="61">
        <f t="shared" si="12"/>
        <v>41638572.727430552</v>
      </c>
      <c r="CI7" s="61">
        <f t="shared" si="12"/>
        <v>41638572.727430552</v>
      </c>
      <c r="CJ7" s="41">
        <f t="shared" ref="CJ7:CJ15" si="13">+SUM(BX7:CI7)</f>
        <v>499662872.72916675</v>
      </c>
      <c r="CK7" s="41">
        <f t="shared" ref="CK7:CK15" si="14">+BW7-CJ7</f>
        <v>21485503527.35416</v>
      </c>
      <c r="CL7" s="41">
        <f t="shared" ref="CL7:CW7" si="15">+IF(YEAR($H7)&lt;$CL$5,$S7,IF(AND(YEAR($H7)=$CL$5,MONTH($H7)&lt;=CL$6),$S7,0))</f>
        <v>41638572.727430552</v>
      </c>
      <c r="CM7" s="41">
        <f t="shared" si="15"/>
        <v>41638572.727430552</v>
      </c>
      <c r="CN7" s="41">
        <f t="shared" si="15"/>
        <v>41638572.727430552</v>
      </c>
      <c r="CO7" s="41">
        <f t="shared" si="15"/>
        <v>41638572.727430552</v>
      </c>
      <c r="CP7" s="41">
        <f t="shared" si="15"/>
        <v>41638572.727430552</v>
      </c>
      <c r="CQ7" s="41">
        <f t="shared" si="15"/>
        <v>41638572.727430552</v>
      </c>
      <c r="CR7" s="41">
        <f t="shared" si="15"/>
        <v>41638572.727430552</v>
      </c>
      <c r="CS7" s="41">
        <f t="shared" si="15"/>
        <v>41638572.727430552</v>
      </c>
      <c r="CT7" s="41">
        <f t="shared" si="15"/>
        <v>41638572.727430552</v>
      </c>
      <c r="CU7" s="41">
        <f t="shared" si="15"/>
        <v>41638572.727430552</v>
      </c>
      <c r="CV7" s="41">
        <f t="shared" si="15"/>
        <v>41638572.727430552</v>
      </c>
      <c r="CW7" s="41">
        <f t="shared" si="15"/>
        <v>41638572.727430552</v>
      </c>
      <c r="CX7" s="41">
        <f>+SUM(CL7:CW7)</f>
        <v>499662872.72916675</v>
      </c>
      <c r="CY7" s="41">
        <f>+CK7-CX7</f>
        <v>20985840654.624992</v>
      </c>
      <c r="CZ7" s="41">
        <f t="shared" ref="CZ7:CZ8" si="16">S7</f>
        <v>41638572.727430552</v>
      </c>
      <c r="DA7" s="41">
        <v>41638572.727430552</v>
      </c>
      <c r="DB7" s="41">
        <v>41638572.727430552</v>
      </c>
      <c r="DC7" s="41">
        <v>41638572.727430552</v>
      </c>
      <c r="DD7" s="41"/>
      <c r="DE7" s="41"/>
      <c r="DF7" s="41"/>
      <c r="DG7" s="41"/>
      <c r="DH7" s="41"/>
      <c r="DI7" s="41"/>
      <c r="DJ7" s="41"/>
      <c r="DK7" s="41"/>
      <c r="DL7" s="41">
        <f>+SUM(CZ7:DK7)</f>
        <v>166554290.90972221</v>
      </c>
      <c r="DM7" s="41">
        <f t="shared" ref="DM7:DM70" si="17">+CY7-DL7</f>
        <v>20819286363.715271</v>
      </c>
      <c r="DN7" s="42">
        <f t="shared" ref="DN7:DN70" si="18">YEAR(G7)</f>
        <v>2010</v>
      </c>
    </row>
    <row r="8" spans="1:118" s="42" customFormat="1" ht="13" x14ac:dyDescent="0.25">
      <c r="A8" s="110" t="s">
        <v>460</v>
      </c>
      <c r="B8" s="110" t="s">
        <v>39</v>
      </c>
      <c r="C8" s="111"/>
      <c r="D8" s="109" t="s">
        <v>88</v>
      </c>
      <c r="E8" s="184" t="s">
        <v>844</v>
      </c>
      <c r="F8" s="109" t="s">
        <v>536</v>
      </c>
      <c r="G8" s="114">
        <v>43782</v>
      </c>
      <c r="H8" s="114">
        <v>43831</v>
      </c>
      <c r="I8" s="115" t="s">
        <v>783</v>
      </c>
      <c r="J8" s="184" t="s">
        <v>94</v>
      </c>
      <c r="K8" s="116" t="s">
        <v>66</v>
      </c>
      <c r="L8" s="109"/>
      <c r="M8" s="38" t="str">
        <f t="shared" si="1"/>
        <v>6274</v>
      </c>
      <c r="N8" s="109">
        <v>6274001905</v>
      </c>
      <c r="O8" s="116">
        <v>6274001905</v>
      </c>
      <c r="P8" s="77"/>
      <c r="Q8" s="77"/>
      <c r="R8" s="77">
        <v>400000000</v>
      </c>
      <c r="S8" s="193">
        <f t="shared" si="2"/>
        <v>6666666.666666667</v>
      </c>
      <c r="T8" s="155">
        <v>6666666.666666667</v>
      </c>
      <c r="U8" s="155">
        <v>6666666.666666667</v>
      </c>
      <c r="V8" s="155">
        <v>6666666.666666667</v>
      </c>
      <c r="W8" s="155">
        <v>6666666.666666667</v>
      </c>
      <c r="X8" s="155">
        <v>6666666.666666667</v>
      </c>
      <c r="Y8" s="155">
        <v>6666666.666666667</v>
      </c>
      <c r="Z8" s="155">
        <v>6666666.666666667</v>
      </c>
      <c r="AA8" s="155">
        <v>6666666.666666667</v>
      </c>
      <c r="AB8" s="155">
        <v>6666666.666666667</v>
      </c>
      <c r="AC8" s="155">
        <v>6666666.666666667</v>
      </c>
      <c r="AD8" s="155">
        <v>6666666.666666667</v>
      </c>
      <c r="AE8" s="155">
        <v>6666666.666666667</v>
      </c>
      <c r="AF8" s="155">
        <f t="shared" si="3"/>
        <v>80000000</v>
      </c>
      <c r="AG8" s="159">
        <f t="shared" si="4"/>
        <v>320000000</v>
      </c>
      <c r="AH8" s="155">
        <v>6666666.666666667</v>
      </c>
      <c r="AI8" s="155">
        <v>6666666.666666667</v>
      </c>
      <c r="AJ8" s="155">
        <v>6666666.666666667</v>
      </c>
      <c r="AK8" s="155">
        <v>6666666.666666667</v>
      </c>
      <c r="AL8" s="155">
        <v>6666666.666666667</v>
      </c>
      <c r="AM8" s="155">
        <v>6666666.666666667</v>
      </c>
      <c r="AN8" s="155">
        <v>6666666.666666667</v>
      </c>
      <c r="AO8" s="155">
        <v>6666666.666666667</v>
      </c>
      <c r="AP8" s="155">
        <v>6666666.666666667</v>
      </c>
      <c r="AQ8" s="155">
        <v>6666666.666666667</v>
      </c>
      <c r="AR8" s="155">
        <v>6666666.666666667</v>
      </c>
      <c r="AS8" s="155">
        <v>6666666.666666667</v>
      </c>
      <c r="AT8" s="155">
        <f t="shared" si="5"/>
        <v>80000000</v>
      </c>
      <c r="AU8" s="159">
        <f t="shared" si="6"/>
        <v>240000000</v>
      </c>
      <c r="AV8" s="155">
        <v>6666666.666666667</v>
      </c>
      <c r="AW8" s="155">
        <v>6666666.666666667</v>
      </c>
      <c r="AX8" s="155">
        <v>6666666.666666667</v>
      </c>
      <c r="AY8" s="155">
        <v>6666666.666666667</v>
      </c>
      <c r="AZ8" s="155">
        <v>6666666.666666667</v>
      </c>
      <c r="BA8" s="155">
        <v>6666666.666666667</v>
      </c>
      <c r="BB8" s="155">
        <v>6666666.666666667</v>
      </c>
      <c r="BC8" s="155">
        <v>6666666.666666667</v>
      </c>
      <c r="BD8" s="155">
        <v>6666666.666666667</v>
      </c>
      <c r="BE8" s="155">
        <v>6666666.666666667</v>
      </c>
      <c r="BF8" s="155">
        <v>6666666.666666667</v>
      </c>
      <c r="BG8" s="155">
        <v>6666666.666666667</v>
      </c>
      <c r="BH8" s="155">
        <f t="shared" si="8"/>
        <v>80000000</v>
      </c>
      <c r="BI8" s="159">
        <f>+R8-BH8</f>
        <v>320000000</v>
      </c>
      <c r="BJ8" s="155">
        <v>6666666.666666667</v>
      </c>
      <c r="BK8" s="155">
        <v>6666666.666666667</v>
      </c>
      <c r="BL8" s="155">
        <v>6666666.666666667</v>
      </c>
      <c r="BM8" s="155">
        <v>6666666.666666667</v>
      </c>
      <c r="BN8" s="155">
        <v>6666666.666666667</v>
      </c>
      <c r="BO8" s="155">
        <v>6666666.666666667</v>
      </c>
      <c r="BP8" s="155">
        <v>6666666.666666667</v>
      </c>
      <c r="BQ8" s="155">
        <v>6666666.666666667</v>
      </c>
      <c r="BR8" s="155">
        <v>6666666.666666667</v>
      </c>
      <c r="BS8" s="155">
        <v>6666666.666666667</v>
      </c>
      <c r="BT8" s="155">
        <v>6666666.666666667</v>
      </c>
      <c r="BU8" s="155">
        <v>6666666.666666667</v>
      </c>
      <c r="BV8" s="155">
        <f t="shared" si="10"/>
        <v>80000000</v>
      </c>
      <c r="BW8" s="159">
        <f t="shared" si="11"/>
        <v>240000000</v>
      </c>
      <c r="BX8" s="157">
        <v>6666666.666666667</v>
      </c>
      <c r="BY8" s="157">
        <v>6666666.666666667</v>
      </c>
      <c r="BZ8" s="157">
        <v>6666666.666666667</v>
      </c>
      <c r="CA8" s="157">
        <v>6666666.666666667</v>
      </c>
      <c r="CB8" s="157">
        <v>6666666.666666667</v>
      </c>
      <c r="CC8" s="157">
        <v>6666666.666666667</v>
      </c>
      <c r="CD8" s="157">
        <v>6666666.666666667</v>
      </c>
      <c r="CE8" s="157">
        <v>6666666.666666667</v>
      </c>
      <c r="CF8" s="157">
        <v>6666666.666666667</v>
      </c>
      <c r="CG8" s="157">
        <v>6666666.666666667</v>
      </c>
      <c r="CH8" s="157">
        <v>6666666.666666667</v>
      </c>
      <c r="CI8" s="157">
        <v>6666666.666666667</v>
      </c>
      <c r="CJ8" s="155">
        <f t="shared" si="13"/>
        <v>80000000</v>
      </c>
      <c r="CK8" s="159">
        <f t="shared" si="14"/>
        <v>160000000</v>
      </c>
      <c r="CL8" s="155">
        <v>6666666.666666667</v>
      </c>
      <c r="CM8" s="155">
        <v>6666666.666666667</v>
      </c>
      <c r="CN8" s="155">
        <v>6666666.666666667</v>
      </c>
      <c r="CO8" s="155">
        <v>6666666.666666667</v>
      </c>
      <c r="CP8" s="155">
        <v>6666666.666666667</v>
      </c>
      <c r="CQ8" s="155">
        <v>6666666.666666667</v>
      </c>
      <c r="CR8" s="155">
        <v>6666666.666666667</v>
      </c>
      <c r="CS8" s="155">
        <v>6666666.666666667</v>
      </c>
      <c r="CT8" s="155">
        <v>6666666.666666667</v>
      </c>
      <c r="CU8" s="155">
        <v>6666666.666666667</v>
      </c>
      <c r="CV8" s="155">
        <v>6666666.666666667</v>
      </c>
      <c r="CW8" s="155">
        <v>6666666.666666667</v>
      </c>
      <c r="CX8" s="155">
        <f>+SUM(CL8:CW8)</f>
        <v>80000000</v>
      </c>
      <c r="CY8" s="155">
        <f>+CK8-CX8</f>
        <v>80000000</v>
      </c>
      <c r="CZ8" s="155">
        <f t="shared" si="16"/>
        <v>6666666.666666667</v>
      </c>
      <c r="DA8" s="155">
        <v>6666666.666666667</v>
      </c>
      <c r="DB8" s="155">
        <v>6666666.666666667</v>
      </c>
      <c r="DC8" s="155">
        <v>6666666.666666667</v>
      </c>
      <c r="DD8" s="155"/>
      <c r="DE8" s="155"/>
      <c r="DF8" s="155"/>
      <c r="DG8" s="155"/>
      <c r="DH8" s="155"/>
      <c r="DI8" s="155"/>
      <c r="DJ8" s="155"/>
      <c r="DK8" s="155"/>
      <c r="DL8" s="155">
        <f>+SUM(CZ8:DK8)</f>
        <v>26666666.666666668</v>
      </c>
      <c r="DM8" s="155">
        <f t="shared" si="17"/>
        <v>53333333.333333328</v>
      </c>
      <c r="DN8" s="1">
        <f t="shared" si="18"/>
        <v>2019</v>
      </c>
    </row>
    <row r="9" spans="1:118" s="42" customFormat="1" ht="13" x14ac:dyDescent="0.25">
      <c r="A9" s="110" t="s">
        <v>714</v>
      </c>
      <c r="B9" s="110" t="s">
        <v>39</v>
      </c>
      <c r="C9" s="111"/>
      <c r="D9" s="182" t="s">
        <v>610</v>
      </c>
      <c r="E9" s="184" t="s">
        <v>667</v>
      </c>
      <c r="F9" s="109" t="s">
        <v>668</v>
      </c>
      <c r="G9" s="35">
        <v>43830</v>
      </c>
      <c r="H9" s="35">
        <v>43831</v>
      </c>
      <c r="I9" s="173" t="s">
        <v>717</v>
      </c>
      <c r="J9" s="190" t="s">
        <v>94</v>
      </c>
      <c r="K9" s="37" t="s">
        <v>66</v>
      </c>
      <c r="L9" s="33"/>
      <c r="M9" s="38" t="str">
        <f t="shared" si="1"/>
        <v>6273</v>
      </c>
      <c r="N9" s="35" t="s">
        <v>718</v>
      </c>
      <c r="O9" s="37">
        <v>6274001901</v>
      </c>
      <c r="P9" s="58"/>
      <c r="Q9" s="58"/>
      <c r="R9" s="155">
        <v>31530000</v>
      </c>
      <c r="S9" s="193">
        <f t="shared" si="2"/>
        <v>875833.33333333337</v>
      </c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>
        <v>875833.33333333337</v>
      </c>
      <c r="AF9" s="155">
        <f t="shared" si="3"/>
        <v>875833.33333333337</v>
      </c>
      <c r="AG9" s="159">
        <f t="shared" si="4"/>
        <v>30654166.666666668</v>
      </c>
      <c r="AH9" s="155">
        <v>875833.33333333337</v>
      </c>
      <c r="AI9" s="155">
        <v>875833.33333333337</v>
      </c>
      <c r="AJ9" s="155">
        <v>875833.33333333337</v>
      </c>
      <c r="AK9" s="155">
        <v>875833.33333333337</v>
      </c>
      <c r="AL9" s="155">
        <v>875833.33333333337</v>
      </c>
      <c r="AM9" s="155">
        <v>875833.33333333337</v>
      </c>
      <c r="AN9" s="155">
        <v>875833.33333333337</v>
      </c>
      <c r="AO9" s="155">
        <v>875833.33333333337</v>
      </c>
      <c r="AP9" s="155">
        <v>875833.33333333337</v>
      </c>
      <c r="AQ9" s="155">
        <v>875833.33333333337</v>
      </c>
      <c r="AR9" s="155">
        <v>875833.33333333337</v>
      </c>
      <c r="AS9" s="155">
        <v>875833.33333333337</v>
      </c>
      <c r="AT9" s="155">
        <f t="shared" si="5"/>
        <v>10510000</v>
      </c>
      <c r="AU9" s="159">
        <f t="shared" si="6"/>
        <v>20144166.666666668</v>
      </c>
      <c r="AV9" s="155">
        <v>875833.33333333337</v>
      </c>
      <c r="AW9" s="155">
        <v>875833.33333333337</v>
      </c>
      <c r="AX9" s="155">
        <v>875833.33333333337</v>
      </c>
      <c r="AY9" s="155">
        <v>875833.33333333337</v>
      </c>
      <c r="AZ9" s="155">
        <v>875833.33333333337</v>
      </c>
      <c r="BA9" s="155">
        <v>875833.33333333337</v>
      </c>
      <c r="BB9" s="155">
        <v>875833.33333333337</v>
      </c>
      <c r="BC9" s="155">
        <v>875833.33333333337</v>
      </c>
      <c r="BD9" s="155">
        <v>875833.33333333337</v>
      </c>
      <c r="BE9" s="155">
        <v>875833.33333333337</v>
      </c>
      <c r="BF9" s="155">
        <v>875833.33333333337</v>
      </c>
      <c r="BG9" s="155">
        <v>875833.33333333337</v>
      </c>
      <c r="BH9" s="155">
        <f t="shared" si="8"/>
        <v>10510000</v>
      </c>
      <c r="BI9" s="159">
        <f>+AU9-BH9</f>
        <v>9634166.6666666679</v>
      </c>
      <c r="BJ9" s="155">
        <v>875833.33333333337</v>
      </c>
      <c r="BK9" s="155">
        <v>875833.33333333337</v>
      </c>
      <c r="BL9" s="155">
        <v>875833.33333333337</v>
      </c>
      <c r="BM9" s="155">
        <v>875833.33333333337</v>
      </c>
      <c r="BN9" s="155">
        <v>875833.33333333337</v>
      </c>
      <c r="BO9" s="155">
        <v>875833.33333333337</v>
      </c>
      <c r="BP9" s="155">
        <v>875833.33333333337</v>
      </c>
      <c r="BQ9" s="155">
        <v>875833.33333333337</v>
      </c>
      <c r="BR9" s="155">
        <v>875833.33333333337</v>
      </c>
      <c r="BS9" s="155">
        <v>875833.33333333337</v>
      </c>
      <c r="BT9" s="155">
        <v>875833.33333333337</v>
      </c>
      <c r="BU9" s="155">
        <v>0</v>
      </c>
      <c r="BV9" s="155">
        <f t="shared" si="10"/>
        <v>9634166.666666666</v>
      </c>
      <c r="BW9" s="159">
        <f t="shared" si="11"/>
        <v>0</v>
      </c>
      <c r="BX9" s="157">
        <v>0</v>
      </c>
      <c r="BY9" s="157">
        <v>0</v>
      </c>
      <c r="BZ9" s="157">
        <v>0</v>
      </c>
      <c r="CA9" s="157">
        <v>0</v>
      </c>
      <c r="CB9" s="157">
        <v>0</v>
      </c>
      <c r="CC9" s="157">
        <v>0</v>
      </c>
      <c r="CD9" s="157">
        <v>0</v>
      </c>
      <c r="CE9" s="157">
        <v>0</v>
      </c>
      <c r="CF9" s="157">
        <v>0</v>
      </c>
      <c r="CG9" s="157">
        <v>0</v>
      </c>
      <c r="CH9" s="157">
        <v>0</v>
      </c>
      <c r="CI9" s="157">
        <v>0</v>
      </c>
      <c r="CJ9" s="155">
        <f t="shared" si="13"/>
        <v>0</v>
      </c>
      <c r="CK9" s="159">
        <f t="shared" si="14"/>
        <v>0</v>
      </c>
      <c r="CL9" s="155">
        <v>0</v>
      </c>
      <c r="CM9" s="155">
        <v>0</v>
      </c>
      <c r="CN9" s="155">
        <v>0</v>
      </c>
      <c r="CO9" s="155">
        <v>0</v>
      </c>
      <c r="CP9" s="155">
        <v>0</v>
      </c>
      <c r="CQ9" s="155">
        <v>0</v>
      </c>
      <c r="CR9" s="155">
        <v>0</v>
      </c>
      <c r="CS9" s="155">
        <v>0</v>
      </c>
      <c r="CT9" s="155">
        <v>0</v>
      </c>
      <c r="CU9" s="155">
        <v>0</v>
      </c>
      <c r="CV9" s="155">
        <v>0</v>
      </c>
      <c r="CW9" s="155">
        <v>0</v>
      </c>
      <c r="CX9" s="155">
        <f>+SUM(CL9:CW9)</f>
        <v>0</v>
      </c>
      <c r="CY9" s="155">
        <f>+CK9-CX9</f>
        <v>0</v>
      </c>
      <c r="CZ9" s="155"/>
      <c r="DA9" s="155"/>
      <c r="DB9" s="155"/>
      <c r="DC9" s="155">
        <v>0</v>
      </c>
      <c r="DD9" s="155"/>
      <c r="DE9" s="155"/>
      <c r="DF9" s="155"/>
      <c r="DG9" s="155"/>
      <c r="DH9" s="155"/>
      <c r="DI9" s="155"/>
      <c r="DJ9" s="155"/>
      <c r="DK9" s="155"/>
      <c r="DL9" s="155">
        <f>+SUM(CZ9:DK9)</f>
        <v>0</v>
      </c>
      <c r="DM9" s="155">
        <f t="shared" si="17"/>
        <v>0</v>
      </c>
      <c r="DN9" s="1">
        <f t="shared" si="18"/>
        <v>2019</v>
      </c>
    </row>
    <row r="10" spans="1:118" s="42" customFormat="1" ht="13" x14ac:dyDescent="0.25">
      <c r="A10" s="110" t="s">
        <v>460</v>
      </c>
      <c r="B10" s="110" t="s">
        <v>39</v>
      </c>
      <c r="C10" s="111"/>
      <c r="D10" s="109" t="s">
        <v>168</v>
      </c>
      <c r="E10" s="184" t="s">
        <v>845</v>
      </c>
      <c r="F10" s="109" t="s">
        <v>528</v>
      </c>
      <c r="G10" s="114">
        <v>43843</v>
      </c>
      <c r="H10" s="114">
        <v>43843</v>
      </c>
      <c r="I10" s="115" t="s">
        <v>783</v>
      </c>
      <c r="J10" s="184" t="s">
        <v>94</v>
      </c>
      <c r="K10" s="116" t="s">
        <v>66</v>
      </c>
      <c r="L10" s="109"/>
      <c r="M10" s="38" t="str">
        <f t="shared" si="1"/>
        <v>6274</v>
      </c>
      <c r="N10" s="109">
        <v>6274001906</v>
      </c>
      <c r="O10" s="116" t="s">
        <v>346</v>
      </c>
      <c r="P10" s="77"/>
      <c r="Q10" s="77"/>
      <c r="R10" s="77">
        <v>57000000</v>
      </c>
      <c r="S10" s="193">
        <f t="shared" si="2"/>
        <v>950000</v>
      </c>
      <c r="T10" s="155">
        <v>950000</v>
      </c>
      <c r="U10" s="155">
        <v>950000</v>
      </c>
      <c r="V10" s="155">
        <v>950000</v>
      </c>
      <c r="W10" s="155">
        <v>950000</v>
      </c>
      <c r="X10" s="155">
        <v>950000</v>
      </c>
      <c r="Y10" s="155">
        <v>950000</v>
      </c>
      <c r="Z10" s="155">
        <v>950000</v>
      </c>
      <c r="AA10" s="155">
        <v>950000</v>
      </c>
      <c r="AB10" s="155">
        <v>950000</v>
      </c>
      <c r="AC10" s="155">
        <v>950000</v>
      </c>
      <c r="AD10" s="155">
        <v>950000</v>
      </c>
      <c r="AE10" s="155">
        <v>950000</v>
      </c>
      <c r="AF10" s="155">
        <f t="shared" si="3"/>
        <v>11400000</v>
      </c>
      <c r="AG10" s="159">
        <f t="shared" si="4"/>
        <v>45600000</v>
      </c>
      <c r="AH10" s="155">
        <v>950000</v>
      </c>
      <c r="AI10" s="155">
        <v>950000</v>
      </c>
      <c r="AJ10" s="155">
        <v>950000</v>
      </c>
      <c r="AK10" s="155">
        <v>950000</v>
      </c>
      <c r="AL10" s="155">
        <v>950000</v>
      </c>
      <c r="AM10" s="155">
        <v>950000</v>
      </c>
      <c r="AN10" s="155">
        <v>950000</v>
      </c>
      <c r="AO10" s="155">
        <v>950000</v>
      </c>
      <c r="AP10" s="155">
        <v>950000</v>
      </c>
      <c r="AQ10" s="155">
        <v>950000</v>
      </c>
      <c r="AR10" s="155">
        <v>950000</v>
      </c>
      <c r="AS10" s="155">
        <v>950000</v>
      </c>
      <c r="AT10" s="155">
        <f t="shared" si="5"/>
        <v>11400000</v>
      </c>
      <c r="AU10" s="159">
        <f t="shared" si="6"/>
        <v>34200000</v>
      </c>
      <c r="AV10" s="155">
        <v>950000</v>
      </c>
      <c r="AW10" s="155">
        <v>950000</v>
      </c>
      <c r="AX10" s="155">
        <v>950000</v>
      </c>
      <c r="AY10" s="155">
        <v>950000</v>
      </c>
      <c r="AZ10" s="155">
        <v>950000</v>
      </c>
      <c r="BA10" s="155">
        <v>950000</v>
      </c>
      <c r="BB10" s="155">
        <v>950000</v>
      </c>
      <c r="BC10" s="155">
        <v>950000</v>
      </c>
      <c r="BD10" s="155">
        <v>950000</v>
      </c>
      <c r="BE10" s="155">
        <v>950000</v>
      </c>
      <c r="BF10" s="155">
        <v>950000</v>
      </c>
      <c r="BG10" s="155">
        <v>950000</v>
      </c>
      <c r="BH10" s="155">
        <f t="shared" si="8"/>
        <v>11400000</v>
      </c>
      <c r="BI10" s="159">
        <f>+AU10-BH10</f>
        <v>22800000</v>
      </c>
      <c r="BJ10" s="155">
        <v>950000</v>
      </c>
      <c r="BK10" s="155">
        <v>950000</v>
      </c>
      <c r="BL10" s="155">
        <v>950000</v>
      </c>
      <c r="BM10" s="155">
        <v>950000</v>
      </c>
      <c r="BN10" s="155">
        <v>950000</v>
      </c>
      <c r="BO10" s="155">
        <v>950000</v>
      </c>
      <c r="BP10" s="155">
        <v>950000</v>
      </c>
      <c r="BQ10" s="155">
        <v>950000</v>
      </c>
      <c r="BR10" s="155">
        <v>950000</v>
      </c>
      <c r="BS10" s="155">
        <v>950000</v>
      </c>
      <c r="BT10" s="155">
        <v>950000</v>
      </c>
      <c r="BU10" s="155">
        <v>950000</v>
      </c>
      <c r="BV10" s="155">
        <f t="shared" si="10"/>
        <v>11400000</v>
      </c>
      <c r="BW10" s="159">
        <f t="shared" si="11"/>
        <v>11400000</v>
      </c>
      <c r="BX10" s="157">
        <v>950000</v>
      </c>
      <c r="BY10" s="157">
        <v>950000</v>
      </c>
      <c r="BZ10" s="157">
        <v>950000</v>
      </c>
      <c r="CA10" s="157">
        <v>950000</v>
      </c>
      <c r="CB10" s="157">
        <v>950000</v>
      </c>
      <c r="CC10" s="157">
        <v>950000</v>
      </c>
      <c r="CD10" s="157">
        <v>950000</v>
      </c>
      <c r="CE10" s="157">
        <v>950000</v>
      </c>
      <c r="CF10" s="157">
        <v>950000</v>
      </c>
      <c r="CG10" s="157">
        <v>950000</v>
      </c>
      <c r="CH10" s="157">
        <v>950000</v>
      </c>
      <c r="CI10" s="157">
        <v>950000</v>
      </c>
      <c r="CJ10" s="155">
        <f t="shared" si="13"/>
        <v>11400000</v>
      </c>
      <c r="CK10" s="159">
        <f t="shared" si="14"/>
        <v>0</v>
      </c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>
        <v>0</v>
      </c>
      <c r="DD10" s="159"/>
      <c r="DE10" s="159"/>
      <c r="DF10" s="159"/>
      <c r="DG10" s="159"/>
      <c r="DH10" s="159"/>
      <c r="DI10" s="159"/>
      <c r="DJ10" s="159"/>
      <c r="DK10" s="159"/>
      <c r="DL10" s="159"/>
      <c r="DM10" s="159">
        <f t="shared" si="17"/>
        <v>0</v>
      </c>
      <c r="DN10" s="1">
        <f t="shared" si="18"/>
        <v>2020</v>
      </c>
    </row>
    <row r="11" spans="1:118" s="42" customFormat="1" ht="13" x14ac:dyDescent="0.25">
      <c r="A11" s="109" t="s">
        <v>195</v>
      </c>
      <c r="B11" s="109" t="s">
        <v>196</v>
      </c>
      <c r="C11" s="111" t="s">
        <v>197</v>
      </c>
      <c r="D11" s="109" t="s">
        <v>82</v>
      </c>
      <c r="E11" s="184" t="s">
        <v>1015</v>
      </c>
      <c r="F11" s="109" t="s">
        <v>198</v>
      </c>
      <c r="G11" s="114">
        <v>44074</v>
      </c>
      <c r="H11" s="114">
        <v>44074</v>
      </c>
      <c r="I11" s="115" t="s">
        <v>1273</v>
      </c>
      <c r="J11" s="184" t="s">
        <v>762</v>
      </c>
      <c r="K11" s="116" t="s">
        <v>199</v>
      </c>
      <c r="L11" s="109" t="s">
        <v>200</v>
      </c>
      <c r="M11" s="38" t="str">
        <f t="shared" si="1"/>
        <v>6274</v>
      </c>
      <c r="N11" s="109">
        <v>6274001903</v>
      </c>
      <c r="O11" s="116">
        <v>6274001903</v>
      </c>
      <c r="P11" s="77"/>
      <c r="Q11" s="77"/>
      <c r="R11" s="77">
        <v>1985420682</v>
      </c>
      <c r="S11" s="118">
        <f t="shared" si="2"/>
        <v>22060229.800000001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22060230</v>
      </c>
      <c r="AB11" s="41">
        <v>22060230</v>
      </c>
      <c r="AC11" s="41">
        <v>22060230</v>
      </c>
      <c r="AD11" s="41">
        <v>22060230</v>
      </c>
      <c r="AE11" s="41">
        <v>22060230</v>
      </c>
      <c r="AF11" s="41">
        <f t="shared" si="3"/>
        <v>110301150</v>
      </c>
      <c r="AG11" s="41">
        <f t="shared" si="4"/>
        <v>1875119532</v>
      </c>
      <c r="AH11" s="41">
        <v>22060230</v>
      </c>
      <c r="AI11" s="41">
        <v>22060230</v>
      </c>
      <c r="AJ11" s="41">
        <v>22060230</v>
      </c>
      <c r="AK11" s="41">
        <v>22060230</v>
      </c>
      <c r="AL11" s="41">
        <v>22060230</v>
      </c>
      <c r="AM11" s="41">
        <v>22060230</v>
      </c>
      <c r="AN11" s="41">
        <v>22060230</v>
      </c>
      <c r="AO11" s="41">
        <v>22060230</v>
      </c>
      <c r="AP11" s="41">
        <v>22060230</v>
      </c>
      <c r="AQ11" s="41">
        <v>22060230</v>
      </c>
      <c r="AR11" s="41">
        <v>22060230</v>
      </c>
      <c r="AS11" s="41">
        <v>22060230</v>
      </c>
      <c r="AT11" s="41">
        <f t="shared" si="5"/>
        <v>264722760</v>
      </c>
      <c r="AU11" s="120">
        <f t="shared" si="6"/>
        <v>1610396772</v>
      </c>
      <c r="AV11" s="41">
        <v>22060230</v>
      </c>
      <c r="AW11" s="41">
        <v>22060230</v>
      </c>
      <c r="AX11" s="41">
        <v>22060230</v>
      </c>
      <c r="AY11" s="41">
        <v>22060230</v>
      </c>
      <c r="AZ11" s="41">
        <v>22060230</v>
      </c>
      <c r="BA11" s="41">
        <v>22060230</v>
      </c>
      <c r="BB11" s="41">
        <v>22060230</v>
      </c>
      <c r="BC11" s="41">
        <v>22060230</v>
      </c>
      <c r="BD11" s="41">
        <v>22060230</v>
      </c>
      <c r="BE11" s="41">
        <v>22060230</v>
      </c>
      <c r="BF11" s="41">
        <v>22060230</v>
      </c>
      <c r="BG11" s="41">
        <v>22060230</v>
      </c>
      <c r="BH11" s="41">
        <f t="shared" si="8"/>
        <v>264722760</v>
      </c>
      <c r="BI11" s="120">
        <f>+AU11-BH11</f>
        <v>1345674012</v>
      </c>
      <c r="BJ11" s="41">
        <v>22060230</v>
      </c>
      <c r="BK11" s="41">
        <v>22060230</v>
      </c>
      <c r="BL11" s="41">
        <v>22060230</v>
      </c>
      <c r="BM11" s="41">
        <v>22060230</v>
      </c>
      <c r="BN11" s="41">
        <v>22060230</v>
      </c>
      <c r="BO11" s="41">
        <v>22060230</v>
      </c>
      <c r="BP11" s="41">
        <v>22060230</v>
      </c>
      <c r="BQ11" s="41">
        <v>22060230</v>
      </c>
      <c r="BR11" s="41">
        <v>22060230</v>
      </c>
      <c r="BS11" s="41">
        <v>22060230</v>
      </c>
      <c r="BT11" s="41">
        <v>22060230</v>
      </c>
      <c r="BU11" s="41">
        <v>22060230</v>
      </c>
      <c r="BV11" s="41">
        <f t="shared" si="10"/>
        <v>264722760</v>
      </c>
      <c r="BW11" s="120">
        <f t="shared" si="11"/>
        <v>1080951252</v>
      </c>
      <c r="BX11" s="61">
        <v>22060230</v>
      </c>
      <c r="BY11" s="61">
        <v>22060230</v>
      </c>
      <c r="BZ11" s="61">
        <v>22060230</v>
      </c>
      <c r="CA11" s="61">
        <v>22060230</v>
      </c>
      <c r="CB11" s="61">
        <v>22060230</v>
      </c>
      <c r="CC11" s="61">
        <v>22060230</v>
      </c>
      <c r="CD11" s="61">
        <v>22060230</v>
      </c>
      <c r="CE11" s="61">
        <v>22060230</v>
      </c>
      <c r="CF11" s="61">
        <v>22060230</v>
      </c>
      <c r="CG11" s="61">
        <v>22060230</v>
      </c>
      <c r="CH11" s="61">
        <v>22060230</v>
      </c>
      <c r="CI11" s="61">
        <v>22060230</v>
      </c>
      <c r="CJ11" s="41">
        <f t="shared" si="13"/>
        <v>264722760</v>
      </c>
      <c r="CK11" s="120">
        <f t="shared" si="14"/>
        <v>816228492</v>
      </c>
      <c r="CL11" s="41">
        <v>22060230</v>
      </c>
      <c r="CM11" s="41">
        <v>22060230</v>
      </c>
      <c r="CN11" s="41">
        <v>22060230</v>
      </c>
      <c r="CO11" s="41">
        <v>22060230</v>
      </c>
      <c r="CP11" s="41">
        <v>22060230</v>
      </c>
      <c r="CQ11" s="41">
        <v>22060230</v>
      </c>
      <c r="CR11" s="41">
        <v>22060230</v>
      </c>
      <c r="CS11" s="41">
        <v>22060230</v>
      </c>
      <c r="CT11" s="41">
        <v>22060230</v>
      </c>
      <c r="CU11" s="41">
        <v>22060230</v>
      </c>
      <c r="CV11" s="41">
        <v>22060230</v>
      </c>
      <c r="CW11" s="41">
        <v>22060230</v>
      </c>
      <c r="CX11" s="41">
        <f t="shared" ref="CX11:CX35" si="19">+SUM(CL11:CW11)</f>
        <v>264722760</v>
      </c>
      <c r="CY11" s="41">
        <f>+CK11-CX11</f>
        <v>551505732</v>
      </c>
      <c r="CZ11" s="41">
        <f t="shared" ref="CZ11:CZ18" si="20">S11</f>
        <v>22060229.800000001</v>
      </c>
      <c r="DA11" s="41">
        <v>22060229.800000001</v>
      </c>
      <c r="DB11" s="41">
        <v>22060229.800000001</v>
      </c>
      <c r="DC11" s="41">
        <v>22060229.800000001</v>
      </c>
      <c r="DD11" s="41"/>
      <c r="DE11" s="41"/>
      <c r="DF11" s="41"/>
      <c r="DG11" s="41"/>
      <c r="DH11" s="41"/>
      <c r="DI11" s="41"/>
      <c r="DJ11" s="41"/>
      <c r="DK11" s="41"/>
      <c r="DL11" s="41">
        <f t="shared" ref="DL11:DL35" si="21">+SUM(CZ11:DK11)</f>
        <v>88240919.200000003</v>
      </c>
      <c r="DM11" s="41">
        <f t="shared" si="17"/>
        <v>463264812.80000001</v>
      </c>
      <c r="DN11" s="1">
        <f t="shared" si="18"/>
        <v>2020</v>
      </c>
    </row>
    <row r="12" spans="1:118" s="42" customFormat="1" ht="13" x14ac:dyDescent="0.25">
      <c r="A12" s="110" t="s">
        <v>460</v>
      </c>
      <c r="B12" s="110" t="s">
        <v>39</v>
      </c>
      <c r="C12" s="111"/>
      <c r="D12" s="109" t="s">
        <v>88</v>
      </c>
      <c r="E12" s="184" t="s">
        <v>846</v>
      </c>
      <c r="F12" s="109" t="s">
        <v>537</v>
      </c>
      <c r="G12" s="114">
        <v>44105</v>
      </c>
      <c r="H12" s="114">
        <v>44118</v>
      </c>
      <c r="I12" s="115" t="s">
        <v>783</v>
      </c>
      <c r="J12" s="184" t="s">
        <v>94</v>
      </c>
      <c r="K12" s="116" t="s">
        <v>66</v>
      </c>
      <c r="L12" s="109"/>
      <c r="M12" s="38" t="str">
        <f t="shared" si="1"/>
        <v>6274</v>
      </c>
      <c r="N12" s="109">
        <v>6274001905</v>
      </c>
      <c r="O12" s="116">
        <v>6274001905</v>
      </c>
      <c r="P12" s="77"/>
      <c r="Q12" s="77"/>
      <c r="R12" s="77">
        <v>380000000</v>
      </c>
      <c r="S12" s="193">
        <f t="shared" si="2"/>
        <v>6333333.333333333</v>
      </c>
      <c r="T12" s="155">
        <v>0</v>
      </c>
      <c r="U12" s="155">
        <v>0</v>
      </c>
      <c r="V12" s="155">
        <v>0</v>
      </c>
      <c r="W12" s="155">
        <v>0</v>
      </c>
      <c r="X12" s="155">
        <v>0</v>
      </c>
      <c r="Y12" s="155">
        <v>0</v>
      </c>
      <c r="Z12" s="155">
        <v>0</v>
      </c>
      <c r="AA12" s="155">
        <v>0</v>
      </c>
      <c r="AB12" s="155">
        <v>0</v>
      </c>
      <c r="AC12" s="155">
        <v>6333333.333333333</v>
      </c>
      <c r="AD12" s="155">
        <v>6333333.333333333</v>
      </c>
      <c r="AE12" s="155">
        <v>6333333.333333333</v>
      </c>
      <c r="AF12" s="155">
        <f t="shared" si="3"/>
        <v>19000000</v>
      </c>
      <c r="AG12" s="159">
        <f t="shared" si="4"/>
        <v>361000000</v>
      </c>
      <c r="AH12" s="155">
        <v>6333333.333333333</v>
      </c>
      <c r="AI12" s="155">
        <v>6333333.333333333</v>
      </c>
      <c r="AJ12" s="155">
        <v>6333333.333333333</v>
      </c>
      <c r="AK12" s="155">
        <v>6333333.333333333</v>
      </c>
      <c r="AL12" s="155">
        <v>6333333.333333333</v>
      </c>
      <c r="AM12" s="155">
        <v>6333333.333333333</v>
      </c>
      <c r="AN12" s="155">
        <v>6333333.333333333</v>
      </c>
      <c r="AO12" s="155">
        <v>6333333.333333333</v>
      </c>
      <c r="AP12" s="155">
        <v>6333333.333333333</v>
      </c>
      <c r="AQ12" s="155">
        <v>6333333.333333333</v>
      </c>
      <c r="AR12" s="155">
        <v>6333333.333333333</v>
      </c>
      <c r="AS12" s="155">
        <v>6333333.333333333</v>
      </c>
      <c r="AT12" s="155">
        <f t="shared" si="5"/>
        <v>76000000</v>
      </c>
      <c r="AU12" s="159">
        <f t="shared" si="6"/>
        <v>285000000</v>
      </c>
      <c r="AV12" s="155">
        <v>6333333.333333333</v>
      </c>
      <c r="AW12" s="155">
        <v>6333333.333333333</v>
      </c>
      <c r="AX12" s="155">
        <v>6333333.333333333</v>
      </c>
      <c r="AY12" s="155">
        <v>6333333.333333333</v>
      </c>
      <c r="AZ12" s="155">
        <v>6333333.333333333</v>
      </c>
      <c r="BA12" s="155">
        <v>6333333.333333333</v>
      </c>
      <c r="BB12" s="155">
        <v>6333333.333333333</v>
      </c>
      <c r="BC12" s="155">
        <v>6333333.333333333</v>
      </c>
      <c r="BD12" s="155">
        <v>6333333.333333333</v>
      </c>
      <c r="BE12" s="155">
        <v>6333333.333333333</v>
      </c>
      <c r="BF12" s="155">
        <v>6333333.333333333</v>
      </c>
      <c r="BG12" s="155">
        <v>6333333.333333333</v>
      </c>
      <c r="BH12" s="155">
        <f t="shared" si="8"/>
        <v>76000000</v>
      </c>
      <c r="BI12" s="159">
        <f>+R12-BH12</f>
        <v>304000000</v>
      </c>
      <c r="BJ12" s="155">
        <v>6333333.333333333</v>
      </c>
      <c r="BK12" s="155">
        <v>6333333.333333333</v>
      </c>
      <c r="BL12" s="155">
        <v>6333333.333333333</v>
      </c>
      <c r="BM12" s="155">
        <v>6333333.333333333</v>
      </c>
      <c r="BN12" s="155">
        <v>6333333.333333333</v>
      </c>
      <c r="BO12" s="155">
        <v>6333333.333333333</v>
      </c>
      <c r="BP12" s="155">
        <v>6333333.333333333</v>
      </c>
      <c r="BQ12" s="155">
        <v>6333333.333333333</v>
      </c>
      <c r="BR12" s="155">
        <v>6333333.333333333</v>
      </c>
      <c r="BS12" s="155">
        <v>6333333.333333333</v>
      </c>
      <c r="BT12" s="155">
        <v>6333333.333333333</v>
      </c>
      <c r="BU12" s="155">
        <v>6333333.333333333</v>
      </c>
      <c r="BV12" s="155">
        <f t="shared" si="10"/>
        <v>76000000</v>
      </c>
      <c r="BW12" s="159">
        <f t="shared" si="11"/>
        <v>228000000</v>
      </c>
      <c r="BX12" s="157">
        <v>6333333.333333333</v>
      </c>
      <c r="BY12" s="157">
        <v>6333333.333333333</v>
      </c>
      <c r="BZ12" s="157">
        <v>6333333.333333333</v>
      </c>
      <c r="CA12" s="157">
        <v>6333333.333333333</v>
      </c>
      <c r="CB12" s="157">
        <v>6333333.333333333</v>
      </c>
      <c r="CC12" s="157">
        <v>6333333.333333333</v>
      </c>
      <c r="CD12" s="157">
        <v>6333333.333333333</v>
      </c>
      <c r="CE12" s="157">
        <v>6333333.333333333</v>
      </c>
      <c r="CF12" s="157">
        <v>6333333.333333333</v>
      </c>
      <c r="CG12" s="157">
        <v>6333333.333333333</v>
      </c>
      <c r="CH12" s="157">
        <v>6333333.333333333</v>
      </c>
      <c r="CI12" s="157">
        <v>6333333.333333333</v>
      </c>
      <c r="CJ12" s="155">
        <f t="shared" si="13"/>
        <v>76000000</v>
      </c>
      <c r="CK12" s="159">
        <f t="shared" si="14"/>
        <v>152000000</v>
      </c>
      <c r="CL12" s="155">
        <v>6333333.333333333</v>
      </c>
      <c r="CM12" s="155">
        <v>6333333.333333333</v>
      </c>
      <c r="CN12" s="155">
        <v>6333333.333333333</v>
      </c>
      <c r="CO12" s="155">
        <v>6333333.333333333</v>
      </c>
      <c r="CP12" s="155">
        <v>6333333.333333333</v>
      </c>
      <c r="CQ12" s="155">
        <v>6333333.333333333</v>
      </c>
      <c r="CR12" s="155">
        <v>6333333.333333333</v>
      </c>
      <c r="CS12" s="155">
        <v>6333333.333333333</v>
      </c>
      <c r="CT12" s="155">
        <v>6333333.333333333</v>
      </c>
      <c r="CU12" s="155">
        <v>6333333.333333333</v>
      </c>
      <c r="CV12" s="155">
        <v>6333333.333333333</v>
      </c>
      <c r="CW12" s="155">
        <v>6333333.333333333</v>
      </c>
      <c r="CX12" s="155">
        <f t="shared" si="19"/>
        <v>76000000</v>
      </c>
      <c r="CY12" s="155">
        <f>+CK12-CX12</f>
        <v>76000000</v>
      </c>
      <c r="CZ12" s="155">
        <f t="shared" si="20"/>
        <v>6333333.333333333</v>
      </c>
      <c r="DA12" s="155">
        <v>6333333.333333333</v>
      </c>
      <c r="DB12" s="155">
        <v>6333333.333333333</v>
      </c>
      <c r="DC12" s="155">
        <v>6333333.333333333</v>
      </c>
      <c r="DD12" s="155"/>
      <c r="DE12" s="155"/>
      <c r="DF12" s="155"/>
      <c r="DG12" s="155"/>
      <c r="DH12" s="155"/>
      <c r="DI12" s="155"/>
      <c r="DJ12" s="155"/>
      <c r="DK12" s="155"/>
      <c r="DL12" s="155">
        <f t="shared" si="21"/>
        <v>25333333.333333332</v>
      </c>
      <c r="DM12" s="155">
        <f t="shared" si="17"/>
        <v>50666666.666666672</v>
      </c>
      <c r="DN12" s="1">
        <f t="shared" si="18"/>
        <v>2020</v>
      </c>
    </row>
    <row r="13" spans="1:118" s="42" customFormat="1" ht="13" x14ac:dyDescent="0.25">
      <c r="A13" s="110" t="s">
        <v>344</v>
      </c>
      <c r="B13" s="109" t="s">
        <v>196</v>
      </c>
      <c r="C13" s="111" t="s">
        <v>197</v>
      </c>
      <c r="D13" s="109" t="s">
        <v>147</v>
      </c>
      <c r="E13" s="184" t="s">
        <v>1107</v>
      </c>
      <c r="F13" s="109" t="s">
        <v>365</v>
      </c>
      <c r="G13" s="114">
        <v>44110</v>
      </c>
      <c r="H13" s="114">
        <v>44110</v>
      </c>
      <c r="I13" s="115" t="s">
        <v>1223</v>
      </c>
      <c r="J13" s="184" t="s">
        <v>762</v>
      </c>
      <c r="K13" s="116" t="s">
        <v>199</v>
      </c>
      <c r="L13" s="109" t="s">
        <v>200</v>
      </c>
      <c r="M13" s="38" t="str">
        <f t="shared" si="1"/>
        <v>6274</v>
      </c>
      <c r="N13" s="109">
        <v>6274001906</v>
      </c>
      <c r="O13" s="116" t="s">
        <v>346</v>
      </c>
      <c r="P13" s="77"/>
      <c r="Q13" s="77"/>
      <c r="R13" s="77">
        <v>114480000</v>
      </c>
      <c r="S13" s="193">
        <f t="shared" si="2"/>
        <v>795000</v>
      </c>
      <c r="T13" s="155">
        <v>0</v>
      </c>
      <c r="U13" s="155">
        <v>0</v>
      </c>
      <c r="V13" s="155">
        <v>0</v>
      </c>
      <c r="W13" s="155">
        <v>0</v>
      </c>
      <c r="X13" s="155">
        <v>0</v>
      </c>
      <c r="Y13" s="155">
        <v>0</v>
      </c>
      <c r="Z13" s="155">
        <v>0</v>
      </c>
      <c r="AA13" s="155">
        <v>0</v>
      </c>
      <c r="AB13" s="155">
        <v>0</v>
      </c>
      <c r="AC13" s="155">
        <v>1272000</v>
      </c>
      <c r="AD13" s="155">
        <v>1272000</v>
      </c>
      <c r="AE13" s="155">
        <v>1272000</v>
      </c>
      <c r="AF13" s="155">
        <f t="shared" si="3"/>
        <v>3816000</v>
      </c>
      <c r="AG13" s="159">
        <f t="shared" si="4"/>
        <v>110664000</v>
      </c>
      <c r="AH13" s="155">
        <v>1272000</v>
      </c>
      <c r="AI13" s="155">
        <v>1272000</v>
      </c>
      <c r="AJ13" s="155">
        <v>1272000</v>
      </c>
      <c r="AK13" s="155">
        <v>1272000</v>
      </c>
      <c r="AL13" s="155">
        <v>1272000</v>
      </c>
      <c r="AM13" s="155">
        <v>1272000</v>
      </c>
      <c r="AN13" s="155">
        <v>1272000</v>
      </c>
      <c r="AO13" s="155">
        <v>1272000</v>
      </c>
      <c r="AP13" s="155">
        <v>1272000</v>
      </c>
      <c r="AQ13" s="155">
        <v>1272000</v>
      </c>
      <c r="AR13" s="155">
        <v>1272000</v>
      </c>
      <c r="AS13" s="155">
        <v>1272000</v>
      </c>
      <c r="AT13" s="155">
        <f t="shared" si="5"/>
        <v>15264000</v>
      </c>
      <c r="AU13" s="159">
        <f t="shared" si="6"/>
        <v>95400000</v>
      </c>
      <c r="AV13" s="155">
        <v>1272000</v>
      </c>
      <c r="AW13" s="155">
        <v>1272000</v>
      </c>
      <c r="AX13" s="155">
        <v>1272000</v>
      </c>
      <c r="AY13" s="155">
        <v>1272000</v>
      </c>
      <c r="AZ13" s="155">
        <v>1272000</v>
      </c>
      <c r="BA13" s="155">
        <v>1272000</v>
      </c>
      <c r="BB13" s="155">
        <v>1272000</v>
      </c>
      <c r="BC13" s="155">
        <v>1272000</v>
      </c>
      <c r="BD13" s="155">
        <v>1272000</v>
      </c>
      <c r="BE13" s="155">
        <v>1272000</v>
      </c>
      <c r="BF13" s="155">
        <v>1272000</v>
      </c>
      <c r="BG13" s="155">
        <v>1272000</v>
      </c>
      <c r="BH13" s="155">
        <f t="shared" si="8"/>
        <v>15264000</v>
      </c>
      <c r="BI13" s="159">
        <f t="shared" ref="BI13:BI18" si="22">+AU13-BH13</f>
        <v>80136000</v>
      </c>
      <c r="BJ13" s="155">
        <v>1272000</v>
      </c>
      <c r="BK13" s="155">
        <v>1272000</v>
      </c>
      <c r="BL13" s="155">
        <v>1272000</v>
      </c>
      <c r="BM13" s="155">
        <v>1272000</v>
      </c>
      <c r="BN13" s="155">
        <v>1272000</v>
      </c>
      <c r="BO13" s="155">
        <v>1272000</v>
      </c>
      <c r="BP13" s="155">
        <v>1272000</v>
      </c>
      <c r="BQ13" s="155">
        <v>1272000</v>
      </c>
      <c r="BR13" s="155">
        <v>1272000</v>
      </c>
      <c r="BS13" s="155">
        <v>1272000</v>
      </c>
      <c r="BT13" s="155">
        <v>1272000</v>
      </c>
      <c r="BU13" s="155">
        <v>1272000</v>
      </c>
      <c r="BV13" s="155">
        <f t="shared" si="10"/>
        <v>15264000</v>
      </c>
      <c r="BW13" s="159">
        <f t="shared" si="11"/>
        <v>64872000</v>
      </c>
      <c r="BX13" s="157">
        <v>1272000</v>
      </c>
      <c r="BY13" s="157">
        <v>1272000</v>
      </c>
      <c r="BZ13" s="157">
        <v>1272000</v>
      </c>
      <c r="CA13" s="157">
        <v>1272000</v>
      </c>
      <c r="CB13" s="157">
        <v>1272000</v>
      </c>
      <c r="CC13" s="157">
        <v>1272000</v>
      </c>
      <c r="CD13" s="157">
        <v>1272000</v>
      </c>
      <c r="CE13" s="157">
        <v>1272000</v>
      </c>
      <c r="CF13" s="157">
        <v>1272000</v>
      </c>
      <c r="CG13" s="157">
        <v>1272000</v>
      </c>
      <c r="CH13" s="157">
        <v>1272000</v>
      </c>
      <c r="CI13" s="157">
        <v>1272000</v>
      </c>
      <c r="CJ13" s="155">
        <f t="shared" si="13"/>
        <v>15264000</v>
      </c>
      <c r="CK13" s="159">
        <f t="shared" si="14"/>
        <v>49608000</v>
      </c>
      <c r="CL13" s="155">
        <v>1272000</v>
      </c>
      <c r="CM13" s="155">
        <v>1272000</v>
      </c>
      <c r="CN13" s="155">
        <v>1272000</v>
      </c>
      <c r="CO13" s="155">
        <v>1272000</v>
      </c>
      <c r="CP13" s="155">
        <v>1272000</v>
      </c>
      <c r="CQ13" s="155">
        <v>1272000</v>
      </c>
      <c r="CR13" s="155">
        <v>1272000</v>
      </c>
      <c r="CS13" s="155">
        <v>1272000</v>
      </c>
      <c r="CT13" s="155">
        <v>1272000</v>
      </c>
      <c r="CU13" s="155">
        <v>1272000</v>
      </c>
      <c r="CV13" s="155">
        <v>1272000</v>
      </c>
      <c r="CW13" s="155">
        <v>1272000</v>
      </c>
      <c r="CX13" s="155">
        <f t="shared" si="19"/>
        <v>15264000</v>
      </c>
      <c r="CY13" s="155">
        <f>+CK13-CX13</f>
        <v>34344000</v>
      </c>
      <c r="CZ13" s="155">
        <f t="shared" si="20"/>
        <v>795000</v>
      </c>
      <c r="DA13" s="155">
        <v>795000</v>
      </c>
      <c r="DB13" s="155">
        <v>795000</v>
      </c>
      <c r="DC13" s="155">
        <v>795000</v>
      </c>
      <c r="DD13" s="155"/>
      <c r="DE13" s="155"/>
      <c r="DF13" s="155"/>
      <c r="DG13" s="155"/>
      <c r="DH13" s="155"/>
      <c r="DI13" s="155"/>
      <c r="DJ13" s="155"/>
      <c r="DK13" s="155"/>
      <c r="DL13" s="155">
        <f t="shared" si="21"/>
        <v>3180000</v>
      </c>
      <c r="DM13" s="155">
        <f t="shared" si="17"/>
        <v>31164000</v>
      </c>
      <c r="DN13" s="1">
        <f t="shared" si="18"/>
        <v>2020</v>
      </c>
    </row>
    <row r="14" spans="1:118" s="42" customFormat="1" ht="13" x14ac:dyDescent="0.25">
      <c r="A14" s="110" t="s">
        <v>344</v>
      </c>
      <c r="B14" s="109" t="s">
        <v>196</v>
      </c>
      <c r="C14" s="111" t="s">
        <v>197</v>
      </c>
      <c r="D14" s="109" t="s">
        <v>147</v>
      </c>
      <c r="E14" s="184" t="s">
        <v>1108</v>
      </c>
      <c r="F14" s="109" t="s">
        <v>366</v>
      </c>
      <c r="G14" s="114">
        <v>44110</v>
      </c>
      <c r="H14" s="114">
        <v>44110</v>
      </c>
      <c r="I14" s="115" t="s">
        <v>1223</v>
      </c>
      <c r="J14" s="184" t="s">
        <v>762</v>
      </c>
      <c r="K14" s="116" t="s">
        <v>199</v>
      </c>
      <c r="L14" s="109" t="s">
        <v>200</v>
      </c>
      <c r="M14" s="38" t="str">
        <f t="shared" si="1"/>
        <v>6274</v>
      </c>
      <c r="N14" s="109">
        <v>6274001906</v>
      </c>
      <c r="O14" s="116" t="s">
        <v>346</v>
      </c>
      <c r="P14" s="77"/>
      <c r="Q14" s="77"/>
      <c r="R14" s="77">
        <v>144274000</v>
      </c>
      <c r="S14" s="193">
        <f t="shared" si="2"/>
        <v>1001902.7777777778</v>
      </c>
      <c r="T14" s="155">
        <v>0</v>
      </c>
      <c r="U14" s="155">
        <v>0</v>
      </c>
      <c r="V14" s="155">
        <v>0</v>
      </c>
      <c r="W14" s="155">
        <v>0</v>
      </c>
      <c r="X14" s="155">
        <v>0</v>
      </c>
      <c r="Y14" s="155">
        <v>0</v>
      </c>
      <c r="Z14" s="155">
        <v>0</v>
      </c>
      <c r="AA14" s="155">
        <v>0</v>
      </c>
      <c r="AB14" s="155">
        <v>0</v>
      </c>
      <c r="AC14" s="155">
        <v>1603045</v>
      </c>
      <c r="AD14" s="155">
        <v>1603045</v>
      </c>
      <c r="AE14" s="155">
        <v>1603045</v>
      </c>
      <c r="AF14" s="155">
        <f t="shared" si="3"/>
        <v>4809135</v>
      </c>
      <c r="AG14" s="159">
        <f t="shared" si="4"/>
        <v>139464865</v>
      </c>
      <c r="AH14" s="155">
        <v>1603045</v>
      </c>
      <c r="AI14" s="155">
        <v>1603045</v>
      </c>
      <c r="AJ14" s="155">
        <v>1603045</v>
      </c>
      <c r="AK14" s="155">
        <v>1603045</v>
      </c>
      <c r="AL14" s="155">
        <v>1603045</v>
      </c>
      <c r="AM14" s="155">
        <v>1603045</v>
      </c>
      <c r="AN14" s="155">
        <v>1603045</v>
      </c>
      <c r="AO14" s="155">
        <v>1603045</v>
      </c>
      <c r="AP14" s="155">
        <v>1603045</v>
      </c>
      <c r="AQ14" s="155">
        <v>1603045</v>
      </c>
      <c r="AR14" s="155">
        <v>1603045</v>
      </c>
      <c r="AS14" s="155">
        <v>1603045</v>
      </c>
      <c r="AT14" s="155">
        <f t="shared" si="5"/>
        <v>19236540</v>
      </c>
      <c r="AU14" s="159">
        <f t="shared" si="6"/>
        <v>120228325</v>
      </c>
      <c r="AV14" s="155">
        <v>1603045</v>
      </c>
      <c r="AW14" s="155">
        <v>1603045</v>
      </c>
      <c r="AX14" s="155">
        <v>1603045</v>
      </c>
      <c r="AY14" s="155">
        <v>1603045</v>
      </c>
      <c r="AZ14" s="155">
        <v>1603045</v>
      </c>
      <c r="BA14" s="155">
        <v>1603045</v>
      </c>
      <c r="BB14" s="155">
        <v>1603045</v>
      </c>
      <c r="BC14" s="155">
        <v>1603045</v>
      </c>
      <c r="BD14" s="155">
        <v>1603045</v>
      </c>
      <c r="BE14" s="155">
        <v>1603045</v>
      </c>
      <c r="BF14" s="155">
        <v>1603045</v>
      </c>
      <c r="BG14" s="155">
        <v>1603045</v>
      </c>
      <c r="BH14" s="155">
        <f t="shared" si="8"/>
        <v>19236540</v>
      </c>
      <c r="BI14" s="159">
        <f t="shared" si="22"/>
        <v>100991785</v>
      </c>
      <c r="BJ14" s="155">
        <v>1603045</v>
      </c>
      <c r="BK14" s="155">
        <v>1603045</v>
      </c>
      <c r="BL14" s="155">
        <v>1603045</v>
      </c>
      <c r="BM14" s="155">
        <v>1603045</v>
      </c>
      <c r="BN14" s="155">
        <v>1603045</v>
      </c>
      <c r="BO14" s="155">
        <v>1603045</v>
      </c>
      <c r="BP14" s="155">
        <v>1603045</v>
      </c>
      <c r="BQ14" s="155">
        <v>1603045</v>
      </c>
      <c r="BR14" s="155">
        <v>1603045</v>
      </c>
      <c r="BS14" s="155">
        <v>1603045</v>
      </c>
      <c r="BT14" s="155">
        <v>1603045</v>
      </c>
      <c r="BU14" s="155">
        <v>1603045</v>
      </c>
      <c r="BV14" s="155">
        <f t="shared" si="10"/>
        <v>19236540</v>
      </c>
      <c r="BW14" s="159">
        <f t="shared" si="11"/>
        <v>81755245</v>
      </c>
      <c r="BX14" s="157">
        <v>1603045</v>
      </c>
      <c r="BY14" s="157">
        <v>1603045</v>
      </c>
      <c r="BZ14" s="157">
        <v>1603045</v>
      </c>
      <c r="CA14" s="157">
        <v>1603045</v>
      </c>
      <c r="CB14" s="157">
        <v>1603045</v>
      </c>
      <c r="CC14" s="157">
        <v>1603045</v>
      </c>
      <c r="CD14" s="157">
        <v>1603045</v>
      </c>
      <c r="CE14" s="157">
        <v>1603045</v>
      </c>
      <c r="CF14" s="157">
        <v>1603045</v>
      </c>
      <c r="CG14" s="157">
        <v>1603045</v>
      </c>
      <c r="CH14" s="157">
        <v>1603045</v>
      </c>
      <c r="CI14" s="157">
        <v>1603045</v>
      </c>
      <c r="CJ14" s="155">
        <f t="shared" si="13"/>
        <v>19236540</v>
      </c>
      <c r="CK14" s="159">
        <f t="shared" si="14"/>
        <v>62518705</v>
      </c>
      <c r="CL14" s="155">
        <v>1603045</v>
      </c>
      <c r="CM14" s="155">
        <v>1603045</v>
      </c>
      <c r="CN14" s="155">
        <v>1603045</v>
      </c>
      <c r="CO14" s="155">
        <v>1603045</v>
      </c>
      <c r="CP14" s="155">
        <v>1603045</v>
      </c>
      <c r="CQ14" s="155">
        <v>1603045</v>
      </c>
      <c r="CR14" s="155">
        <v>1603045</v>
      </c>
      <c r="CS14" s="155">
        <v>1603045</v>
      </c>
      <c r="CT14" s="155">
        <v>1603045</v>
      </c>
      <c r="CU14" s="155">
        <v>1603045</v>
      </c>
      <c r="CV14" s="155">
        <v>1603045</v>
      </c>
      <c r="CW14" s="155">
        <v>1603045</v>
      </c>
      <c r="CX14" s="155">
        <f t="shared" si="19"/>
        <v>19236540</v>
      </c>
      <c r="CY14" s="155">
        <f>+CK14-CX14</f>
        <v>43282165</v>
      </c>
      <c r="CZ14" s="155">
        <f t="shared" si="20"/>
        <v>1001902.7777777778</v>
      </c>
      <c r="DA14" s="155">
        <v>1001902.7777777778</v>
      </c>
      <c r="DB14" s="155">
        <v>1001902.7777777778</v>
      </c>
      <c r="DC14" s="155">
        <v>1001902.7777777778</v>
      </c>
      <c r="DD14" s="155"/>
      <c r="DE14" s="155"/>
      <c r="DF14" s="155"/>
      <c r="DG14" s="155"/>
      <c r="DH14" s="155"/>
      <c r="DI14" s="155"/>
      <c r="DJ14" s="155"/>
      <c r="DK14" s="155"/>
      <c r="DL14" s="155">
        <f t="shared" si="21"/>
        <v>4007611.111111111</v>
      </c>
      <c r="DM14" s="155">
        <f t="shared" si="17"/>
        <v>39274553.888888888</v>
      </c>
      <c r="DN14" s="1">
        <f t="shared" si="18"/>
        <v>2020</v>
      </c>
    </row>
    <row r="15" spans="1:118" ht="13" x14ac:dyDescent="0.25">
      <c r="A15" s="80" t="s">
        <v>344</v>
      </c>
      <c r="B15" s="71" t="s">
        <v>196</v>
      </c>
      <c r="C15" s="72" t="s">
        <v>197</v>
      </c>
      <c r="D15" s="71" t="s">
        <v>82</v>
      </c>
      <c r="E15" s="142" t="s">
        <v>1109</v>
      </c>
      <c r="F15" s="71" t="s">
        <v>347</v>
      </c>
      <c r="G15" s="73">
        <v>44111</v>
      </c>
      <c r="H15" s="73">
        <v>44114</v>
      </c>
      <c r="I15" s="115" t="s">
        <v>1273</v>
      </c>
      <c r="J15" s="142" t="s">
        <v>762</v>
      </c>
      <c r="K15" s="75" t="s">
        <v>199</v>
      </c>
      <c r="L15" s="71" t="s">
        <v>200</v>
      </c>
      <c r="M15" s="38" t="str">
        <f t="shared" si="1"/>
        <v>6274</v>
      </c>
      <c r="N15" s="71">
        <v>6274001903</v>
      </c>
      <c r="O15" s="75" t="s">
        <v>346</v>
      </c>
      <c r="P15" s="76"/>
      <c r="Q15" s="77"/>
      <c r="R15" s="76">
        <v>465140000</v>
      </c>
      <c r="S15" s="170">
        <f t="shared" si="2"/>
        <v>5168222.222222222</v>
      </c>
      <c r="T15" s="155">
        <v>0</v>
      </c>
      <c r="U15" s="155">
        <v>0</v>
      </c>
      <c r="V15" s="155">
        <v>0</v>
      </c>
      <c r="W15" s="155">
        <v>0</v>
      </c>
      <c r="X15" s="155">
        <v>0</v>
      </c>
      <c r="Y15" s="155">
        <v>0</v>
      </c>
      <c r="Z15" s="155">
        <v>0</v>
      </c>
      <c r="AA15" s="155">
        <v>0</v>
      </c>
      <c r="AB15" s="155">
        <v>0</v>
      </c>
      <c r="AC15" s="155">
        <v>5168222</v>
      </c>
      <c r="AD15" s="155">
        <v>5168222</v>
      </c>
      <c r="AE15" s="155">
        <v>5168222</v>
      </c>
      <c r="AF15" s="155">
        <f t="shared" si="3"/>
        <v>15504666</v>
      </c>
      <c r="AG15" s="156">
        <f t="shared" si="4"/>
        <v>449635334</v>
      </c>
      <c r="AH15" s="155">
        <v>5168222</v>
      </c>
      <c r="AI15" s="155">
        <v>5168222</v>
      </c>
      <c r="AJ15" s="155">
        <v>5168222</v>
      </c>
      <c r="AK15" s="155">
        <v>5168222</v>
      </c>
      <c r="AL15" s="155">
        <v>5168222</v>
      </c>
      <c r="AM15" s="155">
        <v>5168222</v>
      </c>
      <c r="AN15" s="155">
        <v>5168222</v>
      </c>
      <c r="AO15" s="155">
        <v>5168222</v>
      </c>
      <c r="AP15" s="155">
        <v>5168222</v>
      </c>
      <c r="AQ15" s="155">
        <v>5168222</v>
      </c>
      <c r="AR15" s="155">
        <v>5168222</v>
      </c>
      <c r="AS15" s="155">
        <v>5168222</v>
      </c>
      <c r="AT15" s="155">
        <f t="shared" si="5"/>
        <v>62018664</v>
      </c>
      <c r="AU15" s="156">
        <f t="shared" si="6"/>
        <v>387616670</v>
      </c>
      <c r="AV15" s="155">
        <v>5168222</v>
      </c>
      <c r="AW15" s="155">
        <v>5168222</v>
      </c>
      <c r="AX15" s="155">
        <v>5168222</v>
      </c>
      <c r="AY15" s="155">
        <v>5168222</v>
      </c>
      <c r="AZ15" s="155">
        <v>5168222</v>
      </c>
      <c r="BA15" s="155">
        <v>5168222</v>
      </c>
      <c r="BB15" s="155">
        <v>5168222</v>
      </c>
      <c r="BC15" s="155">
        <v>5168222</v>
      </c>
      <c r="BD15" s="155">
        <v>5168222</v>
      </c>
      <c r="BE15" s="155">
        <v>5168222</v>
      </c>
      <c r="BF15" s="155">
        <v>5168222</v>
      </c>
      <c r="BG15" s="155">
        <v>5168222</v>
      </c>
      <c r="BH15" s="155">
        <f t="shared" si="8"/>
        <v>62018664</v>
      </c>
      <c r="BI15" s="156">
        <f t="shared" si="22"/>
        <v>325598006</v>
      </c>
      <c r="BJ15" s="155">
        <v>5168222</v>
      </c>
      <c r="BK15" s="155">
        <v>5168222</v>
      </c>
      <c r="BL15" s="155">
        <v>5168222</v>
      </c>
      <c r="BM15" s="155">
        <v>5168222</v>
      </c>
      <c r="BN15" s="155">
        <v>5168222</v>
      </c>
      <c r="BO15" s="155">
        <v>5168222</v>
      </c>
      <c r="BP15" s="155">
        <v>5168222</v>
      </c>
      <c r="BQ15" s="155">
        <v>5168222</v>
      </c>
      <c r="BR15" s="155">
        <v>5168222</v>
      </c>
      <c r="BS15" s="155">
        <v>5168222</v>
      </c>
      <c r="BT15" s="155">
        <v>5168222</v>
      </c>
      <c r="BU15" s="155">
        <v>5168222</v>
      </c>
      <c r="BV15" s="155">
        <f t="shared" si="10"/>
        <v>62018664</v>
      </c>
      <c r="BW15" s="156">
        <f t="shared" si="11"/>
        <v>263579342</v>
      </c>
      <c r="BX15" s="157">
        <v>5168222</v>
      </c>
      <c r="BY15" s="157">
        <v>5168222</v>
      </c>
      <c r="BZ15" s="157">
        <v>5168222</v>
      </c>
      <c r="CA15" s="157">
        <v>5168222</v>
      </c>
      <c r="CB15" s="157">
        <v>5168222</v>
      </c>
      <c r="CC15" s="157">
        <v>5168222</v>
      </c>
      <c r="CD15" s="157">
        <v>5168222</v>
      </c>
      <c r="CE15" s="157">
        <v>5168222</v>
      </c>
      <c r="CF15" s="157">
        <v>5168222</v>
      </c>
      <c r="CG15" s="157">
        <v>5168222</v>
      </c>
      <c r="CH15" s="157">
        <v>5168222</v>
      </c>
      <c r="CI15" s="157">
        <v>5168222</v>
      </c>
      <c r="CJ15" s="155">
        <f t="shared" si="13"/>
        <v>62018664</v>
      </c>
      <c r="CK15" s="156">
        <f t="shared" si="14"/>
        <v>201560678</v>
      </c>
      <c r="CL15" s="155">
        <v>5168222</v>
      </c>
      <c r="CM15" s="155">
        <v>5168222</v>
      </c>
      <c r="CN15" s="155">
        <v>5168222</v>
      </c>
      <c r="CO15" s="155">
        <v>5168222</v>
      </c>
      <c r="CP15" s="155">
        <v>5168222</v>
      </c>
      <c r="CQ15" s="155">
        <v>5168222</v>
      </c>
      <c r="CR15" s="155">
        <v>5168222</v>
      </c>
      <c r="CS15" s="155">
        <v>5168222</v>
      </c>
      <c r="CT15" s="155">
        <v>5168222</v>
      </c>
      <c r="CU15" s="155">
        <v>5168222</v>
      </c>
      <c r="CV15" s="155">
        <v>5168222</v>
      </c>
      <c r="CW15" s="155">
        <v>5168222</v>
      </c>
      <c r="CX15" s="155">
        <f t="shared" si="19"/>
        <v>62018664</v>
      </c>
      <c r="CY15" s="155">
        <f>+CK15-CX15</f>
        <v>139542014</v>
      </c>
      <c r="CZ15" s="155">
        <f t="shared" si="20"/>
        <v>5168222.222222222</v>
      </c>
      <c r="DA15" s="155">
        <v>5168222.222222222</v>
      </c>
      <c r="DB15" s="155">
        <v>5168222.222222222</v>
      </c>
      <c r="DC15" s="155">
        <v>5168222.222222222</v>
      </c>
      <c r="DD15" s="155"/>
      <c r="DE15" s="155"/>
      <c r="DF15" s="155"/>
      <c r="DG15" s="155"/>
      <c r="DH15" s="155"/>
      <c r="DI15" s="155"/>
      <c r="DJ15" s="155"/>
      <c r="DK15" s="155"/>
      <c r="DL15" s="155">
        <f t="shared" si="21"/>
        <v>20672888.888888888</v>
      </c>
      <c r="DM15" s="155">
        <f t="shared" si="17"/>
        <v>118869125.1111111</v>
      </c>
      <c r="DN15" s="1">
        <f t="shared" si="18"/>
        <v>2020</v>
      </c>
    </row>
    <row r="16" spans="1:118" ht="13" x14ac:dyDescent="0.25">
      <c r="A16" s="80" t="s">
        <v>714</v>
      </c>
      <c r="B16" s="80" t="s">
        <v>39</v>
      </c>
      <c r="C16" s="72"/>
      <c r="D16" s="161" t="s">
        <v>610</v>
      </c>
      <c r="E16" s="142" t="s">
        <v>713</v>
      </c>
      <c r="F16" s="71" t="s">
        <v>582</v>
      </c>
      <c r="G16" s="57">
        <v>44136</v>
      </c>
      <c r="H16" s="57">
        <v>44136</v>
      </c>
      <c r="I16" s="173" t="s">
        <v>717</v>
      </c>
      <c r="J16" s="148" t="s">
        <v>94</v>
      </c>
      <c r="K16" s="96" t="s">
        <v>66</v>
      </c>
      <c r="L16" s="38"/>
      <c r="M16" s="38" t="str">
        <f t="shared" si="1"/>
        <v>6273</v>
      </c>
      <c r="N16" s="57" t="s">
        <v>718</v>
      </c>
      <c r="O16" s="96">
        <v>6274001901</v>
      </c>
      <c r="P16" s="92"/>
      <c r="Q16" s="58"/>
      <c r="R16" s="158">
        <v>131875000</v>
      </c>
      <c r="S16" s="170">
        <f t="shared" si="2"/>
        <v>3663194.4444444445</v>
      </c>
      <c r="T16" s="155">
        <v>0</v>
      </c>
      <c r="U16" s="155">
        <v>0</v>
      </c>
      <c r="V16" s="155">
        <v>0</v>
      </c>
      <c r="W16" s="155">
        <v>0</v>
      </c>
      <c r="X16" s="155">
        <v>0</v>
      </c>
      <c r="Y16" s="155">
        <v>0</v>
      </c>
      <c r="Z16" s="155">
        <v>0</v>
      </c>
      <c r="AA16" s="155">
        <v>0</v>
      </c>
      <c r="AB16" s="155">
        <v>0</v>
      </c>
      <c r="AC16" s="155">
        <v>0</v>
      </c>
      <c r="AD16" s="155">
        <v>3663194.4444444445</v>
      </c>
      <c r="AE16" s="155">
        <v>3663194.4444444445</v>
      </c>
      <c r="AF16" s="155">
        <f t="shared" si="3"/>
        <v>7326388.888888889</v>
      </c>
      <c r="AG16" s="156">
        <f t="shared" si="4"/>
        <v>124548611.1111111</v>
      </c>
      <c r="AH16" s="155">
        <v>3663194.4444444445</v>
      </c>
      <c r="AI16" s="155">
        <v>3663194.4444444445</v>
      </c>
      <c r="AJ16" s="155">
        <v>3663194.4444444445</v>
      </c>
      <c r="AK16" s="155">
        <v>3663194.4444444445</v>
      </c>
      <c r="AL16" s="155">
        <v>3663194.4444444445</v>
      </c>
      <c r="AM16" s="155">
        <v>3663194.4444444445</v>
      </c>
      <c r="AN16" s="155">
        <v>3663194.4444444445</v>
      </c>
      <c r="AO16" s="155">
        <v>3663194.4444444445</v>
      </c>
      <c r="AP16" s="155">
        <v>3663194.4444444445</v>
      </c>
      <c r="AQ16" s="155">
        <v>3663194.4444444445</v>
      </c>
      <c r="AR16" s="155">
        <v>3663194.4444444445</v>
      </c>
      <c r="AS16" s="155">
        <v>3663194.4444444445</v>
      </c>
      <c r="AT16" s="155">
        <f t="shared" si="5"/>
        <v>43958333.333333343</v>
      </c>
      <c r="AU16" s="156">
        <f t="shared" si="6"/>
        <v>80590277.777777761</v>
      </c>
      <c r="AV16" s="155">
        <v>3663194.4444444445</v>
      </c>
      <c r="AW16" s="155">
        <v>3663194.4444444445</v>
      </c>
      <c r="AX16" s="155">
        <v>3663194.4444444445</v>
      </c>
      <c r="AY16" s="155">
        <v>3663194.4444444445</v>
      </c>
      <c r="AZ16" s="155">
        <v>3663194.4444444445</v>
      </c>
      <c r="BA16" s="155">
        <v>3663194.4444444445</v>
      </c>
      <c r="BB16" s="155">
        <v>3663194.4444444445</v>
      </c>
      <c r="BC16" s="155">
        <v>3663194.4444444445</v>
      </c>
      <c r="BD16" s="155">
        <v>3663194.4444444445</v>
      </c>
      <c r="BE16" s="155">
        <v>3663194.4444444445</v>
      </c>
      <c r="BF16" s="155">
        <v>3663194.4444444445</v>
      </c>
      <c r="BG16" s="155">
        <v>3663194.4444444445</v>
      </c>
      <c r="BH16" s="155">
        <f t="shared" si="8"/>
        <v>43958333.333333343</v>
      </c>
      <c r="BI16" s="156">
        <f t="shared" si="22"/>
        <v>36631944.444444418</v>
      </c>
      <c r="BJ16" s="155">
        <v>3663194.4444444445</v>
      </c>
      <c r="BK16" s="155">
        <v>3663194.4444444445</v>
      </c>
      <c r="BL16" s="155">
        <v>3663194.4444444445</v>
      </c>
      <c r="BM16" s="155">
        <v>3663194.4444444445</v>
      </c>
      <c r="BN16" s="155">
        <v>3663194.4444444445</v>
      </c>
      <c r="BO16" s="155">
        <v>3663194.4444444445</v>
      </c>
      <c r="BP16" s="155">
        <v>3663194.4444444445</v>
      </c>
      <c r="BQ16" s="155">
        <v>3663194.4444444445</v>
      </c>
      <c r="BR16" s="155">
        <v>3663194.4444444445</v>
      </c>
      <c r="BS16" s="155">
        <v>3663194.4444444445</v>
      </c>
      <c r="BT16" s="155"/>
      <c r="BU16" s="155"/>
      <c r="BV16" s="155">
        <f t="shared" si="10"/>
        <v>36631944.444444448</v>
      </c>
      <c r="BW16" s="156">
        <f t="shared" si="11"/>
        <v>0</v>
      </c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6"/>
      <c r="CL16" s="155">
        <v>3663194.4444444445</v>
      </c>
      <c r="CM16" s="155">
        <v>3663194.4444444445</v>
      </c>
      <c r="CN16" s="155">
        <v>3663194.4444444445</v>
      </c>
      <c r="CO16" s="155">
        <v>3663194.4444444445</v>
      </c>
      <c r="CP16" s="155">
        <v>3663194.4444444445</v>
      </c>
      <c r="CQ16" s="155">
        <v>3663194.4444444445</v>
      </c>
      <c r="CR16" s="155">
        <v>3663194.4444444445</v>
      </c>
      <c r="CS16" s="155">
        <v>3663194.4444444445</v>
      </c>
      <c r="CT16" s="155">
        <v>3663194.4444444445</v>
      </c>
      <c r="CU16" s="155">
        <v>3663194.4444444445</v>
      </c>
      <c r="CV16" s="155">
        <v>3663194.4444444445</v>
      </c>
      <c r="CW16" s="155">
        <v>3663194.4444444445</v>
      </c>
      <c r="CX16" s="155">
        <f t="shared" si="19"/>
        <v>43958333.333333343</v>
      </c>
      <c r="CY16" s="155">
        <f>+R16-CX16</f>
        <v>87916666.666666657</v>
      </c>
      <c r="CZ16" s="155">
        <f t="shared" si="20"/>
        <v>3663194.4444444445</v>
      </c>
      <c r="DA16" s="155">
        <v>3663194.4444444445</v>
      </c>
      <c r="DB16" s="155">
        <v>3663194.4444444445</v>
      </c>
      <c r="DC16" s="155">
        <v>3663194.4444444445</v>
      </c>
      <c r="DD16" s="155"/>
      <c r="DE16" s="155"/>
      <c r="DF16" s="155"/>
      <c r="DG16" s="155"/>
      <c r="DH16" s="155"/>
      <c r="DI16" s="155"/>
      <c r="DJ16" s="155"/>
      <c r="DK16" s="155"/>
      <c r="DL16" s="155">
        <f t="shared" si="21"/>
        <v>14652777.777777778</v>
      </c>
      <c r="DM16" s="155">
        <f t="shared" si="17"/>
        <v>73263888.888888881</v>
      </c>
      <c r="DN16" s="1">
        <f t="shared" si="18"/>
        <v>2020</v>
      </c>
    </row>
    <row r="17" spans="1:118" ht="13" x14ac:dyDescent="0.25">
      <c r="A17" s="80" t="s">
        <v>344</v>
      </c>
      <c r="B17" s="71" t="s">
        <v>196</v>
      </c>
      <c r="C17" s="72" t="s">
        <v>213</v>
      </c>
      <c r="D17" s="71" t="s">
        <v>147</v>
      </c>
      <c r="E17" s="142" t="s">
        <v>1110</v>
      </c>
      <c r="F17" s="71" t="s">
        <v>367</v>
      </c>
      <c r="G17" s="73">
        <v>44166</v>
      </c>
      <c r="H17" s="73">
        <v>44166</v>
      </c>
      <c r="I17" s="115" t="s">
        <v>1223</v>
      </c>
      <c r="J17" s="142" t="s">
        <v>94</v>
      </c>
      <c r="K17" s="75" t="s">
        <v>66</v>
      </c>
      <c r="L17" s="71" t="s">
        <v>215</v>
      </c>
      <c r="M17" s="38" t="str">
        <f t="shared" si="1"/>
        <v>6274</v>
      </c>
      <c r="N17" s="71">
        <v>6274001906</v>
      </c>
      <c r="O17" s="75" t="s">
        <v>346</v>
      </c>
      <c r="P17" s="76"/>
      <c r="Q17" s="77"/>
      <c r="R17" s="76">
        <v>187612000</v>
      </c>
      <c r="S17" s="170">
        <f t="shared" si="2"/>
        <v>1302861.111111111</v>
      </c>
      <c r="T17" s="155">
        <v>0</v>
      </c>
      <c r="U17" s="155">
        <v>0</v>
      </c>
      <c r="V17" s="155">
        <v>0</v>
      </c>
      <c r="W17" s="155">
        <v>0</v>
      </c>
      <c r="X17" s="155">
        <v>0</v>
      </c>
      <c r="Y17" s="155">
        <v>0</v>
      </c>
      <c r="Z17" s="155">
        <v>0</v>
      </c>
      <c r="AA17" s="155">
        <v>0</v>
      </c>
      <c r="AB17" s="155">
        <v>0</v>
      </c>
      <c r="AC17" s="155">
        <v>0</v>
      </c>
      <c r="AD17" s="155">
        <v>0</v>
      </c>
      <c r="AE17" s="155">
        <v>2084578</v>
      </c>
      <c r="AF17" s="155">
        <f t="shared" si="3"/>
        <v>2084578</v>
      </c>
      <c r="AG17" s="156">
        <f t="shared" si="4"/>
        <v>185527422</v>
      </c>
      <c r="AH17" s="155">
        <v>2084578</v>
      </c>
      <c r="AI17" s="155">
        <v>2084578</v>
      </c>
      <c r="AJ17" s="155">
        <v>2084578</v>
      </c>
      <c r="AK17" s="155">
        <v>2084578</v>
      </c>
      <c r="AL17" s="155">
        <v>2084578</v>
      </c>
      <c r="AM17" s="155">
        <v>2084578</v>
      </c>
      <c r="AN17" s="155">
        <v>2084578</v>
      </c>
      <c r="AO17" s="155">
        <v>2084578</v>
      </c>
      <c r="AP17" s="155">
        <v>2084578</v>
      </c>
      <c r="AQ17" s="155">
        <v>2084578</v>
      </c>
      <c r="AR17" s="155">
        <v>2084578</v>
      </c>
      <c r="AS17" s="155">
        <v>2084578</v>
      </c>
      <c r="AT17" s="155">
        <f t="shared" si="5"/>
        <v>25014936</v>
      </c>
      <c r="AU17" s="156">
        <f t="shared" si="6"/>
        <v>160512486</v>
      </c>
      <c r="AV17" s="155">
        <v>2084578</v>
      </c>
      <c r="AW17" s="155">
        <v>2084578</v>
      </c>
      <c r="AX17" s="155">
        <v>2084578</v>
      </c>
      <c r="AY17" s="155">
        <v>2084578</v>
      </c>
      <c r="AZ17" s="155">
        <v>2084578</v>
      </c>
      <c r="BA17" s="155">
        <v>2084578</v>
      </c>
      <c r="BB17" s="155">
        <v>2084578</v>
      </c>
      <c r="BC17" s="155">
        <v>2084578</v>
      </c>
      <c r="BD17" s="155">
        <v>2084578</v>
      </c>
      <c r="BE17" s="155">
        <v>2084578</v>
      </c>
      <c r="BF17" s="155">
        <v>2084578</v>
      </c>
      <c r="BG17" s="155">
        <v>2084578</v>
      </c>
      <c r="BH17" s="155">
        <f t="shared" si="8"/>
        <v>25014936</v>
      </c>
      <c r="BI17" s="156">
        <f t="shared" si="22"/>
        <v>135497550</v>
      </c>
      <c r="BJ17" s="155">
        <v>2084578</v>
      </c>
      <c r="BK17" s="155">
        <v>2084578</v>
      </c>
      <c r="BL17" s="155">
        <v>2084578</v>
      </c>
      <c r="BM17" s="155">
        <v>2084578</v>
      </c>
      <c r="BN17" s="155">
        <v>2084578</v>
      </c>
      <c r="BO17" s="155">
        <v>2084578</v>
      </c>
      <c r="BP17" s="155">
        <v>2084578</v>
      </c>
      <c r="BQ17" s="155">
        <v>2084578</v>
      </c>
      <c r="BR17" s="155">
        <v>2084578</v>
      </c>
      <c r="BS17" s="155">
        <v>2084578</v>
      </c>
      <c r="BT17" s="155">
        <v>2084578</v>
      </c>
      <c r="BU17" s="155">
        <v>2084578</v>
      </c>
      <c r="BV17" s="155">
        <f t="shared" si="10"/>
        <v>25014936</v>
      </c>
      <c r="BW17" s="156">
        <f t="shared" si="11"/>
        <v>110482614</v>
      </c>
      <c r="BX17" s="157">
        <v>2084578</v>
      </c>
      <c r="BY17" s="157">
        <v>2084578</v>
      </c>
      <c r="BZ17" s="157">
        <v>2084578</v>
      </c>
      <c r="CA17" s="157">
        <v>2084578</v>
      </c>
      <c r="CB17" s="157">
        <v>2084578</v>
      </c>
      <c r="CC17" s="157">
        <v>2084578</v>
      </c>
      <c r="CD17" s="157">
        <v>2084578</v>
      </c>
      <c r="CE17" s="157">
        <v>2084578</v>
      </c>
      <c r="CF17" s="157">
        <v>2084578</v>
      </c>
      <c r="CG17" s="157">
        <v>2084578</v>
      </c>
      <c r="CH17" s="157">
        <v>2084578</v>
      </c>
      <c r="CI17" s="157">
        <v>2084578</v>
      </c>
      <c r="CJ17" s="155">
        <f>+SUM(BX17:CI17)</f>
        <v>25014936</v>
      </c>
      <c r="CK17" s="156">
        <f>+BW17-CJ17</f>
        <v>85467678</v>
      </c>
      <c r="CL17" s="155">
        <v>2084578</v>
      </c>
      <c r="CM17" s="155">
        <v>2084578</v>
      </c>
      <c r="CN17" s="155">
        <v>2084578</v>
      </c>
      <c r="CO17" s="155">
        <v>2084578</v>
      </c>
      <c r="CP17" s="155">
        <v>2084578</v>
      </c>
      <c r="CQ17" s="155">
        <v>2084578</v>
      </c>
      <c r="CR17" s="155">
        <v>2084578</v>
      </c>
      <c r="CS17" s="155">
        <v>2084578</v>
      </c>
      <c r="CT17" s="155">
        <v>2084578</v>
      </c>
      <c r="CU17" s="155">
        <v>2084578</v>
      </c>
      <c r="CV17" s="155">
        <v>2084578</v>
      </c>
      <c r="CW17" s="155">
        <v>2084578</v>
      </c>
      <c r="CX17" s="155">
        <f t="shared" si="19"/>
        <v>25014936</v>
      </c>
      <c r="CY17" s="155">
        <f>+CK17-CX17</f>
        <v>60452742</v>
      </c>
      <c r="CZ17" s="155">
        <f t="shared" si="20"/>
        <v>1302861.111111111</v>
      </c>
      <c r="DA17" s="155">
        <v>1302861.111111111</v>
      </c>
      <c r="DB17" s="155">
        <v>1302861.111111111</v>
      </c>
      <c r="DC17" s="155">
        <v>1302861.111111111</v>
      </c>
      <c r="DD17" s="155"/>
      <c r="DE17" s="155"/>
      <c r="DF17" s="155"/>
      <c r="DG17" s="155"/>
      <c r="DH17" s="155"/>
      <c r="DI17" s="155"/>
      <c r="DJ17" s="155"/>
      <c r="DK17" s="155"/>
      <c r="DL17" s="155">
        <f t="shared" si="21"/>
        <v>5211444.444444444</v>
      </c>
      <c r="DM17" s="155">
        <f t="shared" si="17"/>
        <v>55241297.555555552</v>
      </c>
      <c r="DN17" s="1">
        <f t="shared" si="18"/>
        <v>2020</v>
      </c>
    </row>
    <row r="18" spans="1:118" ht="13" x14ac:dyDescent="0.25">
      <c r="A18" s="71" t="s">
        <v>195</v>
      </c>
      <c r="B18" s="71" t="s">
        <v>196</v>
      </c>
      <c r="C18" s="72" t="s">
        <v>201</v>
      </c>
      <c r="D18" s="71" t="s">
        <v>82</v>
      </c>
      <c r="E18" s="142" t="s">
        <v>1016</v>
      </c>
      <c r="F18" s="71" t="s">
        <v>202</v>
      </c>
      <c r="G18" s="73">
        <v>44169</v>
      </c>
      <c r="H18" s="73">
        <v>44166</v>
      </c>
      <c r="I18" s="115" t="s">
        <v>1223</v>
      </c>
      <c r="J18" s="142" t="s">
        <v>763</v>
      </c>
      <c r="K18" s="75" t="s">
        <v>203</v>
      </c>
      <c r="L18" s="71" t="s">
        <v>204</v>
      </c>
      <c r="M18" s="38" t="str">
        <f t="shared" si="1"/>
        <v>6274</v>
      </c>
      <c r="N18" s="71">
        <v>6274001903</v>
      </c>
      <c r="O18" s="75">
        <v>6274001903</v>
      </c>
      <c r="P18" s="76"/>
      <c r="Q18" s="77"/>
      <c r="R18" s="76">
        <v>171900000</v>
      </c>
      <c r="S18" s="78">
        <f t="shared" si="2"/>
        <v>1193750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1944147</v>
      </c>
      <c r="AF18" s="41">
        <f t="shared" si="3"/>
        <v>1944147</v>
      </c>
      <c r="AG18" s="95">
        <f t="shared" si="4"/>
        <v>169955853</v>
      </c>
      <c r="AH18" s="41">
        <v>1944147</v>
      </c>
      <c r="AI18" s="41">
        <v>1944147</v>
      </c>
      <c r="AJ18" s="41">
        <v>1944147</v>
      </c>
      <c r="AK18" s="41">
        <v>1944147</v>
      </c>
      <c r="AL18" s="41">
        <v>1944147</v>
      </c>
      <c r="AM18" s="41">
        <v>1944147</v>
      </c>
      <c r="AN18" s="41">
        <v>1944147</v>
      </c>
      <c r="AO18" s="41">
        <v>1944147</v>
      </c>
      <c r="AP18" s="41">
        <v>1944147</v>
      </c>
      <c r="AQ18" s="41">
        <v>1944147</v>
      </c>
      <c r="AR18" s="41">
        <v>1944147</v>
      </c>
      <c r="AS18" s="41">
        <v>1944147</v>
      </c>
      <c r="AT18" s="41">
        <f t="shared" si="5"/>
        <v>23329764</v>
      </c>
      <c r="AU18" s="79">
        <f t="shared" si="6"/>
        <v>146626089</v>
      </c>
      <c r="AV18" s="41">
        <v>1944147</v>
      </c>
      <c r="AW18" s="41">
        <v>1944147</v>
      </c>
      <c r="AX18" s="41">
        <v>1944147</v>
      </c>
      <c r="AY18" s="41">
        <v>1944147</v>
      </c>
      <c r="AZ18" s="41">
        <v>1944147</v>
      </c>
      <c r="BA18" s="41">
        <v>1944147</v>
      </c>
      <c r="BB18" s="41">
        <v>1944147</v>
      </c>
      <c r="BC18" s="41">
        <v>1944147</v>
      </c>
      <c r="BD18" s="41">
        <v>1944147</v>
      </c>
      <c r="BE18" s="41">
        <v>1944147</v>
      </c>
      <c r="BF18" s="41">
        <v>1944147</v>
      </c>
      <c r="BG18" s="41">
        <v>1944147</v>
      </c>
      <c r="BH18" s="41">
        <f t="shared" si="8"/>
        <v>23329764</v>
      </c>
      <c r="BI18" s="79">
        <f t="shared" si="22"/>
        <v>123296325</v>
      </c>
      <c r="BJ18" s="41">
        <v>1944147</v>
      </c>
      <c r="BK18" s="41">
        <v>1944147</v>
      </c>
      <c r="BL18" s="41">
        <v>1944147</v>
      </c>
      <c r="BM18" s="41">
        <v>1944147</v>
      </c>
      <c r="BN18" s="41">
        <v>1944147</v>
      </c>
      <c r="BO18" s="41">
        <v>1944147</v>
      </c>
      <c r="BP18" s="41">
        <v>1944147</v>
      </c>
      <c r="BQ18" s="41">
        <v>1944147</v>
      </c>
      <c r="BR18" s="41">
        <v>1944147</v>
      </c>
      <c r="BS18" s="41">
        <v>1944147</v>
      </c>
      <c r="BT18" s="41">
        <v>1944147</v>
      </c>
      <c r="BU18" s="41">
        <v>1944147</v>
      </c>
      <c r="BV18" s="41">
        <f t="shared" si="10"/>
        <v>23329764</v>
      </c>
      <c r="BW18" s="79">
        <f t="shared" si="11"/>
        <v>99966561</v>
      </c>
      <c r="BX18" s="61">
        <v>1944147</v>
      </c>
      <c r="BY18" s="61">
        <v>1944147</v>
      </c>
      <c r="BZ18" s="61">
        <v>1944147</v>
      </c>
      <c r="CA18" s="61">
        <v>1944147</v>
      </c>
      <c r="CB18" s="61">
        <v>1944147</v>
      </c>
      <c r="CC18" s="61">
        <v>1944147</v>
      </c>
      <c r="CD18" s="61">
        <v>1944147</v>
      </c>
      <c r="CE18" s="61">
        <v>1944147</v>
      </c>
      <c r="CF18" s="61">
        <v>1944147</v>
      </c>
      <c r="CG18" s="61">
        <v>1944147</v>
      </c>
      <c r="CH18" s="61">
        <v>1944147</v>
      </c>
      <c r="CI18" s="61">
        <v>1944147</v>
      </c>
      <c r="CJ18" s="41">
        <f>+SUM(BX18:CI18)</f>
        <v>23329764</v>
      </c>
      <c r="CK18" s="79">
        <f>+BW18-CJ18</f>
        <v>76636797</v>
      </c>
      <c r="CL18" s="41">
        <v>1944147</v>
      </c>
      <c r="CM18" s="41">
        <v>1944147</v>
      </c>
      <c r="CN18" s="41">
        <v>1944147</v>
      </c>
      <c r="CO18" s="41">
        <v>1944147</v>
      </c>
      <c r="CP18" s="41">
        <v>1944147</v>
      </c>
      <c r="CQ18" s="41">
        <v>1944147</v>
      </c>
      <c r="CR18" s="41">
        <v>1944147</v>
      </c>
      <c r="CS18" s="41">
        <v>1944147</v>
      </c>
      <c r="CT18" s="41">
        <v>1944147</v>
      </c>
      <c r="CU18" s="41">
        <v>1944147</v>
      </c>
      <c r="CV18" s="41">
        <v>1944147</v>
      </c>
      <c r="CW18" s="41">
        <v>1944147</v>
      </c>
      <c r="CX18" s="41">
        <f t="shared" si="19"/>
        <v>23329764</v>
      </c>
      <c r="CY18" s="41">
        <f>+CK18-CX18</f>
        <v>53307033</v>
      </c>
      <c r="CZ18" s="41">
        <f t="shared" si="20"/>
        <v>1193750</v>
      </c>
      <c r="DA18" s="41">
        <v>1193750</v>
      </c>
      <c r="DB18" s="41">
        <v>1193750</v>
      </c>
      <c r="DC18" s="41">
        <v>1193750</v>
      </c>
      <c r="DD18" s="41"/>
      <c r="DE18" s="41"/>
      <c r="DF18" s="41"/>
      <c r="DG18" s="41"/>
      <c r="DH18" s="41"/>
      <c r="DI18" s="41"/>
      <c r="DJ18" s="41"/>
      <c r="DK18" s="41"/>
      <c r="DL18" s="41">
        <f t="shared" si="21"/>
        <v>4775000</v>
      </c>
      <c r="DM18" s="41">
        <f t="shared" si="17"/>
        <v>48532033</v>
      </c>
      <c r="DN18" s="1">
        <f t="shared" si="18"/>
        <v>2020</v>
      </c>
    </row>
    <row r="19" spans="1:118" ht="13" x14ac:dyDescent="0.25">
      <c r="A19" s="80" t="s">
        <v>712</v>
      </c>
      <c r="B19" s="80" t="s">
        <v>39</v>
      </c>
      <c r="C19" s="72"/>
      <c r="D19" s="161" t="s">
        <v>719</v>
      </c>
      <c r="E19" s="142" t="s">
        <v>679</v>
      </c>
      <c r="F19" s="71" t="s">
        <v>680</v>
      </c>
      <c r="G19" s="57">
        <v>44173</v>
      </c>
      <c r="H19" s="57">
        <v>44136</v>
      </c>
      <c r="I19" s="173" t="s">
        <v>720</v>
      </c>
      <c r="J19" s="148" t="s">
        <v>721</v>
      </c>
      <c r="K19" s="96" t="s">
        <v>50</v>
      </c>
      <c r="L19" s="38"/>
      <c r="M19" s="38" t="str">
        <f t="shared" si="1"/>
        <v>6423</v>
      </c>
      <c r="N19" s="57" t="s">
        <v>722</v>
      </c>
      <c r="O19" s="96">
        <v>6274001901</v>
      </c>
      <c r="P19" s="92"/>
      <c r="Q19" s="58"/>
      <c r="R19" s="158">
        <v>52500000</v>
      </c>
      <c r="S19" s="170">
        <f t="shared" si="2"/>
        <v>4375000</v>
      </c>
      <c r="T19" s="155">
        <v>0</v>
      </c>
      <c r="U19" s="155">
        <v>0</v>
      </c>
      <c r="V19" s="155">
        <v>0</v>
      </c>
      <c r="W19" s="155">
        <v>0</v>
      </c>
      <c r="X19" s="155">
        <v>0</v>
      </c>
      <c r="Y19" s="155">
        <v>0</v>
      </c>
      <c r="Z19" s="155">
        <v>0</v>
      </c>
      <c r="AA19" s="155">
        <v>0</v>
      </c>
      <c r="AB19" s="155">
        <v>0</v>
      </c>
      <c r="AC19" s="155">
        <v>0</v>
      </c>
      <c r="AD19" s="155">
        <v>4375000</v>
      </c>
      <c r="AE19" s="155">
        <v>4375000</v>
      </c>
      <c r="AF19" s="155">
        <f t="shared" si="3"/>
        <v>8750000</v>
      </c>
      <c r="AG19" s="156">
        <f t="shared" si="4"/>
        <v>43750000</v>
      </c>
      <c r="AH19" s="155">
        <v>4375000</v>
      </c>
      <c r="AI19" s="155">
        <v>4375000</v>
      </c>
      <c r="AJ19" s="155">
        <v>4375000</v>
      </c>
      <c r="AK19" s="155">
        <v>4375000</v>
      </c>
      <c r="AL19" s="155">
        <v>4375000</v>
      </c>
      <c r="AM19" s="155">
        <v>4375000</v>
      </c>
      <c r="AN19" s="155">
        <v>4375000</v>
      </c>
      <c r="AO19" s="155">
        <v>4375000</v>
      </c>
      <c r="AP19" s="155">
        <v>4375000</v>
      </c>
      <c r="AQ19" s="155">
        <v>4375000</v>
      </c>
      <c r="AR19" s="155">
        <v>0</v>
      </c>
      <c r="AS19" s="155">
        <v>0</v>
      </c>
      <c r="AT19" s="155">
        <f t="shared" si="5"/>
        <v>43750000</v>
      </c>
      <c r="AU19" s="156">
        <f t="shared" si="6"/>
        <v>0</v>
      </c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6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6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  <c r="CJ19" s="155"/>
      <c r="CK19" s="156"/>
      <c r="CL19" s="155">
        <v>4375000</v>
      </c>
      <c r="CM19" s="155">
        <v>4375000</v>
      </c>
      <c r="CN19" s="155">
        <v>4375000</v>
      </c>
      <c r="CO19" s="155">
        <v>4375000</v>
      </c>
      <c r="CP19" s="155">
        <v>4375000</v>
      </c>
      <c r="CQ19" s="155">
        <v>4375000</v>
      </c>
      <c r="CR19" s="155">
        <v>4375000</v>
      </c>
      <c r="CS19" s="155">
        <v>4375000</v>
      </c>
      <c r="CT19" s="155">
        <v>4375000</v>
      </c>
      <c r="CU19" s="155">
        <v>4375000</v>
      </c>
      <c r="CV19" s="155">
        <v>4375000</v>
      </c>
      <c r="CW19" s="155">
        <v>4375000</v>
      </c>
      <c r="CX19" s="155">
        <f t="shared" si="19"/>
        <v>52500000</v>
      </c>
      <c r="CY19" s="155">
        <f>+R19-CX19</f>
        <v>0</v>
      </c>
      <c r="CZ19" s="155"/>
      <c r="DA19" s="155"/>
      <c r="DB19" s="155"/>
      <c r="DC19" s="155">
        <v>0</v>
      </c>
      <c r="DD19" s="155"/>
      <c r="DE19" s="155"/>
      <c r="DF19" s="155"/>
      <c r="DG19" s="155"/>
      <c r="DH19" s="155"/>
      <c r="DI19" s="155"/>
      <c r="DJ19" s="155"/>
      <c r="DK19" s="155"/>
      <c r="DL19" s="155">
        <f t="shared" si="21"/>
        <v>0</v>
      </c>
      <c r="DM19" s="155">
        <f t="shared" si="17"/>
        <v>0</v>
      </c>
      <c r="DN19" s="1">
        <f t="shared" si="18"/>
        <v>2020</v>
      </c>
    </row>
    <row r="20" spans="1:118" ht="13" x14ac:dyDescent="0.25">
      <c r="A20" s="80" t="s">
        <v>460</v>
      </c>
      <c r="B20" s="80" t="s">
        <v>39</v>
      </c>
      <c r="C20" s="72"/>
      <c r="D20" s="71" t="s">
        <v>147</v>
      </c>
      <c r="E20" s="142" t="s">
        <v>847</v>
      </c>
      <c r="F20" s="71" t="s">
        <v>484</v>
      </c>
      <c r="G20" s="73">
        <v>44177</v>
      </c>
      <c r="H20" s="73">
        <v>44177</v>
      </c>
      <c r="I20" s="115" t="s">
        <v>783</v>
      </c>
      <c r="J20" s="142" t="s">
        <v>94</v>
      </c>
      <c r="K20" s="75" t="s">
        <v>66</v>
      </c>
      <c r="L20" s="71"/>
      <c r="M20" s="38" t="str">
        <f t="shared" si="1"/>
        <v>6274</v>
      </c>
      <c r="N20" s="71">
        <v>6274001906</v>
      </c>
      <c r="O20" s="75" t="s">
        <v>346</v>
      </c>
      <c r="P20" s="76"/>
      <c r="Q20" s="77"/>
      <c r="R20" s="76">
        <v>330000000</v>
      </c>
      <c r="S20" s="170">
        <f t="shared" si="2"/>
        <v>5500000</v>
      </c>
      <c r="T20" s="155">
        <v>0</v>
      </c>
      <c r="U20" s="155">
        <v>0</v>
      </c>
      <c r="V20" s="155">
        <v>0</v>
      </c>
      <c r="W20" s="155">
        <v>0</v>
      </c>
      <c r="X20" s="155">
        <v>0</v>
      </c>
      <c r="Y20" s="155">
        <v>0</v>
      </c>
      <c r="Z20" s="155">
        <v>0</v>
      </c>
      <c r="AA20" s="155">
        <v>0</v>
      </c>
      <c r="AB20" s="155">
        <v>0</v>
      </c>
      <c r="AC20" s="155">
        <v>0</v>
      </c>
      <c r="AD20" s="155">
        <v>0</v>
      </c>
      <c r="AE20" s="155">
        <v>5500000</v>
      </c>
      <c r="AF20" s="155">
        <f t="shared" si="3"/>
        <v>5500000</v>
      </c>
      <c r="AG20" s="156">
        <f t="shared" si="4"/>
        <v>324500000</v>
      </c>
      <c r="AH20" s="155">
        <v>5500000</v>
      </c>
      <c r="AI20" s="155">
        <v>5500000</v>
      </c>
      <c r="AJ20" s="155">
        <v>5500000</v>
      </c>
      <c r="AK20" s="155">
        <v>5500000</v>
      </c>
      <c r="AL20" s="155">
        <v>5500000</v>
      </c>
      <c r="AM20" s="155">
        <v>5500000</v>
      </c>
      <c r="AN20" s="155">
        <v>5500000</v>
      </c>
      <c r="AO20" s="155">
        <v>5500000</v>
      </c>
      <c r="AP20" s="155">
        <v>5500000</v>
      </c>
      <c r="AQ20" s="155">
        <v>5500000</v>
      </c>
      <c r="AR20" s="155">
        <v>5500000</v>
      </c>
      <c r="AS20" s="155">
        <v>5500000</v>
      </c>
      <c r="AT20" s="155">
        <f t="shared" si="5"/>
        <v>66000000</v>
      </c>
      <c r="AU20" s="156">
        <f t="shared" si="6"/>
        <v>258500000</v>
      </c>
      <c r="AV20" s="155">
        <v>5500000</v>
      </c>
      <c r="AW20" s="155">
        <v>5500000</v>
      </c>
      <c r="AX20" s="155">
        <v>5500000</v>
      </c>
      <c r="AY20" s="155">
        <v>5500000</v>
      </c>
      <c r="AZ20" s="155">
        <v>5500000</v>
      </c>
      <c r="BA20" s="155">
        <v>5500000</v>
      </c>
      <c r="BB20" s="155">
        <v>5500000</v>
      </c>
      <c r="BC20" s="155">
        <v>5500000</v>
      </c>
      <c r="BD20" s="155">
        <v>5500000</v>
      </c>
      <c r="BE20" s="155">
        <v>5500000</v>
      </c>
      <c r="BF20" s="155">
        <v>5500000</v>
      </c>
      <c r="BG20" s="155">
        <v>5500000</v>
      </c>
      <c r="BH20" s="155">
        <f t="shared" ref="BH20:BH51" si="23">+SUM(AV20:BG20)</f>
        <v>66000000</v>
      </c>
      <c r="BI20" s="156">
        <f t="shared" ref="BI20:BI28" si="24">+AU20-BH20</f>
        <v>192500000</v>
      </c>
      <c r="BJ20" s="155">
        <v>5500000</v>
      </c>
      <c r="BK20" s="155">
        <v>5500000</v>
      </c>
      <c r="BL20" s="155">
        <v>5500000</v>
      </c>
      <c r="BM20" s="155">
        <v>5500000</v>
      </c>
      <c r="BN20" s="155">
        <v>5500000</v>
      </c>
      <c r="BO20" s="155">
        <v>5500000</v>
      </c>
      <c r="BP20" s="155">
        <v>5500000</v>
      </c>
      <c r="BQ20" s="155">
        <v>5500000</v>
      </c>
      <c r="BR20" s="155">
        <v>5500000</v>
      </c>
      <c r="BS20" s="155">
        <v>5500000</v>
      </c>
      <c r="BT20" s="155">
        <v>5500000</v>
      </c>
      <c r="BU20" s="155">
        <v>5500000</v>
      </c>
      <c r="BV20" s="155">
        <f t="shared" ref="BV20:BV31" si="25">+SUM(BJ20:BU20)</f>
        <v>66000000</v>
      </c>
      <c r="BW20" s="156">
        <f t="shared" ref="BW20:BW31" si="26">+BI20-BV20</f>
        <v>126500000</v>
      </c>
      <c r="BX20" s="157">
        <v>5500000</v>
      </c>
      <c r="BY20" s="157">
        <v>5500000</v>
      </c>
      <c r="BZ20" s="157">
        <v>5500000</v>
      </c>
      <c r="CA20" s="157">
        <v>5500000</v>
      </c>
      <c r="CB20" s="157">
        <v>5500000</v>
      </c>
      <c r="CC20" s="157">
        <v>5500000</v>
      </c>
      <c r="CD20" s="157">
        <v>5500000</v>
      </c>
      <c r="CE20" s="157">
        <v>5500000</v>
      </c>
      <c r="CF20" s="157">
        <v>5500000</v>
      </c>
      <c r="CG20" s="157">
        <v>5500000</v>
      </c>
      <c r="CH20" s="157">
        <v>5500000</v>
      </c>
      <c r="CI20" s="157">
        <v>5500000</v>
      </c>
      <c r="CJ20" s="155">
        <f t="shared" ref="CJ20:CJ31" si="27">+SUM(BX20:CI20)</f>
        <v>66000000</v>
      </c>
      <c r="CK20" s="156">
        <f t="shared" ref="CK20:CK31" si="28">+BW20-CJ20</f>
        <v>60500000</v>
      </c>
      <c r="CL20" s="155">
        <v>5500000</v>
      </c>
      <c r="CM20" s="155">
        <v>5500000</v>
      </c>
      <c r="CN20" s="155">
        <v>5500000</v>
      </c>
      <c r="CO20" s="155">
        <v>5500000</v>
      </c>
      <c r="CP20" s="155">
        <v>5500000</v>
      </c>
      <c r="CQ20" s="155">
        <v>5500000</v>
      </c>
      <c r="CR20" s="155">
        <v>5500000</v>
      </c>
      <c r="CS20" s="155">
        <v>5500000</v>
      </c>
      <c r="CT20" s="155">
        <v>5500000</v>
      </c>
      <c r="CU20" s="155">
        <v>5500000</v>
      </c>
      <c r="CV20" s="155">
        <v>5500000</v>
      </c>
      <c r="CW20" s="155"/>
      <c r="CX20" s="155">
        <f t="shared" si="19"/>
        <v>60500000</v>
      </c>
      <c r="CY20" s="155">
        <f t="shared" ref="CY20:CY31" si="29">+CK20-CX20</f>
        <v>0</v>
      </c>
      <c r="CZ20" s="155"/>
      <c r="DA20" s="155"/>
      <c r="DB20" s="155"/>
      <c r="DC20" s="155">
        <v>0</v>
      </c>
      <c r="DD20" s="155"/>
      <c r="DE20" s="155"/>
      <c r="DF20" s="155"/>
      <c r="DG20" s="155"/>
      <c r="DH20" s="155"/>
      <c r="DI20" s="155"/>
      <c r="DJ20" s="155"/>
      <c r="DK20" s="155"/>
      <c r="DL20" s="155">
        <f t="shared" si="21"/>
        <v>0</v>
      </c>
      <c r="DM20" s="155">
        <f t="shared" si="17"/>
        <v>0</v>
      </c>
      <c r="DN20" s="1">
        <f t="shared" si="18"/>
        <v>2020</v>
      </c>
    </row>
    <row r="21" spans="1:118" ht="13" x14ac:dyDescent="0.25">
      <c r="A21" s="80" t="s">
        <v>460</v>
      </c>
      <c r="B21" s="80" t="s">
        <v>39</v>
      </c>
      <c r="C21" s="72"/>
      <c r="D21" s="71" t="s">
        <v>147</v>
      </c>
      <c r="E21" s="142" t="s">
        <v>848</v>
      </c>
      <c r="F21" s="71" t="s">
        <v>485</v>
      </c>
      <c r="G21" s="73">
        <v>44177</v>
      </c>
      <c r="H21" s="73">
        <v>44177</v>
      </c>
      <c r="I21" s="115" t="s">
        <v>783</v>
      </c>
      <c r="J21" s="142" t="s">
        <v>94</v>
      </c>
      <c r="K21" s="75" t="s">
        <v>66</v>
      </c>
      <c r="L21" s="71"/>
      <c r="M21" s="38" t="str">
        <f t="shared" si="1"/>
        <v>6274</v>
      </c>
      <c r="N21" s="71">
        <v>6274001906</v>
      </c>
      <c r="O21" s="75" t="s">
        <v>346</v>
      </c>
      <c r="P21" s="76"/>
      <c r="Q21" s="77"/>
      <c r="R21" s="76">
        <v>199000000</v>
      </c>
      <c r="S21" s="170">
        <f t="shared" si="2"/>
        <v>3316666.6666666665</v>
      </c>
      <c r="T21" s="155">
        <v>0</v>
      </c>
      <c r="U21" s="155">
        <v>0</v>
      </c>
      <c r="V21" s="155">
        <v>0</v>
      </c>
      <c r="W21" s="155">
        <v>0</v>
      </c>
      <c r="X21" s="155">
        <v>0</v>
      </c>
      <c r="Y21" s="155">
        <v>0</v>
      </c>
      <c r="Z21" s="155">
        <v>0</v>
      </c>
      <c r="AA21" s="155">
        <v>0</v>
      </c>
      <c r="AB21" s="155">
        <v>0</v>
      </c>
      <c r="AC21" s="155">
        <v>0</v>
      </c>
      <c r="AD21" s="155">
        <v>0</v>
      </c>
      <c r="AE21" s="155">
        <v>3316666.6666666665</v>
      </c>
      <c r="AF21" s="155">
        <f t="shared" si="3"/>
        <v>3316666.6666666665</v>
      </c>
      <c r="AG21" s="156">
        <f t="shared" si="4"/>
        <v>195683333.33333334</v>
      </c>
      <c r="AH21" s="155">
        <v>3316666.6666666665</v>
      </c>
      <c r="AI21" s="155">
        <v>3316666.6666666665</v>
      </c>
      <c r="AJ21" s="155">
        <v>3316666.6666666665</v>
      </c>
      <c r="AK21" s="155">
        <v>3316666.6666666665</v>
      </c>
      <c r="AL21" s="155">
        <v>3316666.6666666665</v>
      </c>
      <c r="AM21" s="155">
        <v>3316666.6666666665</v>
      </c>
      <c r="AN21" s="155">
        <v>3316666.6666666665</v>
      </c>
      <c r="AO21" s="155">
        <v>3316666.6666666665</v>
      </c>
      <c r="AP21" s="155">
        <v>3316666.6666666665</v>
      </c>
      <c r="AQ21" s="155">
        <v>3316666.6666666665</v>
      </c>
      <c r="AR21" s="155">
        <v>3316666.6666666665</v>
      </c>
      <c r="AS21" s="155">
        <v>3316666.6666666665</v>
      </c>
      <c r="AT21" s="155">
        <f t="shared" si="5"/>
        <v>39800000</v>
      </c>
      <c r="AU21" s="156">
        <f t="shared" si="6"/>
        <v>155883333.33333334</v>
      </c>
      <c r="AV21" s="155">
        <v>3316666.6666666665</v>
      </c>
      <c r="AW21" s="155">
        <v>3316666.6666666665</v>
      </c>
      <c r="AX21" s="155">
        <v>3316666.6666666665</v>
      </c>
      <c r="AY21" s="155">
        <v>3316666.6666666665</v>
      </c>
      <c r="AZ21" s="155">
        <v>3316666.6666666665</v>
      </c>
      <c r="BA21" s="155">
        <v>3316666.6666666665</v>
      </c>
      <c r="BB21" s="155">
        <v>3316666.6666666665</v>
      </c>
      <c r="BC21" s="155">
        <v>3316666.6666666665</v>
      </c>
      <c r="BD21" s="155">
        <v>3316666.6666666665</v>
      </c>
      <c r="BE21" s="155">
        <v>3316666.6666666665</v>
      </c>
      <c r="BF21" s="155">
        <v>3316666.6666666665</v>
      </c>
      <c r="BG21" s="155">
        <v>3316666.6666666665</v>
      </c>
      <c r="BH21" s="155">
        <f t="shared" si="23"/>
        <v>39800000</v>
      </c>
      <c r="BI21" s="156">
        <f t="shared" si="24"/>
        <v>116083333.33333334</v>
      </c>
      <c r="BJ21" s="155">
        <v>3316666.6666666665</v>
      </c>
      <c r="BK21" s="155">
        <v>3316666.6666666665</v>
      </c>
      <c r="BL21" s="155">
        <v>3316666.6666666665</v>
      </c>
      <c r="BM21" s="155">
        <v>3316666.6666666665</v>
      </c>
      <c r="BN21" s="155">
        <v>3316666.6666666665</v>
      </c>
      <c r="BO21" s="155">
        <v>3316666.6666666665</v>
      </c>
      <c r="BP21" s="155">
        <v>3316666.6666666665</v>
      </c>
      <c r="BQ21" s="155">
        <v>3316666.6666666665</v>
      </c>
      <c r="BR21" s="155">
        <v>3316666.6666666665</v>
      </c>
      <c r="BS21" s="155">
        <v>3316666.6666666665</v>
      </c>
      <c r="BT21" s="155">
        <v>3316666.6666666665</v>
      </c>
      <c r="BU21" s="155">
        <v>3316666.6666666665</v>
      </c>
      <c r="BV21" s="155">
        <f t="shared" si="25"/>
        <v>39800000</v>
      </c>
      <c r="BW21" s="156">
        <f t="shared" si="26"/>
        <v>76283333.333333343</v>
      </c>
      <c r="BX21" s="157">
        <v>3316666.6666666665</v>
      </c>
      <c r="BY21" s="157">
        <v>3316666.6666666665</v>
      </c>
      <c r="BZ21" s="157">
        <v>3316666.6666666665</v>
      </c>
      <c r="CA21" s="157">
        <v>3316666.6666666665</v>
      </c>
      <c r="CB21" s="157">
        <v>3316666.6666666665</v>
      </c>
      <c r="CC21" s="157">
        <v>3316666.6666666665</v>
      </c>
      <c r="CD21" s="157">
        <v>3316666.6666666665</v>
      </c>
      <c r="CE21" s="157">
        <v>3316666.6666666665</v>
      </c>
      <c r="CF21" s="157">
        <v>3316666.6666666665</v>
      </c>
      <c r="CG21" s="157">
        <v>3316666.6666666665</v>
      </c>
      <c r="CH21" s="157">
        <v>3316666.6666666665</v>
      </c>
      <c r="CI21" s="157">
        <v>3316666.6666666665</v>
      </c>
      <c r="CJ21" s="155">
        <f t="shared" si="27"/>
        <v>39800000</v>
      </c>
      <c r="CK21" s="156">
        <f t="shared" si="28"/>
        <v>36483333.333333343</v>
      </c>
      <c r="CL21" s="155">
        <v>3316666.6666666665</v>
      </c>
      <c r="CM21" s="155">
        <v>3316666.6666666665</v>
      </c>
      <c r="CN21" s="155">
        <v>3316666.6666666665</v>
      </c>
      <c r="CO21" s="155">
        <v>3316666.6666666665</v>
      </c>
      <c r="CP21" s="155">
        <v>3316666.6666666665</v>
      </c>
      <c r="CQ21" s="155">
        <v>3316666.6666666665</v>
      </c>
      <c r="CR21" s="155">
        <v>3316666.6666666665</v>
      </c>
      <c r="CS21" s="155">
        <v>3316666.6666666665</v>
      </c>
      <c r="CT21" s="155">
        <v>3316666.6666666665</v>
      </c>
      <c r="CU21" s="155">
        <v>3316666.6666666665</v>
      </c>
      <c r="CV21" s="155">
        <v>3316706.6666666665</v>
      </c>
      <c r="CW21" s="155"/>
      <c r="CX21" s="155">
        <f t="shared" si="19"/>
        <v>36483373.333333336</v>
      </c>
      <c r="CY21" s="155">
        <f t="shared" si="29"/>
        <v>-39.999999992549419</v>
      </c>
      <c r="CZ21" s="155"/>
      <c r="DA21" s="155"/>
      <c r="DB21" s="155"/>
      <c r="DC21" s="155">
        <v>0</v>
      </c>
      <c r="DD21" s="155"/>
      <c r="DE21" s="155"/>
      <c r="DF21" s="155"/>
      <c r="DG21" s="155"/>
      <c r="DH21" s="155"/>
      <c r="DI21" s="155"/>
      <c r="DJ21" s="155"/>
      <c r="DK21" s="155"/>
      <c r="DL21" s="155">
        <f t="shared" si="21"/>
        <v>0</v>
      </c>
      <c r="DM21" s="155">
        <f t="shared" si="17"/>
        <v>-39.999999992549419</v>
      </c>
      <c r="DN21" s="1">
        <f t="shared" si="18"/>
        <v>2020</v>
      </c>
    </row>
    <row r="22" spans="1:118" ht="13" x14ac:dyDescent="0.25">
      <c r="A22" s="80" t="s">
        <v>460</v>
      </c>
      <c r="B22" s="80" t="s">
        <v>39</v>
      </c>
      <c r="C22" s="72"/>
      <c r="D22" s="71" t="s">
        <v>147</v>
      </c>
      <c r="E22" s="142" t="s">
        <v>849</v>
      </c>
      <c r="F22" s="71" t="s">
        <v>486</v>
      </c>
      <c r="G22" s="73">
        <v>44177</v>
      </c>
      <c r="H22" s="73">
        <v>44177</v>
      </c>
      <c r="I22" s="115" t="s">
        <v>783</v>
      </c>
      <c r="J22" s="142" t="s">
        <v>94</v>
      </c>
      <c r="K22" s="75" t="s">
        <v>66</v>
      </c>
      <c r="L22" s="71"/>
      <c r="M22" s="38" t="str">
        <f t="shared" si="1"/>
        <v>6274</v>
      </c>
      <c r="N22" s="71">
        <v>6274001906</v>
      </c>
      <c r="O22" s="75" t="s">
        <v>346</v>
      </c>
      <c r="P22" s="76"/>
      <c r="Q22" s="77"/>
      <c r="R22" s="76">
        <v>51000000</v>
      </c>
      <c r="S22" s="170">
        <f t="shared" si="2"/>
        <v>850000</v>
      </c>
      <c r="T22" s="155">
        <v>0</v>
      </c>
      <c r="U22" s="155">
        <v>0</v>
      </c>
      <c r="V22" s="155">
        <v>0</v>
      </c>
      <c r="W22" s="155">
        <v>0</v>
      </c>
      <c r="X22" s="155">
        <v>0</v>
      </c>
      <c r="Y22" s="155">
        <v>0</v>
      </c>
      <c r="Z22" s="155">
        <v>0</v>
      </c>
      <c r="AA22" s="155">
        <v>0</v>
      </c>
      <c r="AB22" s="155">
        <v>0</v>
      </c>
      <c r="AC22" s="155">
        <v>0</v>
      </c>
      <c r="AD22" s="155">
        <v>0</v>
      </c>
      <c r="AE22" s="155">
        <v>850000</v>
      </c>
      <c r="AF22" s="155">
        <f t="shared" si="3"/>
        <v>850000</v>
      </c>
      <c r="AG22" s="156">
        <f t="shared" si="4"/>
        <v>50150000</v>
      </c>
      <c r="AH22" s="155">
        <v>850000</v>
      </c>
      <c r="AI22" s="155">
        <v>850000</v>
      </c>
      <c r="AJ22" s="155">
        <v>850000</v>
      </c>
      <c r="AK22" s="155">
        <v>850000</v>
      </c>
      <c r="AL22" s="155">
        <v>850000</v>
      </c>
      <c r="AM22" s="155">
        <v>850000</v>
      </c>
      <c r="AN22" s="155">
        <v>850000</v>
      </c>
      <c r="AO22" s="155">
        <v>850000</v>
      </c>
      <c r="AP22" s="155">
        <v>850000</v>
      </c>
      <c r="AQ22" s="155">
        <v>850000</v>
      </c>
      <c r="AR22" s="155">
        <v>850000</v>
      </c>
      <c r="AS22" s="155">
        <v>850000</v>
      </c>
      <c r="AT22" s="155">
        <f t="shared" si="5"/>
        <v>10200000</v>
      </c>
      <c r="AU22" s="156">
        <f t="shared" si="6"/>
        <v>39950000</v>
      </c>
      <c r="AV22" s="155">
        <v>850000</v>
      </c>
      <c r="AW22" s="155">
        <v>850000</v>
      </c>
      <c r="AX22" s="155">
        <v>850000</v>
      </c>
      <c r="AY22" s="155">
        <v>850000</v>
      </c>
      <c r="AZ22" s="155">
        <v>850000</v>
      </c>
      <c r="BA22" s="155">
        <v>850000</v>
      </c>
      <c r="BB22" s="155">
        <v>850000</v>
      </c>
      <c r="BC22" s="155">
        <v>850000</v>
      </c>
      <c r="BD22" s="155">
        <v>850000</v>
      </c>
      <c r="BE22" s="155">
        <v>850000</v>
      </c>
      <c r="BF22" s="155">
        <v>850000</v>
      </c>
      <c r="BG22" s="155">
        <v>850000</v>
      </c>
      <c r="BH22" s="155">
        <f t="shared" si="23"/>
        <v>10200000</v>
      </c>
      <c r="BI22" s="156">
        <f t="shared" si="24"/>
        <v>29750000</v>
      </c>
      <c r="BJ22" s="155">
        <v>850000</v>
      </c>
      <c r="BK22" s="155">
        <v>850000</v>
      </c>
      <c r="BL22" s="155">
        <v>850000</v>
      </c>
      <c r="BM22" s="155">
        <v>850000</v>
      </c>
      <c r="BN22" s="155">
        <v>850000</v>
      </c>
      <c r="BO22" s="155">
        <v>850000</v>
      </c>
      <c r="BP22" s="155">
        <v>850000</v>
      </c>
      <c r="BQ22" s="155">
        <v>850000</v>
      </c>
      <c r="BR22" s="155">
        <v>850000</v>
      </c>
      <c r="BS22" s="155">
        <v>850000</v>
      </c>
      <c r="BT22" s="155">
        <v>850000</v>
      </c>
      <c r="BU22" s="155">
        <v>850000</v>
      </c>
      <c r="BV22" s="155">
        <f t="shared" si="25"/>
        <v>10200000</v>
      </c>
      <c r="BW22" s="156">
        <f t="shared" si="26"/>
        <v>19550000</v>
      </c>
      <c r="BX22" s="157">
        <v>850000</v>
      </c>
      <c r="BY22" s="157">
        <v>850000</v>
      </c>
      <c r="BZ22" s="157">
        <v>850000</v>
      </c>
      <c r="CA22" s="157">
        <v>850000</v>
      </c>
      <c r="CB22" s="157">
        <v>850000</v>
      </c>
      <c r="CC22" s="157">
        <v>850000</v>
      </c>
      <c r="CD22" s="157">
        <v>850000</v>
      </c>
      <c r="CE22" s="157">
        <v>850000</v>
      </c>
      <c r="CF22" s="157">
        <v>850000</v>
      </c>
      <c r="CG22" s="157">
        <v>850000</v>
      </c>
      <c r="CH22" s="157">
        <v>850000</v>
      </c>
      <c r="CI22" s="157">
        <v>850000</v>
      </c>
      <c r="CJ22" s="155">
        <f t="shared" si="27"/>
        <v>10200000</v>
      </c>
      <c r="CK22" s="156">
        <f t="shared" si="28"/>
        <v>9350000</v>
      </c>
      <c r="CL22" s="155">
        <v>850000</v>
      </c>
      <c r="CM22" s="155">
        <v>850000</v>
      </c>
      <c r="CN22" s="155">
        <v>850000</v>
      </c>
      <c r="CO22" s="155">
        <v>850000</v>
      </c>
      <c r="CP22" s="155">
        <v>850000</v>
      </c>
      <c r="CQ22" s="155">
        <v>850000</v>
      </c>
      <c r="CR22" s="155">
        <v>850000</v>
      </c>
      <c r="CS22" s="155">
        <v>850000</v>
      </c>
      <c r="CT22" s="155">
        <v>850000</v>
      </c>
      <c r="CU22" s="155">
        <v>850000</v>
      </c>
      <c r="CV22" s="155">
        <v>850000</v>
      </c>
      <c r="CW22" s="155"/>
      <c r="CX22" s="155">
        <f t="shared" si="19"/>
        <v>9350000</v>
      </c>
      <c r="CY22" s="155">
        <f t="shared" si="29"/>
        <v>0</v>
      </c>
      <c r="CZ22" s="155"/>
      <c r="DA22" s="155"/>
      <c r="DB22" s="155"/>
      <c r="DC22" s="155">
        <v>0</v>
      </c>
      <c r="DD22" s="155"/>
      <c r="DE22" s="155"/>
      <c r="DF22" s="155"/>
      <c r="DG22" s="155"/>
      <c r="DH22" s="155"/>
      <c r="DI22" s="155"/>
      <c r="DJ22" s="155"/>
      <c r="DK22" s="155"/>
      <c r="DL22" s="155">
        <f t="shared" si="21"/>
        <v>0</v>
      </c>
      <c r="DM22" s="155">
        <f t="shared" si="17"/>
        <v>0</v>
      </c>
      <c r="DN22" s="1">
        <f t="shared" si="18"/>
        <v>2020</v>
      </c>
    </row>
    <row r="23" spans="1:118" ht="13" x14ac:dyDescent="0.25">
      <c r="A23" s="80" t="s">
        <v>460</v>
      </c>
      <c r="B23" s="80" t="s">
        <v>39</v>
      </c>
      <c r="C23" s="72"/>
      <c r="D23" s="71" t="s">
        <v>147</v>
      </c>
      <c r="E23" s="142" t="s">
        <v>850</v>
      </c>
      <c r="F23" s="71" t="s">
        <v>487</v>
      </c>
      <c r="G23" s="73">
        <v>44177</v>
      </c>
      <c r="H23" s="73">
        <v>44177</v>
      </c>
      <c r="I23" s="115" t="s">
        <v>783</v>
      </c>
      <c r="J23" s="142" t="s">
        <v>94</v>
      </c>
      <c r="K23" s="75" t="s">
        <v>66</v>
      </c>
      <c r="L23" s="71"/>
      <c r="M23" s="38" t="str">
        <f t="shared" si="1"/>
        <v>6274</v>
      </c>
      <c r="N23" s="71">
        <v>6274001906</v>
      </c>
      <c r="O23" s="75" t="s">
        <v>346</v>
      </c>
      <c r="P23" s="76"/>
      <c r="Q23" s="77"/>
      <c r="R23" s="76">
        <v>250000000</v>
      </c>
      <c r="S23" s="170">
        <f t="shared" si="2"/>
        <v>4166666.6666666665</v>
      </c>
      <c r="T23" s="155">
        <v>0</v>
      </c>
      <c r="U23" s="155">
        <v>0</v>
      </c>
      <c r="V23" s="155">
        <v>0</v>
      </c>
      <c r="W23" s="155">
        <v>0</v>
      </c>
      <c r="X23" s="155">
        <v>0</v>
      </c>
      <c r="Y23" s="155">
        <v>0</v>
      </c>
      <c r="Z23" s="155">
        <v>0</v>
      </c>
      <c r="AA23" s="155">
        <v>0</v>
      </c>
      <c r="AB23" s="155">
        <v>0</v>
      </c>
      <c r="AC23" s="155">
        <v>0</v>
      </c>
      <c r="AD23" s="155">
        <v>0</v>
      </c>
      <c r="AE23" s="155">
        <v>4166666.6666666665</v>
      </c>
      <c r="AF23" s="155">
        <f t="shared" si="3"/>
        <v>4166666.6666666665</v>
      </c>
      <c r="AG23" s="156">
        <f t="shared" si="4"/>
        <v>245833333.33333334</v>
      </c>
      <c r="AH23" s="155">
        <v>4166666.6666666665</v>
      </c>
      <c r="AI23" s="155">
        <v>4166666.6666666665</v>
      </c>
      <c r="AJ23" s="155">
        <v>4166666.6666666665</v>
      </c>
      <c r="AK23" s="155">
        <v>4166666.6666666665</v>
      </c>
      <c r="AL23" s="155">
        <v>4166666.6666666665</v>
      </c>
      <c r="AM23" s="155">
        <v>4166666.6666666665</v>
      </c>
      <c r="AN23" s="155">
        <v>4166666.6666666665</v>
      </c>
      <c r="AO23" s="155">
        <v>4166666.6666666665</v>
      </c>
      <c r="AP23" s="155">
        <v>4166666.6666666665</v>
      </c>
      <c r="AQ23" s="155">
        <v>4166666.6666666665</v>
      </c>
      <c r="AR23" s="155">
        <v>4166666.6666666665</v>
      </c>
      <c r="AS23" s="155">
        <v>4166666.6666666665</v>
      </c>
      <c r="AT23" s="155">
        <f t="shared" si="5"/>
        <v>49999999.999999993</v>
      </c>
      <c r="AU23" s="156">
        <f t="shared" si="6"/>
        <v>195833333.33333334</v>
      </c>
      <c r="AV23" s="155">
        <v>4166666.6666666665</v>
      </c>
      <c r="AW23" s="155">
        <v>4166666.6666666665</v>
      </c>
      <c r="AX23" s="155">
        <v>4166666.6666666665</v>
      </c>
      <c r="AY23" s="155">
        <v>4166666.6666666665</v>
      </c>
      <c r="AZ23" s="155">
        <v>4166666.6666666665</v>
      </c>
      <c r="BA23" s="155">
        <v>4166666.6666666665</v>
      </c>
      <c r="BB23" s="155">
        <v>4166666.6666666665</v>
      </c>
      <c r="BC23" s="155">
        <v>4166666.6666666665</v>
      </c>
      <c r="BD23" s="155">
        <v>4166666.6666666665</v>
      </c>
      <c r="BE23" s="155">
        <v>4166666.6666666665</v>
      </c>
      <c r="BF23" s="155">
        <v>4166666.6666666665</v>
      </c>
      <c r="BG23" s="155">
        <v>4166666.6666666665</v>
      </c>
      <c r="BH23" s="155">
        <f t="shared" si="23"/>
        <v>49999999.999999993</v>
      </c>
      <c r="BI23" s="156">
        <f t="shared" si="24"/>
        <v>145833333.33333334</v>
      </c>
      <c r="BJ23" s="155">
        <v>4166666.6666666665</v>
      </c>
      <c r="BK23" s="155">
        <v>4166666.6666666665</v>
      </c>
      <c r="BL23" s="155">
        <v>4166666.6666666665</v>
      </c>
      <c r="BM23" s="155">
        <v>4166666.6666666665</v>
      </c>
      <c r="BN23" s="155">
        <v>4166666.6666666665</v>
      </c>
      <c r="BO23" s="155">
        <v>4166666.6666666665</v>
      </c>
      <c r="BP23" s="155">
        <v>4166666.6666666665</v>
      </c>
      <c r="BQ23" s="155">
        <v>4166666.6666666665</v>
      </c>
      <c r="BR23" s="155">
        <v>4166666.6666666665</v>
      </c>
      <c r="BS23" s="155">
        <v>4166666.6666666665</v>
      </c>
      <c r="BT23" s="155">
        <v>4166666.6666666665</v>
      </c>
      <c r="BU23" s="155">
        <v>4166666.6666666665</v>
      </c>
      <c r="BV23" s="155">
        <f t="shared" si="25"/>
        <v>49999999.999999993</v>
      </c>
      <c r="BW23" s="156">
        <f t="shared" si="26"/>
        <v>95833333.333333343</v>
      </c>
      <c r="BX23" s="157">
        <v>4166666.6666666665</v>
      </c>
      <c r="BY23" s="157">
        <v>4166666.6666666665</v>
      </c>
      <c r="BZ23" s="157">
        <v>4166666.6666666665</v>
      </c>
      <c r="CA23" s="157">
        <v>4166666.6666666665</v>
      </c>
      <c r="CB23" s="157">
        <v>4166666.6666666665</v>
      </c>
      <c r="CC23" s="157">
        <v>4166666.6666666665</v>
      </c>
      <c r="CD23" s="157">
        <v>4166666.6666666665</v>
      </c>
      <c r="CE23" s="157">
        <v>4166666.6666666665</v>
      </c>
      <c r="CF23" s="157">
        <v>4166666.6666666665</v>
      </c>
      <c r="CG23" s="157">
        <v>4166666.6666666665</v>
      </c>
      <c r="CH23" s="157">
        <v>4166666.6666666665</v>
      </c>
      <c r="CI23" s="157">
        <v>4166666.6666666665</v>
      </c>
      <c r="CJ23" s="155">
        <f t="shared" si="27"/>
        <v>49999999.999999993</v>
      </c>
      <c r="CK23" s="156">
        <f t="shared" si="28"/>
        <v>45833333.333333351</v>
      </c>
      <c r="CL23" s="155">
        <v>4166666.6666666665</v>
      </c>
      <c r="CM23" s="155">
        <v>4166666.6666666665</v>
      </c>
      <c r="CN23" s="155">
        <v>4166666.6666666665</v>
      </c>
      <c r="CO23" s="155">
        <v>4166666.6666666665</v>
      </c>
      <c r="CP23" s="155">
        <v>4166666.6666666665</v>
      </c>
      <c r="CQ23" s="155">
        <v>4166666.6666666665</v>
      </c>
      <c r="CR23" s="155">
        <v>4166666.6666666665</v>
      </c>
      <c r="CS23" s="155">
        <v>4166666.6666666665</v>
      </c>
      <c r="CT23" s="155">
        <v>4166666.6666666665</v>
      </c>
      <c r="CU23" s="155">
        <v>4166666.6666666665</v>
      </c>
      <c r="CV23" s="155">
        <v>4166706.6666666665</v>
      </c>
      <c r="CW23" s="155"/>
      <c r="CX23" s="155">
        <f t="shared" si="19"/>
        <v>45833373.333333328</v>
      </c>
      <c r="CY23" s="155">
        <f t="shared" si="29"/>
        <v>-39.999999977648258</v>
      </c>
      <c r="CZ23" s="155"/>
      <c r="DA23" s="155"/>
      <c r="DB23" s="155"/>
      <c r="DC23" s="155">
        <v>0</v>
      </c>
      <c r="DD23" s="155"/>
      <c r="DE23" s="155"/>
      <c r="DF23" s="155"/>
      <c r="DG23" s="155"/>
      <c r="DH23" s="155"/>
      <c r="DI23" s="155"/>
      <c r="DJ23" s="155"/>
      <c r="DK23" s="155"/>
      <c r="DL23" s="155">
        <f t="shared" si="21"/>
        <v>0</v>
      </c>
      <c r="DM23" s="155">
        <f t="shared" si="17"/>
        <v>-39.999999977648258</v>
      </c>
      <c r="DN23" s="1">
        <f t="shared" si="18"/>
        <v>2020</v>
      </c>
    </row>
    <row r="24" spans="1:118" ht="13" x14ac:dyDescent="0.25">
      <c r="A24" s="80" t="s">
        <v>460</v>
      </c>
      <c r="B24" s="80" t="s">
        <v>39</v>
      </c>
      <c r="C24" s="72"/>
      <c r="D24" s="71" t="s">
        <v>147</v>
      </c>
      <c r="E24" s="142" t="s">
        <v>851</v>
      </c>
      <c r="F24" s="71" t="s">
        <v>488</v>
      </c>
      <c r="G24" s="73">
        <v>44177</v>
      </c>
      <c r="H24" s="73">
        <v>44177</v>
      </c>
      <c r="I24" s="115" t="s">
        <v>783</v>
      </c>
      <c r="J24" s="142" t="s">
        <v>94</v>
      </c>
      <c r="K24" s="75" t="s">
        <v>66</v>
      </c>
      <c r="L24" s="71"/>
      <c r="M24" s="38" t="str">
        <f t="shared" si="1"/>
        <v>6274</v>
      </c>
      <c r="N24" s="71">
        <v>6274001906</v>
      </c>
      <c r="O24" s="75" t="s">
        <v>346</v>
      </c>
      <c r="P24" s="76"/>
      <c r="Q24" s="77"/>
      <c r="R24" s="76">
        <v>28000000</v>
      </c>
      <c r="S24" s="170">
        <f t="shared" si="2"/>
        <v>466666.66666666669</v>
      </c>
      <c r="T24" s="155">
        <v>0</v>
      </c>
      <c r="U24" s="155">
        <v>0</v>
      </c>
      <c r="V24" s="155">
        <v>0</v>
      </c>
      <c r="W24" s="155">
        <v>0</v>
      </c>
      <c r="X24" s="155">
        <v>0</v>
      </c>
      <c r="Y24" s="155">
        <v>0</v>
      </c>
      <c r="Z24" s="155">
        <v>0</v>
      </c>
      <c r="AA24" s="155">
        <v>0</v>
      </c>
      <c r="AB24" s="155">
        <v>0</v>
      </c>
      <c r="AC24" s="155">
        <v>0</v>
      </c>
      <c r="AD24" s="155">
        <v>0</v>
      </c>
      <c r="AE24" s="155">
        <v>466666.66666666669</v>
      </c>
      <c r="AF24" s="155">
        <f t="shared" si="3"/>
        <v>466666.66666666669</v>
      </c>
      <c r="AG24" s="156">
        <f t="shared" si="4"/>
        <v>27533333.333333332</v>
      </c>
      <c r="AH24" s="155">
        <v>466666.66666666669</v>
      </c>
      <c r="AI24" s="155">
        <v>466666.66666666669</v>
      </c>
      <c r="AJ24" s="155">
        <v>466666.66666666669</v>
      </c>
      <c r="AK24" s="155">
        <v>466666.66666666669</v>
      </c>
      <c r="AL24" s="155">
        <v>466666.66666666669</v>
      </c>
      <c r="AM24" s="155">
        <v>466666.66666666669</v>
      </c>
      <c r="AN24" s="155">
        <v>466666.66666666669</v>
      </c>
      <c r="AO24" s="155">
        <v>466666.66666666669</v>
      </c>
      <c r="AP24" s="155">
        <v>466666.66666666669</v>
      </c>
      <c r="AQ24" s="155">
        <v>466666.66666666669</v>
      </c>
      <c r="AR24" s="155">
        <v>466666.66666666669</v>
      </c>
      <c r="AS24" s="155">
        <v>466666.66666666669</v>
      </c>
      <c r="AT24" s="155">
        <f t="shared" si="5"/>
        <v>5600000.0000000009</v>
      </c>
      <c r="AU24" s="156">
        <f t="shared" si="6"/>
        <v>21933333.333333332</v>
      </c>
      <c r="AV24" s="155">
        <v>466666.66666666669</v>
      </c>
      <c r="AW24" s="155">
        <v>466666.66666666669</v>
      </c>
      <c r="AX24" s="155">
        <v>466666.66666666669</v>
      </c>
      <c r="AY24" s="155">
        <v>466666.66666666669</v>
      </c>
      <c r="AZ24" s="155">
        <v>466666.66666666669</v>
      </c>
      <c r="BA24" s="155">
        <v>466666.66666666669</v>
      </c>
      <c r="BB24" s="155">
        <v>466666.66666666669</v>
      </c>
      <c r="BC24" s="155">
        <v>466666.66666666669</v>
      </c>
      <c r="BD24" s="155">
        <v>466666.66666666669</v>
      </c>
      <c r="BE24" s="155">
        <v>466666.66666666669</v>
      </c>
      <c r="BF24" s="155">
        <v>466666.66666666669</v>
      </c>
      <c r="BG24" s="155">
        <v>466666.66666666669</v>
      </c>
      <c r="BH24" s="155">
        <f t="shared" si="23"/>
        <v>5600000.0000000009</v>
      </c>
      <c r="BI24" s="156">
        <f t="shared" si="24"/>
        <v>16333333.333333332</v>
      </c>
      <c r="BJ24" s="155">
        <v>466666.66666666669</v>
      </c>
      <c r="BK24" s="155">
        <v>466666.66666666669</v>
      </c>
      <c r="BL24" s="155">
        <v>466666.66666666669</v>
      </c>
      <c r="BM24" s="155">
        <v>466666.66666666669</v>
      </c>
      <c r="BN24" s="155">
        <v>466666.66666666669</v>
      </c>
      <c r="BO24" s="155">
        <v>466666.66666666669</v>
      </c>
      <c r="BP24" s="155">
        <v>466666.66666666669</v>
      </c>
      <c r="BQ24" s="155">
        <v>466666.66666666669</v>
      </c>
      <c r="BR24" s="155">
        <v>466666.66666666669</v>
      </c>
      <c r="BS24" s="155">
        <v>466666.66666666669</v>
      </c>
      <c r="BT24" s="155">
        <v>466666.66666666669</v>
      </c>
      <c r="BU24" s="155">
        <v>466666.66666666669</v>
      </c>
      <c r="BV24" s="155">
        <f t="shared" si="25"/>
        <v>5600000.0000000009</v>
      </c>
      <c r="BW24" s="156">
        <f t="shared" si="26"/>
        <v>10733333.333333332</v>
      </c>
      <c r="BX24" s="157">
        <v>466666.66666666669</v>
      </c>
      <c r="BY24" s="157">
        <v>466666.66666666669</v>
      </c>
      <c r="BZ24" s="157">
        <v>466666.66666666669</v>
      </c>
      <c r="CA24" s="157">
        <v>466666.66666666669</v>
      </c>
      <c r="CB24" s="157">
        <v>466666.66666666669</v>
      </c>
      <c r="CC24" s="157">
        <v>466666.66666666669</v>
      </c>
      <c r="CD24" s="157">
        <v>466666.66666666669</v>
      </c>
      <c r="CE24" s="157">
        <v>466666.66666666669</v>
      </c>
      <c r="CF24" s="157">
        <v>466666.66666666669</v>
      </c>
      <c r="CG24" s="157">
        <v>466666.66666666669</v>
      </c>
      <c r="CH24" s="157">
        <v>466666.66666666669</v>
      </c>
      <c r="CI24" s="157">
        <v>466666.66666666669</v>
      </c>
      <c r="CJ24" s="155">
        <f t="shared" si="27"/>
        <v>5600000.0000000009</v>
      </c>
      <c r="CK24" s="156">
        <f t="shared" si="28"/>
        <v>5133333.3333333312</v>
      </c>
      <c r="CL24" s="155">
        <v>466666.66666666669</v>
      </c>
      <c r="CM24" s="155">
        <v>466666.66666666669</v>
      </c>
      <c r="CN24" s="155">
        <v>466666.66666666669</v>
      </c>
      <c r="CO24" s="155">
        <v>466666.66666666669</v>
      </c>
      <c r="CP24" s="155">
        <v>466666.66666666669</v>
      </c>
      <c r="CQ24" s="155">
        <v>466666.66666666669</v>
      </c>
      <c r="CR24" s="155">
        <v>466666.66666666669</v>
      </c>
      <c r="CS24" s="155">
        <v>466666.66666666669</v>
      </c>
      <c r="CT24" s="155">
        <v>466666.66666666669</v>
      </c>
      <c r="CU24" s="155">
        <v>466666.66666666669</v>
      </c>
      <c r="CV24" s="155">
        <v>466706.66666666669</v>
      </c>
      <c r="CW24" s="155"/>
      <c r="CX24" s="155">
        <f t="shared" si="19"/>
        <v>5133373.333333334</v>
      </c>
      <c r="CY24" s="155">
        <f t="shared" si="29"/>
        <v>-40.000000002793968</v>
      </c>
      <c r="CZ24" s="155"/>
      <c r="DA24" s="155"/>
      <c r="DB24" s="155"/>
      <c r="DC24" s="155">
        <v>0</v>
      </c>
      <c r="DD24" s="155"/>
      <c r="DE24" s="155"/>
      <c r="DF24" s="155"/>
      <c r="DG24" s="155"/>
      <c r="DH24" s="155"/>
      <c r="DI24" s="155"/>
      <c r="DJ24" s="155"/>
      <c r="DK24" s="155"/>
      <c r="DL24" s="155">
        <f t="shared" si="21"/>
        <v>0</v>
      </c>
      <c r="DM24" s="155">
        <f t="shared" si="17"/>
        <v>-40.000000002793968</v>
      </c>
      <c r="DN24" s="1">
        <f t="shared" si="18"/>
        <v>2020</v>
      </c>
    </row>
    <row r="25" spans="1:118" s="42" customFormat="1" ht="13" x14ac:dyDescent="0.25">
      <c r="A25" s="110" t="s">
        <v>344</v>
      </c>
      <c r="B25" s="109" t="s">
        <v>196</v>
      </c>
      <c r="C25" s="111" t="s">
        <v>197</v>
      </c>
      <c r="D25" s="109" t="s">
        <v>147</v>
      </c>
      <c r="E25" s="184" t="s">
        <v>1111</v>
      </c>
      <c r="F25" s="109" t="s">
        <v>368</v>
      </c>
      <c r="G25" s="114">
        <v>44189</v>
      </c>
      <c r="H25" s="114">
        <v>44189</v>
      </c>
      <c r="I25" s="115" t="s">
        <v>783</v>
      </c>
      <c r="J25" s="184" t="s">
        <v>762</v>
      </c>
      <c r="K25" s="116" t="s">
        <v>199</v>
      </c>
      <c r="L25" s="109" t="s">
        <v>200</v>
      </c>
      <c r="M25" s="38" t="str">
        <f t="shared" si="1"/>
        <v>6274</v>
      </c>
      <c r="N25" s="109">
        <v>6274001906</v>
      </c>
      <c r="O25" s="116" t="s">
        <v>346</v>
      </c>
      <c r="P25" s="77"/>
      <c r="Q25" s="77"/>
      <c r="R25" s="77">
        <v>365324800</v>
      </c>
      <c r="S25" s="193">
        <f t="shared" si="2"/>
        <v>6088746.666666667</v>
      </c>
      <c r="T25" s="155">
        <v>0</v>
      </c>
      <c r="U25" s="155">
        <v>0</v>
      </c>
      <c r="V25" s="155">
        <v>0</v>
      </c>
      <c r="W25" s="155">
        <v>0</v>
      </c>
      <c r="X25" s="155">
        <v>0</v>
      </c>
      <c r="Y25" s="155">
        <v>0</v>
      </c>
      <c r="Z25" s="155">
        <v>0</v>
      </c>
      <c r="AA25" s="155">
        <v>0</v>
      </c>
      <c r="AB25" s="155">
        <v>0</v>
      </c>
      <c r="AC25" s="155">
        <v>0</v>
      </c>
      <c r="AD25" s="155">
        <v>0</v>
      </c>
      <c r="AE25" s="155">
        <v>6088746</v>
      </c>
      <c r="AF25" s="155">
        <f t="shared" si="3"/>
        <v>6088746</v>
      </c>
      <c r="AG25" s="159">
        <f t="shared" si="4"/>
        <v>359236054</v>
      </c>
      <c r="AH25" s="155">
        <v>6088746</v>
      </c>
      <c r="AI25" s="155">
        <v>6088746</v>
      </c>
      <c r="AJ25" s="155">
        <v>6088746</v>
      </c>
      <c r="AK25" s="155">
        <v>6088746</v>
      </c>
      <c r="AL25" s="155">
        <v>6088746</v>
      </c>
      <c r="AM25" s="155">
        <v>6088746</v>
      </c>
      <c r="AN25" s="155">
        <v>6088746</v>
      </c>
      <c r="AO25" s="155">
        <v>6088746</v>
      </c>
      <c r="AP25" s="155">
        <v>6088746</v>
      </c>
      <c r="AQ25" s="155">
        <v>6088746</v>
      </c>
      <c r="AR25" s="155">
        <v>6088746</v>
      </c>
      <c r="AS25" s="155">
        <v>6088746</v>
      </c>
      <c r="AT25" s="155">
        <f t="shared" si="5"/>
        <v>73064952</v>
      </c>
      <c r="AU25" s="159">
        <f t="shared" si="6"/>
        <v>286171102</v>
      </c>
      <c r="AV25" s="155">
        <v>6088746</v>
      </c>
      <c r="AW25" s="155">
        <v>6088746</v>
      </c>
      <c r="AX25" s="155">
        <v>6088746</v>
      </c>
      <c r="AY25" s="155">
        <v>6088746</v>
      </c>
      <c r="AZ25" s="155">
        <v>6088746</v>
      </c>
      <c r="BA25" s="155">
        <v>6088746</v>
      </c>
      <c r="BB25" s="155">
        <v>6088746</v>
      </c>
      <c r="BC25" s="155">
        <v>6088746</v>
      </c>
      <c r="BD25" s="155">
        <v>6088746</v>
      </c>
      <c r="BE25" s="155">
        <v>6088746</v>
      </c>
      <c r="BF25" s="155">
        <v>6088746</v>
      </c>
      <c r="BG25" s="155">
        <v>6088746</v>
      </c>
      <c r="BH25" s="155">
        <f t="shared" si="23"/>
        <v>73064952</v>
      </c>
      <c r="BI25" s="159">
        <f t="shared" si="24"/>
        <v>213106150</v>
      </c>
      <c r="BJ25" s="155">
        <v>6088746</v>
      </c>
      <c r="BK25" s="155">
        <v>6088746</v>
      </c>
      <c r="BL25" s="155">
        <v>6088746</v>
      </c>
      <c r="BM25" s="155">
        <v>6088746</v>
      </c>
      <c r="BN25" s="155">
        <v>6088746</v>
      </c>
      <c r="BO25" s="155">
        <v>6088746</v>
      </c>
      <c r="BP25" s="155">
        <v>6088746</v>
      </c>
      <c r="BQ25" s="155">
        <v>6088746</v>
      </c>
      <c r="BR25" s="155">
        <v>6088746</v>
      </c>
      <c r="BS25" s="155">
        <v>6088746</v>
      </c>
      <c r="BT25" s="155">
        <v>6088746</v>
      </c>
      <c r="BU25" s="155">
        <v>6088746</v>
      </c>
      <c r="BV25" s="155">
        <f t="shared" si="25"/>
        <v>73064952</v>
      </c>
      <c r="BW25" s="159">
        <f t="shared" si="26"/>
        <v>140041198</v>
      </c>
      <c r="BX25" s="157">
        <v>6088746</v>
      </c>
      <c r="BY25" s="157">
        <v>6088746</v>
      </c>
      <c r="BZ25" s="157">
        <v>6088746</v>
      </c>
      <c r="CA25" s="157">
        <v>6088746</v>
      </c>
      <c r="CB25" s="157">
        <v>6088746</v>
      </c>
      <c r="CC25" s="157">
        <v>6088746</v>
      </c>
      <c r="CD25" s="157">
        <v>6088746</v>
      </c>
      <c r="CE25" s="157">
        <v>6088746</v>
      </c>
      <c r="CF25" s="157">
        <v>6088746</v>
      </c>
      <c r="CG25" s="157">
        <v>6088746</v>
      </c>
      <c r="CH25" s="157">
        <v>6088746</v>
      </c>
      <c r="CI25" s="157">
        <v>6088746</v>
      </c>
      <c r="CJ25" s="155">
        <f t="shared" si="27"/>
        <v>73064952</v>
      </c>
      <c r="CK25" s="159">
        <f t="shared" si="28"/>
        <v>66976246</v>
      </c>
      <c r="CL25" s="155">
        <v>6088746</v>
      </c>
      <c r="CM25" s="155">
        <v>6088746</v>
      </c>
      <c r="CN25" s="155">
        <v>6088746</v>
      </c>
      <c r="CO25" s="155">
        <v>6088746</v>
      </c>
      <c r="CP25" s="155">
        <v>6088746</v>
      </c>
      <c r="CQ25" s="155">
        <v>6088746</v>
      </c>
      <c r="CR25" s="155">
        <v>6088746</v>
      </c>
      <c r="CS25" s="155">
        <v>6088746</v>
      </c>
      <c r="CT25" s="155">
        <v>6088746</v>
      </c>
      <c r="CU25" s="155">
        <v>6088746</v>
      </c>
      <c r="CV25" s="155">
        <v>6088786</v>
      </c>
      <c r="CW25" s="155">
        <v>0</v>
      </c>
      <c r="CX25" s="155">
        <f t="shared" si="19"/>
        <v>66976246</v>
      </c>
      <c r="CY25" s="155">
        <f t="shared" si="29"/>
        <v>0</v>
      </c>
      <c r="CZ25" s="155"/>
      <c r="DA25" s="155"/>
      <c r="DB25" s="155"/>
      <c r="DC25" s="155">
        <v>0</v>
      </c>
      <c r="DD25" s="155"/>
      <c r="DE25" s="155"/>
      <c r="DF25" s="155"/>
      <c r="DG25" s="155"/>
      <c r="DH25" s="155"/>
      <c r="DI25" s="155"/>
      <c r="DJ25" s="155"/>
      <c r="DK25" s="155"/>
      <c r="DL25" s="155">
        <f t="shared" si="21"/>
        <v>0</v>
      </c>
      <c r="DM25" s="155">
        <f t="shared" si="17"/>
        <v>0</v>
      </c>
      <c r="DN25" s="1">
        <f t="shared" si="18"/>
        <v>2020</v>
      </c>
    </row>
    <row r="26" spans="1:118" s="42" customFormat="1" ht="13" x14ac:dyDescent="0.25">
      <c r="A26" s="110" t="s">
        <v>344</v>
      </c>
      <c r="B26" s="109" t="s">
        <v>196</v>
      </c>
      <c r="C26" s="111" t="s">
        <v>197</v>
      </c>
      <c r="D26" s="109" t="s">
        <v>147</v>
      </c>
      <c r="E26" s="184" t="s">
        <v>1112</v>
      </c>
      <c r="F26" s="109" t="s">
        <v>369</v>
      </c>
      <c r="G26" s="114">
        <v>44198</v>
      </c>
      <c r="H26" s="114">
        <v>44198</v>
      </c>
      <c r="I26" s="115" t="s">
        <v>783</v>
      </c>
      <c r="J26" s="184" t="s">
        <v>762</v>
      </c>
      <c r="K26" s="116" t="s">
        <v>199</v>
      </c>
      <c r="L26" s="109" t="s">
        <v>200</v>
      </c>
      <c r="M26" s="38" t="str">
        <f t="shared" si="1"/>
        <v>6274</v>
      </c>
      <c r="N26" s="109">
        <v>6274001906</v>
      </c>
      <c r="O26" s="116" t="s">
        <v>346</v>
      </c>
      <c r="P26" s="77"/>
      <c r="Q26" s="77"/>
      <c r="R26" s="77">
        <v>125658000</v>
      </c>
      <c r="S26" s="193">
        <f t="shared" si="2"/>
        <v>2094300</v>
      </c>
      <c r="T26" s="155">
        <v>0</v>
      </c>
      <c r="U26" s="155">
        <v>0</v>
      </c>
      <c r="V26" s="155">
        <v>0</v>
      </c>
      <c r="W26" s="155">
        <v>0</v>
      </c>
      <c r="X26" s="155">
        <v>0</v>
      </c>
      <c r="Y26" s="155">
        <v>0</v>
      </c>
      <c r="Z26" s="155">
        <v>0</v>
      </c>
      <c r="AA26" s="155">
        <v>0</v>
      </c>
      <c r="AB26" s="155">
        <v>0</v>
      </c>
      <c r="AC26" s="155">
        <v>0</v>
      </c>
      <c r="AD26" s="155">
        <v>0</v>
      </c>
      <c r="AE26" s="155">
        <v>0</v>
      </c>
      <c r="AF26" s="155">
        <f t="shared" si="3"/>
        <v>0</v>
      </c>
      <c r="AG26" s="159">
        <v>0</v>
      </c>
      <c r="AH26" s="155">
        <v>2094300</v>
      </c>
      <c r="AI26" s="155">
        <v>2094300</v>
      </c>
      <c r="AJ26" s="155">
        <v>2094300</v>
      </c>
      <c r="AK26" s="155">
        <v>2094300</v>
      </c>
      <c r="AL26" s="155">
        <v>2094300</v>
      </c>
      <c r="AM26" s="155">
        <v>2094300</v>
      </c>
      <c r="AN26" s="155">
        <v>2094300</v>
      </c>
      <c r="AO26" s="155">
        <v>2094300</v>
      </c>
      <c r="AP26" s="155">
        <v>2094300</v>
      </c>
      <c r="AQ26" s="155">
        <v>2094300</v>
      </c>
      <c r="AR26" s="155">
        <v>2094300</v>
      </c>
      <c r="AS26" s="155">
        <v>2094300</v>
      </c>
      <c r="AT26" s="155">
        <f t="shared" si="5"/>
        <v>25131600</v>
      </c>
      <c r="AU26" s="159">
        <f>+R26-AT26</f>
        <v>100526400</v>
      </c>
      <c r="AV26" s="155">
        <v>2094300</v>
      </c>
      <c r="AW26" s="155">
        <v>2094300</v>
      </c>
      <c r="AX26" s="155">
        <v>2094300</v>
      </c>
      <c r="AY26" s="155">
        <v>2094300</v>
      </c>
      <c r="AZ26" s="155">
        <v>2094300</v>
      </c>
      <c r="BA26" s="155">
        <v>2094300</v>
      </c>
      <c r="BB26" s="155">
        <v>2094300</v>
      </c>
      <c r="BC26" s="155">
        <v>2094300</v>
      </c>
      <c r="BD26" s="155">
        <v>2094300</v>
      </c>
      <c r="BE26" s="155">
        <v>2094300</v>
      </c>
      <c r="BF26" s="155">
        <v>2094300</v>
      </c>
      <c r="BG26" s="155">
        <v>2094300</v>
      </c>
      <c r="BH26" s="155">
        <f t="shared" si="23"/>
        <v>25131600</v>
      </c>
      <c r="BI26" s="159">
        <f t="shared" si="24"/>
        <v>75394800</v>
      </c>
      <c r="BJ26" s="155">
        <v>2094300</v>
      </c>
      <c r="BK26" s="155">
        <v>2094300</v>
      </c>
      <c r="BL26" s="155">
        <v>2094300</v>
      </c>
      <c r="BM26" s="155">
        <v>2094300</v>
      </c>
      <c r="BN26" s="155">
        <v>2094300</v>
      </c>
      <c r="BO26" s="155">
        <v>2094300</v>
      </c>
      <c r="BP26" s="155">
        <v>2094300</v>
      </c>
      <c r="BQ26" s="155">
        <v>2094300</v>
      </c>
      <c r="BR26" s="155">
        <v>2094300</v>
      </c>
      <c r="BS26" s="155">
        <v>2094300</v>
      </c>
      <c r="BT26" s="155">
        <v>2094300</v>
      </c>
      <c r="BU26" s="155">
        <v>2094300</v>
      </c>
      <c r="BV26" s="155">
        <f t="shared" si="25"/>
        <v>25131600</v>
      </c>
      <c r="BW26" s="159">
        <f t="shared" si="26"/>
        <v>50263200</v>
      </c>
      <c r="BX26" s="157">
        <v>2094300</v>
      </c>
      <c r="BY26" s="157">
        <v>2094300</v>
      </c>
      <c r="BZ26" s="157">
        <v>2094300</v>
      </c>
      <c r="CA26" s="157">
        <v>2094300</v>
      </c>
      <c r="CB26" s="157">
        <v>2094300</v>
      </c>
      <c r="CC26" s="157">
        <v>2094300</v>
      </c>
      <c r="CD26" s="157">
        <v>2094300</v>
      </c>
      <c r="CE26" s="157">
        <v>2094300</v>
      </c>
      <c r="CF26" s="157">
        <v>2094300</v>
      </c>
      <c r="CG26" s="157">
        <v>2094300</v>
      </c>
      <c r="CH26" s="157">
        <v>2094300</v>
      </c>
      <c r="CI26" s="157">
        <v>2094300</v>
      </c>
      <c r="CJ26" s="155">
        <f t="shared" si="27"/>
        <v>25131600</v>
      </c>
      <c r="CK26" s="159">
        <f t="shared" si="28"/>
        <v>25131600</v>
      </c>
      <c r="CL26" s="155">
        <v>2094300</v>
      </c>
      <c r="CM26" s="155">
        <v>2094300</v>
      </c>
      <c r="CN26" s="155">
        <v>2094300</v>
      </c>
      <c r="CO26" s="155">
        <v>2094300</v>
      </c>
      <c r="CP26" s="155">
        <v>2094300</v>
      </c>
      <c r="CQ26" s="155">
        <v>2094300</v>
      </c>
      <c r="CR26" s="155">
        <v>2094300</v>
      </c>
      <c r="CS26" s="155">
        <v>2094300</v>
      </c>
      <c r="CT26" s="155">
        <v>2094300</v>
      </c>
      <c r="CU26" s="155">
        <v>2094300</v>
      </c>
      <c r="CV26" s="155">
        <v>2094300</v>
      </c>
      <c r="CW26" s="155">
        <v>2094300</v>
      </c>
      <c r="CX26" s="155">
        <f t="shared" si="19"/>
        <v>25131600</v>
      </c>
      <c r="CY26" s="155">
        <f t="shared" si="29"/>
        <v>0</v>
      </c>
      <c r="CZ26" s="155"/>
      <c r="DA26" s="155"/>
      <c r="DB26" s="155"/>
      <c r="DC26" s="155">
        <v>0</v>
      </c>
      <c r="DD26" s="155"/>
      <c r="DE26" s="155"/>
      <c r="DF26" s="155"/>
      <c r="DG26" s="155"/>
      <c r="DH26" s="155"/>
      <c r="DI26" s="155"/>
      <c r="DJ26" s="155"/>
      <c r="DK26" s="155"/>
      <c r="DL26" s="155">
        <f t="shared" si="21"/>
        <v>0</v>
      </c>
      <c r="DM26" s="155">
        <f t="shared" si="17"/>
        <v>0</v>
      </c>
      <c r="DN26" s="1">
        <f t="shared" si="18"/>
        <v>2021</v>
      </c>
    </row>
    <row r="27" spans="1:118" s="42" customFormat="1" ht="13" x14ac:dyDescent="0.25">
      <c r="A27" s="110" t="s">
        <v>344</v>
      </c>
      <c r="B27" s="109" t="s">
        <v>196</v>
      </c>
      <c r="C27" s="111" t="s">
        <v>197</v>
      </c>
      <c r="D27" s="109" t="s">
        <v>147</v>
      </c>
      <c r="E27" s="184" t="s">
        <v>1113</v>
      </c>
      <c r="F27" s="109" t="s">
        <v>370</v>
      </c>
      <c r="G27" s="114">
        <v>44198</v>
      </c>
      <c r="H27" s="114">
        <v>44198</v>
      </c>
      <c r="I27" s="115" t="s">
        <v>783</v>
      </c>
      <c r="J27" s="184" t="s">
        <v>762</v>
      </c>
      <c r="K27" s="116" t="s">
        <v>199</v>
      </c>
      <c r="L27" s="109" t="s">
        <v>200</v>
      </c>
      <c r="M27" s="38" t="str">
        <f t="shared" si="1"/>
        <v>6274</v>
      </c>
      <c r="N27" s="109">
        <v>6274001906</v>
      </c>
      <c r="O27" s="116" t="s">
        <v>346</v>
      </c>
      <c r="P27" s="77"/>
      <c r="Q27" s="77"/>
      <c r="R27" s="77">
        <v>130079300</v>
      </c>
      <c r="S27" s="193">
        <f t="shared" si="2"/>
        <v>2167988.3333333335</v>
      </c>
      <c r="T27" s="155">
        <v>0</v>
      </c>
      <c r="U27" s="155">
        <v>0</v>
      </c>
      <c r="V27" s="155">
        <v>0</v>
      </c>
      <c r="W27" s="155">
        <v>0</v>
      </c>
      <c r="X27" s="155">
        <v>0</v>
      </c>
      <c r="Y27" s="155">
        <v>0</v>
      </c>
      <c r="Z27" s="155">
        <v>0</v>
      </c>
      <c r="AA27" s="155">
        <v>0</v>
      </c>
      <c r="AB27" s="155">
        <v>0</v>
      </c>
      <c r="AC27" s="155">
        <v>0</v>
      </c>
      <c r="AD27" s="155">
        <v>0</v>
      </c>
      <c r="AE27" s="155">
        <v>0</v>
      </c>
      <c r="AF27" s="155">
        <f t="shared" si="3"/>
        <v>0</v>
      </c>
      <c r="AG27" s="155">
        <v>0</v>
      </c>
      <c r="AH27" s="155">
        <v>2167989</v>
      </c>
      <c r="AI27" s="155">
        <v>2167989</v>
      </c>
      <c r="AJ27" s="155">
        <v>2167989</v>
      </c>
      <c r="AK27" s="155">
        <v>2167989</v>
      </c>
      <c r="AL27" s="155">
        <v>2167989</v>
      </c>
      <c r="AM27" s="155">
        <v>2167989</v>
      </c>
      <c r="AN27" s="155">
        <v>2167989</v>
      </c>
      <c r="AO27" s="155">
        <v>2167989</v>
      </c>
      <c r="AP27" s="155">
        <v>2167989</v>
      </c>
      <c r="AQ27" s="155">
        <v>2167989</v>
      </c>
      <c r="AR27" s="155">
        <v>2167989</v>
      </c>
      <c r="AS27" s="155">
        <v>2167989</v>
      </c>
      <c r="AT27" s="155">
        <f t="shared" si="5"/>
        <v>26015868</v>
      </c>
      <c r="AU27" s="155">
        <f>+R27-AT27</f>
        <v>104063432</v>
      </c>
      <c r="AV27" s="155">
        <v>2167989</v>
      </c>
      <c r="AW27" s="155">
        <v>2167989</v>
      </c>
      <c r="AX27" s="155">
        <v>2167989</v>
      </c>
      <c r="AY27" s="155">
        <v>2167989</v>
      </c>
      <c r="AZ27" s="155">
        <v>2167989</v>
      </c>
      <c r="BA27" s="155">
        <v>2167989</v>
      </c>
      <c r="BB27" s="155">
        <v>2167989</v>
      </c>
      <c r="BC27" s="155">
        <v>2167989</v>
      </c>
      <c r="BD27" s="155">
        <v>2167989</v>
      </c>
      <c r="BE27" s="155">
        <v>2167989</v>
      </c>
      <c r="BF27" s="155">
        <v>2167989</v>
      </c>
      <c r="BG27" s="155">
        <v>2167989</v>
      </c>
      <c r="BH27" s="155">
        <f t="shared" si="23"/>
        <v>26015868</v>
      </c>
      <c r="BI27" s="155">
        <f t="shared" si="24"/>
        <v>78047564</v>
      </c>
      <c r="BJ27" s="155">
        <v>2167989</v>
      </c>
      <c r="BK27" s="155">
        <v>2167989</v>
      </c>
      <c r="BL27" s="155">
        <v>2167989</v>
      </c>
      <c r="BM27" s="155">
        <v>2167989</v>
      </c>
      <c r="BN27" s="155">
        <v>2167989</v>
      </c>
      <c r="BO27" s="155">
        <v>2167989</v>
      </c>
      <c r="BP27" s="155">
        <v>2167989</v>
      </c>
      <c r="BQ27" s="155">
        <v>2167989</v>
      </c>
      <c r="BR27" s="155">
        <v>2167989</v>
      </c>
      <c r="BS27" s="155">
        <v>2167989</v>
      </c>
      <c r="BT27" s="155">
        <v>2167989</v>
      </c>
      <c r="BU27" s="155">
        <v>2167989</v>
      </c>
      <c r="BV27" s="155">
        <f t="shared" si="25"/>
        <v>26015868</v>
      </c>
      <c r="BW27" s="159">
        <f t="shared" si="26"/>
        <v>52031696</v>
      </c>
      <c r="BX27" s="157">
        <v>2167989</v>
      </c>
      <c r="BY27" s="157">
        <v>2167989</v>
      </c>
      <c r="BZ27" s="157">
        <v>2167989</v>
      </c>
      <c r="CA27" s="157">
        <v>2167989</v>
      </c>
      <c r="CB27" s="157">
        <v>2167989</v>
      </c>
      <c r="CC27" s="157">
        <v>2167989</v>
      </c>
      <c r="CD27" s="157">
        <v>2167989</v>
      </c>
      <c r="CE27" s="157">
        <v>2167989</v>
      </c>
      <c r="CF27" s="157">
        <v>2167989</v>
      </c>
      <c r="CG27" s="157">
        <v>2167989</v>
      </c>
      <c r="CH27" s="157">
        <v>2167989</v>
      </c>
      <c r="CI27" s="157">
        <v>2167989</v>
      </c>
      <c r="CJ27" s="155">
        <f t="shared" si="27"/>
        <v>26015868</v>
      </c>
      <c r="CK27" s="159">
        <f t="shared" si="28"/>
        <v>26015828</v>
      </c>
      <c r="CL27" s="155">
        <v>2167989</v>
      </c>
      <c r="CM27" s="155">
        <v>2167989</v>
      </c>
      <c r="CN27" s="155">
        <v>2167989</v>
      </c>
      <c r="CO27" s="155">
        <v>2167989</v>
      </c>
      <c r="CP27" s="155">
        <v>2167989</v>
      </c>
      <c r="CQ27" s="155">
        <v>2167989</v>
      </c>
      <c r="CR27" s="155">
        <v>2167989</v>
      </c>
      <c r="CS27" s="155">
        <v>2167989</v>
      </c>
      <c r="CT27" s="155">
        <v>2167989</v>
      </c>
      <c r="CU27" s="155">
        <v>2167989</v>
      </c>
      <c r="CV27" s="155">
        <v>2167989</v>
      </c>
      <c r="CW27" s="155">
        <v>2167949</v>
      </c>
      <c r="CX27" s="155">
        <f t="shared" si="19"/>
        <v>26015828</v>
      </c>
      <c r="CY27" s="155">
        <f t="shared" si="29"/>
        <v>0</v>
      </c>
      <c r="CZ27" s="155"/>
      <c r="DA27" s="155"/>
      <c r="DB27" s="155"/>
      <c r="DC27" s="155">
        <v>0</v>
      </c>
      <c r="DD27" s="155"/>
      <c r="DE27" s="155"/>
      <c r="DF27" s="155"/>
      <c r="DG27" s="155"/>
      <c r="DH27" s="155"/>
      <c r="DI27" s="155"/>
      <c r="DJ27" s="155"/>
      <c r="DK27" s="155"/>
      <c r="DL27" s="155">
        <f t="shared" si="21"/>
        <v>0</v>
      </c>
      <c r="DM27" s="155">
        <f t="shared" si="17"/>
        <v>0</v>
      </c>
      <c r="DN27" s="1">
        <f t="shared" si="18"/>
        <v>2021</v>
      </c>
    </row>
    <row r="28" spans="1:118" s="42" customFormat="1" ht="13" x14ac:dyDescent="0.25">
      <c r="A28" s="110" t="s">
        <v>344</v>
      </c>
      <c r="B28" s="110" t="s">
        <v>196</v>
      </c>
      <c r="C28" s="111" t="s">
        <v>197</v>
      </c>
      <c r="D28" s="109" t="s">
        <v>147</v>
      </c>
      <c r="E28" s="184" t="s">
        <v>1114</v>
      </c>
      <c r="F28" s="109" t="s">
        <v>371</v>
      </c>
      <c r="G28" s="73">
        <v>44228</v>
      </c>
      <c r="H28" s="73">
        <v>44228</v>
      </c>
      <c r="I28" s="115" t="s">
        <v>1223</v>
      </c>
      <c r="J28" s="184" t="s">
        <v>762</v>
      </c>
      <c r="K28" s="116" t="s">
        <v>199</v>
      </c>
      <c r="L28" s="109" t="s">
        <v>338</v>
      </c>
      <c r="M28" s="38" t="str">
        <f t="shared" si="1"/>
        <v>6274</v>
      </c>
      <c r="N28" s="109">
        <v>6274001906</v>
      </c>
      <c r="O28" s="116" t="s">
        <v>346</v>
      </c>
      <c r="P28" s="77"/>
      <c r="Q28" s="77"/>
      <c r="R28" s="77">
        <v>146100000</v>
      </c>
      <c r="S28" s="193">
        <f t="shared" si="2"/>
        <v>1014583.3333333334</v>
      </c>
      <c r="T28" s="155">
        <v>0</v>
      </c>
      <c r="U28" s="155">
        <v>0</v>
      </c>
      <c r="V28" s="155">
        <v>0</v>
      </c>
      <c r="W28" s="155">
        <v>0</v>
      </c>
      <c r="X28" s="155">
        <v>0</v>
      </c>
      <c r="Y28" s="155">
        <v>0</v>
      </c>
      <c r="Z28" s="155">
        <v>0</v>
      </c>
      <c r="AA28" s="155">
        <v>0</v>
      </c>
      <c r="AB28" s="155">
        <v>0</v>
      </c>
      <c r="AC28" s="155">
        <v>0</v>
      </c>
      <c r="AD28" s="155">
        <v>0</v>
      </c>
      <c r="AE28" s="155">
        <v>0</v>
      </c>
      <c r="AF28" s="155">
        <f t="shared" si="3"/>
        <v>0</v>
      </c>
      <c r="AG28" s="159">
        <v>0</v>
      </c>
      <c r="AH28" s="155">
        <v>0</v>
      </c>
      <c r="AI28" s="155">
        <v>2435000</v>
      </c>
      <c r="AJ28" s="155">
        <v>2435000</v>
      </c>
      <c r="AK28" s="155">
        <v>2435000</v>
      </c>
      <c r="AL28" s="155">
        <v>2435000</v>
      </c>
      <c r="AM28" s="155">
        <v>2435000</v>
      </c>
      <c r="AN28" s="155">
        <v>2435000</v>
      </c>
      <c r="AO28" s="155">
        <v>2435000</v>
      </c>
      <c r="AP28" s="155">
        <v>2435000</v>
      </c>
      <c r="AQ28" s="155">
        <v>2435000</v>
      </c>
      <c r="AR28" s="155">
        <v>2435000</v>
      </c>
      <c r="AS28" s="155">
        <v>2435000</v>
      </c>
      <c r="AT28" s="155">
        <f t="shared" si="5"/>
        <v>26785000</v>
      </c>
      <c r="AU28" s="159">
        <f>+R28-AT28</f>
        <v>119315000</v>
      </c>
      <c r="AV28" s="155">
        <v>2435000</v>
      </c>
      <c r="AW28" s="155">
        <v>2435000</v>
      </c>
      <c r="AX28" s="155">
        <v>2435000</v>
      </c>
      <c r="AY28" s="155">
        <v>2435000</v>
      </c>
      <c r="AZ28" s="155">
        <v>2435000</v>
      </c>
      <c r="BA28" s="155">
        <v>2435000</v>
      </c>
      <c r="BB28" s="155">
        <v>2435000</v>
      </c>
      <c r="BC28" s="155">
        <v>2435000</v>
      </c>
      <c r="BD28" s="155">
        <v>2435000</v>
      </c>
      <c r="BE28" s="155">
        <v>2435000</v>
      </c>
      <c r="BF28" s="155">
        <v>2435000</v>
      </c>
      <c r="BG28" s="155">
        <v>2435000</v>
      </c>
      <c r="BH28" s="155">
        <f t="shared" si="23"/>
        <v>29220000</v>
      </c>
      <c r="BI28" s="159">
        <f t="shared" si="24"/>
        <v>90095000</v>
      </c>
      <c r="BJ28" s="155">
        <v>2435000</v>
      </c>
      <c r="BK28" s="155">
        <v>2435000</v>
      </c>
      <c r="BL28" s="155">
        <v>2435000</v>
      </c>
      <c r="BM28" s="155">
        <v>2435000</v>
      </c>
      <c r="BN28" s="155">
        <v>2435000</v>
      </c>
      <c r="BO28" s="155">
        <v>2435000</v>
      </c>
      <c r="BP28" s="155">
        <v>2435000</v>
      </c>
      <c r="BQ28" s="155">
        <v>2435000</v>
      </c>
      <c r="BR28" s="155">
        <v>2435000</v>
      </c>
      <c r="BS28" s="155">
        <v>2435000</v>
      </c>
      <c r="BT28" s="155">
        <v>2435000</v>
      </c>
      <c r="BU28" s="155">
        <v>2435000</v>
      </c>
      <c r="BV28" s="155">
        <f t="shared" si="25"/>
        <v>29220000</v>
      </c>
      <c r="BW28" s="159">
        <f t="shared" si="26"/>
        <v>60875000</v>
      </c>
      <c r="BX28" s="157">
        <v>2435000</v>
      </c>
      <c r="BY28" s="157">
        <v>2435000</v>
      </c>
      <c r="BZ28" s="157">
        <v>2435000</v>
      </c>
      <c r="CA28" s="157">
        <v>2435000</v>
      </c>
      <c r="CB28" s="157">
        <v>2435000</v>
      </c>
      <c r="CC28" s="157">
        <v>2435000</v>
      </c>
      <c r="CD28" s="157">
        <v>2435000</v>
      </c>
      <c r="CE28" s="157">
        <v>2435000</v>
      </c>
      <c r="CF28" s="157">
        <v>2435000</v>
      </c>
      <c r="CG28" s="157">
        <v>2435000</v>
      </c>
      <c r="CH28" s="157">
        <v>2435000</v>
      </c>
      <c r="CI28" s="157">
        <v>2435000</v>
      </c>
      <c r="CJ28" s="155">
        <f t="shared" si="27"/>
        <v>29220000</v>
      </c>
      <c r="CK28" s="159">
        <f t="shared" si="28"/>
        <v>31655000</v>
      </c>
      <c r="CL28" s="155">
        <v>2435000</v>
      </c>
      <c r="CM28" s="155">
        <v>2435000</v>
      </c>
      <c r="CN28" s="155">
        <v>2435000</v>
      </c>
      <c r="CO28" s="155">
        <v>2435000</v>
      </c>
      <c r="CP28" s="155">
        <v>2435000</v>
      </c>
      <c r="CQ28" s="155">
        <v>2435000</v>
      </c>
      <c r="CR28" s="155">
        <v>2435000</v>
      </c>
      <c r="CS28" s="155">
        <v>2435000</v>
      </c>
      <c r="CT28" s="155">
        <v>2435000</v>
      </c>
      <c r="CU28" s="155">
        <v>2435000</v>
      </c>
      <c r="CV28" s="155">
        <v>2435000</v>
      </c>
      <c r="CW28" s="155">
        <v>2435000</v>
      </c>
      <c r="CX28" s="155">
        <f t="shared" si="19"/>
        <v>29220000</v>
      </c>
      <c r="CY28" s="155">
        <f t="shared" si="29"/>
        <v>2435000</v>
      </c>
      <c r="CZ28" s="155">
        <f t="shared" ref="CZ28:CZ31" si="30">S28</f>
        <v>1014583.3333333334</v>
      </c>
      <c r="DA28" s="155">
        <v>1014583.3333333334</v>
      </c>
      <c r="DB28" s="155">
        <v>405833.33333333326</v>
      </c>
      <c r="DC28" s="155">
        <v>0</v>
      </c>
      <c r="DD28" s="155"/>
      <c r="DE28" s="155"/>
      <c r="DF28" s="155"/>
      <c r="DG28" s="155"/>
      <c r="DH28" s="155"/>
      <c r="DI28" s="155"/>
      <c r="DJ28" s="155"/>
      <c r="DK28" s="155"/>
      <c r="DL28" s="155">
        <f t="shared" si="21"/>
        <v>2435000</v>
      </c>
      <c r="DM28" s="155">
        <f t="shared" si="17"/>
        <v>0</v>
      </c>
      <c r="DN28" s="1">
        <f t="shared" si="18"/>
        <v>2021</v>
      </c>
    </row>
    <row r="29" spans="1:118" s="42" customFormat="1" ht="13" x14ac:dyDescent="0.25">
      <c r="A29" s="110" t="s">
        <v>460</v>
      </c>
      <c r="B29" s="110" t="s">
        <v>39</v>
      </c>
      <c r="C29" s="111"/>
      <c r="D29" s="109" t="s">
        <v>88</v>
      </c>
      <c r="E29" s="184" t="s">
        <v>852</v>
      </c>
      <c r="F29" s="109" t="s">
        <v>538</v>
      </c>
      <c r="G29" s="73">
        <v>44228</v>
      </c>
      <c r="H29" s="73">
        <v>44189</v>
      </c>
      <c r="I29" s="115" t="s">
        <v>783</v>
      </c>
      <c r="J29" s="184" t="s">
        <v>94</v>
      </c>
      <c r="K29" s="116" t="s">
        <v>66</v>
      </c>
      <c r="L29" s="109"/>
      <c r="M29" s="38" t="str">
        <f t="shared" si="1"/>
        <v>6274</v>
      </c>
      <c r="N29" s="109">
        <v>6274001905</v>
      </c>
      <c r="O29" s="116">
        <v>6274001905</v>
      </c>
      <c r="P29" s="77"/>
      <c r="Q29" s="77"/>
      <c r="R29" s="77">
        <v>800000000</v>
      </c>
      <c r="S29" s="193">
        <f t="shared" si="2"/>
        <v>13333333.333333334</v>
      </c>
      <c r="T29" s="155">
        <v>0</v>
      </c>
      <c r="U29" s="155">
        <v>0</v>
      </c>
      <c r="V29" s="155">
        <v>0</v>
      </c>
      <c r="W29" s="155">
        <v>0</v>
      </c>
      <c r="X29" s="155">
        <v>0</v>
      </c>
      <c r="Y29" s="155">
        <v>0</v>
      </c>
      <c r="Z29" s="155">
        <v>0</v>
      </c>
      <c r="AA29" s="155">
        <v>0</v>
      </c>
      <c r="AB29" s="155">
        <v>0</v>
      </c>
      <c r="AC29" s="155">
        <v>0</v>
      </c>
      <c r="AD29" s="155">
        <v>0</v>
      </c>
      <c r="AE29" s="155">
        <v>13333333.333333334</v>
      </c>
      <c r="AF29" s="155">
        <f t="shared" si="3"/>
        <v>13333333.333333334</v>
      </c>
      <c r="AG29" s="159">
        <f>+R29-AF29</f>
        <v>786666666.66666663</v>
      </c>
      <c r="AH29" s="155">
        <v>13333333.333333334</v>
      </c>
      <c r="AI29" s="155">
        <v>13333333.333333334</v>
      </c>
      <c r="AJ29" s="155">
        <v>13333333.333333334</v>
      </c>
      <c r="AK29" s="155">
        <v>13333333.333333334</v>
      </c>
      <c r="AL29" s="155">
        <v>13333333.333333334</v>
      </c>
      <c r="AM29" s="155">
        <v>13333333.333333334</v>
      </c>
      <c r="AN29" s="155">
        <v>13333333.333333334</v>
      </c>
      <c r="AO29" s="155">
        <v>13333333.333333334</v>
      </c>
      <c r="AP29" s="155">
        <v>13333333.333333334</v>
      </c>
      <c r="AQ29" s="155">
        <v>13333333.333333334</v>
      </c>
      <c r="AR29" s="155">
        <v>13333333.333333334</v>
      </c>
      <c r="AS29" s="155">
        <v>13333333.333333334</v>
      </c>
      <c r="AT29" s="155">
        <f t="shared" si="5"/>
        <v>160000000</v>
      </c>
      <c r="AU29" s="159">
        <f>+AG29-AT29</f>
        <v>626666666.66666663</v>
      </c>
      <c r="AV29" s="155">
        <v>13333333.333333334</v>
      </c>
      <c r="AW29" s="155">
        <v>13333333.333333334</v>
      </c>
      <c r="AX29" s="155">
        <v>13333333.333333334</v>
      </c>
      <c r="AY29" s="155">
        <v>13333333.333333334</v>
      </c>
      <c r="AZ29" s="155">
        <v>13333333.333333334</v>
      </c>
      <c r="BA29" s="155">
        <v>13333333.333333334</v>
      </c>
      <c r="BB29" s="155">
        <v>13333333.333333334</v>
      </c>
      <c r="BC29" s="155">
        <v>13333333.333333334</v>
      </c>
      <c r="BD29" s="155">
        <v>13333333.333333334</v>
      </c>
      <c r="BE29" s="155">
        <v>13333333.333333334</v>
      </c>
      <c r="BF29" s="155">
        <v>13333333.333333334</v>
      </c>
      <c r="BG29" s="155">
        <v>13333333.333333334</v>
      </c>
      <c r="BH29" s="155">
        <f t="shared" si="23"/>
        <v>160000000</v>
      </c>
      <c r="BI29" s="159">
        <f>+R29-BH29</f>
        <v>640000000</v>
      </c>
      <c r="BJ29" s="155">
        <v>13333333.333333334</v>
      </c>
      <c r="BK29" s="155">
        <v>13333333.333333334</v>
      </c>
      <c r="BL29" s="155">
        <v>13333333.333333334</v>
      </c>
      <c r="BM29" s="155">
        <v>13333333.333333334</v>
      </c>
      <c r="BN29" s="155">
        <v>13333333.333333334</v>
      </c>
      <c r="BO29" s="155">
        <v>13333333.333333334</v>
      </c>
      <c r="BP29" s="155">
        <v>13333333.333333334</v>
      </c>
      <c r="BQ29" s="155">
        <v>13333333.333333334</v>
      </c>
      <c r="BR29" s="155">
        <v>13333333.333333334</v>
      </c>
      <c r="BS29" s="155">
        <v>13333333.333333334</v>
      </c>
      <c r="BT29" s="155">
        <v>13333333.333333334</v>
      </c>
      <c r="BU29" s="155">
        <v>13333333.333333334</v>
      </c>
      <c r="BV29" s="155">
        <f t="shared" si="25"/>
        <v>160000000</v>
      </c>
      <c r="BW29" s="159">
        <f t="shared" si="26"/>
        <v>480000000</v>
      </c>
      <c r="BX29" s="157">
        <v>13333333.333333334</v>
      </c>
      <c r="BY29" s="157">
        <v>13333333.333333334</v>
      </c>
      <c r="BZ29" s="157">
        <v>13333333.333333334</v>
      </c>
      <c r="CA29" s="157">
        <v>13333333.333333334</v>
      </c>
      <c r="CB29" s="157">
        <v>13333333.333333334</v>
      </c>
      <c r="CC29" s="157">
        <v>13333333.333333334</v>
      </c>
      <c r="CD29" s="157">
        <v>13333333.333333334</v>
      </c>
      <c r="CE29" s="157">
        <v>13333333.333333334</v>
      </c>
      <c r="CF29" s="157">
        <v>13333333.333333334</v>
      </c>
      <c r="CG29" s="157">
        <v>13333333.333333334</v>
      </c>
      <c r="CH29" s="157">
        <v>13333333.333333334</v>
      </c>
      <c r="CI29" s="157">
        <v>13333333.333333334</v>
      </c>
      <c r="CJ29" s="155">
        <f t="shared" si="27"/>
        <v>160000000</v>
      </c>
      <c r="CK29" s="159">
        <f t="shared" si="28"/>
        <v>320000000</v>
      </c>
      <c r="CL29" s="155">
        <v>13333333.333333334</v>
      </c>
      <c r="CM29" s="155">
        <v>13333333.333333334</v>
      </c>
      <c r="CN29" s="155">
        <v>13333333.333333334</v>
      </c>
      <c r="CO29" s="155">
        <v>13333333.333333334</v>
      </c>
      <c r="CP29" s="155">
        <v>13333333.333333334</v>
      </c>
      <c r="CQ29" s="155">
        <v>13333333.333333334</v>
      </c>
      <c r="CR29" s="155">
        <v>13333333.333333334</v>
      </c>
      <c r="CS29" s="155">
        <v>13333333.333333334</v>
      </c>
      <c r="CT29" s="155">
        <v>13333333.333333334</v>
      </c>
      <c r="CU29" s="155">
        <v>13333333.333333334</v>
      </c>
      <c r="CV29" s="155">
        <v>13333333.333333334</v>
      </c>
      <c r="CW29" s="155">
        <v>13333333.333333334</v>
      </c>
      <c r="CX29" s="155">
        <f t="shared" si="19"/>
        <v>160000000</v>
      </c>
      <c r="CY29" s="155">
        <f t="shared" si="29"/>
        <v>160000000</v>
      </c>
      <c r="CZ29" s="155">
        <f t="shared" si="30"/>
        <v>13333333.333333334</v>
      </c>
      <c r="DA29" s="155">
        <v>13333333.333333334</v>
      </c>
      <c r="DB29" s="155">
        <v>13333333.333333334</v>
      </c>
      <c r="DC29" s="155">
        <v>13333333.333333334</v>
      </c>
      <c r="DD29" s="155"/>
      <c r="DE29" s="155"/>
      <c r="DF29" s="155"/>
      <c r="DG29" s="155"/>
      <c r="DH29" s="155"/>
      <c r="DI29" s="155"/>
      <c r="DJ29" s="155"/>
      <c r="DK29" s="155"/>
      <c r="DL29" s="155">
        <f t="shared" si="21"/>
        <v>53333333.333333336</v>
      </c>
      <c r="DM29" s="155">
        <f t="shared" si="17"/>
        <v>106666666.66666666</v>
      </c>
      <c r="DN29" s="1">
        <f t="shared" si="18"/>
        <v>2021</v>
      </c>
    </row>
    <row r="30" spans="1:118" s="42" customFormat="1" ht="13" x14ac:dyDescent="0.25">
      <c r="A30" s="110" t="s">
        <v>460</v>
      </c>
      <c r="B30" s="110" t="s">
        <v>39</v>
      </c>
      <c r="C30" s="111"/>
      <c r="D30" s="109" t="s">
        <v>64</v>
      </c>
      <c r="E30" s="184" t="s">
        <v>853</v>
      </c>
      <c r="F30" s="109" t="s">
        <v>580</v>
      </c>
      <c r="G30" s="73">
        <v>44228</v>
      </c>
      <c r="H30" s="73">
        <v>44228</v>
      </c>
      <c r="I30" s="115" t="s">
        <v>783</v>
      </c>
      <c r="J30" s="184" t="s">
        <v>94</v>
      </c>
      <c r="K30" s="116" t="s">
        <v>66</v>
      </c>
      <c r="L30" s="109"/>
      <c r="M30" s="38" t="str">
        <f t="shared" si="1"/>
        <v>6274</v>
      </c>
      <c r="N30" s="109">
        <v>6274001909</v>
      </c>
      <c r="O30" s="116">
        <v>6274001909</v>
      </c>
      <c r="P30" s="77"/>
      <c r="Q30" s="77"/>
      <c r="R30" s="77">
        <v>422000000</v>
      </c>
      <c r="S30" s="193">
        <f t="shared" si="2"/>
        <v>7033333.333333333</v>
      </c>
      <c r="T30" s="155">
        <v>0</v>
      </c>
      <c r="U30" s="155">
        <v>0</v>
      </c>
      <c r="V30" s="155">
        <v>0</v>
      </c>
      <c r="W30" s="155">
        <v>0</v>
      </c>
      <c r="X30" s="155">
        <v>0</v>
      </c>
      <c r="Y30" s="155">
        <v>0</v>
      </c>
      <c r="Z30" s="155">
        <v>0</v>
      </c>
      <c r="AA30" s="155">
        <v>0</v>
      </c>
      <c r="AB30" s="155">
        <v>0</v>
      </c>
      <c r="AC30" s="155">
        <v>0</v>
      </c>
      <c r="AD30" s="155">
        <v>0</v>
      </c>
      <c r="AE30" s="155">
        <v>0</v>
      </c>
      <c r="AF30" s="155">
        <f t="shared" si="3"/>
        <v>0</v>
      </c>
      <c r="AG30" s="159">
        <v>0</v>
      </c>
      <c r="AH30" s="155">
        <v>0</v>
      </c>
      <c r="AI30" s="155">
        <v>7033333.333333333</v>
      </c>
      <c r="AJ30" s="155">
        <v>7033333.333333333</v>
      </c>
      <c r="AK30" s="155">
        <v>7033333.333333333</v>
      </c>
      <c r="AL30" s="155">
        <v>7033333.333333333</v>
      </c>
      <c r="AM30" s="155">
        <v>7033333.333333333</v>
      </c>
      <c r="AN30" s="155">
        <v>7033333.333333333</v>
      </c>
      <c r="AO30" s="155">
        <v>7033333.333333333</v>
      </c>
      <c r="AP30" s="155">
        <v>7033333.333333333</v>
      </c>
      <c r="AQ30" s="155">
        <v>7033333.333333333</v>
      </c>
      <c r="AR30" s="155">
        <v>7033333.333333333</v>
      </c>
      <c r="AS30" s="155">
        <v>7033333.333333333</v>
      </c>
      <c r="AT30" s="155">
        <f t="shared" si="5"/>
        <v>77366666.666666672</v>
      </c>
      <c r="AU30" s="159">
        <f>+R30-AT30</f>
        <v>344633333.33333331</v>
      </c>
      <c r="AV30" s="155">
        <v>7033333.333333333</v>
      </c>
      <c r="AW30" s="155">
        <v>7033333.333333333</v>
      </c>
      <c r="AX30" s="155">
        <v>7033333.333333333</v>
      </c>
      <c r="AY30" s="155">
        <v>7033333.333333333</v>
      </c>
      <c r="AZ30" s="155">
        <v>7033333.333333333</v>
      </c>
      <c r="BA30" s="155">
        <v>7033333.333333333</v>
      </c>
      <c r="BB30" s="155">
        <v>7033333.333333333</v>
      </c>
      <c r="BC30" s="155">
        <v>7033333.333333333</v>
      </c>
      <c r="BD30" s="155">
        <v>7033333.333333333</v>
      </c>
      <c r="BE30" s="155">
        <v>7033333.333333333</v>
      </c>
      <c r="BF30" s="155">
        <v>7033333.333333333</v>
      </c>
      <c r="BG30" s="155">
        <v>7033333.333333333</v>
      </c>
      <c r="BH30" s="155">
        <f t="shared" si="23"/>
        <v>84400000</v>
      </c>
      <c r="BI30" s="159">
        <f t="shared" ref="BI30:BI40" si="31">+AU30-BH30</f>
        <v>260233333.33333331</v>
      </c>
      <c r="BJ30" s="155">
        <v>7033333.333333333</v>
      </c>
      <c r="BK30" s="155">
        <v>7033333.333333333</v>
      </c>
      <c r="BL30" s="155">
        <v>7033333.333333333</v>
      </c>
      <c r="BM30" s="155">
        <v>7033333.333333333</v>
      </c>
      <c r="BN30" s="155">
        <v>7033333.333333333</v>
      </c>
      <c r="BO30" s="155">
        <v>7033333.333333333</v>
      </c>
      <c r="BP30" s="155">
        <v>7033333.333333333</v>
      </c>
      <c r="BQ30" s="155">
        <v>7033333.333333333</v>
      </c>
      <c r="BR30" s="155">
        <v>7033333.333333333</v>
      </c>
      <c r="BS30" s="155">
        <v>7033333.333333333</v>
      </c>
      <c r="BT30" s="155">
        <v>7033333.333333333</v>
      </c>
      <c r="BU30" s="155">
        <v>7033333.333333333</v>
      </c>
      <c r="BV30" s="155">
        <f t="shared" si="25"/>
        <v>84400000</v>
      </c>
      <c r="BW30" s="159">
        <f t="shared" si="26"/>
        <v>175833333.33333331</v>
      </c>
      <c r="BX30" s="157">
        <v>7033333.333333333</v>
      </c>
      <c r="BY30" s="157">
        <v>7033333.333333333</v>
      </c>
      <c r="BZ30" s="157">
        <v>7033333.333333333</v>
      </c>
      <c r="CA30" s="157">
        <v>7033333.333333333</v>
      </c>
      <c r="CB30" s="157">
        <v>7033333.333333333</v>
      </c>
      <c r="CC30" s="157">
        <v>7033333.333333333</v>
      </c>
      <c r="CD30" s="157">
        <v>7033333.333333333</v>
      </c>
      <c r="CE30" s="157">
        <v>7033333.333333333</v>
      </c>
      <c r="CF30" s="157">
        <v>7033333.333333333</v>
      </c>
      <c r="CG30" s="157">
        <v>7033333.333333333</v>
      </c>
      <c r="CH30" s="157">
        <v>7033333.333333333</v>
      </c>
      <c r="CI30" s="157">
        <v>7033333.333333333</v>
      </c>
      <c r="CJ30" s="155">
        <f t="shared" si="27"/>
        <v>84400000</v>
      </c>
      <c r="CK30" s="159">
        <f t="shared" si="28"/>
        <v>91433333.333333313</v>
      </c>
      <c r="CL30" s="155">
        <v>7033333.333333333</v>
      </c>
      <c r="CM30" s="155">
        <v>7033333.333333333</v>
      </c>
      <c r="CN30" s="155">
        <v>7033333.333333333</v>
      </c>
      <c r="CO30" s="155">
        <v>7033333.333333333</v>
      </c>
      <c r="CP30" s="155">
        <v>7033333.333333333</v>
      </c>
      <c r="CQ30" s="155">
        <v>7033333.333333333</v>
      </c>
      <c r="CR30" s="155">
        <v>7033333.333333333</v>
      </c>
      <c r="CS30" s="155">
        <v>7033333.333333333</v>
      </c>
      <c r="CT30" s="155">
        <v>7033333.333333333</v>
      </c>
      <c r="CU30" s="155">
        <v>7033333.333333333</v>
      </c>
      <c r="CV30" s="155">
        <v>7033333.333333333</v>
      </c>
      <c r="CW30" s="155">
        <v>7033333.333333333</v>
      </c>
      <c r="CX30" s="155">
        <f t="shared" si="19"/>
        <v>84400000</v>
      </c>
      <c r="CY30" s="155">
        <f t="shared" si="29"/>
        <v>7033333.3333333135</v>
      </c>
      <c r="CZ30" s="155">
        <f t="shared" si="30"/>
        <v>7033333.333333333</v>
      </c>
      <c r="DA30" s="155"/>
      <c r="DB30" s="155"/>
      <c r="DC30" s="155">
        <v>0</v>
      </c>
      <c r="DD30" s="155"/>
      <c r="DE30" s="155"/>
      <c r="DF30" s="155"/>
      <c r="DG30" s="155"/>
      <c r="DH30" s="155"/>
      <c r="DI30" s="155"/>
      <c r="DJ30" s="155"/>
      <c r="DK30" s="155"/>
      <c r="DL30" s="155">
        <f t="shared" si="21"/>
        <v>7033333.333333333</v>
      </c>
      <c r="DM30" s="155">
        <f t="shared" si="17"/>
        <v>-1.9557774066925049E-8</v>
      </c>
      <c r="DN30" s="1">
        <f t="shared" si="18"/>
        <v>2021</v>
      </c>
    </row>
    <row r="31" spans="1:118" s="42" customFormat="1" ht="13" x14ac:dyDescent="0.25">
      <c r="A31" s="110" t="s">
        <v>460</v>
      </c>
      <c r="B31" s="110" t="s">
        <v>39</v>
      </c>
      <c r="C31" s="111"/>
      <c r="D31" s="109" t="s">
        <v>64</v>
      </c>
      <c r="E31" s="184" t="s">
        <v>854</v>
      </c>
      <c r="F31" s="109" t="s">
        <v>581</v>
      </c>
      <c r="G31" s="73">
        <v>44228</v>
      </c>
      <c r="H31" s="73">
        <v>44228</v>
      </c>
      <c r="I31" s="74" t="s">
        <v>783</v>
      </c>
      <c r="J31" s="142" t="s">
        <v>94</v>
      </c>
      <c r="K31" s="116" t="s">
        <v>66</v>
      </c>
      <c r="L31" s="109"/>
      <c r="M31" s="38" t="str">
        <f t="shared" si="1"/>
        <v>6274</v>
      </c>
      <c r="N31" s="71">
        <v>6274001909</v>
      </c>
      <c r="O31" s="116">
        <v>6274001909</v>
      </c>
      <c r="P31" s="77"/>
      <c r="Q31" s="77"/>
      <c r="R31" s="76">
        <v>155100000</v>
      </c>
      <c r="S31" s="193">
        <f t="shared" si="2"/>
        <v>2585000</v>
      </c>
      <c r="T31" s="155">
        <v>0</v>
      </c>
      <c r="U31" s="155">
        <v>0</v>
      </c>
      <c r="V31" s="155">
        <v>0</v>
      </c>
      <c r="W31" s="155">
        <v>0</v>
      </c>
      <c r="X31" s="155">
        <v>0</v>
      </c>
      <c r="Y31" s="155">
        <v>0</v>
      </c>
      <c r="Z31" s="155">
        <v>0</v>
      </c>
      <c r="AA31" s="155">
        <v>0</v>
      </c>
      <c r="AB31" s="155">
        <v>0</v>
      </c>
      <c r="AC31" s="155">
        <v>0</v>
      </c>
      <c r="AD31" s="155">
        <v>0</v>
      </c>
      <c r="AE31" s="155">
        <v>0</v>
      </c>
      <c r="AF31" s="155">
        <f t="shared" si="3"/>
        <v>0</v>
      </c>
      <c r="AG31" s="159">
        <v>0</v>
      </c>
      <c r="AH31" s="155">
        <v>0</v>
      </c>
      <c r="AI31" s="155">
        <v>2585000</v>
      </c>
      <c r="AJ31" s="155">
        <v>2585000</v>
      </c>
      <c r="AK31" s="155">
        <v>2585000</v>
      </c>
      <c r="AL31" s="155">
        <v>2585000</v>
      </c>
      <c r="AM31" s="155">
        <v>2585000</v>
      </c>
      <c r="AN31" s="155">
        <v>2585000</v>
      </c>
      <c r="AO31" s="155">
        <v>2585000</v>
      </c>
      <c r="AP31" s="155">
        <v>2585000</v>
      </c>
      <c r="AQ31" s="155">
        <v>2585000</v>
      </c>
      <c r="AR31" s="155">
        <v>2585000</v>
      </c>
      <c r="AS31" s="155">
        <v>2585000</v>
      </c>
      <c r="AT31" s="155">
        <f t="shared" si="5"/>
        <v>28435000</v>
      </c>
      <c r="AU31" s="159">
        <f>+R31-AT31</f>
        <v>126665000</v>
      </c>
      <c r="AV31" s="155">
        <v>2585000</v>
      </c>
      <c r="AW31" s="155">
        <v>2585000</v>
      </c>
      <c r="AX31" s="155">
        <v>2585000</v>
      </c>
      <c r="AY31" s="155">
        <v>2585000</v>
      </c>
      <c r="AZ31" s="155">
        <v>2585000</v>
      </c>
      <c r="BA31" s="155">
        <v>2585000</v>
      </c>
      <c r="BB31" s="155">
        <v>2585000</v>
      </c>
      <c r="BC31" s="155">
        <v>2585000</v>
      </c>
      <c r="BD31" s="155">
        <v>2585000</v>
      </c>
      <c r="BE31" s="155">
        <v>2585000</v>
      </c>
      <c r="BF31" s="155">
        <v>2585000</v>
      </c>
      <c r="BG31" s="155">
        <v>2585000</v>
      </c>
      <c r="BH31" s="155">
        <f t="shared" si="23"/>
        <v>31020000</v>
      </c>
      <c r="BI31" s="159">
        <f t="shared" si="31"/>
        <v>95645000</v>
      </c>
      <c r="BJ31" s="155">
        <v>2585000</v>
      </c>
      <c r="BK31" s="155">
        <v>2585000</v>
      </c>
      <c r="BL31" s="155">
        <v>2585000</v>
      </c>
      <c r="BM31" s="155">
        <v>2585000</v>
      </c>
      <c r="BN31" s="155">
        <v>2585000</v>
      </c>
      <c r="BO31" s="155">
        <v>2585000</v>
      </c>
      <c r="BP31" s="155">
        <v>2585000</v>
      </c>
      <c r="BQ31" s="155">
        <v>2585000</v>
      </c>
      <c r="BR31" s="155">
        <v>2585000</v>
      </c>
      <c r="BS31" s="155">
        <v>2585000</v>
      </c>
      <c r="BT31" s="155">
        <v>2585000</v>
      </c>
      <c r="BU31" s="155">
        <v>2585000</v>
      </c>
      <c r="BV31" s="155">
        <f t="shared" si="25"/>
        <v>31020000</v>
      </c>
      <c r="BW31" s="159">
        <f t="shared" si="26"/>
        <v>64625000</v>
      </c>
      <c r="BX31" s="157">
        <v>2585000</v>
      </c>
      <c r="BY31" s="157">
        <v>2585000</v>
      </c>
      <c r="BZ31" s="157">
        <v>2585000</v>
      </c>
      <c r="CA31" s="157">
        <v>2585000</v>
      </c>
      <c r="CB31" s="157">
        <v>2585000</v>
      </c>
      <c r="CC31" s="157">
        <v>2585000</v>
      </c>
      <c r="CD31" s="157">
        <v>2585000</v>
      </c>
      <c r="CE31" s="157">
        <v>2585000</v>
      </c>
      <c r="CF31" s="157">
        <v>2585000</v>
      </c>
      <c r="CG31" s="157">
        <v>2585000</v>
      </c>
      <c r="CH31" s="157">
        <v>2585000</v>
      </c>
      <c r="CI31" s="157">
        <v>2585000</v>
      </c>
      <c r="CJ31" s="155">
        <f t="shared" si="27"/>
        <v>31020000</v>
      </c>
      <c r="CK31" s="159">
        <f t="shared" si="28"/>
        <v>33605000</v>
      </c>
      <c r="CL31" s="155">
        <v>2585000</v>
      </c>
      <c r="CM31" s="155">
        <v>2585000</v>
      </c>
      <c r="CN31" s="155">
        <v>2585000</v>
      </c>
      <c r="CO31" s="155">
        <v>2585000</v>
      </c>
      <c r="CP31" s="155">
        <v>2585000</v>
      </c>
      <c r="CQ31" s="155">
        <v>2585000</v>
      </c>
      <c r="CR31" s="155">
        <v>2585000</v>
      </c>
      <c r="CS31" s="155">
        <v>2585000</v>
      </c>
      <c r="CT31" s="155">
        <v>2585000</v>
      </c>
      <c r="CU31" s="155">
        <v>2585000</v>
      </c>
      <c r="CV31" s="155">
        <v>2585000</v>
      </c>
      <c r="CW31" s="155">
        <v>2585000</v>
      </c>
      <c r="CX31" s="155">
        <f t="shared" si="19"/>
        <v>31020000</v>
      </c>
      <c r="CY31" s="155">
        <f t="shared" si="29"/>
        <v>2585000</v>
      </c>
      <c r="CZ31" s="155">
        <f t="shared" si="30"/>
        <v>2585000</v>
      </c>
      <c r="DA31" s="155"/>
      <c r="DB31" s="155"/>
      <c r="DC31" s="155">
        <v>0</v>
      </c>
      <c r="DD31" s="155"/>
      <c r="DE31" s="155"/>
      <c r="DF31" s="155"/>
      <c r="DG31" s="155"/>
      <c r="DH31" s="155"/>
      <c r="DI31" s="155"/>
      <c r="DJ31" s="155"/>
      <c r="DK31" s="155"/>
      <c r="DL31" s="155">
        <f t="shared" si="21"/>
        <v>2585000</v>
      </c>
      <c r="DM31" s="155">
        <f t="shared" si="17"/>
        <v>0</v>
      </c>
      <c r="DN31" s="1">
        <f t="shared" si="18"/>
        <v>2021</v>
      </c>
    </row>
    <row r="32" spans="1:118" s="42" customFormat="1" ht="13" x14ac:dyDescent="0.25">
      <c r="A32" s="110" t="s">
        <v>712</v>
      </c>
      <c r="B32" s="110" t="s">
        <v>39</v>
      </c>
      <c r="C32" s="111"/>
      <c r="D32" s="182" t="s">
        <v>719</v>
      </c>
      <c r="E32" s="184" t="s">
        <v>681</v>
      </c>
      <c r="F32" s="109" t="s">
        <v>680</v>
      </c>
      <c r="G32" s="57">
        <v>44256</v>
      </c>
      <c r="H32" s="57">
        <v>44256</v>
      </c>
      <c r="I32" s="141" t="s">
        <v>720</v>
      </c>
      <c r="J32" s="148" t="s">
        <v>721</v>
      </c>
      <c r="K32" s="37" t="s">
        <v>50</v>
      </c>
      <c r="L32" s="33"/>
      <c r="M32" s="38" t="str">
        <f t="shared" si="1"/>
        <v>6423</v>
      </c>
      <c r="N32" s="57" t="s">
        <v>722</v>
      </c>
      <c r="O32" s="37">
        <v>6274001901</v>
      </c>
      <c r="P32" s="58"/>
      <c r="Q32" s="58"/>
      <c r="R32" s="158">
        <v>31500000</v>
      </c>
      <c r="S32" s="193">
        <f t="shared" si="2"/>
        <v>2625000</v>
      </c>
      <c r="T32" s="155">
        <v>0</v>
      </c>
      <c r="U32" s="155">
        <v>0</v>
      </c>
      <c r="V32" s="155">
        <v>0</v>
      </c>
      <c r="W32" s="155">
        <v>0</v>
      </c>
      <c r="X32" s="155">
        <v>0</v>
      </c>
      <c r="Y32" s="155">
        <v>0</v>
      </c>
      <c r="Z32" s="155">
        <v>0</v>
      </c>
      <c r="AA32" s="155">
        <v>0</v>
      </c>
      <c r="AB32" s="155">
        <v>0</v>
      </c>
      <c r="AC32" s="155">
        <v>0</v>
      </c>
      <c r="AD32" s="155">
        <v>0</v>
      </c>
      <c r="AE32" s="155">
        <v>0</v>
      </c>
      <c r="AF32" s="155">
        <f t="shared" si="3"/>
        <v>0</v>
      </c>
      <c r="AG32" s="159">
        <f>+R32-AF32</f>
        <v>31500000</v>
      </c>
      <c r="AH32" s="155">
        <v>0</v>
      </c>
      <c r="AI32" s="155">
        <v>0</v>
      </c>
      <c r="AJ32" s="155">
        <v>2625000</v>
      </c>
      <c r="AK32" s="155">
        <v>2625000</v>
      </c>
      <c r="AL32" s="155">
        <v>2625000</v>
      </c>
      <c r="AM32" s="155">
        <v>2625000</v>
      </c>
      <c r="AN32" s="155">
        <v>2625000</v>
      </c>
      <c r="AO32" s="155">
        <v>2625000</v>
      </c>
      <c r="AP32" s="155">
        <v>2625000</v>
      </c>
      <c r="AQ32" s="155">
        <v>2625000</v>
      </c>
      <c r="AR32" s="155">
        <v>2625000</v>
      </c>
      <c r="AS32" s="155">
        <v>2625000</v>
      </c>
      <c r="AT32" s="155">
        <f t="shared" si="5"/>
        <v>26250000</v>
      </c>
      <c r="AU32" s="159">
        <f>+AG32-AT32</f>
        <v>5250000</v>
      </c>
      <c r="AV32" s="155">
        <v>2625000</v>
      </c>
      <c r="AW32" s="155">
        <v>2625000</v>
      </c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>
        <f t="shared" si="23"/>
        <v>5250000</v>
      </c>
      <c r="BI32" s="159">
        <f t="shared" si="31"/>
        <v>0</v>
      </c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9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9"/>
      <c r="CL32" s="155">
        <v>2625000</v>
      </c>
      <c r="CM32" s="155">
        <v>2625000</v>
      </c>
      <c r="CN32" s="155">
        <v>2625000</v>
      </c>
      <c r="CO32" s="155">
        <v>2625000</v>
      </c>
      <c r="CP32" s="155">
        <v>2625000</v>
      </c>
      <c r="CQ32" s="155">
        <v>2625000</v>
      </c>
      <c r="CR32" s="155">
        <v>2625000</v>
      </c>
      <c r="CS32" s="155">
        <v>2625000</v>
      </c>
      <c r="CT32" s="155">
        <v>2625000</v>
      </c>
      <c r="CU32" s="155">
        <v>2625000</v>
      </c>
      <c r="CV32" s="155">
        <v>2625000</v>
      </c>
      <c r="CW32" s="155">
        <v>2625000</v>
      </c>
      <c r="CX32" s="155">
        <f t="shared" si="19"/>
        <v>31500000</v>
      </c>
      <c r="CY32" s="155">
        <f>+R32-CX32</f>
        <v>0</v>
      </c>
      <c r="CZ32" s="155"/>
      <c r="DA32" s="155"/>
      <c r="DB32" s="155"/>
      <c r="DC32" s="155">
        <v>0</v>
      </c>
      <c r="DD32" s="155"/>
      <c r="DE32" s="155"/>
      <c r="DF32" s="155"/>
      <c r="DG32" s="155"/>
      <c r="DH32" s="155"/>
      <c r="DI32" s="155"/>
      <c r="DJ32" s="155"/>
      <c r="DK32" s="155"/>
      <c r="DL32" s="155">
        <f t="shared" si="21"/>
        <v>0</v>
      </c>
      <c r="DM32" s="155">
        <f t="shared" si="17"/>
        <v>0</v>
      </c>
      <c r="DN32" s="1">
        <f t="shared" si="18"/>
        <v>2021</v>
      </c>
    </row>
    <row r="33" spans="1:118" s="42" customFormat="1" ht="13" x14ac:dyDescent="0.25">
      <c r="A33" s="110" t="s">
        <v>344</v>
      </c>
      <c r="B33" s="109" t="s">
        <v>196</v>
      </c>
      <c r="C33" s="111" t="s">
        <v>213</v>
      </c>
      <c r="D33" s="109" t="s">
        <v>147</v>
      </c>
      <c r="E33" s="184" t="s">
        <v>1115</v>
      </c>
      <c r="F33" s="109" t="s">
        <v>372</v>
      </c>
      <c r="G33" s="73">
        <v>44263</v>
      </c>
      <c r="H33" s="73">
        <v>44263</v>
      </c>
      <c r="I33" s="74" t="s">
        <v>1273</v>
      </c>
      <c r="J33" s="142" t="s">
        <v>761</v>
      </c>
      <c r="K33" s="116" t="s">
        <v>146</v>
      </c>
      <c r="L33" s="109" t="s">
        <v>215</v>
      </c>
      <c r="M33" s="38" t="str">
        <f t="shared" si="1"/>
        <v>6274</v>
      </c>
      <c r="N33" s="71">
        <v>6274001906</v>
      </c>
      <c r="O33" s="116" t="s">
        <v>346</v>
      </c>
      <c r="P33" s="77"/>
      <c r="Q33" s="77"/>
      <c r="R33" s="76">
        <v>701655000</v>
      </c>
      <c r="S33" s="193">
        <f t="shared" si="2"/>
        <v>7796166.666666667</v>
      </c>
      <c r="T33" s="155">
        <v>0</v>
      </c>
      <c r="U33" s="155">
        <v>0</v>
      </c>
      <c r="V33" s="155">
        <v>0</v>
      </c>
      <c r="W33" s="155">
        <v>0</v>
      </c>
      <c r="X33" s="155">
        <v>0</v>
      </c>
      <c r="Y33" s="155">
        <v>0</v>
      </c>
      <c r="Z33" s="155">
        <v>0</v>
      </c>
      <c r="AA33" s="155">
        <v>0</v>
      </c>
      <c r="AB33" s="155">
        <v>0</v>
      </c>
      <c r="AC33" s="155">
        <v>0</v>
      </c>
      <c r="AD33" s="155">
        <v>0</v>
      </c>
      <c r="AE33" s="155">
        <v>0</v>
      </c>
      <c r="AF33" s="155">
        <f t="shared" si="3"/>
        <v>0</v>
      </c>
      <c r="AG33" s="159">
        <v>0</v>
      </c>
      <c r="AH33" s="155">
        <v>0</v>
      </c>
      <c r="AI33" s="155">
        <v>0</v>
      </c>
      <c r="AJ33" s="155">
        <v>7941466</v>
      </c>
      <c r="AK33" s="155">
        <v>7941466</v>
      </c>
      <c r="AL33" s="155">
        <v>7941466</v>
      </c>
      <c r="AM33" s="155">
        <v>7941466</v>
      </c>
      <c r="AN33" s="155">
        <v>7941466</v>
      </c>
      <c r="AO33" s="155">
        <v>7941466</v>
      </c>
      <c r="AP33" s="155">
        <v>7941466</v>
      </c>
      <c r="AQ33" s="155">
        <v>7941466</v>
      </c>
      <c r="AR33" s="155">
        <v>7941466</v>
      </c>
      <c r="AS33" s="155">
        <v>7941466</v>
      </c>
      <c r="AT33" s="155">
        <f t="shared" si="5"/>
        <v>79414660</v>
      </c>
      <c r="AU33" s="159">
        <f t="shared" ref="AU33:AU64" si="32">+R33-AT33</f>
        <v>622240340</v>
      </c>
      <c r="AV33" s="155">
        <v>7941466</v>
      </c>
      <c r="AW33" s="155">
        <v>7941466</v>
      </c>
      <c r="AX33" s="155">
        <v>7941466</v>
      </c>
      <c r="AY33" s="155">
        <v>7941466</v>
      </c>
      <c r="AZ33" s="155">
        <v>7941466</v>
      </c>
      <c r="BA33" s="155">
        <v>7941466</v>
      </c>
      <c r="BB33" s="155">
        <v>7941466</v>
      </c>
      <c r="BC33" s="155">
        <v>7941466</v>
      </c>
      <c r="BD33" s="155">
        <v>7941466</v>
      </c>
      <c r="BE33" s="155">
        <v>7941466</v>
      </c>
      <c r="BF33" s="155">
        <v>7941466</v>
      </c>
      <c r="BG33" s="155">
        <v>7941466</v>
      </c>
      <c r="BH33" s="155">
        <f t="shared" si="23"/>
        <v>95297592</v>
      </c>
      <c r="BI33" s="159">
        <f t="shared" si="31"/>
        <v>526942748</v>
      </c>
      <c r="BJ33" s="155">
        <v>7941466</v>
      </c>
      <c r="BK33" s="155">
        <v>7941466</v>
      </c>
      <c r="BL33" s="155">
        <v>7941466</v>
      </c>
      <c r="BM33" s="155">
        <v>7941466</v>
      </c>
      <c r="BN33" s="155">
        <v>7941466</v>
      </c>
      <c r="BO33" s="155">
        <v>7941466</v>
      </c>
      <c r="BP33" s="155">
        <v>7941466</v>
      </c>
      <c r="BQ33" s="155">
        <v>7941466</v>
      </c>
      <c r="BR33" s="155">
        <v>7941466</v>
      </c>
      <c r="BS33" s="155">
        <v>7941466</v>
      </c>
      <c r="BT33" s="155">
        <v>7941466</v>
      </c>
      <c r="BU33" s="155">
        <v>7941466</v>
      </c>
      <c r="BV33" s="155">
        <f t="shared" ref="BV33:BV96" si="33">+SUM(BJ33:BU33)</f>
        <v>95297592</v>
      </c>
      <c r="BW33" s="159">
        <f t="shared" ref="BW33:BW64" si="34">+BI33-BV33</f>
        <v>431645156</v>
      </c>
      <c r="BX33" s="157">
        <v>7941466</v>
      </c>
      <c r="BY33" s="157">
        <v>7941466</v>
      </c>
      <c r="BZ33" s="157">
        <v>7941466</v>
      </c>
      <c r="CA33" s="157">
        <v>7941466</v>
      </c>
      <c r="CB33" s="157">
        <v>7941466</v>
      </c>
      <c r="CC33" s="157">
        <v>7941466</v>
      </c>
      <c r="CD33" s="157">
        <v>7941466</v>
      </c>
      <c r="CE33" s="157">
        <v>7941466</v>
      </c>
      <c r="CF33" s="157">
        <v>7941466</v>
      </c>
      <c r="CG33" s="157">
        <v>7941466</v>
      </c>
      <c r="CH33" s="157">
        <v>7941466</v>
      </c>
      <c r="CI33" s="157">
        <v>7941466</v>
      </c>
      <c r="CJ33" s="155">
        <f t="shared" ref="CJ33:CJ45" si="35">+SUM(BX33:CI33)</f>
        <v>95297592</v>
      </c>
      <c r="CK33" s="159">
        <f t="shared" ref="CK33:CK64" si="36">+BW33-CJ33</f>
        <v>336347564</v>
      </c>
      <c r="CL33" s="155">
        <v>7941466</v>
      </c>
      <c r="CM33" s="155">
        <v>7941466</v>
      </c>
      <c r="CN33" s="155">
        <v>7941466</v>
      </c>
      <c r="CO33" s="155">
        <v>7941466</v>
      </c>
      <c r="CP33" s="155">
        <v>7941466</v>
      </c>
      <c r="CQ33" s="155">
        <v>7941466</v>
      </c>
      <c r="CR33" s="155">
        <v>7941466</v>
      </c>
      <c r="CS33" s="155">
        <v>7941466</v>
      </c>
      <c r="CT33" s="155">
        <v>7941466</v>
      </c>
      <c r="CU33" s="155">
        <v>7941466</v>
      </c>
      <c r="CV33" s="155">
        <v>7941466</v>
      </c>
      <c r="CW33" s="155">
        <v>7941466</v>
      </c>
      <c r="CX33" s="155">
        <f t="shared" si="19"/>
        <v>95297592</v>
      </c>
      <c r="CY33" s="155">
        <f>+CK33-CX33</f>
        <v>241049972</v>
      </c>
      <c r="CZ33" s="155">
        <f t="shared" ref="CZ33:CZ35" si="37">S33</f>
        <v>7796166.666666667</v>
      </c>
      <c r="DA33" s="155">
        <v>7796166.666666667</v>
      </c>
      <c r="DB33" s="155">
        <v>7796166.666666667</v>
      </c>
      <c r="DC33" s="155">
        <v>7796166.666666667</v>
      </c>
      <c r="DD33" s="155"/>
      <c r="DE33" s="155"/>
      <c r="DF33" s="155"/>
      <c r="DG33" s="155"/>
      <c r="DH33" s="155"/>
      <c r="DI33" s="155"/>
      <c r="DJ33" s="155"/>
      <c r="DK33" s="155"/>
      <c r="DL33" s="155">
        <f t="shared" si="21"/>
        <v>31184666.666666668</v>
      </c>
      <c r="DM33" s="155">
        <f t="shared" si="17"/>
        <v>209865305.33333334</v>
      </c>
      <c r="DN33" s="1">
        <f t="shared" si="18"/>
        <v>2021</v>
      </c>
    </row>
    <row r="34" spans="1:118" s="42" customFormat="1" ht="13" x14ac:dyDescent="0.25">
      <c r="A34" s="33" t="s">
        <v>38</v>
      </c>
      <c r="B34" s="33" t="s">
        <v>39</v>
      </c>
      <c r="C34" s="135"/>
      <c r="D34" s="33" t="s">
        <v>40</v>
      </c>
      <c r="E34" s="146" t="s">
        <v>97</v>
      </c>
      <c r="F34" s="33" t="s">
        <v>98</v>
      </c>
      <c r="G34" s="57">
        <v>44288</v>
      </c>
      <c r="H34" s="57">
        <v>44287</v>
      </c>
      <c r="I34" s="90" t="s">
        <v>1194</v>
      </c>
      <c r="J34" s="151" t="s">
        <v>94</v>
      </c>
      <c r="K34" s="37" t="s">
        <v>66</v>
      </c>
      <c r="L34" s="33"/>
      <c r="M34" s="38" t="str">
        <f t="shared" si="1"/>
        <v>6274</v>
      </c>
      <c r="N34" s="38">
        <v>6274001901</v>
      </c>
      <c r="O34" s="37"/>
      <c r="P34" s="58"/>
      <c r="Q34" s="58"/>
      <c r="R34" s="92">
        <v>23688321578</v>
      </c>
      <c r="S34" s="68">
        <f t="shared" si="2"/>
        <v>78961071.926666662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f t="shared" si="3"/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78961071.926666662</v>
      </c>
      <c r="AL34" s="41">
        <v>78961071.926666662</v>
      </c>
      <c r="AM34" s="41">
        <v>78961071.926666662</v>
      </c>
      <c r="AN34" s="41">
        <v>78961071.926666662</v>
      </c>
      <c r="AO34" s="41">
        <v>78961071.926666662</v>
      </c>
      <c r="AP34" s="41">
        <v>78961071.926666662</v>
      </c>
      <c r="AQ34" s="41">
        <v>78961071.926666662</v>
      </c>
      <c r="AR34" s="41">
        <v>78961071.926666662</v>
      </c>
      <c r="AS34" s="41">
        <v>78961071.926666662</v>
      </c>
      <c r="AT34" s="41">
        <f t="shared" si="5"/>
        <v>710649647.33999991</v>
      </c>
      <c r="AU34" s="41">
        <f t="shared" si="32"/>
        <v>22977671930.66</v>
      </c>
      <c r="AV34" s="41">
        <v>78961071.926666662</v>
      </c>
      <c r="AW34" s="41">
        <v>78961071.926666662</v>
      </c>
      <c r="AX34" s="41">
        <v>78961071.926666662</v>
      </c>
      <c r="AY34" s="41">
        <v>78961071.926666662</v>
      </c>
      <c r="AZ34" s="41">
        <v>78961071.926666662</v>
      </c>
      <c r="BA34" s="41">
        <v>78961071.926666662</v>
      </c>
      <c r="BB34" s="41">
        <v>78961071.926666662</v>
      </c>
      <c r="BC34" s="41">
        <v>78961071.926666662</v>
      </c>
      <c r="BD34" s="41">
        <v>78961071.926666662</v>
      </c>
      <c r="BE34" s="41">
        <v>78961071.926666662</v>
      </c>
      <c r="BF34" s="41">
        <v>78961071.926666662</v>
      </c>
      <c r="BG34" s="41">
        <v>78961071.926666662</v>
      </c>
      <c r="BH34" s="41">
        <f t="shared" si="23"/>
        <v>947532863.11999977</v>
      </c>
      <c r="BI34" s="41">
        <f t="shared" si="31"/>
        <v>22030139067.540001</v>
      </c>
      <c r="BJ34" s="41">
        <v>78961071.926666662</v>
      </c>
      <c r="BK34" s="41">
        <v>78961071.926666662</v>
      </c>
      <c r="BL34" s="41">
        <v>78961071.926666662</v>
      </c>
      <c r="BM34" s="41">
        <v>78961071.926666662</v>
      </c>
      <c r="BN34" s="41">
        <v>78961071.926666662</v>
      </c>
      <c r="BO34" s="41">
        <v>78961071.926666662</v>
      </c>
      <c r="BP34" s="41">
        <v>78961071.926666662</v>
      </c>
      <c r="BQ34" s="41">
        <v>78961071.926666662</v>
      </c>
      <c r="BR34" s="41">
        <v>78961071.926666662</v>
      </c>
      <c r="BS34" s="41">
        <v>78961071.926666662</v>
      </c>
      <c r="BT34" s="41">
        <v>78961071.926666662</v>
      </c>
      <c r="BU34" s="41">
        <v>78961071.926666662</v>
      </c>
      <c r="BV34" s="41">
        <f t="shared" si="33"/>
        <v>947532863.11999977</v>
      </c>
      <c r="BW34" s="41">
        <f t="shared" si="34"/>
        <v>21082606204.420002</v>
      </c>
      <c r="BX34" s="61">
        <v>78961071.926666662</v>
      </c>
      <c r="BY34" s="61">
        <v>78961071.926666662</v>
      </c>
      <c r="BZ34" s="61">
        <v>78961071.926666662</v>
      </c>
      <c r="CA34" s="61">
        <v>78961071.926666662</v>
      </c>
      <c r="CB34" s="61">
        <v>78961071.926666662</v>
      </c>
      <c r="CC34" s="61">
        <v>78961071.926666662</v>
      </c>
      <c r="CD34" s="61">
        <v>78961071.926666662</v>
      </c>
      <c r="CE34" s="61">
        <v>78961071.926666662</v>
      </c>
      <c r="CF34" s="61">
        <v>78961071.926666662</v>
      </c>
      <c r="CG34" s="61">
        <v>78961071.926666662</v>
      </c>
      <c r="CH34" s="61">
        <v>78961071.926666662</v>
      </c>
      <c r="CI34" s="61">
        <v>78961071.926666662</v>
      </c>
      <c r="CJ34" s="41">
        <f t="shared" si="35"/>
        <v>947532863.11999977</v>
      </c>
      <c r="CK34" s="41">
        <f t="shared" si="36"/>
        <v>20135073341.300003</v>
      </c>
      <c r="CL34" s="41">
        <v>78961071.926666662</v>
      </c>
      <c r="CM34" s="41">
        <v>78961071.926666662</v>
      </c>
      <c r="CN34" s="41">
        <v>78961071.926666662</v>
      </c>
      <c r="CO34" s="41">
        <v>78961071.926666662</v>
      </c>
      <c r="CP34" s="41">
        <v>78961071.926666662</v>
      </c>
      <c r="CQ34" s="41">
        <v>78961071.926666662</v>
      </c>
      <c r="CR34" s="41">
        <v>78961071.926666662</v>
      </c>
      <c r="CS34" s="41">
        <v>78961071.926666662</v>
      </c>
      <c r="CT34" s="41">
        <v>78961071.926666662</v>
      </c>
      <c r="CU34" s="41">
        <v>78961071.926666662</v>
      </c>
      <c r="CV34" s="41">
        <v>78961071.926666662</v>
      </c>
      <c r="CW34" s="41">
        <v>78961071.926666662</v>
      </c>
      <c r="CX34" s="41">
        <f t="shared" si="19"/>
        <v>947532863.11999977</v>
      </c>
      <c r="CY34" s="41">
        <f>+CK34-CX34</f>
        <v>19187540478.180004</v>
      </c>
      <c r="CZ34" s="41">
        <f t="shared" si="37"/>
        <v>78961071.926666662</v>
      </c>
      <c r="DA34" s="41">
        <v>78961071.926666662</v>
      </c>
      <c r="DB34" s="41">
        <v>78961071.926666662</v>
      </c>
      <c r="DC34" s="41">
        <v>78961071.926666662</v>
      </c>
      <c r="DD34" s="41"/>
      <c r="DE34" s="41"/>
      <c r="DF34" s="41"/>
      <c r="DG34" s="41"/>
      <c r="DH34" s="41"/>
      <c r="DI34" s="41"/>
      <c r="DJ34" s="41"/>
      <c r="DK34" s="41"/>
      <c r="DL34" s="41">
        <f t="shared" si="21"/>
        <v>315844287.70666665</v>
      </c>
      <c r="DM34" s="41">
        <f t="shared" si="17"/>
        <v>18871696190.473339</v>
      </c>
      <c r="DN34" s="42">
        <f t="shared" si="18"/>
        <v>2021</v>
      </c>
    </row>
    <row r="35" spans="1:118" s="42" customFormat="1" ht="13" x14ac:dyDescent="0.25">
      <c r="A35" s="110" t="s">
        <v>460</v>
      </c>
      <c r="B35" s="110" t="s">
        <v>39</v>
      </c>
      <c r="C35" s="111"/>
      <c r="D35" s="109" t="s">
        <v>147</v>
      </c>
      <c r="E35" s="184" t="s">
        <v>855</v>
      </c>
      <c r="F35" s="109" t="s">
        <v>489</v>
      </c>
      <c r="G35" s="73">
        <v>44288</v>
      </c>
      <c r="H35" s="73">
        <v>44287</v>
      </c>
      <c r="I35" s="74" t="s">
        <v>1273</v>
      </c>
      <c r="J35" s="142" t="s">
        <v>94</v>
      </c>
      <c r="K35" s="116" t="s">
        <v>66</v>
      </c>
      <c r="L35" s="109"/>
      <c r="M35" s="38" t="str">
        <f t="shared" si="1"/>
        <v>6274</v>
      </c>
      <c r="N35" s="71">
        <v>6274001906</v>
      </c>
      <c r="O35" s="116" t="s">
        <v>346</v>
      </c>
      <c r="P35" s="77"/>
      <c r="Q35" s="77"/>
      <c r="R35" s="76">
        <v>1129934700</v>
      </c>
      <c r="S35" s="193">
        <f t="shared" si="2"/>
        <v>12554830</v>
      </c>
      <c r="T35" s="155">
        <v>0</v>
      </c>
      <c r="U35" s="155">
        <v>0</v>
      </c>
      <c r="V35" s="155">
        <v>0</v>
      </c>
      <c r="W35" s="155">
        <v>0</v>
      </c>
      <c r="X35" s="155">
        <v>0</v>
      </c>
      <c r="Y35" s="155">
        <v>0</v>
      </c>
      <c r="Z35" s="155">
        <v>0</v>
      </c>
      <c r="AA35" s="155">
        <v>0</v>
      </c>
      <c r="AB35" s="155">
        <v>0</v>
      </c>
      <c r="AC35" s="155">
        <v>0</v>
      </c>
      <c r="AD35" s="155">
        <v>0</v>
      </c>
      <c r="AE35" s="155">
        <v>0</v>
      </c>
      <c r="AF35" s="155">
        <f t="shared" si="3"/>
        <v>0</v>
      </c>
      <c r="AG35" s="159">
        <v>0</v>
      </c>
      <c r="AH35" s="155">
        <v>0</v>
      </c>
      <c r="AI35" s="155">
        <v>0</v>
      </c>
      <c r="AJ35" s="155">
        <v>0</v>
      </c>
      <c r="AK35" s="155">
        <v>12554830</v>
      </c>
      <c r="AL35" s="155">
        <v>12554830</v>
      </c>
      <c r="AM35" s="155">
        <v>12554830</v>
      </c>
      <c r="AN35" s="155">
        <v>12554830</v>
      </c>
      <c r="AO35" s="155">
        <v>12554830</v>
      </c>
      <c r="AP35" s="155">
        <v>12554830</v>
      </c>
      <c r="AQ35" s="155">
        <v>12554830</v>
      </c>
      <c r="AR35" s="155">
        <v>12554830</v>
      </c>
      <c r="AS35" s="155">
        <v>12554830</v>
      </c>
      <c r="AT35" s="155">
        <f t="shared" si="5"/>
        <v>112993470</v>
      </c>
      <c r="AU35" s="159">
        <f t="shared" si="32"/>
        <v>1016941230</v>
      </c>
      <c r="AV35" s="155">
        <v>12554830</v>
      </c>
      <c r="AW35" s="155">
        <v>12554830</v>
      </c>
      <c r="AX35" s="155">
        <v>12554830</v>
      </c>
      <c r="AY35" s="155">
        <v>12554830</v>
      </c>
      <c r="AZ35" s="155">
        <v>12554830</v>
      </c>
      <c r="BA35" s="155">
        <v>12554830</v>
      </c>
      <c r="BB35" s="155">
        <v>12554830</v>
      </c>
      <c r="BC35" s="155">
        <v>12554830</v>
      </c>
      <c r="BD35" s="155">
        <v>12554830</v>
      </c>
      <c r="BE35" s="155">
        <v>12554830</v>
      </c>
      <c r="BF35" s="155">
        <v>12554830</v>
      </c>
      <c r="BG35" s="155">
        <v>12554830</v>
      </c>
      <c r="BH35" s="155">
        <f t="shared" si="23"/>
        <v>150657960</v>
      </c>
      <c r="BI35" s="159">
        <f t="shared" si="31"/>
        <v>866283270</v>
      </c>
      <c r="BJ35" s="155">
        <v>12554830</v>
      </c>
      <c r="BK35" s="155">
        <v>12554830</v>
      </c>
      <c r="BL35" s="155">
        <v>12554830</v>
      </c>
      <c r="BM35" s="155">
        <v>12554830</v>
      </c>
      <c r="BN35" s="155">
        <v>12554830</v>
      </c>
      <c r="BO35" s="155">
        <v>12554830</v>
      </c>
      <c r="BP35" s="155">
        <v>12554830</v>
      </c>
      <c r="BQ35" s="155">
        <v>12554830</v>
      </c>
      <c r="BR35" s="155">
        <v>12554830</v>
      </c>
      <c r="BS35" s="155">
        <v>12554830</v>
      </c>
      <c r="BT35" s="155">
        <v>12554830</v>
      </c>
      <c r="BU35" s="155">
        <v>12554830</v>
      </c>
      <c r="BV35" s="155">
        <f t="shared" si="33"/>
        <v>150657960</v>
      </c>
      <c r="BW35" s="159">
        <f t="shared" si="34"/>
        <v>715625310</v>
      </c>
      <c r="BX35" s="157">
        <v>12554830</v>
      </c>
      <c r="BY35" s="157">
        <v>12554830</v>
      </c>
      <c r="BZ35" s="157">
        <v>12554830</v>
      </c>
      <c r="CA35" s="157">
        <v>12554830</v>
      </c>
      <c r="CB35" s="157">
        <v>12554830</v>
      </c>
      <c r="CC35" s="157">
        <v>12554830</v>
      </c>
      <c r="CD35" s="157">
        <v>12554830</v>
      </c>
      <c r="CE35" s="157">
        <v>12554830</v>
      </c>
      <c r="CF35" s="157">
        <v>12554830</v>
      </c>
      <c r="CG35" s="157">
        <v>12554830</v>
      </c>
      <c r="CH35" s="157">
        <v>12554830</v>
      </c>
      <c r="CI35" s="157">
        <v>12554830</v>
      </c>
      <c r="CJ35" s="155">
        <f t="shared" si="35"/>
        <v>150657960</v>
      </c>
      <c r="CK35" s="159">
        <f t="shared" si="36"/>
        <v>564967350</v>
      </c>
      <c r="CL35" s="155">
        <v>12554830</v>
      </c>
      <c r="CM35" s="155">
        <v>12554830</v>
      </c>
      <c r="CN35" s="155">
        <v>12554830</v>
      </c>
      <c r="CO35" s="155">
        <v>12554830</v>
      </c>
      <c r="CP35" s="155">
        <v>12554830</v>
      </c>
      <c r="CQ35" s="155">
        <v>12554830</v>
      </c>
      <c r="CR35" s="155">
        <v>12554830</v>
      </c>
      <c r="CS35" s="155">
        <v>12554830</v>
      </c>
      <c r="CT35" s="155">
        <v>12554830</v>
      </c>
      <c r="CU35" s="155">
        <v>12554830</v>
      </c>
      <c r="CV35" s="155">
        <v>12554830</v>
      </c>
      <c r="CW35" s="155">
        <v>12554830</v>
      </c>
      <c r="CX35" s="155">
        <f t="shared" si="19"/>
        <v>150657960</v>
      </c>
      <c r="CY35" s="155">
        <f>+CK35-CX35</f>
        <v>414309390</v>
      </c>
      <c r="CZ35" s="155">
        <f t="shared" si="37"/>
        <v>12554830</v>
      </c>
      <c r="DA35" s="155">
        <v>12554830</v>
      </c>
      <c r="DB35" s="155">
        <v>12554830</v>
      </c>
      <c r="DC35" s="155">
        <v>12554830</v>
      </c>
      <c r="DD35" s="155"/>
      <c r="DE35" s="155"/>
      <c r="DF35" s="155"/>
      <c r="DG35" s="155"/>
      <c r="DH35" s="155"/>
      <c r="DI35" s="155"/>
      <c r="DJ35" s="155"/>
      <c r="DK35" s="155"/>
      <c r="DL35" s="155">
        <f t="shared" si="21"/>
        <v>50219320</v>
      </c>
      <c r="DM35" s="155">
        <f t="shared" si="17"/>
        <v>364090070</v>
      </c>
      <c r="DN35" s="1">
        <f t="shared" si="18"/>
        <v>2021</v>
      </c>
    </row>
    <row r="36" spans="1:118" s="42" customFormat="1" ht="13" x14ac:dyDescent="0.25">
      <c r="A36" s="110" t="s">
        <v>460</v>
      </c>
      <c r="B36" s="110" t="s">
        <v>39</v>
      </c>
      <c r="C36" s="111"/>
      <c r="D36" s="109" t="s">
        <v>168</v>
      </c>
      <c r="E36" s="184" t="s">
        <v>856</v>
      </c>
      <c r="F36" s="109" t="s">
        <v>529</v>
      </c>
      <c r="G36" s="73">
        <v>44299</v>
      </c>
      <c r="H36" s="73">
        <v>44299</v>
      </c>
      <c r="I36" s="74" t="s">
        <v>717</v>
      </c>
      <c r="J36" s="142" t="s">
        <v>94</v>
      </c>
      <c r="K36" s="116" t="s">
        <v>66</v>
      </c>
      <c r="L36" s="109"/>
      <c r="M36" s="38" t="str">
        <f t="shared" si="1"/>
        <v>6274</v>
      </c>
      <c r="N36" s="71">
        <v>6274001906</v>
      </c>
      <c r="O36" s="116" t="s">
        <v>346</v>
      </c>
      <c r="P36" s="77"/>
      <c r="Q36" s="77"/>
      <c r="R36" s="76">
        <v>72000000</v>
      </c>
      <c r="S36" s="193">
        <f t="shared" si="2"/>
        <v>2000000</v>
      </c>
      <c r="T36" s="155">
        <v>0</v>
      </c>
      <c r="U36" s="155">
        <v>0</v>
      </c>
      <c r="V36" s="155">
        <v>0</v>
      </c>
      <c r="W36" s="155">
        <v>0</v>
      </c>
      <c r="X36" s="155">
        <v>0</v>
      </c>
      <c r="Y36" s="155">
        <v>0</v>
      </c>
      <c r="Z36" s="155">
        <v>0</v>
      </c>
      <c r="AA36" s="155">
        <v>0</v>
      </c>
      <c r="AB36" s="155">
        <v>0</v>
      </c>
      <c r="AC36" s="155">
        <v>0</v>
      </c>
      <c r="AD36" s="155">
        <v>0</v>
      </c>
      <c r="AE36" s="155">
        <v>0</v>
      </c>
      <c r="AF36" s="155">
        <f t="shared" si="3"/>
        <v>0</v>
      </c>
      <c r="AG36" s="159">
        <v>0</v>
      </c>
      <c r="AH36" s="155">
        <v>0</v>
      </c>
      <c r="AI36" s="155">
        <v>0</v>
      </c>
      <c r="AJ36" s="155">
        <v>0</v>
      </c>
      <c r="AK36" s="155">
        <v>2000000</v>
      </c>
      <c r="AL36" s="155">
        <v>2000000</v>
      </c>
      <c r="AM36" s="155">
        <v>2000000</v>
      </c>
      <c r="AN36" s="155">
        <v>2000000</v>
      </c>
      <c r="AO36" s="155">
        <v>2000000</v>
      </c>
      <c r="AP36" s="155">
        <v>2000000</v>
      </c>
      <c r="AQ36" s="155">
        <v>2000000</v>
      </c>
      <c r="AR36" s="155">
        <v>2000000</v>
      </c>
      <c r="AS36" s="155">
        <v>2000000</v>
      </c>
      <c r="AT36" s="155">
        <f t="shared" si="5"/>
        <v>18000000</v>
      </c>
      <c r="AU36" s="159">
        <f t="shared" si="32"/>
        <v>54000000</v>
      </c>
      <c r="AV36" s="155">
        <v>2000000</v>
      </c>
      <c r="AW36" s="155">
        <v>2000000</v>
      </c>
      <c r="AX36" s="155">
        <v>2000000</v>
      </c>
      <c r="AY36" s="155">
        <v>2000000</v>
      </c>
      <c r="AZ36" s="155">
        <v>2000000</v>
      </c>
      <c r="BA36" s="155">
        <v>2000000</v>
      </c>
      <c r="BB36" s="155">
        <v>2000000</v>
      </c>
      <c r="BC36" s="155">
        <v>2000000</v>
      </c>
      <c r="BD36" s="155">
        <v>2000000</v>
      </c>
      <c r="BE36" s="155">
        <v>2000000</v>
      </c>
      <c r="BF36" s="155">
        <v>2000000</v>
      </c>
      <c r="BG36" s="155">
        <v>2000000</v>
      </c>
      <c r="BH36" s="155">
        <f t="shared" si="23"/>
        <v>24000000</v>
      </c>
      <c r="BI36" s="159">
        <f t="shared" si="31"/>
        <v>30000000</v>
      </c>
      <c r="BJ36" s="155">
        <v>2000000</v>
      </c>
      <c r="BK36" s="155">
        <v>2000000</v>
      </c>
      <c r="BL36" s="155">
        <v>2000000</v>
      </c>
      <c r="BM36" s="155">
        <v>2000000</v>
      </c>
      <c r="BN36" s="155">
        <v>2000000</v>
      </c>
      <c r="BO36" s="155">
        <v>2000000</v>
      </c>
      <c r="BP36" s="155">
        <v>2000000</v>
      </c>
      <c r="BQ36" s="155">
        <v>2000000</v>
      </c>
      <c r="BR36" s="155">
        <v>2000000</v>
      </c>
      <c r="BS36" s="155">
        <v>2000000</v>
      </c>
      <c r="BT36" s="155">
        <v>2000000</v>
      </c>
      <c r="BU36" s="155">
        <v>2000000</v>
      </c>
      <c r="BV36" s="155">
        <f t="shared" si="33"/>
        <v>24000000</v>
      </c>
      <c r="BW36" s="159">
        <f t="shared" si="34"/>
        <v>6000000</v>
      </c>
      <c r="BX36" s="157">
        <v>2000000</v>
      </c>
      <c r="BY36" s="157">
        <v>2000000</v>
      </c>
      <c r="BZ36" s="157">
        <v>2000000</v>
      </c>
      <c r="CA36" s="157"/>
      <c r="CB36" s="157"/>
      <c r="CC36" s="157"/>
      <c r="CD36" s="157"/>
      <c r="CE36" s="157"/>
      <c r="CF36" s="157"/>
      <c r="CG36" s="157"/>
      <c r="CH36" s="157"/>
      <c r="CI36" s="157"/>
      <c r="CJ36" s="155">
        <f t="shared" si="35"/>
        <v>6000000</v>
      </c>
      <c r="CK36" s="159">
        <f t="shared" si="36"/>
        <v>0</v>
      </c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>
        <v>0</v>
      </c>
      <c r="DD36" s="159"/>
      <c r="DE36" s="159"/>
      <c r="DF36" s="159"/>
      <c r="DG36" s="159"/>
      <c r="DH36" s="159"/>
      <c r="DI36" s="159"/>
      <c r="DJ36" s="159"/>
      <c r="DK36" s="159"/>
      <c r="DL36" s="159"/>
      <c r="DM36" s="159">
        <f t="shared" si="17"/>
        <v>0</v>
      </c>
      <c r="DN36" s="1">
        <f t="shared" si="18"/>
        <v>2021</v>
      </c>
    </row>
    <row r="37" spans="1:118" s="42" customFormat="1" ht="13" x14ac:dyDescent="0.25">
      <c r="A37" s="110" t="s">
        <v>344</v>
      </c>
      <c r="B37" s="109" t="s">
        <v>196</v>
      </c>
      <c r="C37" s="111" t="s">
        <v>213</v>
      </c>
      <c r="D37" s="109" t="s">
        <v>147</v>
      </c>
      <c r="E37" s="184" t="s">
        <v>1116</v>
      </c>
      <c r="F37" s="109" t="s">
        <v>373</v>
      </c>
      <c r="G37" s="73">
        <v>44322</v>
      </c>
      <c r="H37" s="73">
        <v>44322</v>
      </c>
      <c r="I37" s="74" t="s">
        <v>717</v>
      </c>
      <c r="J37" s="142" t="s">
        <v>761</v>
      </c>
      <c r="K37" s="116" t="s">
        <v>146</v>
      </c>
      <c r="L37" s="109" t="s">
        <v>215</v>
      </c>
      <c r="M37" s="38" t="str">
        <f t="shared" si="1"/>
        <v>6274</v>
      </c>
      <c r="N37" s="71">
        <v>6274001906</v>
      </c>
      <c r="O37" s="116" t="s">
        <v>346</v>
      </c>
      <c r="P37" s="77"/>
      <c r="Q37" s="77"/>
      <c r="R37" s="76">
        <v>60000000</v>
      </c>
      <c r="S37" s="193">
        <f t="shared" si="2"/>
        <v>1666666.6666666667</v>
      </c>
      <c r="T37" s="155">
        <v>0</v>
      </c>
      <c r="U37" s="155">
        <v>0</v>
      </c>
      <c r="V37" s="155">
        <v>0</v>
      </c>
      <c r="W37" s="155">
        <v>0</v>
      </c>
      <c r="X37" s="155">
        <v>0</v>
      </c>
      <c r="Y37" s="155">
        <v>0</v>
      </c>
      <c r="Z37" s="155">
        <v>0</v>
      </c>
      <c r="AA37" s="155">
        <v>0</v>
      </c>
      <c r="AB37" s="155">
        <v>0</v>
      </c>
      <c r="AC37" s="155">
        <v>0</v>
      </c>
      <c r="AD37" s="155">
        <v>0</v>
      </c>
      <c r="AE37" s="155">
        <v>0</v>
      </c>
      <c r="AF37" s="155">
        <f t="shared" si="3"/>
        <v>0</v>
      </c>
      <c r="AG37" s="159">
        <v>0</v>
      </c>
      <c r="AH37" s="155">
        <v>0</v>
      </c>
      <c r="AI37" s="155">
        <v>0</v>
      </c>
      <c r="AJ37" s="155">
        <v>0</v>
      </c>
      <c r="AK37" s="155">
        <v>0</v>
      </c>
      <c r="AL37" s="155">
        <v>1666667</v>
      </c>
      <c r="AM37" s="155">
        <v>1666667</v>
      </c>
      <c r="AN37" s="155">
        <v>1666667</v>
      </c>
      <c r="AO37" s="155">
        <v>1666667</v>
      </c>
      <c r="AP37" s="155">
        <v>1666667</v>
      </c>
      <c r="AQ37" s="155">
        <v>1666667</v>
      </c>
      <c r="AR37" s="155">
        <v>1666667</v>
      </c>
      <c r="AS37" s="155">
        <v>1666667</v>
      </c>
      <c r="AT37" s="155">
        <f t="shared" si="5"/>
        <v>13333336</v>
      </c>
      <c r="AU37" s="159">
        <f t="shared" si="32"/>
        <v>46666664</v>
      </c>
      <c r="AV37" s="155">
        <v>1666667</v>
      </c>
      <c r="AW37" s="155">
        <v>1666667</v>
      </c>
      <c r="AX37" s="155">
        <v>1666667</v>
      </c>
      <c r="AY37" s="155">
        <v>1666667</v>
      </c>
      <c r="AZ37" s="155">
        <v>1666667</v>
      </c>
      <c r="BA37" s="155">
        <v>1666667</v>
      </c>
      <c r="BB37" s="155">
        <v>1666667</v>
      </c>
      <c r="BC37" s="155">
        <v>1666667</v>
      </c>
      <c r="BD37" s="155">
        <v>1666667</v>
      </c>
      <c r="BE37" s="155">
        <v>1666667</v>
      </c>
      <c r="BF37" s="155">
        <v>1666667</v>
      </c>
      <c r="BG37" s="155">
        <v>1666667</v>
      </c>
      <c r="BH37" s="155">
        <f t="shared" si="23"/>
        <v>20000004</v>
      </c>
      <c r="BI37" s="159">
        <f t="shared" si="31"/>
        <v>26666660</v>
      </c>
      <c r="BJ37" s="155">
        <v>1666667</v>
      </c>
      <c r="BK37" s="155">
        <v>1666667</v>
      </c>
      <c r="BL37" s="155">
        <v>1666667</v>
      </c>
      <c r="BM37" s="155">
        <v>1666667</v>
      </c>
      <c r="BN37" s="155">
        <v>1666667</v>
      </c>
      <c r="BO37" s="155">
        <v>1666667</v>
      </c>
      <c r="BP37" s="155">
        <v>1666667</v>
      </c>
      <c r="BQ37" s="155">
        <v>1666667</v>
      </c>
      <c r="BR37" s="155">
        <v>1666667</v>
      </c>
      <c r="BS37" s="155">
        <v>1666667</v>
      </c>
      <c r="BT37" s="155">
        <v>1666667</v>
      </c>
      <c r="BU37" s="155">
        <v>1666667</v>
      </c>
      <c r="BV37" s="155">
        <f t="shared" si="33"/>
        <v>20000004</v>
      </c>
      <c r="BW37" s="159">
        <f t="shared" si="34"/>
        <v>6666656</v>
      </c>
      <c r="BX37" s="157">
        <v>1666667</v>
      </c>
      <c r="BY37" s="157">
        <v>1666667</v>
      </c>
      <c r="BZ37" s="157">
        <v>1666667</v>
      </c>
      <c r="CA37" s="157">
        <v>1666655</v>
      </c>
      <c r="CB37" s="157"/>
      <c r="CC37" s="157"/>
      <c r="CD37" s="157"/>
      <c r="CE37" s="157"/>
      <c r="CF37" s="157"/>
      <c r="CG37" s="157"/>
      <c r="CH37" s="157"/>
      <c r="CI37" s="157"/>
      <c r="CJ37" s="155">
        <f t="shared" si="35"/>
        <v>6666656</v>
      </c>
      <c r="CK37" s="159">
        <f t="shared" si="36"/>
        <v>0</v>
      </c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>
        <v>0</v>
      </c>
      <c r="DD37" s="159"/>
      <c r="DE37" s="159"/>
      <c r="DF37" s="159"/>
      <c r="DG37" s="159"/>
      <c r="DH37" s="159"/>
      <c r="DI37" s="159"/>
      <c r="DJ37" s="159"/>
      <c r="DK37" s="159"/>
      <c r="DL37" s="159"/>
      <c r="DM37" s="159">
        <f t="shared" si="17"/>
        <v>0</v>
      </c>
      <c r="DN37" s="1">
        <f t="shared" si="18"/>
        <v>2021</v>
      </c>
    </row>
    <row r="38" spans="1:118" s="42" customFormat="1" ht="13" x14ac:dyDescent="0.25">
      <c r="A38" s="110" t="s">
        <v>714</v>
      </c>
      <c r="B38" s="110" t="s">
        <v>39</v>
      </c>
      <c r="C38" s="111"/>
      <c r="D38" s="182" t="s">
        <v>610</v>
      </c>
      <c r="E38" s="184" t="s">
        <v>669</v>
      </c>
      <c r="F38" s="109" t="s">
        <v>670</v>
      </c>
      <c r="G38" s="57">
        <v>44322</v>
      </c>
      <c r="H38" s="57">
        <v>44322</v>
      </c>
      <c r="I38" s="173" t="s">
        <v>717</v>
      </c>
      <c r="J38" s="190" t="s">
        <v>94</v>
      </c>
      <c r="K38" s="37" t="s">
        <v>66</v>
      </c>
      <c r="L38" s="33"/>
      <c r="M38" s="38" t="str">
        <f t="shared" si="1"/>
        <v>6273</v>
      </c>
      <c r="N38" s="35" t="s">
        <v>718</v>
      </c>
      <c r="O38" s="37">
        <v>6274001901</v>
      </c>
      <c r="P38" s="58"/>
      <c r="Q38" s="58"/>
      <c r="R38" s="155">
        <v>62310000</v>
      </c>
      <c r="S38" s="193">
        <f t="shared" si="2"/>
        <v>1730833.3333333333</v>
      </c>
      <c r="T38" s="155">
        <v>0</v>
      </c>
      <c r="U38" s="155">
        <v>0</v>
      </c>
      <c r="V38" s="155">
        <v>0</v>
      </c>
      <c r="W38" s="155">
        <v>0</v>
      </c>
      <c r="X38" s="155">
        <v>0</v>
      </c>
      <c r="Y38" s="155">
        <v>0</v>
      </c>
      <c r="Z38" s="155">
        <v>0</v>
      </c>
      <c r="AA38" s="155">
        <v>0</v>
      </c>
      <c r="AB38" s="155">
        <v>0</v>
      </c>
      <c r="AC38" s="155">
        <v>0</v>
      </c>
      <c r="AD38" s="155">
        <v>0</v>
      </c>
      <c r="AE38" s="155">
        <v>0</v>
      </c>
      <c r="AF38" s="155">
        <v>0</v>
      </c>
      <c r="AG38" s="159">
        <v>0</v>
      </c>
      <c r="AH38" s="155">
        <v>0</v>
      </c>
      <c r="AI38" s="155">
        <v>0</v>
      </c>
      <c r="AJ38" s="155">
        <v>0</v>
      </c>
      <c r="AK38" s="155">
        <v>0</v>
      </c>
      <c r="AL38" s="155">
        <v>1730833.3333333333</v>
      </c>
      <c r="AM38" s="155">
        <v>1730833.3333333333</v>
      </c>
      <c r="AN38" s="155">
        <v>1730833.3333333333</v>
      </c>
      <c r="AO38" s="155">
        <v>1730833.3333333333</v>
      </c>
      <c r="AP38" s="155">
        <v>1730833.3333333333</v>
      </c>
      <c r="AQ38" s="155">
        <v>1730833.3333333333</v>
      </c>
      <c r="AR38" s="155">
        <v>1730833.3333333333</v>
      </c>
      <c r="AS38" s="155">
        <v>1730833.3333333333</v>
      </c>
      <c r="AT38" s="155">
        <f t="shared" si="5"/>
        <v>13846666.666666668</v>
      </c>
      <c r="AU38" s="159">
        <f t="shared" si="32"/>
        <v>48463333.333333328</v>
      </c>
      <c r="AV38" s="155">
        <v>1730833.3333333333</v>
      </c>
      <c r="AW38" s="155">
        <v>1730833.3333333333</v>
      </c>
      <c r="AX38" s="155">
        <v>1730833.3333333333</v>
      </c>
      <c r="AY38" s="155">
        <v>1730833.3333333333</v>
      </c>
      <c r="AZ38" s="155">
        <v>1730833.3333333333</v>
      </c>
      <c r="BA38" s="155">
        <v>1730833.3333333333</v>
      </c>
      <c r="BB38" s="155">
        <v>1730833.3333333333</v>
      </c>
      <c r="BC38" s="155">
        <v>1730833.3333333333</v>
      </c>
      <c r="BD38" s="155">
        <v>1730833.3333333333</v>
      </c>
      <c r="BE38" s="155">
        <v>1730833.3333333333</v>
      </c>
      <c r="BF38" s="155">
        <v>1730833.3333333333</v>
      </c>
      <c r="BG38" s="155">
        <v>1730833.3333333333</v>
      </c>
      <c r="BH38" s="155">
        <f t="shared" si="23"/>
        <v>20770000</v>
      </c>
      <c r="BI38" s="159">
        <f t="shared" si="31"/>
        <v>27693333.333333328</v>
      </c>
      <c r="BJ38" s="155">
        <v>1730833.3333333333</v>
      </c>
      <c r="BK38" s="155">
        <v>1730833.3333333333</v>
      </c>
      <c r="BL38" s="155">
        <v>1730833.3333333333</v>
      </c>
      <c r="BM38" s="155">
        <v>1730833.3333333333</v>
      </c>
      <c r="BN38" s="155">
        <v>1730833.3333333333</v>
      </c>
      <c r="BO38" s="155">
        <v>1730833.3333333333</v>
      </c>
      <c r="BP38" s="155">
        <v>1730833.3333333333</v>
      </c>
      <c r="BQ38" s="155">
        <v>1730833.3333333333</v>
      </c>
      <c r="BR38" s="155">
        <v>1730833.3333333333</v>
      </c>
      <c r="BS38" s="155">
        <v>1730833.3333333333</v>
      </c>
      <c r="BT38" s="155">
        <v>1730833.3333333333</v>
      </c>
      <c r="BU38" s="155">
        <v>1730833.3333333333</v>
      </c>
      <c r="BV38" s="155">
        <f t="shared" si="33"/>
        <v>20770000</v>
      </c>
      <c r="BW38" s="159">
        <f t="shared" si="34"/>
        <v>6923333.3333333284</v>
      </c>
      <c r="BX38" s="155">
        <v>1730833.3333333333</v>
      </c>
      <c r="BY38" s="155">
        <v>1730833.3333333333</v>
      </c>
      <c r="BZ38" s="155">
        <v>1730833.3333333333</v>
      </c>
      <c r="CA38" s="155">
        <v>1730833.3333333333</v>
      </c>
      <c r="CB38" s="155"/>
      <c r="CC38" s="155"/>
      <c r="CD38" s="155"/>
      <c r="CE38" s="155"/>
      <c r="CF38" s="155"/>
      <c r="CG38" s="155"/>
      <c r="CH38" s="155"/>
      <c r="CI38" s="155"/>
      <c r="CJ38" s="155">
        <f t="shared" si="35"/>
        <v>6923333.333333333</v>
      </c>
      <c r="CK38" s="159">
        <f t="shared" si="36"/>
        <v>0</v>
      </c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>
        <v>0</v>
      </c>
      <c r="DD38" s="155"/>
      <c r="DE38" s="155"/>
      <c r="DF38" s="155"/>
      <c r="DG38" s="155"/>
      <c r="DH38" s="155"/>
      <c r="DI38" s="155"/>
      <c r="DJ38" s="155"/>
      <c r="DK38" s="155"/>
      <c r="DL38" s="155"/>
      <c r="DM38" s="155">
        <f t="shared" si="17"/>
        <v>0</v>
      </c>
      <c r="DN38" s="1">
        <f t="shared" si="18"/>
        <v>2021</v>
      </c>
    </row>
    <row r="39" spans="1:118" s="42" customFormat="1" ht="13" x14ac:dyDescent="0.25">
      <c r="A39" s="110" t="s">
        <v>460</v>
      </c>
      <c r="B39" s="110" t="s">
        <v>39</v>
      </c>
      <c r="C39" s="112"/>
      <c r="D39" s="126" t="s">
        <v>64</v>
      </c>
      <c r="E39" s="187" t="s">
        <v>857</v>
      </c>
      <c r="F39" s="126" t="s">
        <v>582</v>
      </c>
      <c r="G39" s="73">
        <v>44327</v>
      </c>
      <c r="H39" s="73">
        <v>44327</v>
      </c>
      <c r="I39" s="188" t="s">
        <v>783</v>
      </c>
      <c r="J39" s="187" t="s">
        <v>94</v>
      </c>
      <c r="K39" s="191" t="s">
        <v>66</v>
      </c>
      <c r="L39" s="126"/>
      <c r="M39" s="38" t="str">
        <f t="shared" si="1"/>
        <v>6274</v>
      </c>
      <c r="N39" s="126">
        <v>6274001909</v>
      </c>
      <c r="O39" s="191">
        <v>6274001909</v>
      </c>
      <c r="P39" s="127"/>
      <c r="Q39" s="127"/>
      <c r="R39" s="127">
        <v>165107500</v>
      </c>
      <c r="S39" s="193">
        <f t="shared" si="2"/>
        <v>2751791.6666666665</v>
      </c>
      <c r="T39" s="155">
        <v>0</v>
      </c>
      <c r="U39" s="155">
        <v>0</v>
      </c>
      <c r="V39" s="155">
        <v>0</v>
      </c>
      <c r="W39" s="155">
        <v>0</v>
      </c>
      <c r="X39" s="155">
        <v>0</v>
      </c>
      <c r="Y39" s="155">
        <v>0</v>
      </c>
      <c r="Z39" s="155">
        <v>0</v>
      </c>
      <c r="AA39" s="155">
        <v>0</v>
      </c>
      <c r="AB39" s="155">
        <v>0</v>
      </c>
      <c r="AC39" s="155">
        <v>0</v>
      </c>
      <c r="AD39" s="155">
        <v>0</v>
      </c>
      <c r="AE39" s="155">
        <v>0</v>
      </c>
      <c r="AF39" s="155">
        <f t="shared" ref="AF39:AF70" si="38">+SUM(T39:AE39)</f>
        <v>0</v>
      </c>
      <c r="AG39" s="159">
        <v>0</v>
      </c>
      <c r="AH39" s="155">
        <v>0</v>
      </c>
      <c r="AI39" s="155">
        <v>0</v>
      </c>
      <c r="AJ39" s="155">
        <v>0</v>
      </c>
      <c r="AK39" s="155">
        <v>0</v>
      </c>
      <c r="AL39" s="155">
        <v>2751791.6666666665</v>
      </c>
      <c r="AM39" s="155">
        <v>2751791.6666666665</v>
      </c>
      <c r="AN39" s="155">
        <v>2751791.6666666665</v>
      </c>
      <c r="AO39" s="155">
        <v>2751791.6666666665</v>
      </c>
      <c r="AP39" s="155">
        <v>2751791.6666666665</v>
      </c>
      <c r="AQ39" s="155">
        <v>2751791.6666666665</v>
      </c>
      <c r="AR39" s="155">
        <v>2751791.6666666665</v>
      </c>
      <c r="AS39" s="155">
        <v>2751791.6666666665</v>
      </c>
      <c r="AT39" s="155">
        <f t="shared" ref="AT39:AT70" si="39">+SUM(AH39:AS39)</f>
        <v>22014333.333333332</v>
      </c>
      <c r="AU39" s="159">
        <f t="shared" si="32"/>
        <v>143093166.66666666</v>
      </c>
      <c r="AV39" s="155">
        <v>2751791.6666666665</v>
      </c>
      <c r="AW39" s="155">
        <v>2751791.6666666665</v>
      </c>
      <c r="AX39" s="155">
        <v>2751791.6666666665</v>
      </c>
      <c r="AY39" s="155">
        <v>2751791.6666666665</v>
      </c>
      <c r="AZ39" s="155">
        <v>2751791.6666666665</v>
      </c>
      <c r="BA39" s="155">
        <v>2751791.6666666665</v>
      </c>
      <c r="BB39" s="155">
        <v>2751791.6666666665</v>
      </c>
      <c r="BC39" s="155">
        <v>2751791.6666666665</v>
      </c>
      <c r="BD39" s="155">
        <v>2751791.6666666665</v>
      </c>
      <c r="BE39" s="155">
        <v>2751791.6666666665</v>
      </c>
      <c r="BF39" s="155">
        <v>2751791.6666666665</v>
      </c>
      <c r="BG39" s="155">
        <v>2751791.6666666665</v>
      </c>
      <c r="BH39" s="155">
        <f t="shared" si="23"/>
        <v>33021500.000000004</v>
      </c>
      <c r="BI39" s="159">
        <f t="shared" si="31"/>
        <v>110071666.66666666</v>
      </c>
      <c r="BJ39" s="155">
        <v>2751791.6666666665</v>
      </c>
      <c r="BK39" s="155">
        <v>2751791.6666666665</v>
      </c>
      <c r="BL39" s="155">
        <v>2751791.6666666665</v>
      </c>
      <c r="BM39" s="155">
        <v>2751791.6666666665</v>
      </c>
      <c r="BN39" s="155">
        <v>2751791.6666666665</v>
      </c>
      <c r="BO39" s="155">
        <v>2751791.6666666665</v>
      </c>
      <c r="BP39" s="155">
        <v>2751791.6666666665</v>
      </c>
      <c r="BQ39" s="155">
        <v>2751791.6666666665</v>
      </c>
      <c r="BR39" s="155">
        <v>2751791.6666666665</v>
      </c>
      <c r="BS39" s="155">
        <v>2751791.6666666665</v>
      </c>
      <c r="BT39" s="155">
        <v>2751791.6666666665</v>
      </c>
      <c r="BU39" s="155">
        <v>2751791.6666666665</v>
      </c>
      <c r="BV39" s="155">
        <f t="shared" si="33"/>
        <v>33021500.000000004</v>
      </c>
      <c r="BW39" s="159">
        <f t="shared" si="34"/>
        <v>77050166.666666657</v>
      </c>
      <c r="BX39" s="196">
        <v>2751791.6666666665</v>
      </c>
      <c r="BY39" s="196">
        <v>2751791.6666666665</v>
      </c>
      <c r="BZ39" s="196">
        <v>2751791.6666666665</v>
      </c>
      <c r="CA39" s="196">
        <v>2751791.6666666665</v>
      </c>
      <c r="CB39" s="196">
        <v>2751791.6666666665</v>
      </c>
      <c r="CC39" s="196">
        <v>2751791.6666666665</v>
      </c>
      <c r="CD39" s="196">
        <v>2751791.6666666665</v>
      </c>
      <c r="CE39" s="196">
        <v>2751791.6666666665</v>
      </c>
      <c r="CF39" s="196">
        <v>2751791.6666666665</v>
      </c>
      <c r="CG39" s="196">
        <v>2751791.6666666665</v>
      </c>
      <c r="CH39" s="196">
        <v>2751791.6666666665</v>
      </c>
      <c r="CI39" s="196">
        <v>2751791.6666666665</v>
      </c>
      <c r="CJ39" s="155">
        <f t="shared" si="35"/>
        <v>33021500.000000004</v>
      </c>
      <c r="CK39" s="159">
        <f t="shared" si="36"/>
        <v>44028666.666666657</v>
      </c>
      <c r="CL39" s="155">
        <v>2751791.6666666665</v>
      </c>
      <c r="CM39" s="155">
        <v>2751791.6666666665</v>
      </c>
      <c r="CN39" s="155">
        <v>2751791.6666666665</v>
      </c>
      <c r="CO39" s="155">
        <v>2751791.6666666665</v>
      </c>
      <c r="CP39" s="155">
        <v>2751791.6666666665</v>
      </c>
      <c r="CQ39" s="155">
        <v>2751791.6666666665</v>
      </c>
      <c r="CR39" s="155">
        <v>2751791.6666666665</v>
      </c>
      <c r="CS39" s="155">
        <v>2751791.6666666665</v>
      </c>
      <c r="CT39" s="155">
        <v>2751791.6666666665</v>
      </c>
      <c r="CU39" s="155">
        <v>2751791.6666666665</v>
      </c>
      <c r="CV39" s="155">
        <v>2751791.6666666665</v>
      </c>
      <c r="CW39" s="155">
        <v>2751791.6666666665</v>
      </c>
      <c r="CX39" s="155">
        <f>+SUM(CL39:CW39)</f>
        <v>33021500.000000004</v>
      </c>
      <c r="CY39" s="155">
        <f>+CK39-CX39</f>
        <v>11007166.666666653</v>
      </c>
      <c r="CZ39" s="155">
        <f t="shared" ref="CZ39:CZ41" si="40">S39</f>
        <v>2751791.6666666665</v>
      </c>
      <c r="DA39" s="155">
        <v>2751791.6666666665</v>
      </c>
      <c r="DB39" s="155">
        <v>2751791.6666666665</v>
      </c>
      <c r="DC39" s="155">
        <v>2751791.6666666665</v>
      </c>
      <c r="DD39" s="155"/>
      <c r="DE39" s="155"/>
      <c r="DF39" s="155"/>
      <c r="DG39" s="155"/>
      <c r="DH39" s="155"/>
      <c r="DI39" s="155"/>
      <c r="DJ39" s="155"/>
      <c r="DK39" s="155"/>
      <c r="DL39" s="155">
        <f>+SUM(CZ39:DK39)</f>
        <v>11007166.666666666</v>
      </c>
      <c r="DM39" s="155">
        <f t="shared" si="17"/>
        <v>0</v>
      </c>
      <c r="DN39" s="1">
        <f t="shared" si="18"/>
        <v>2021</v>
      </c>
    </row>
    <row r="40" spans="1:118" s="42" customFormat="1" ht="13" x14ac:dyDescent="0.25">
      <c r="A40" s="110" t="s">
        <v>715</v>
      </c>
      <c r="B40" s="110" t="s">
        <v>39</v>
      </c>
      <c r="C40" s="112"/>
      <c r="D40" s="109" t="s">
        <v>566</v>
      </c>
      <c r="E40" s="184" t="s">
        <v>858</v>
      </c>
      <c r="F40" s="109" t="s">
        <v>567</v>
      </c>
      <c r="G40" s="73">
        <v>44334</v>
      </c>
      <c r="H40" s="73">
        <v>44334</v>
      </c>
      <c r="I40" s="115" t="s">
        <v>1228</v>
      </c>
      <c r="J40" s="184" t="s">
        <v>721</v>
      </c>
      <c r="K40" s="116" t="s">
        <v>50</v>
      </c>
      <c r="L40" s="109"/>
      <c r="M40" s="38" t="str">
        <f t="shared" si="1"/>
        <v>6424</v>
      </c>
      <c r="N40" s="109">
        <v>6424001905</v>
      </c>
      <c r="O40" s="116">
        <v>6424001905</v>
      </c>
      <c r="P40" s="77"/>
      <c r="Q40" s="77"/>
      <c r="R40" s="77">
        <v>565832789</v>
      </c>
      <c r="S40" s="193">
        <f t="shared" si="2"/>
        <v>4715273.2416666662</v>
      </c>
      <c r="T40" s="155">
        <v>0</v>
      </c>
      <c r="U40" s="155">
        <v>0</v>
      </c>
      <c r="V40" s="155">
        <v>0</v>
      </c>
      <c r="W40" s="155">
        <v>0</v>
      </c>
      <c r="X40" s="155">
        <v>0</v>
      </c>
      <c r="Y40" s="155">
        <v>0</v>
      </c>
      <c r="Z40" s="155">
        <v>0</v>
      </c>
      <c r="AA40" s="155">
        <v>0</v>
      </c>
      <c r="AB40" s="155">
        <v>0</v>
      </c>
      <c r="AC40" s="155">
        <v>0</v>
      </c>
      <c r="AD40" s="155">
        <v>0</v>
      </c>
      <c r="AE40" s="155">
        <v>0</v>
      </c>
      <c r="AF40" s="155">
        <f t="shared" si="38"/>
        <v>0</v>
      </c>
      <c r="AG40" s="159">
        <v>0</v>
      </c>
      <c r="AH40" s="155">
        <v>0</v>
      </c>
      <c r="AI40" s="155">
        <v>0</v>
      </c>
      <c r="AJ40" s="155">
        <v>0</v>
      </c>
      <c r="AK40" s="155">
        <v>0</v>
      </c>
      <c r="AL40" s="155">
        <v>5894091.552083333</v>
      </c>
      <c r="AM40" s="155">
        <v>5894091.552083333</v>
      </c>
      <c r="AN40" s="155">
        <v>5894091.552083333</v>
      </c>
      <c r="AO40" s="155">
        <v>5894091.552083333</v>
      </c>
      <c r="AP40" s="155">
        <v>5894091.552083333</v>
      </c>
      <c r="AQ40" s="155">
        <v>5894091.552083333</v>
      </c>
      <c r="AR40" s="155">
        <v>5894091.552083333</v>
      </c>
      <c r="AS40" s="155">
        <v>5894091.552083333</v>
      </c>
      <c r="AT40" s="155">
        <f t="shared" si="39"/>
        <v>47152732.416666672</v>
      </c>
      <c r="AU40" s="159">
        <f t="shared" si="32"/>
        <v>518680056.58333331</v>
      </c>
      <c r="AV40" s="155">
        <v>5894091.552083333</v>
      </c>
      <c r="AW40" s="155">
        <v>5894091.552083333</v>
      </c>
      <c r="AX40" s="155">
        <v>5894091.552083333</v>
      </c>
      <c r="AY40" s="155">
        <v>5894091.552083333</v>
      </c>
      <c r="AZ40" s="155">
        <v>5894091.552083333</v>
      </c>
      <c r="BA40" s="155">
        <v>5894091.552083333</v>
      </c>
      <c r="BB40" s="155">
        <v>5894091.552083333</v>
      </c>
      <c r="BC40" s="155">
        <v>5894091.552083333</v>
      </c>
      <c r="BD40" s="155">
        <v>5894091.552083333</v>
      </c>
      <c r="BE40" s="155">
        <v>5894091.552083333</v>
      </c>
      <c r="BF40" s="155">
        <v>5894091.552083333</v>
      </c>
      <c r="BG40" s="155">
        <v>5894091.552083333</v>
      </c>
      <c r="BH40" s="155">
        <f t="shared" si="23"/>
        <v>70729098.625000015</v>
      </c>
      <c r="BI40" s="159">
        <f t="shared" si="31"/>
        <v>447950957.95833331</v>
      </c>
      <c r="BJ40" s="155">
        <v>5894091.552083333</v>
      </c>
      <c r="BK40" s="155">
        <v>5894091.552083333</v>
      </c>
      <c r="BL40" s="155">
        <v>5894091.552083333</v>
      </c>
      <c r="BM40" s="155">
        <v>5894091.552083333</v>
      </c>
      <c r="BN40" s="155">
        <v>5894091.552083333</v>
      </c>
      <c r="BO40" s="155">
        <v>5894091.552083333</v>
      </c>
      <c r="BP40" s="155">
        <v>5894091.552083333</v>
      </c>
      <c r="BQ40" s="155">
        <v>5894091.552083333</v>
      </c>
      <c r="BR40" s="155">
        <v>5894091.552083333</v>
      </c>
      <c r="BS40" s="155">
        <v>5894091.552083333</v>
      </c>
      <c r="BT40" s="155">
        <v>5894091.552083333</v>
      </c>
      <c r="BU40" s="155">
        <v>5894091.552083333</v>
      </c>
      <c r="BV40" s="155">
        <f t="shared" si="33"/>
        <v>70729098.625000015</v>
      </c>
      <c r="BW40" s="159">
        <f t="shared" si="34"/>
        <v>377221859.33333331</v>
      </c>
      <c r="BX40" s="157">
        <v>5894091.552083333</v>
      </c>
      <c r="BY40" s="157">
        <v>5894091.552083333</v>
      </c>
      <c r="BZ40" s="157">
        <v>5894091.552083333</v>
      </c>
      <c r="CA40" s="157">
        <v>5894091.552083333</v>
      </c>
      <c r="CB40" s="157">
        <v>5894091.552083333</v>
      </c>
      <c r="CC40" s="157">
        <v>5894091.552083333</v>
      </c>
      <c r="CD40" s="157">
        <v>5894091.552083333</v>
      </c>
      <c r="CE40" s="157">
        <v>5894091.552083333</v>
      </c>
      <c r="CF40" s="157">
        <v>5894091.552083333</v>
      </c>
      <c r="CG40" s="157">
        <v>5894091.552083333</v>
      </c>
      <c r="CH40" s="157">
        <v>5894091.552083333</v>
      </c>
      <c r="CI40" s="157">
        <v>5894091.552083333</v>
      </c>
      <c r="CJ40" s="155">
        <f t="shared" si="35"/>
        <v>70729098.625000015</v>
      </c>
      <c r="CK40" s="159">
        <f t="shared" si="36"/>
        <v>306492760.70833331</v>
      </c>
      <c r="CL40" s="155">
        <v>5894091.552083333</v>
      </c>
      <c r="CM40" s="155">
        <v>5894091.552083333</v>
      </c>
      <c r="CN40" s="155">
        <v>5894091.552083333</v>
      </c>
      <c r="CO40" s="155">
        <v>5894091.552083333</v>
      </c>
      <c r="CP40" s="155">
        <v>5894091.552083333</v>
      </c>
      <c r="CQ40" s="155">
        <v>5894091.552083333</v>
      </c>
      <c r="CR40" s="155">
        <v>5894091.552083333</v>
      </c>
      <c r="CS40" s="155">
        <v>5894091.552083333</v>
      </c>
      <c r="CT40" s="155">
        <v>5894091.552083333</v>
      </c>
      <c r="CU40" s="155">
        <v>5894091.552083333</v>
      </c>
      <c r="CV40" s="155">
        <v>5894091.552083333</v>
      </c>
      <c r="CW40" s="155">
        <v>5894091.552083333</v>
      </c>
      <c r="CX40" s="155">
        <f>+SUM(CL40:CW40)</f>
        <v>70729098.625000015</v>
      </c>
      <c r="CY40" s="155">
        <f>+CK40-CX40</f>
        <v>235763662.08333331</v>
      </c>
      <c r="CZ40" s="155">
        <f t="shared" si="40"/>
        <v>4715273.2416666662</v>
      </c>
      <c r="DA40" s="155">
        <v>4715273.2416666662</v>
      </c>
      <c r="DB40" s="155">
        <v>4715273.2416666662</v>
      </c>
      <c r="DC40" s="155">
        <v>4715273.2416666662</v>
      </c>
      <c r="DD40" s="155"/>
      <c r="DE40" s="155"/>
      <c r="DF40" s="155"/>
      <c r="DG40" s="155"/>
      <c r="DH40" s="155"/>
      <c r="DI40" s="155"/>
      <c r="DJ40" s="155"/>
      <c r="DK40" s="155"/>
      <c r="DL40" s="155">
        <f>+SUM(CZ40:DK40)</f>
        <v>18861092.966666665</v>
      </c>
      <c r="DM40" s="155">
        <f t="shared" si="17"/>
        <v>216902569.11666664</v>
      </c>
      <c r="DN40" s="1">
        <f t="shared" si="18"/>
        <v>2021</v>
      </c>
    </row>
    <row r="41" spans="1:118" s="42" customFormat="1" ht="13" x14ac:dyDescent="0.25">
      <c r="A41" s="110" t="s">
        <v>460</v>
      </c>
      <c r="B41" s="110" t="s">
        <v>39</v>
      </c>
      <c r="C41" s="111"/>
      <c r="D41" s="109" t="s">
        <v>88</v>
      </c>
      <c r="E41" s="184" t="s">
        <v>859</v>
      </c>
      <c r="F41" s="109" t="s">
        <v>539</v>
      </c>
      <c r="G41" s="73">
        <v>44337</v>
      </c>
      <c r="H41" s="73">
        <v>44337</v>
      </c>
      <c r="I41" s="115" t="s">
        <v>783</v>
      </c>
      <c r="J41" s="184" t="s">
        <v>94</v>
      </c>
      <c r="K41" s="116" t="s">
        <v>66</v>
      </c>
      <c r="L41" s="109"/>
      <c r="M41" s="38" t="str">
        <f t="shared" si="1"/>
        <v>6274</v>
      </c>
      <c r="N41" s="109">
        <v>6274001905</v>
      </c>
      <c r="O41" s="116">
        <v>6274001905</v>
      </c>
      <c r="P41" s="77"/>
      <c r="Q41" s="77"/>
      <c r="R41" s="77">
        <v>390000000</v>
      </c>
      <c r="S41" s="193">
        <f t="shared" si="2"/>
        <v>6500000</v>
      </c>
      <c r="T41" s="155">
        <v>0</v>
      </c>
      <c r="U41" s="155">
        <v>0</v>
      </c>
      <c r="V41" s="155">
        <v>0</v>
      </c>
      <c r="W41" s="155">
        <v>0</v>
      </c>
      <c r="X41" s="155">
        <v>0</v>
      </c>
      <c r="Y41" s="155">
        <v>0</v>
      </c>
      <c r="Z41" s="155">
        <v>0</v>
      </c>
      <c r="AA41" s="155">
        <v>0</v>
      </c>
      <c r="AB41" s="155">
        <v>0</v>
      </c>
      <c r="AC41" s="155">
        <v>0</v>
      </c>
      <c r="AD41" s="155">
        <v>0</v>
      </c>
      <c r="AE41" s="155">
        <v>0</v>
      </c>
      <c r="AF41" s="155">
        <f t="shared" si="38"/>
        <v>0</v>
      </c>
      <c r="AG41" s="159">
        <v>0</v>
      </c>
      <c r="AH41" s="155">
        <v>0</v>
      </c>
      <c r="AI41" s="155">
        <v>0</v>
      </c>
      <c r="AJ41" s="155">
        <v>0</v>
      </c>
      <c r="AK41" s="155">
        <v>0</v>
      </c>
      <c r="AL41" s="155">
        <v>6500000</v>
      </c>
      <c r="AM41" s="155">
        <v>6500000</v>
      </c>
      <c r="AN41" s="155">
        <v>6500000</v>
      </c>
      <c r="AO41" s="155">
        <v>6500000</v>
      </c>
      <c r="AP41" s="155">
        <v>6500000</v>
      </c>
      <c r="AQ41" s="155">
        <v>6500000</v>
      </c>
      <c r="AR41" s="155">
        <v>6500000</v>
      </c>
      <c r="AS41" s="155">
        <v>6500000</v>
      </c>
      <c r="AT41" s="155">
        <f t="shared" si="39"/>
        <v>52000000</v>
      </c>
      <c r="AU41" s="159">
        <f t="shared" si="32"/>
        <v>338000000</v>
      </c>
      <c r="AV41" s="155">
        <v>6500000</v>
      </c>
      <c r="AW41" s="155">
        <v>6500000</v>
      </c>
      <c r="AX41" s="155">
        <v>6500000</v>
      </c>
      <c r="AY41" s="155">
        <v>6500000</v>
      </c>
      <c r="AZ41" s="155">
        <v>6500000</v>
      </c>
      <c r="BA41" s="155">
        <v>6500000</v>
      </c>
      <c r="BB41" s="155">
        <v>6500000</v>
      </c>
      <c r="BC41" s="155">
        <v>6500000</v>
      </c>
      <c r="BD41" s="155">
        <v>6500000</v>
      </c>
      <c r="BE41" s="155">
        <v>6500000</v>
      </c>
      <c r="BF41" s="155">
        <v>6500000</v>
      </c>
      <c r="BG41" s="155">
        <v>6500000</v>
      </c>
      <c r="BH41" s="155">
        <f t="shared" si="23"/>
        <v>78000000</v>
      </c>
      <c r="BI41" s="159">
        <f>+R41-BH41</f>
        <v>312000000</v>
      </c>
      <c r="BJ41" s="155">
        <v>6500000</v>
      </c>
      <c r="BK41" s="155">
        <v>6500000</v>
      </c>
      <c r="BL41" s="155">
        <v>6500000</v>
      </c>
      <c r="BM41" s="155">
        <v>6500000</v>
      </c>
      <c r="BN41" s="155">
        <v>6500000</v>
      </c>
      <c r="BO41" s="155">
        <v>6500000</v>
      </c>
      <c r="BP41" s="155">
        <v>6500000</v>
      </c>
      <c r="BQ41" s="155">
        <v>6500000</v>
      </c>
      <c r="BR41" s="155">
        <v>6500000</v>
      </c>
      <c r="BS41" s="155">
        <v>6500000</v>
      </c>
      <c r="BT41" s="155">
        <v>6500000</v>
      </c>
      <c r="BU41" s="155">
        <v>6500000</v>
      </c>
      <c r="BV41" s="155">
        <f t="shared" si="33"/>
        <v>78000000</v>
      </c>
      <c r="BW41" s="159">
        <f t="shared" si="34"/>
        <v>234000000</v>
      </c>
      <c r="BX41" s="157">
        <v>6500000</v>
      </c>
      <c r="BY41" s="157">
        <v>6500000</v>
      </c>
      <c r="BZ41" s="157">
        <v>6500000</v>
      </c>
      <c r="CA41" s="157">
        <v>6500000</v>
      </c>
      <c r="CB41" s="157">
        <v>6500000</v>
      </c>
      <c r="CC41" s="157">
        <v>6500000</v>
      </c>
      <c r="CD41" s="157">
        <v>6500000</v>
      </c>
      <c r="CE41" s="157">
        <v>6500000</v>
      </c>
      <c r="CF41" s="157">
        <v>6500000</v>
      </c>
      <c r="CG41" s="157">
        <v>6500000</v>
      </c>
      <c r="CH41" s="157">
        <v>6500000</v>
      </c>
      <c r="CI41" s="157">
        <v>6500000</v>
      </c>
      <c r="CJ41" s="155">
        <f t="shared" si="35"/>
        <v>78000000</v>
      </c>
      <c r="CK41" s="159">
        <f t="shared" si="36"/>
        <v>156000000</v>
      </c>
      <c r="CL41" s="155">
        <v>6500000</v>
      </c>
      <c r="CM41" s="155">
        <v>6500000</v>
      </c>
      <c r="CN41" s="155">
        <v>6500000</v>
      </c>
      <c r="CO41" s="155">
        <v>6500000</v>
      </c>
      <c r="CP41" s="155">
        <v>6500000</v>
      </c>
      <c r="CQ41" s="155">
        <v>6500000</v>
      </c>
      <c r="CR41" s="155">
        <v>6500000</v>
      </c>
      <c r="CS41" s="155">
        <v>6500000</v>
      </c>
      <c r="CT41" s="155">
        <v>6500000</v>
      </c>
      <c r="CU41" s="155">
        <v>6500000</v>
      </c>
      <c r="CV41" s="155">
        <v>6500000</v>
      </c>
      <c r="CW41" s="155">
        <v>6500000</v>
      </c>
      <c r="CX41" s="155">
        <f>+SUM(CL41:CW41)</f>
        <v>78000000</v>
      </c>
      <c r="CY41" s="155">
        <f>+CK41-CX41</f>
        <v>78000000</v>
      </c>
      <c r="CZ41" s="155">
        <f t="shared" si="40"/>
        <v>6500000</v>
      </c>
      <c r="DA41" s="155">
        <v>6500000</v>
      </c>
      <c r="DB41" s="155">
        <v>6500000</v>
      </c>
      <c r="DC41" s="155">
        <v>6500000</v>
      </c>
      <c r="DD41" s="155"/>
      <c r="DE41" s="155"/>
      <c r="DF41" s="155"/>
      <c r="DG41" s="155"/>
      <c r="DH41" s="155"/>
      <c r="DI41" s="155"/>
      <c r="DJ41" s="155"/>
      <c r="DK41" s="155"/>
      <c r="DL41" s="155">
        <f>+SUM(CZ41:DK41)</f>
        <v>26000000</v>
      </c>
      <c r="DM41" s="155">
        <f t="shared" si="17"/>
        <v>52000000</v>
      </c>
      <c r="DN41" s="1">
        <f t="shared" si="18"/>
        <v>2021</v>
      </c>
    </row>
    <row r="42" spans="1:118" s="42" customFormat="1" ht="13" x14ac:dyDescent="0.25">
      <c r="A42" s="110" t="s">
        <v>715</v>
      </c>
      <c r="B42" s="110" t="s">
        <v>39</v>
      </c>
      <c r="C42" s="111"/>
      <c r="D42" s="109" t="s">
        <v>176</v>
      </c>
      <c r="E42" s="184" t="s">
        <v>860</v>
      </c>
      <c r="F42" s="109" t="s">
        <v>573</v>
      </c>
      <c r="G42" s="73">
        <v>44368</v>
      </c>
      <c r="H42" s="73">
        <v>44368</v>
      </c>
      <c r="I42" s="115" t="s">
        <v>717</v>
      </c>
      <c r="J42" s="184" t="s">
        <v>721</v>
      </c>
      <c r="K42" s="116" t="s">
        <v>50</v>
      </c>
      <c r="L42" s="109"/>
      <c r="M42" s="38" t="str">
        <f t="shared" si="1"/>
        <v>6424</v>
      </c>
      <c r="N42" s="109">
        <v>6424001904</v>
      </c>
      <c r="O42" s="116">
        <v>6274001904</v>
      </c>
      <c r="P42" s="77"/>
      <c r="Q42" s="77"/>
      <c r="R42" s="77">
        <v>52516000</v>
      </c>
      <c r="S42" s="193">
        <f t="shared" si="2"/>
        <v>1458777.7777777778</v>
      </c>
      <c r="T42" s="155">
        <v>0</v>
      </c>
      <c r="U42" s="155">
        <v>0</v>
      </c>
      <c r="V42" s="155">
        <v>0</v>
      </c>
      <c r="W42" s="155">
        <v>0</v>
      </c>
      <c r="X42" s="155">
        <v>0</v>
      </c>
      <c r="Y42" s="155">
        <v>0</v>
      </c>
      <c r="Z42" s="155">
        <v>0</v>
      </c>
      <c r="AA42" s="155">
        <v>0</v>
      </c>
      <c r="AB42" s="155">
        <v>0</v>
      </c>
      <c r="AC42" s="155">
        <v>0</v>
      </c>
      <c r="AD42" s="155">
        <v>0</v>
      </c>
      <c r="AE42" s="155">
        <v>0</v>
      </c>
      <c r="AF42" s="155">
        <f t="shared" si="38"/>
        <v>0</v>
      </c>
      <c r="AG42" s="159">
        <v>0</v>
      </c>
      <c r="AH42" s="155">
        <v>0</v>
      </c>
      <c r="AI42" s="155">
        <v>0</v>
      </c>
      <c r="AJ42" s="155">
        <v>0</v>
      </c>
      <c r="AK42" s="155">
        <v>0</v>
      </c>
      <c r="AL42" s="155">
        <v>0</v>
      </c>
      <c r="AM42" s="155">
        <v>1458777.7777777778</v>
      </c>
      <c r="AN42" s="155">
        <v>1458777.7777777778</v>
      </c>
      <c r="AO42" s="155">
        <v>1458777.7777777778</v>
      </c>
      <c r="AP42" s="155">
        <v>1458777.7777777778</v>
      </c>
      <c r="AQ42" s="155">
        <v>1458777.7777777778</v>
      </c>
      <c r="AR42" s="155">
        <v>1458777.7777777778</v>
      </c>
      <c r="AS42" s="155">
        <v>1458777.7777777778</v>
      </c>
      <c r="AT42" s="155">
        <f t="shared" si="39"/>
        <v>10211444.444444444</v>
      </c>
      <c r="AU42" s="159">
        <f t="shared" si="32"/>
        <v>42304555.555555552</v>
      </c>
      <c r="AV42" s="155">
        <v>1458777.7777777778</v>
      </c>
      <c r="AW42" s="155">
        <v>1458777.7777777778</v>
      </c>
      <c r="AX42" s="155">
        <v>1458777.7777777778</v>
      </c>
      <c r="AY42" s="155">
        <v>1458777.7777777778</v>
      </c>
      <c r="AZ42" s="155">
        <v>1458777.7777777778</v>
      </c>
      <c r="BA42" s="155">
        <v>1458777.7777777778</v>
      </c>
      <c r="BB42" s="155">
        <v>1458777.7777777778</v>
      </c>
      <c r="BC42" s="155">
        <v>1458777.7777777778</v>
      </c>
      <c r="BD42" s="155">
        <v>1458777.7777777778</v>
      </c>
      <c r="BE42" s="155">
        <v>1458777.7777777778</v>
      </c>
      <c r="BF42" s="155">
        <v>1458777.7777777778</v>
      </c>
      <c r="BG42" s="155">
        <v>1458777.7777777778</v>
      </c>
      <c r="BH42" s="155">
        <f t="shared" si="23"/>
        <v>17505333.333333332</v>
      </c>
      <c r="BI42" s="159">
        <f t="shared" ref="BI42:BI48" si="41">+AU42-BH42</f>
        <v>24799222.22222222</v>
      </c>
      <c r="BJ42" s="155">
        <v>1458777.7777777778</v>
      </c>
      <c r="BK42" s="155">
        <v>1458777.7777777778</v>
      </c>
      <c r="BL42" s="155">
        <v>1458777.7777777778</v>
      </c>
      <c r="BM42" s="155">
        <v>1458777.7777777778</v>
      </c>
      <c r="BN42" s="155">
        <v>1458777.7777777778</v>
      </c>
      <c r="BO42" s="155">
        <v>1458777.7777777778</v>
      </c>
      <c r="BP42" s="155">
        <v>1458777.7777777778</v>
      </c>
      <c r="BQ42" s="155">
        <v>1458777.7777777778</v>
      </c>
      <c r="BR42" s="155">
        <v>1458777.7777777778</v>
      </c>
      <c r="BS42" s="155">
        <v>1458777.7777777778</v>
      </c>
      <c r="BT42" s="155">
        <v>1458777.7777777778</v>
      </c>
      <c r="BU42" s="155">
        <v>1458777.7777777778</v>
      </c>
      <c r="BV42" s="155">
        <f t="shared" si="33"/>
        <v>17505333.333333332</v>
      </c>
      <c r="BW42" s="159">
        <f t="shared" si="34"/>
        <v>7293888.8888888881</v>
      </c>
      <c r="BX42" s="157">
        <v>1458777.7777777778</v>
      </c>
      <c r="BY42" s="157">
        <v>1458777.7777777778</v>
      </c>
      <c r="BZ42" s="157">
        <v>1458777.7777777778</v>
      </c>
      <c r="CA42" s="157">
        <v>1458777.7777777778</v>
      </c>
      <c r="CB42" s="157">
        <v>1458769.7777777778</v>
      </c>
      <c r="CC42" s="157"/>
      <c r="CD42" s="157"/>
      <c r="CE42" s="157"/>
      <c r="CF42" s="157"/>
      <c r="CG42" s="157"/>
      <c r="CH42" s="157"/>
      <c r="CI42" s="157"/>
      <c r="CJ42" s="155">
        <f t="shared" si="35"/>
        <v>7293880.888888889</v>
      </c>
      <c r="CK42" s="159">
        <f t="shared" si="36"/>
        <v>7.9999999990686774</v>
      </c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>
        <v>0</v>
      </c>
      <c r="DD42" s="159"/>
      <c r="DE42" s="159"/>
      <c r="DF42" s="159"/>
      <c r="DG42" s="159"/>
      <c r="DH42" s="159"/>
      <c r="DI42" s="159"/>
      <c r="DJ42" s="159"/>
      <c r="DK42" s="159"/>
      <c r="DL42" s="159"/>
      <c r="DM42" s="159">
        <f t="shared" si="17"/>
        <v>0</v>
      </c>
      <c r="DN42" s="1">
        <f t="shared" si="18"/>
        <v>2021</v>
      </c>
    </row>
    <row r="43" spans="1:118" s="42" customFormat="1" ht="13" x14ac:dyDescent="0.25">
      <c r="A43" s="109" t="s">
        <v>195</v>
      </c>
      <c r="B43" s="109" t="s">
        <v>205</v>
      </c>
      <c r="C43" s="111" t="s">
        <v>197</v>
      </c>
      <c r="D43" s="109" t="s">
        <v>82</v>
      </c>
      <c r="E43" s="184" t="s">
        <v>1018</v>
      </c>
      <c r="F43" s="109" t="s">
        <v>210</v>
      </c>
      <c r="G43" s="73">
        <v>44378</v>
      </c>
      <c r="H43" s="73">
        <v>44389</v>
      </c>
      <c r="I43" s="115" t="s">
        <v>1223</v>
      </c>
      <c r="J43" s="184" t="s">
        <v>765</v>
      </c>
      <c r="K43" s="116" t="s">
        <v>211</v>
      </c>
      <c r="L43" s="109" t="s">
        <v>212</v>
      </c>
      <c r="M43" s="38" t="str">
        <f t="shared" si="1"/>
        <v>6274</v>
      </c>
      <c r="N43" s="109">
        <v>6274001903</v>
      </c>
      <c r="O43" s="116">
        <v>6274001903</v>
      </c>
      <c r="P43" s="77"/>
      <c r="Q43" s="77"/>
      <c r="R43" s="77">
        <v>150000000</v>
      </c>
      <c r="S43" s="118">
        <f t="shared" si="2"/>
        <v>1041666.6666666666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f t="shared" si="38"/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1666666</v>
      </c>
      <c r="AO43" s="41">
        <v>1666666</v>
      </c>
      <c r="AP43" s="41">
        <v>1666666</v>
      </c>
      <c r="AQ43" s="41">
        <v>1666666</v>
      </c>
      <c r="AR43" s="41">
        <v>1666666</v>
      </c>
      <c r="AS43" s="41">
        <v>1666666</v>
      </c>
      <c r="AT43" s="41">
        <f t="shared" si="39"/>
        <v>9999996</v>
      </c>
      <c r="AU43" s="120">
        <f t="shared" si="32"/>
        <v>140000004</v>
      </c>
      <c r="AV43" s="41">
        <v>1666666</v>
      </c>
      <c r="AW43" s="41">
        <v>1666666</v>
      </c>
      <c r="AX43" s="41">
        <v>1666666</v>
      </c>
      <c r="AY43" s="41">
        <v>1666666</v>
      </c>
      <c r="AZ43" s="41">
        <v>1666666</v>
      </c>
      <c r="BA43" s="41">
        <v>1666666</v>
      </c>
      <c r="BB43" s="41">
        <v>1666666</v>
      </c>
      <c r="BC43" s="41">
        <v>1666666</v>
      </c>
      <c r="BD43" s="41">
        <v>1666666</v>
      </c>
      <c r="BE43" s="41">
        <v>1666666</v>
      </c>
      <c r="BF43" s="41">
        <v>1666666</v>
      </c>
      <c r="BG43" s="41">
        <v>1666666</v>
      </c>
      <c r="BH43" s="41">
        <f t="shared" si="23"/>
        <v>19999992</v>
      </c>
      <c r="BI43" s="120">
        <f t="shared" si="41"/>
        <v>120000012</v>
      </c>
      <c r="BJ43" s="41">
        <v>1666666</v>
      </c>
      <c r="BK43" s="41">
        <v>1666666</v>
      </c>
      <c r="BL43" s="41">
        <v>1666666</v>
      </c>
      <c r="BM43" s="41">
        <v>1666666</v>
      </c>
      <c r="BN43" s="41">
        <v>1666666</v>
      </c>
      <c r="BO43" s="41">
        <v>1666666</v>
      </c>
      <c r="BP43" s="41">
        <v>1666666</v>
      </c>
      <c r="BQ43" s="41">
        <v>1666666</v>
      </c>
      <c r="BR43" s="41">
        <v>1666666</v>
      </c>
      <c r="BS43" s="41">
        <v>1666666</v>
      </c>
      <c r="BT43" s="41">
        <v>1666666</v>
      </c>
      <c r="BU43" s="41">
        <v>1666666</v>
      </c>
      <c r="BV43" s="41">
        <f t="shared" si="33"/>
        <v>19999992</v>
      </c>
      <c r="BW43" s="120">
        <f t="shared" si="34"/>
        <v>100000020</v>
      </c>
      <c r="BX43" s="61">
        <v>1666666</v>
      </c>
      <c r="BY43" s="61">
        <v>1666666</v>
      </c>
      <c r="BZ43" s="61">
        <v>1666666</v>
      </c>
      <c r="CA43" s="61">
        <v>1666666</v>
      </c>
      <c r="CB43" s="61">
        <v>1666666</v>
      </c>
      <c r="CC43" s="61">
        <v>1666666</v>
      </c>
      <c r="CD43" s="61">
        <v>1666666</v>
      </c>
      <c r="CE43" s="61">
        <v>1666666</v>
      </c>
      <c r="CF43" s="61">
        <v>1666666</v>
      </c>
      <c r="CG43" s="61">
        <v>1666666</v>
      </c>
      <c r="CH43" s="61">
        <v>1666666</v>
      </c>
      <c r="CI43" s="61">
        <v>1666666</v>
      </c>
      <c r="CJ43" s="41">
        <f t="shared" si="35"/>
        <v>19999992</v>
      </c>
      <c r="CK43" s="120">
        <f t="shared" si="36"/>
        <v>80000028</v>
      </c>
      <c r="CL43" s="41">
        <v>1666666</v>
      </c>
      <c r="CM43" s="41">
        <v>1666666</v>
      </c>
      <c r="CN43" s="41">
        <v>1666666</v>
      </c>
      <c r="CO43" s="41">
        <v>1666666</v>
      </c>
      <c r="CP43" s="41">
        <v>1666666</v>
      </c>
      <c r="CQ43" s="41">
        <v>1666666</v>
      </c>
      <c r="CR43" s="41">
        <v>1666666</v>
      </c>
      <c r="CS43" s="41">
        <v>1666666</v>
      </c>
      <c r="CT43" s="41">
        <v>1666666</v>
      </c>
      <c r="CU43" s="41">
        <v>1666666</v>
      </c>
      <c r="CV43" s="41">
        <v>1666666</v>
      </c>
      <c r="CW43" s="41">
        <v>1666666</v>
      </c>
      <c r="CX43" s="41">
        <f>+SUM(CL43:CW43)</f>
        <v>19999992</v>
      </c>
      <c r="CY43" s="41">
        <f t="shared" ref="CY43:CY78" si="42">+CK43-CX43</f>
        <v>60000036</v>
      </c>
      <c r="CZ43" s="41">
        <f t="shared" ref="CZ43:CZ45" si="43">S43</f>
        <v>1041666.6666666666</v>
      </c>
      <c r="DA43" s="41">
        <v>1041666.6666666666</v>
      </c>
      <c r="DB43" s="41">
        <v>1041666.6666666666</v>
      </c>
      <c r="DC43" s="41">
        <v>1041666.6666666666</v>
      </c>
      <c r="DD43" s="41"/>
      <c r="DE43" s="41"/>
      <c r="DF43" s="41"/>
      <c r="DG43" s="41"/>
      <c r="DH43" s="41"/>
      <c r="DI43" s="41"/>
      <c r="DJ43" s="41"/>
      <c r="DK43" s="41"/>
      <c r="DL43" s="41">
        <f>+SUM(CZ43:DK43)</f>
        <v>4166666.6666666665</v>
      </c>
      <c r="DM43" s="41">
        <f t="shared" si="17"/>
        <v>55833369.333333336</v>
      </c>
      <c r="DN43" s="1">
        <f t="shared" si="18"/>
        <v>2021</v>
      </c>
    </row>
    <row r="44" spans="1:118" s="42" customFormat="1" ht="13" x14ac:dyDescent="0.25">
      <c r="A44" s="110" t="s">
        <v>460</v>
      </c>
      <c r="B44" s="110" t="s">
        <v>39</v>
      </c>
      <c r="C44" s="111"/>
      <c r="D44" s="109" t="s">
        <v>147</v>
      </c>
      <c r="E44" s="184" t="s">
        <v>862</v>
      </c>
      <c r="F44" s="109" t="s">
        <v>490</v>
      </c>
      <c r="G44" s="73">
        <v>44397</v>
      </c>
      <c r="H44" s="73">
        <v>44397</v>
      </c>
      <c r="I44" s="115" t="s">
        <v>1273</v>
      </c>
      <c r="J44" s="184" t="s">
        <v>94</v>
      </c>
      <c r="K44" s="116" t="s">
        <v>66</v>
      </c>
      <c r="L44" s="109"/>
      <c r="M44" s="38" t="str">
        <f t="shared" si="1"/>
        <v>6274</v>
      </c>
      <c r="N44" s="109">
        <v>6274001906</v>
      </c>
      <c r="O44" s="116" t="s">
        <v>346</v>
      </c>
      <c r="P44" s="77"/>
      <c r="Q44" s="77"/>
      <c r="R44" s="77">
        <v>319400000</v>
      </c>
      <c r="S44" s="193">
        <f t="shared" si="2"/>
        <v>3548888.888888889</v>
      </c>
      <c r="T44" s="155">
        <v>0</v>
      </c>
      <c r="U44" s="155">
        <v>0</v>
      </c>
      <c r="V44" s="155">
        <v>0</v>
      </c>
      <c r="W44" s="155">
        <v>0</v>
      </c>
      <c r="X44" s="155">
        <v>0</v>
      </c>
      <c r="Y44" s="155">
        <v>0</v>
      </c>
      <c r="Z44" s="155">
        <v>0</v>
      </c>
      <c r="AA44" s="155">
        <v>0</v>
      </c>
      <c r="AB44" s="155">
        <v>0</v>
      </c>
      <c r="AC44" s="155">
        <v>0</v>
      </c>
      <c r="AD44" s="155">
        <v>0</v>
      </c>
      <c r="AE44" s="155">
        <v>0</v>
      </c>
      <c r="AF44" s="155">
        <f t="shared" si="38"/>
        <v>0</v>
      </c>
      <c r="AG44" s="159">
        <v>0</v>
      </c>
      <c r="AH44" s="155">
        <v>0</v>
      </c>
      <c r="AI44" s="155">
        <v>0</v>
      </c>
      <c r="AJ44" s="155">
        <v>0</v>
      </c>
      <c r="AK44" s="155">
        <v>0</v>
      </c>
      <c r="AL44" s="155">
        <v>0</v>
      </c>
      <c r="AM44" s="155">
        <v>0</v>
      </c>
      <c r="AN44" s="155">
        <v>3548888.888888889</v>
      </c>
      <c r="AO44" s="155">
        <v>3548888.888888889</v>
      </c>
      <c r="AP44" s="155">
        <v>3548888.888888889</v>
      </c>
      <c r="AQ44" s="155">
        <v>3548888.888888889</v>
      </c>
      <c r="AR44" s="155">
        <v>3548888.888888889</v>
      </c>
      <c r="AS44" s="155">
        <v>3548888.888888889</v>
      </c>
      <c r="AT44" s="155">
        <f t="shared" si="39"/>
        <v>21293333.333333332</v>
      </c>
      <c r="AU44" s="159">
        <f t="shared" si="32"/>
        <v>298106666.66666669</v>
      </c>
      <c r="AV44" s="155">
        <v>3548888.888888889</v>
      </c>
      <c r="AW44" s="155">
        <v>3548888.888888889</v>
      </c>
      <c r="AX44" s="155">
        <v>3548888.888888889</v>
      </c>
      <c r="AY44" s="155">
        <v>3548888.888888889</v>
      </c>
      <c r="AZ44" s="155">
        <v>3548888.888888889</v>
      </c>
      <c r="BA44" s="155">
        <v>3548888.888888889</v>
      </c>
      <c r="BB44" s="155">
        <v>3548888.888888889</v>
      </c>
      <c r="BC44" s="155">
        <v>3548888.888888889</v>
      </c>
      <c r="BD44" s="155">
        <v>3548888.888888889</v>
      </c>
      <c r="BE44" s="155">
        <v>3548888.888888889</v>
      </c>
      <c r="BF44" s="155">
        <v>3548888.888888889</v>
      </c>
      <c r="BG44" s="155">
        <v>3548888.888888889</v>
      </c>
      <c r="BH44" s="155">
        <f t="shared" si="23"/>
        <v>42586666.666666664</v>
      </c>
      <c r="BI44" s="159">
        <f t="shared" si="41"/>
        <v>255520000.00000003</v>
      </c>
      <c r="BJ44" s="155">
        <v>3548888.888888889</v>
      </c>
      <c r="BK44" s="155">
        <v>3548888.888888889</v>
      </c>
      <c r="BL44" s="155">
        <v>3548888.888888889</v>
      </c>
      <c r="BM44" s="155">
        <v>3548888.888888889</v>
      </c>
      <c r="BN44" s="155">
        <v>3548888.888888889</v>
      </c>
      <c r="BO44" s="155">
        <v>3548888.888888889</v>
      </c>
      <c r="BP44" s="155">
        <v>3548888.888888889</v>
      </c>
      <c r="BQ44" s="155">
        <v>3548888.888888889</v>
      </c>
      <c r="BR44" s="155">
        <v>3548888.888888889</v>
      </c>
      <c r="BS44" s="155">
        <v>3548888.888888889</v>
      </c>
      <c r="BT44" s="155">
        <v>3548888.888888889</v>
      </c>
      <c r="BU44" s="155">
        <v>3548888.888888889</v>
      </c>
      <c r="BV44" s="155">
        <f t="shared" si="33"/>
        <v>42586666.666666664</v>
      </c>
      <c r="BW44" s="159">
        <f t="shared" si="34"/>
        <v>212933333.33333337</v>
      </c>
      <c r="BX44" s="157">
        <v>3548888.888888889</v>
      </c>
      <c r="BY44" s="157">
        <v>3548888.888888889</v>
      </c>
      <c r="BZ44" s="157">
        <v>3548888.888888889</v>
      </c>
      <c r="CA44" s="157">
        <v>3548888.888888889</v>
      </c>
      <c r="CB44" s="157">
        <v>3548888.888888889</v>
      </c>
      <c r="CC44" s="157">
        <v>3548888.888888889</v>
      </c>
      <c r="CD44" s="157">
        <v>3548888.888888889</v>
      </c>
      <c r="CE44" s="157">
        <v>3548888.888888889</v>
      </c>
      <c r="CF44" s="157">
        <v>3548888.888888889</v>
      </c>
      <c r="CG44" s="157">
        <v>3548888.888888889</v>
      </c>
      <c r="CH44" s="157">
        <v>3548888.888888889</v>
      </c>
      <c r="CI44" s="157">
        <v>3548888.888888889</v>
      </c>
      <c r="CJ44" s="155">
        <f t="shared" si="35"/>
        <v>42586666.666666664</v>
      </c>
      <c r="CK44" s="159">
        <f t="shared" si="36"/>
        <v>170346666.66666672</v>
      </c>
      <c r="CL44" s="155">
        <v>3548888.888888889</v>
      </c>
      <c r="CM44" s="155">
        <v>3548888.888888889</v>
      </c>
      <c r="CN44" s="155">
        <v>3548888.888888889</v>
      </c>
      <c r="CO44" s="155">
        <v>3548888.888888889</v>
      </c>
      <c r="CP44" s="155">
        <v>3548888.888888889</v>
      </c>
      <c r="CQ44" s="155">
        <v>3548888.888888889</v>
      </c>
      <c r="CR44" s="155">
        <v>3548888.888888889</v>
      </c>
      <c r="CS44" s="155">
        <v>3548888.888888889</v>
      </c>
      <c r="CT44" s="155">
        <v>3548888.888888889</v>
      </c>
      <c r="CU44" s="155">
        <v>3548888.888888889</v>
      </c>
      <c r="CV44" s="155">
        <v>3548888.888888889</v>
      </c>
      <c r="CW44" s="155">
        <v>3548888.888888889</v>
      </c>
      <c r="CX44" s="155">
        <f>+SUM(CL44:CW44)</f>
        <v>42586666.666666664</v>
      </c>
      <c r="CY44" s="155">
        <f t="shared" si="42"/>
        <v>127760000.00000006</v>
      </c>
      <c r="CZ44" s="155">
        <f t="shared" si="43"/>
        <v>3548888.888888889</v>
      </c>
      <c r="DA44" s="155">
        <v>3548888.888888889</v>
      </c>
      <c r="DB44" s="155">
        <v>3548888.888888889</v>
      </c>
      <c r="DC44" s="155">
        <v>3548888.888888889</v>
      </c>
      <c r="DD44" s="155"/>
      <c r="DE44" s="155"/>
      <c r="DF44" s="155"/>
      <c r="DG44" s="155"/>
      <c r="DH44" s="155"/>
      <c r="DI44" s="155"/>
      <c r="DJ44" s="155"/>
      <c r="DK44" s="155"/>
      <c r="DL44" s="155">
        <f>+SUM(CZ44:DK44)</f>
        <v>14195555.555555556</v>
      </c>
      <c r="DM44" s="155">
        <f t="shared" si="17"/>
        <v>113564444.44444451</v>
      </c>
      <c r="DN44" s="1">
        <f t="shared" si="18"/>
        <v>2021</v>
      </c>
    </row>
    <row r="45" spans="1:118" s="42" customFormat="1" ht="13" x14ac:dyDescent="0.25">
      <c r="A45" s="110" t="s">
        <v>460</v>
      </c>
      <c r="B45" s="110" t="s">
        <v>39</v>
      </c>
      <c r="C45" s="111"/>
      <c r="D45" s="109" t="s">
        <v>147</v>
      </c>
      <c r="E45" s="184" t="s">
        <v>863</v>
      </c>
      <c r="F45" s="109" t="s">
        <v>491</v>
      </c>
      <c r="G45" s="73">
        <v>44397</v>
      </c>
      <c r="H45" s="73">
        <v>44397</v>
      </c>
      <c r="I45" s="115" t="s">
        <v>1273</v>
      </c>
      <c r="J45" s="184" t="s">
        <v>94</v>
      </c>
      <c r="K45" s="116" t="s">
        <v>66</v>
      </c>
      <c r="L45" s="109"/>
      <c r="M45" s="38" t="str">
        <f t="shared" si="1"/>
        <v>6274</v>
      </c>
      <c r="N45" s="109">
        <v>6274001906</v>
      </c>
      <c r="O45" s="116" t="s">
        <v>346</v>
      </c>
      <c r="P45" s="77"/>
      <c r="Q45" s="77"/>
      <c r="R45" s="77">
        <v>1818450000</v>
      </c>
      <c r="S45" s="193">
        <f t="shared" si="2"/>
        <v>20205000</v>
      </c>
      <c r="T45" s="155">
        <v>0</v>
      </c>
      <c r="U45" s="155">
        <v>0</v>
      </c>
      <c r="V45" s="155">
        <v>0</v>
      </c>
      <c r="W45" s="155">
        <v>0</v>
      </c>
      <c r="X45" s="155">
        <v>0</v>
      </c>
      <c r="Y45" s="155">
        <v>0</v>
      </c>
      <c r="Z45" s="155">
        <v>0</v>
      </c>
      <c r="AA45" s="155">
        <v>0</v>
      </c>
      <c r="AB45" s="155">
        <v>0</v>
      </c>
      <c r="AC45" s="155">
        <v>0</v>
      </c>
      <c r="AD45" s="155">
        <v>0</v>
      </c>
      <c r="AE45" s="155">
        <v>0</v>
      </c>
      <c r="AF45" s="155">
        <f t="shared" si="38"/>
        <v>0</v>
      </c>
      <c r="AG45" s="159">
        <v>0</v>
      </c>
      <c r="AH45" s="155">
        <v>0</v>
      </c>
      <c r="AI45" s="155">
        <v>0</v>
      </c>
      <c r="AJ45" s="155">
        <v>0</v>
      </c>
      <c r="AK45" s="155">
        <v>0</v>
      </c>
      <c r="AL45" s="155">
        <v>0</v>
      </c>
      <c r="AM45" s="155">
        <v>0</v>
      </c>
      <c r="AN45" s="155">
        <v>20205000</v>
      </c>
      <c r="AO45" s="155">
        <v>20205000</v>
      </c>
      <c r="AP45" s="155">
        <v>20205000</v>
      </c>
      <c r="AQ45" s="155">
        <v>20205000</v>
      </c>
      <c r="AR45" s="155">
        <v>20205000</v>
      </c>
      <c r="AS45" s="155">
        <v>20205000</v>
      </c>
      <c r="AT45" s="155">
        <f t="shared" si="39"/>
        <v>121230000</v>
      </c>
      <c r="AU45" s="159">
        <f t="shared" si="32"/>
        <v>1697220000</v>
      </c>
      <c r="AV45" s="155">
        <v>20205000</v>
      </c>
      <c r="AW45" s="155">
        <v>20205000</v>
      </c>
      <c r="AX45" s="155">
        <v>20205000</v>
      </c>
      <c r="AY45" s="155">
        <v>20205000</v>
      </c>
      <c r="AZ45" s="155">
        <v>20205000</v>
      </c>
      <c r="BA45" s="155">
        <v>20205000</v>
      </c>
      <c r="BB45" s="155">
        <v>20205000</v>
      </c>
      <c r="BC45" s="155">
        <v>20205000</v>
      </c>
      <c r="BD45" s="155">
        <v>20205000</v>
      </c>
      <c r="BE45" s="155">
        <v>20205000</v>
      </c>
      <c r="BF45" s="155">
        <v>20205000</v>
      </c>
      <c r="BG45" s="155">
        <v>20205000</v>
      </c>
      <c r="BH45" s="155">
        <f t="shared" si="23"/>
        <v>242460000</v>
      </c>
      <c r="BI45" s="159">
        <f t="shared" si="41"/>
        <v>1454760000</v>
      </c>
      <c r="BJ45" s="155">
        <v>20205000</v>
      </c>
      <c r="BK45" s="155">
        <v>20205000</v>
      </c>
      <c r="BL45" s="155">
        <v>20205000</v>
      </c>
      <c r="BM45" s="155">
        <v>20205000</v>
      </c>
      <c r="BN45" s="155">
        <v>20205000</v>
      </c>
      <c r="BO45" s="155">
        <v>20205000</v>
      </c>
      <c r="BP45" s="155">
        <v>20205000</v>
      </c>
      <c r="BQ45" s="155">
        <v>20205000</v>
      </c>
      <c r="BR45" s="155">
        <v>20205000</v>
      </c>
      <c r="BS45" s="155">
        <v>20205000</v>
      </c>
      <c r="BT45" s="155">
        <v>20205000</v>
      </c>
      <c r="BU45" s="155">
        <v>20205000</v>
      </c>
      <c r="BV45" s="155">
        <f t="shared" si="33"/>
        <v>242460000</v>
      </c>
      <c r="BW45" s="159">
        <f t="shared" si="34"/>
        <v>1212300000</v>
      </c>
      <c r="BX45" s="157">
        <v>20205000</v>
      </c>
      <c r="BY45" s="157">
        <v>20205000</v>
      </c>
      <c r="BZ45" s="157">
        <v>20205000</v>
      </c>
      <c r="CA45" s="157">
        <v>20205000</v>
      </c>
      <c r="CB45" s="157">
        <v>20205000</v>
      </c>
      <c r="CC45" s="157">
        <v>20205000</v>
      </c>
      <c r="CD45" s="157">
        <v>20205000</v>
      </c>
      <c r="CE45" s="157">
        <v>20205000</v>
      </c>
      <c r="CF45" s="157">
        <v>20205000</v>
      </c>
      <c r="CG45" s="157">
        <v>20205000</v>
      </c>
      <c r="CH45" s="157">
        <v>20205000</v>
      </c>
      <c r="CI45" s="157">
        <v>20205000</v>
      </c>
      <c r="CJ45" s="155">
        <f t="shared" si="35"/>
        <v>242460000</v>
      </c>
      <c r="CK45" s="159">
        <f t="shared" si="36"/>
        <v>969840000</v>
      </c>
      <c r="CL45" s="155">
        <v>20205000</v>
      </c>
      <c r="CM45" s="155">
        <v>20205000</v>
      </c>
      <c r="CN45" s="155">
        <v>20205000</v>
      </c>
      <c r="CO45" s="155">
        <v>20205000</v>
      </c>
      <c r="CP45" s="155">
        <v>20205000</v>
      </c>
      <c r="CQ45" s="155">
        <v>20205000</v>
      </c>
      <c r="CR45" s="155">
        <v>20205000</v>
      </c>
      <c r="CS45" s="155">
        <v>20205000</v>
      </c>
      <c r="CT45" s="155">
        <v>20205000</v>
      </c>
      <c r="CU45" s="155">
        <v>20205000</v>
      </c>
      <c r="CV45" s="155">
        <v>20205000</v>
      </c>
      <c r="CW45" s="155">
        <v>20205000</v>
      </c>
      <c r="CX45" s="155">
        <f>+SUM(CL45:CW45)</f>
        <v>242460000</v>
      </c>
      <c r="CY45" s="155">
        <f t="shared" si="42"/>
        <v>727380000</v>
      </c>
      <c r="CZ45" s="155">
        <f t="shared" si="43"/>
        <v>20205000</v>
      </c>
      <c r="DA45" s="155">
        <v>20205000</v>
      </c>
      <c r="DB45" s="155">
        <v>20205000</v>
      </c>
      <c r="DC45" s="155">
        <v>20205000</v>
      </c>
      <c r="DD45" s="155"/>
      <c r="DE45" s="155"/>
      <c r="DF45" s="155"/>
      <c r="DG45" s="155"/>
      <c r="DH45" s="155"/>
      <c r="DI45" s="155"/>
      <c r="DJ45" s="155"/>
      <c r="DK45" s="155"/>
      <c r="DL45" s="155">
        <f>+SUM(CZ45:DK45)</f>
        <v>80820000</v>
      </c>
      <c r="DM45" s="155">
        <f t="shared" si="17"/>
        <v>646560000</v>
      </c>
      <c r="DN45" s="1">
        <f t="shared" si="18"/>
        <v>2021</v>
      </c>
    </row>
    <row r="46" spans="1:118" s="42" customFormat="1" ht="13" x14ac:dyDescent="0.25">
      <c r="A46" s="33" t="s">
        <v>38</v>
      </c>
      <c r="B46" s="33" t="s">
        <v>39</v>
      </c>
      <c r="C46" s="56"/>
      <c r="D46" s="33" t="s">
        <v>69</v>
      </c>
      <c r="E46" s="146" t="s">
        <v>188</v>
      </c>
      <c r="F46" s="33" t="s">
        <v>189</v>
      </c>
      <c r="G46" s="57">
        <v>44405</v>
      </c>
      <c r="H46" s="57">
        <v>44385</v>
      </c>
      <c r="I46" s="36" t="s">
        <v>1666</v>
      </c>
      <c r="J46" s="146" t="s">
        <v>721</v>
      </c>
      <c r="K46" s="37" t="s">
        <v>50</v>
      </c>
      <c r="L46" s="33"/>
      <c r="M46" s="62" t="s">
        <v>179</v>
      </c>
      <c r="N46" s="33">
        <v>6424001909</v>
      </c>
      <c r="O46" s="37"/>
      <c r="P46" s="58"/>
      <c r="Q46" s="58"/>
      <c r="R46" s="58">
        <v>28150860</v>
      </c>
      <c r="S46" s="59">
        <f t="shared" si="2"/>
        <v>1172952.5</v>
      </c>
      <c r="T46" s="41">
        <v>0</v>
      </c>
      <c r="U46" s="41">
        <v>0</v>
      </c>
      <c r="V46" s="41">
        <v>0</v>
      </c>
      <c r="W46" s="41">
        <v>0</v>
      </c>
      <c r="X46" s="41">
        <v>0</v>
      </c>
      <c r="Y46" s="41">
        <v>0</v>
      </c>
      <c r="Z46" s="41">
        <v>0</v>
      </c>
      <c r="AA46" s="41">
        <v>0</v>
      </c>
      <c r="AB46" s="41">
        <v>0</v>
      </c>
      <c r="AC46" s="41">
        <v>0</v>
      </c>
      <c r="AD46" s="41">
        <v>0</v>
      </c>
      <c r="AE46" s="41">
        <v>0</v>
      </c>
      <c r="AF46" s="41">
        <f t="shared" si="38"/>
        <v>0</v>
      </c>
      <c r="AG46" s="41">
        <v>0</v>
      </c>
      <c r="AH46" s="41">
        <v>0</v>
      </c>
      <c r="AI46" s="41">
        <v>0</v>
      </c>
      <c r="AJ46" s="41">
        <v>0</v>
      </c>
      <c r="AK46" s="41">
        <v>0</v>
      </c>
      <c r="AL46" s="41">
        <v>0</v>
      </c>
      <c r="AM46" s="41">
        <v>0</v>
      </c>
      <c r="AN46" s="41">
        <v>1172952.5</v>
      </c>
      <c r="AO46" s="41">
        <v>1172952.5</v>
      </c>
      <c r="AP46" s="41">
        <v>1172952.5</v>
      </c>
      <c r="AQ46" s="41">
        <v>1172952.5</v>
      </c>
      <c r="AR46" s="41">
        <v>1172952.5</v>
      </c>
      <c r="AS46" s="41">
        <v>1172952.5</v>
      </c>
      <c r="AT46" s="41">
        <f t="shared" si="39"/>
        <v>7037715</v>
      </c>
      <c r="AU46" s="41">
        <f t="shared" si="32"/>
        <v>21113145</v>
      </c>
      <c r="AV46" s="41">
        <v>1172952.5</v>
      </c>
      <c r="AW46" s="41">
        <v>1172952.5</v>
      </c>
      <c r="AX46" s="41">
        <v>1172952.5</v>
      </c>
      <c r="AY46" s="41">
        <v>1172952.5</v>
      </c>
      <c r="AZ46" s="41">
        <v>1172952.5</v>
      </c>
      <c r="BA46" s="41">
        <v>1172952.5</v>
      </c>
      <c r="BB46" s="41">
        <v>1172952.5</v>
      </c>
      <c r="BC46" s="41">
        <v>1172952.5</v>
      </c>
      <c r="BD46" s="41">
        <v>1172952.5</v>
      </c>
      <c r="BE46" s="41">
        <v>1172952.5</v>
      </c>
      <c r="BF46" s="41">
        <v>1172952.5</v>
      </c>
      <c r="BG46" s="41">
        <v>1172952.5</v>
      </c>
      <c r="BH46" s="41">
        <f t="shared" si="23"/>
        <v>14075430</v>
      </c>
      <c r="BI46" s="41">
        <f t="shared" si="41"/>
        <v>7037715</v>
      </c>
      <c r="BJ46" s="41">
        <v>1172952.5</v>
      </c>
      <c r="BK46" s="41">
        <v>1172952.5</v>
      </c>
      <c r="BL46" s="41">
        <v>1172952.5</v>
      </c>
      <c r="BM46" s="41">
        <v>1172952.5</v>
      </c>
      <c r="BN46" s="41">
        <v>1172952.5</v>
      </c>
      <c r="BO46" s="41">
        <v>1172952.5</v>
      </c>
      <c r="BP46" s="60"/>
      <c r="BQ46" s="60"/>
      <c r="BR46" s="60"/>
      <c r="BS46" s="60"/>
      <c r="BT46" s="60"/>
      <c r="BU46" s="60"/>
      <c r="BV46" s="60">
        <f t="shared" si="33"/>
        <v>7037715</v>
      </c>
      <c r="BW46" s="60">
        <f t="shared" si="34"/>
        <v>0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60"/>
      <c r="CK46" s="60">
        <f t="shared" si="36"/>
        <v>0</v>
      </c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>
        <f t="shared" si="42"/>
        <v>0</v>
      </c>
      <c r="CZ46" s="60"/>
      <c r="DA46" s="60"/>
      <c r="DB46" s="60"/>
      <c r="DC46" s="60">
        <v>0</v>
      </c>
      <c r="DD46" s="60"/>
      <c r="DE46" s="60"/>
      <c r="DF46" s="60"/>
      <c r="DG46" s="60"/>
      <c r="DH46" s="60"/>
      <c r="DI46" s="60"/>
      <c r="DJ46" s="60"/>
      <c r="DK46" s="60"/>
      <c r="DL46" s="60"/>
      <c r="DM46" s="60">
        <f t="shared" si="17"/>
        <v>0</v>
      </c>
      <c r="DN46" s="42">
        <f t="shared" si="18"/>
        <v>2021</v>
      </c>
    </row>
    <row r="47" spans="1:118" s="42" customFormat="1" ht="13" x14ac:dyDescent="0.25">
      <c r="A47" s="109" t="s">
        <v>195</v>
      </c>
      <c r="B47" s="109" t="s">
        <v>205</v>
      </c>
      <c r="C47" s="111" t="s">
        <v>206</v>
      </c>
      <c r="D47" s="109" t="s">
        <v>82</v>
      </c>
      <c r="E47" s="184" t="s">
        <v>1017</v>
      </c>
      <c r="F47" s="109" t="s">
        <v>207</v>
      </c>
      <c r="G47" s="73">
        <v>44408</v>
      </c>
      <c r="H47" s="73">
        <v>44378</v>
      </c>
      <c r="I47" s="115" t="s">
        <v>1273</v>
      </c>
      <c r="J47" s="184" t="s">
        <v>764</v>
      </c>
      <c r="K47" s="116" t="s">
        <v>208</v>
      </c>
      <c r="L47" s="109" t="s">
        <v>209</v>
      </c>
      <c r="M47" s="38" t="str">
        <f t="shared" ref="M47:M90" si="44">+LEFT(N47,4)</f>
        <v>6274</v>
      </c>
      <c r="N47" s="109">
        <v>6274001903</v>
      </c>
      <c r="O47" s="116">
        <v>6274001903</v>
      </c>
      <c r="P47" s="77"/>
      <c r="Q47" s="77"/>
      <c r="R47" s="77">
        <v>1871585340</v>
      </c>
      <c r="S47" s="118">
        <f t="shared" si="2"/>
        <v>20795392.666666668</v>
      </c>
      <c r="T47" s="41">
        <v>0</v>
      </c>
      <c r="U47" s="41">
        <v>0</v>
      </c>
      <c r="V47" s="41">
        <v>0</v>
      </c>
      <c r="W47" s="41">
        <v>0</v>
      </c>
      <c r="X47" s="41">
        <v>0</v>
      </c>
      <c r="Y47" s="41">
        <v>0</v>
      </c>
      <c r="Z47" s="41">
        <v>0</v>
      </c>
      <c r="AA47" s="41">
        <v>0</v>
      </c>
      <c r="AB47" s="41">
        <v>0</v>
      </c>
      <c r="AC47" s="41">
        <v>0</v>
      </c>
      <c r="AD47" s="41">
        <v>0</v>
      </c>
      <c r="AE47" s="41">
        <v>0</v>
      </c>
      <c r="AF47" s="41">
        <f t="shared" si="38"/>
        <v>0</v>
      </c>
      <c r="AG47" s="41">
        <v>0</v>
      </c>
      <c r="AH47" s="41">
        <v>0</v>
      </c>
      <c r="AI47" s="41">
        <v>0</v>
      </c>
      <c r="AJ47" s="41">
        <v>0</v>
      </c>
      <c r="AK47" s="41">
        <v>0</v>
      </c>
      <c r="AL47" s="41">
        <v>0</v>
      </c>
      <c r="AM47" s="41">
        <v>0</v>
      </c>
      <c r="AN47" s="41">
        <v>20795392</v>
      </c>
      <c r="AO47" s="41">
        <v>20795392</v>
      </c>
      <c r="AP47" s="41">
        <v>20795392</v>
      </c>
      <c r="AQ47" s="41">
        <v>20795392</v>
      </c>
      <c r="AR47" s="41">
        <v>20795392</v>
      </c>
      <c r="AS47" s="41">
        <v>20795392</v>
      </c>
      <c r="AT47" s="41">
        <f t="shared" si="39"/>
        <v>124772352</v>
      </c>
      <c r="AU47" s="120">
        <f t="shared" si="32"/>
        <v>1746812988</v>
      </c>
      <c r="AV47" s="41">
        <v>20795392</v>
      </c>
      <c r="AW47" s="41">
        <v>20795392</v>
      </c>
      <c r="AX47" s="41">
        <v>20795392</v>
      </c>
      <c r="AY47" s="41">
        <v>20795392</v>
      </c>
      <c r="AZ47" s="41">
        <v>20795392</v>
      </c>
      <c r="BA47" s="41">
        <v>20795392</v>
      </c>
      <c r="BB47" s="41">
        <v>20795392</v>
      </c>
      <c r="BC47" s="41">
        <v>20795392</v>
      </c>
      <c r="BD47" s="41">
        <v>20795392</v>
      </c>
      <c r="BE47" s="41">
        <v>20795392</v>
      </c>
      <c r="BF47" s="41">
        <v>20795392</v>
      </c>
      <c r="BG47" s="41">
        <v>20795392</v>
      </c>
      <c r="BH47" s="41">
        <f t="shared" si="23"/>
        <v>249544704</v>
      </c>
      <c r="BI47" s="120">
        <f t="shared" si="41"/>
        <v>1497268284</v>
      </c>
      <c r="BJ47" s="41">
        <v>20795392</v>
      </c>
      <c r="BK47" s="41">
        <v>20795392</v>
      </c>
      <c r="BL47" s="41">
        <v>20795392</v>
      </c>
      <c r="BM47" s="41">
        <v>20795392</v>
      </c>
      <c r="BN47" s="41">
        <v>20795392</v>
      </c>
      <c r="BO47" s="41">
        <v>20795392</v>
      </c>
      <c r="BP47" s="41">
        <v>20795392</v>
      </c>
      <c r="BQ47" s="41">
        <v>20795392</v>
      </c>
      <c r="BR47" s="41">
        <v>20795392</v>
      </c>
      <c r="BS47" s="41">
        <v>20795392</v>
      </c>
      <c r="BT47" s="41">
        <v>20795392</v>
      </c>
      <c r="BU47" s="41">
        <v>20795392</v>
      </c>
      <c r="BV47" s="41">
        <f t="shared" si="33"/>
        <v>249544704</v>
      </c>
      <c r="BW47" s="120">
        <f t="shared" si="34"/>
        <v>1247723580</v>
      </c>
      <c r="BX47" s="61">
        <v>20795392</v>
      </c>
      <c r="BY47" s="61">
        <v>20795392</v>
      </c>
      <c r="BZ47" s="61">
        <v>20795392</v>
      </c>
      <c r="CA47" s="61">
        <v>20795392</v>
      </c>
      <c r="CB47" s="61">
        <v>20795392</v>
      </c>
      <c r="CC47" s="61">
        <v>20795392</v>
      </c>
      <c r="CD47" s="61">
        <v>20795392</v>
      </c>
      <c r="CE47" s="61">
        <v>20795392</v>
      </c>
      <c r="CF47" s="61">
        <v>20795392</v>
      </c>
      <c r="CG47" s="61">
        <v>20795392</v>
      </c>
      <c r="CH47" s="61">
        <v>20795392</v>
      </c>
      <c r="CI47" s="61">
        <v>20795392</v>
      </c>
      <c r="CJ47" s="41">
        <f t="shared" ref="CJ47:CJ87" si="45">+SUM(BX47:CI47)</f>
        <v>249544704</v>
      </c>
      <c r="CK47" s="120">
        <f t="shared" si="36"/>
        <v>998178876</v>
      </c>
      <c r="CL47" s="41">
        <v>20795392</v>
      </c>
      <c r="CM47" s="41">
        <v>20795392</v>
      </c>
      <c r="CN47" s="41">
        <v>20795392</v>
      </c>
      <c r="CO47" s="41">
        <v>20795392</v>
      </c>
      <c r="CP47" s="41">
        <v>20795392</v>
      </c>
      <c r="CQ47" s="41">
        <v>20795392</v>
      </c>
      <c r="CR47" s="41">
        <v>20795392</v>
      </c>
      <c r="CS47" s="41">
        <v>20795392</v>
      </c>
      <c r="CT47" s="41">
        <v>20795392</v>
      </c>
      <c r="CU47" s="41">
        <v>20795392</v>
      </c>
      <c r="CV47" s="41">
        <v>20795392</v>
      </c>
      <c r="CW47" s="41">
        <v>20795392</v>
      </c>
      <c r="CX47" s="41">
        <f t="shared" ref="CX47:CX78" si="46">+SUM(CL47:CW47)</f>
        <v>249544704</v>
      </c>
      <c r="CY47" s="41">
        <f t="shared" si="42"/>
        <v>748634172</v>
      </c>
      <c r="CZ47" s="41">
        <f t="shared" ref="CZ47:CZ78" si="47">S47</f>
        <v>20795392.666666668</v>
      </c>
      <c r="DA47" s="41">
        <v>20795392.666666668</v>
      </c>
      <c r="DB47" s="41">
        <v>20795392.666666668</v>
      </c>
      <c r="DC47" s="41">
        <v>20795392.666666668</v>
      </c>
      <c r="DD47" s="41"/>
      <c r="DE47" s="41"/>
      <c r="DF47" s="41"/>
      <c r="DG47" s="41"/>
      <c r="DH47" s="41"/>
      <c r="DI47" s="41"/>
      <c r="DJ47" s="41"/>
      <c r="DK47" s="41"/>
      <c r="DL47" s="41">
        <f t="shared" ref="DL47:DL78" si="48">+SUM(CZ47:DK47)</f>
        <v>83181570.666666672</v>
      </c>
      <c r="DM47" s="41">
        <f t="shared" si="17"/>
        <v>665452601.33333337</v>
      </c>
      <c r="DN47" s="1">
        <f t="shared" si="18"/>
        <v>2021</v>
      </c>
    </row>
    <row r="48" spans="1:118" s="42" customFormat="1" ht="13" x14ac:dyDescent="0.25">
      <c r="A48" s="110" t="s">
        <v>460</v>
      </c>
      <c r="B48" s="110" t="s">
        <v>39</v>
      </c>
      <c r="C48" s="111"/>
      <c r="D48" s="109" t="s">
        <v>147</v>
      </c>
      <c r="E48" s="184" t="s">
        <v>861</v>
      </c>
      <c r="F48" s="109" t="s">
        <v>492</v>
      </c>
      <c r="G48" s="73">
        <v>44408</v>
      </c>
      <c r="H48" s="73">
        <v>44378</v>
      </c>
      <c r="I48" s="115" t="s">
        <v>1223</v>
      </c>
      <c r="J48" s="184" t="s">
        <v>94</v>
      </c>
      <c r="K48" s="116" t="s">
        <v>66</v>
      </c>
      <c r="L48" s="109"/>
      <c r="M48" s="38" t="str">
        <f t="shared" si="44"/>
        <v>6274</v>
      </c>
      <c r="N48" s="109">
        <v>6274001906</v>
      </c>
      <c r="O48" s="116" t="s">
        <v>346</v>
      </c>
      <c r="P48" s="77"/>
      <c r="Q48" s="77"/>
      <c r="R48" s="77">
        <v>433134526</v>
      </c>
      <c r="S48" s="193">
        <f t="shared" si="2"/>
        <v>3007878.652777778</v>
      </c>
      <c r="T48" s="155">
        <v>0</v>
      </c>
      <c r="U48" s="155">
        <v>0</v>
      </c>
      <c r="V48" s="155">
        <v>0</v>
      </c>
      <c r="W48" s="155">
        <v>0</v>
      </c>
      <c r="X48" s="155">
        <v>0</v>
      </c>
      <c r="Y48" s="155">
        <v>0</v>
      </c>
      <c r="Z48" s="155">
        <v>0</v>
      </c>
      <c r="AA48" s="155">
        <v>0</v>
      </c>
      <c r="AB48" s="155">
        <v>0</v>
      </c>
      <c r="AC48" s="155">
        <v>0</v>
      </c>
      <c r="AD48" s="155">
        <v>0</v>
      </c>
      <c r="AE48" s="155">
        <v>0</v>
      </c>
      <c r="AF48" s="155">
        <f t="shared" si="38"/>
        <v>0</v>
      </c>
      <c r="AG48" s="159">
        <v>0</v>
      </c>
      <c r="AH48" s="155">
        <v>0</v>
      </c>
      <c r="AI48" s="155">
        <v>0</v>
      </c>
      <c r="AJ48" s="155">
        <v>0</v>
      </c>
      <c r="AK48" s="155">
        <v>0</v>
      </c>
      <c r="AL48" s="155">
        <v>0</v>
      </c>
      <c r="AM48" s="155">
        <v>0</v>
      </c>
      <c r="AN48" s="155">
        <v>7218908.7666666666</v>
      </c>
      <c r="AO48" s="155">
        <v>7218908.7666666666</v>
      </c>
      <c r="AP48" s="155">
        <v>7218908.7666666666</v>
      </c>
      <c r="AQ48" s="155">
        <v>7218908.7666666666</v>
      </c>
      <c r="AR48" s="155">
        <v>7218908.7666666666</v>
      </c>
      <c r="AS48" s="155">
        <v>7218908.7666666666</v>
      </c>
      <c r="AT48" s="155">
        <f t="shared" si="39"/>
        <v>43313452.600000001</v>
      </c>
      <c r="AU48" s="159">
        <f t="shared" si="32"/>
        <v>389821073.39999998</v>
      </c>
      <c r="AV48" s="155">
        <v>7218908.7666666666</v>
      </c>
      <c r="AW48" s="155">
        <v>7218908.7666666666</v>
      </c>
      <c r="AX48" s="155">
        <v>7218908.7666666666</v>
      </c>
      <c r="AY48" s="155">
        <v>7218908.7666666666</v>
      </c>
      <c r="AZ48" s="155">
        <v>7218908.7666666666</v>
      </c>
      <c r="BA48" s="155">
        <v>7218908.7666666666</v>
      </c>
      <c r="BB48" s="155">
        <v>7218908.7666666666</v>
      </c>
      <c r="BC48" s="155">
        <v>7218908.7666666666</v>
      </c>
      <c r="BD48" s="155">
        <v>7218908.7666666666</v>
      </c>
      <c r="BE48" s="155">
        <v>7218908.7666666666</v>
      </c>
      <c r="BF48" s="155">
        <v>7218908.7666666666</v>
      </c>
      <c r="BG48" s="155">
        <v>7218908.7666666666</v>
      </c>
      <c r="BH48" s="155">
        <f t="shared" si="23"/>
        <v>86626905.200000003</v>
      </c>
      <c r="BI48" s="159">
        <f t="shared" si="41"/>
        <v>303194168.19999999</v>
      </c>
      <c r="BJ48" s="155">
        <v>7218908.7666666666</v>
      </c>
      <c r="BK48" s="155">
        <v>7218908.7666666666</v>
      </c>
      <c r="BL48" s="155">
        <v>7218908.7666666666</v>
      </c>
      <c r="BM48" s="155">
        <v>7218908.7666666666</v>
      </c>
      <c r="BN48" s="155">
        <v>7218908.7666666666</v>
      </c>
      <c r="BO48" s="155">
        <v>7218908.7666666666</v>
      </c>
      <c r="BP48" s="155">
        <v>7218908.7666666666</v>
      </c>
      <c r="BQ48" s="155">
        <v>7218908.7666666666</v>
      </c>
      <c r="BR48" s="155">
        <v>7218908.7666666666</v>
      </c>
      <c r="BS48" s="155">
        <v>7218908.7666666666</v>
      </c>
      <c r="BT48" s="155">
        <v>7218908.7666666666</v>
      </c>
      <c r="BU48" s="155">
        <v>7218908.7666666666</v>
      </c>
      <c r="BV48" s="155">
        <f t="shared" si="33"/>
        <v>86626905.200000003</v>
      </c>
      <c r="BW48" s="159">
        <f t="shared" si="34"/>
        <v>216567263</v>
      </c>
      <c r="BX48" s="157">
        <v>7218908.7666666666</v>
      </c>
      <c r="BY48" s="157">
        <v>7218908.7666666666</v>
      </c>
      <c r="BZ48" s="157">
        <v>7218908.7666666666</v>
      </c>
      <c r="CA48" s="157">
        <v>7218908.7666666666</v>
      </c>
      <c r="CB48" s="157">
        <v>7218908.7666666666</v>
      </c>
      <c r="CC48" s="157">
        <v>7218908.7666666666</v>
      </c>
      <c r="CD48" s="157">
        <v>7218908.7666666666</v>
      </c>
      <c r="CE48" s="157">
        <v>7218908.7666666666</v>
      </c>
      <c r="CF48" s="157">
        <v>7218908.7666666666</v>
      </c>
      <c r="CG48" s="157">
        <v>7218908.7666666666</v>
      </c>
      <c r="CH48" s="157">
        <v>7218908.7666666666</v>
      </c>
      <c r="CI48" s="157">
        <v>7218908.7666666666</v>
      </c>
      <c r="CJ48" s="155">
        <f t="shared" si="45"/>
        <v>86626905.200000003</v>
      </c>
      <c r="CK48" s="159">
        <f t="shared" si="36"/>
        <v>129940357.8</v>
      </c>
      <c r="CL48" s="155">
        <v>7218908.7666666666</v>
      </c>
      <c r="CM48" s="155">
        <v>7218908.7666666666</v>
      </c>
      <c r="CN48" s="155">
        <v>7218908.7666666666</v>
      </c>
      <c r="CO48" s="155">
        <v>7218908.7666666666</v>
      </c>
      <c r="CP48" s="155">
        <v>7218908.7666666666</v>
      </c>
      <c r="CQ48" s="155">
        <v>7218908.7666666666</v>
      </c>
      <c r="CR48" s="155">
        <v>7218908.7666666666</v>
      </c>
      <c r="CS48" s="155">
        <v>7218908.7666666666</v>
      </c>
      <c r="CT48" s="155">
        <v>7218908.7666666666</v>
      </c>
      <c r="CU48" s="155">
        <v>7218908.7666666666</v>
      </c>
      <c r="CV48" s="155">
        <v>7218908.7666666666</v>
      </c>
      <c r="CW48" s="155">
        <v>7218908.7666666666</v>
      </c>
      <c r="CX48" s="155">
        <f t="shared" si="46"/>
        <v>86626905.200000003</v>
      </c>
      <c r="CY48" s="155">
        <f t="shared" si="42"/>
        <v>43313452.599999994</v>
      </c>
      <c r="CZ48" s="155">
        <f t="shared" si="47"/>
        <v>3007878.652777778</v>
      </c>
      <c r="DA48" s="155">
        <v>3007878.652777778</v>
      </c>
      <c r="DB48" s="155">
        <v>3007878.652777778</v>
      </c>
      <c r="DC48" s="155">
        <v>3007878.652777778</v>
      </c>
      <c r="DD48" s="155"/>
      <c r="DE48" s="155"/>
      <c r="DF48" s="155"/>
      <c r="DG48" s="155"/>
      <c r="DH48" s="155"/>
      <c r="DI48" s="155"/>
      <c r="DJ48" s="155"/>
      <c r="DK48" s="155"/>
      <c r="DL48" s="155">
        <f t="shared" si="48"/>
        <v>12031514.611111112</v>
      </c>
      <c r="DM48" s="155">
        <f t="shared" si="17"/>
        <v>31281937.988888882</v>
      </c>
      <c r="DN48" s="1">
        <f t="shared" si="18"/>
        <v>2021</v>
      </c>
    </row>
    <row r="49" spans="1:118" s="42" customFormat="1" ht="13" x14ac:dyDescent="0.25">
      <c r="A49" s="110" t="s">
        <v>460</v>
      </c>
      <c r="B49" s="110" t="s">
        <v>39</v>
      </c>
      <c r="C49" s="111"/>
      <c r="D49" s="109" t="s">
        <v>88</v>
      </c>
      <c r="E49" s="184" t="s">
        <v>864</v>
      </c>
      <c r="F49" s="109" t="s">
        <v>540</v>
      </c>
      <c r="G49" s="73">
        <v>44414</v>
      </c>
      <c r="H49" s="73">
        <v>44414</v>
      </c>
      <c r="I49" s="115" t="s">
        <v>1228</v>
      </c>
      <c r="J49" s="184" t="s">
        <v>94</v>
      </c>
      <c r="K49" s="116" t="s">
        <v>66</v>
      </c>
      <c r="L49" s="109"/>
      <c r="M49" s="38" t="str">
        <f t="shared" si="44"/>
        <v>6274</v>
      </c>
      <c r="N49" s="109">
        <v>6274001905</v>
      </c>
      <c r="O49" s="116">
        <v>6274001905</v>
      </c>
      <c r="P49" s="77"/>
      <c r="Q49" s="77"/>
      <c r="R49" s="77">
        <v>125000000</v>
      </c>
      <c r="S49" s="193">
        <f t="shared" si="2"/>
        <v>1041666.6666666666</v>
      </c>
      <c r="T49" s="155">
        <v>0</v>
      </c>
      <c r="U49" s="155">
        <v>0</v>
      </c>
      <c r="V49" s="155">
        <v>0</v>
      </c>
      <c r="W49" s="155">
        <v>0</v>
      </c>
      <c r="X49" s="155">
        <v>0</v>
      </c>
      <c r="Y49" s="155">
        <v>0</v>
      </c>
      <c r="Z49" s="155">
        <v>0</v>
      </c>
      <c r="AA49" s="155">
        <v>0</v>
      </c>
      <c r="AB49" s="155">
        <v>0</v>
      </c>
      <c r="AC49" s="155">
        <v>0</v>
      </c>
      <c r="AD49" s="155">
        <v>0</v>
      </c>
      <c r="AE49" s="155">
        <v>0</v>
      </c>
      <c r="AF49" s="155">
        <f t="shared" si="38"/>
        <v>0</v>
      </c>
      <c r="AG49" s="159">
        <v>0</v>
      </c>
      <c r="AH49" s="155">
        <v>0</v>
      </c>
      <c r="AI49" s="155">
        <v>0</v>
      </c>
      <c r="AJ49" s="155">
        <v>0</v>
      </c>
      <c r="AK49" s="155">
        <v>0</v>
      </c>
      <c r="AL49" s="155">
        <v>0</v>
      </c>
      <c r="AM49" s="155">
        <v>0</v>
      </c>
      <c r="AN49" s="155">
        <v>0</v>
      </c>
      <c r="AO49" s="155">
        <v>2083333.3333333333</v>
      </c>
      <c r="AP49" s="155">
        <v>2083333.3333333333</v>
      </c>
      <c r="AQ49" s="155">
        <v>2083333.3333333333</v>
      </c>
      <c r="AR49" s="155">
        <v>2083333.3333333333</v>
      </c>
      <c r="AS49" s="155">
        <v>2083333.3333333333</v>
      </c>
      <c r="AT49" s="155">
        <f t="shared" si="39"/>
        <v>10416666.666666666</v>
      </c>
      <c r="AU49" s="159">
        <f t="shared" si="32"/>
        <v>114583333.33333333</v>
      </c>
      <c r="AV49" s="155">
        <v>2083333.3333333333</v>
      </c>
      <c r="AW49" s="155">
        <v>2083333.3333333333</v>
      </c>
      <c r="AX49" s="155">
        <v>2083333.3333333333</v>
      </c>
      <c r="AY49" s="155">
        <v>2083333.3333333333</v>
      </c>
      <c r="AZ49" s="155">
        <v>2083333.3333333333</v>
      </c>
      <c r="BA49" s="155">
        <v>2083333.3333333333</v>
      </c>
      <c r="BB49" s="155">
        <v>2083333.3333333333</v>
      </c>
      <c r="BC49" s="155">
        <v>2083333.3333333333</v>
      </c>
      <c r="BD49" s="155">
        <v>2083333.3333333333</v>
      </c>
      <c r="BE49" s="155">
        <v>2083333.3333333333</v>
      </c>
      <c r="BF49" s="155">
        <v>2083333.3333333333</v>
      </c>
      <c r="BG49" s="155">
        <v>2083333.3333333333</v>
      </c>
      <c r="BH49" s="155">
        <f t="shared" si="23"/>
        <v>24999999.999999996</v>
      </c>
      <c r="BI49" s="159">
        <f>+R49-BH49</f>
        <v>100000000</v>
      </c>
      <c r="BJ49" s="155">
        <v>2083333.3333333333</v>
      </c>
      <c r="BK49" s="155">
        <v>2083333.3333333333</v>
      </c>
      <c r="BL49" s="155">
        <v>2083333.3333333333</v>
      </c>
      <c r="BM49" s="155">
        <v>2083333.3333333333</v>
      </c>
      <c r="BN49" s="155">
        <v>2083333.3333333333</v>
      </c>
      <c r="BO49" s="155">
        <v>2083333.3333333333</v>
      </c>
      <c r="BP49" s="155">
        <v>2083333.3333333333</v>
      </c>
      <c r="BQ49" s="155">
        <v>2083333.3333333333</v>
      </c>
      <c r="BR49" s="155">
        <v>2083333.3333333333</v>
      </c>
      <c r="BS49" s="155">
        <v>2083333.3333333333</v>
      </c>
      <c r="BT49" s="155">
        <v>2083333.3333333333</v>
      </c>
      <c r="BU49" s="155">
        <v>2083333.3333333333</v>
      </c>
      <c r="BV49" s="155">
        <f t="shared" si="33"/>
        <v>24999999.999999996</v>
      </c>
      <c r="BW49" s="159">
        <f t="shared" si="34"/>
        <v>75000000</v>
      </c>
      <c r="BX49" s="157">
        <v>2083333.3333333333</v>
      </c>
      <c r="BY49" s="157">
        <v>2083333.3333333333</v>
      </c>
      <c r="BZ49" s="157">
        <v>2083333.3333333333</v>
      </c>
      <c r="CA49" s="157">
        <v>2083333.3333333333</v>
      </c>
      <c r="CB49" s="157">
        <v>2083333.3333333333</v>
      </c>
      <c r="CC49" s="157">
        <v>2083333.3333333333</v>
      </c>
      <c r="CD49" s="157">
        <v>2083333.3333333333</v>
      </c>
      <c r="CE49" s="157">
        <v>2083333.3333333333</v>
      </c>
      <c r="CF49" s="157">
        <v>2083333.3333333333</v>
      </c>
      <c r="CG49" s="157">
        <v>2083333.3333333333</v>
      </c>
      <c r="CH49" s="157">
        <v>2083333.3333333333</v>
      </c>
      <c r="CI49" s="157">
        <v>2083333.3333333333</v>
      </c>
      <c r="CJ49" s="155">
        <f t="shared" si="45"/>
        <v>24999999.999999996</v>
      </c>
      <c r="CK49" s="159">
        <f t="shared" si="36"/>
        <v>50000000</v>
      </c>
      <c r="CL49" s="155">
        <v>2083333.3333333333</v>
      </c>
      <c r="CM49" s="155">
        <v>2083333.3333333333</v>
      </c>
      <c r="CN49" s="155">
        <v>2083333.3333333333</v>
      </c>
      <c r="CO49" s="155">
        <v>2083333.3333333333</v>
      </c>
      <c r="CP49" s="155">
        <v>2083333.3333333333</v>
      </c>
      <c r="CQ49" s="155">
        <v>2083333.3333333333</v>
      </c>
      <c r="CR49" s="155">
        <v>2083333.3333333333</v>
      </c>
      <c r="CS49" s="155">
        <v>2083333.3333333333</v>
      </c>
      <c r="CT49" s="155">
        <v>2083333.3333333333</v>
      </c>
      <c r="CU49" s="155">
        <v>2083333.3333333333</v>
      </c>
      <c r="CV49" s="155">
        <v>2083333.3333333333</v>
      </c>
      <c r="CW49" s="155">
        <v>2083333.3333333333</v>
      </c>
      <c r="CX49" s="155">
        <f t="shared" si="46"/>
        <v>24999999.999999996</v>
      </c>
      <c r="CY49" s="155">
        <f t="shared" si="42"/>
        <v>25000000.000000004</v>
      </c>
      <c r="CZ49" s="155">
        <f t="shared" si="47"/>
        <v>1041666.6666666666</v>
      </c>
      <c r="DA49" s="155">
        <v>1041666.6666666666</v>
      </c>
      <c r="DB49" s="155">
        <v>1041666.6666666666</v>
      </c>
      <c r="DC49" s="155">
        <v>1041666.6666666666</v>
      </c>
      <c r="DD49" s="155"/>
      <c r="DE49" s="155"/>
      <c r="DF49" s="155"/>
      <c r="DG49" s="155"/>
      <c r="DH49" s="155"/>
      <c r="DI49" s="155"/>
      <c r="DJ49" s="155"/>
      <c r="DK49" s="155"/>
      <c r="DL49" s="155">
        <f t="shared" si="48"/>
        <v>4166666.6666666665</v>
      </c>
      <c r="DM49" s="155">
        <f t="shared" si="17"/>
        <v>20833333.333333336</v>
      </c>
      <c r="DN49" s="1">
        <f t="shared" si="18"/>
        <v>2021</v>
      </c>
    </row>
    <row r="50" spans="1:118" s="42" customFormat="1" ht="13" x14ac:dyDescent="0.25">
      <c r="A50" s="33" t="s">
        <v>38</v>
      </c>
      <c r="B50" s="33" t="s">
        <v>39</v>
      </c>
      <c r="C50" s="56"/>
      <c r="D50" s="33" t="s">
        <v>82</v>
      </c>
      <c r="E50" s="146" t="s">
        <v>144</v>
      </c>
      <c r="F50" s="33" t="s">
        <v>145</v>
      </c>
      <c r="G50" s="57">
        <v>44417</v>
      </c>
      <c r="H50" s="57">
        <v>44417</v>
      </c>
      <c r="I50" s="36" t="s">
        <v>1228</v>
      </c>
      <c r="J50" s="146" t="s">
        <v>761</v>
      </c>
      <c r="K50" s="37" t="s">
        <v>146</v>
      </c>
      <c r="L50" s="33"/>
      <c r="M50" s="38" t="str">
        <f t="shared" si="44"/>
        <v>6274</v>
      </c>
      <c r="N50" s="33">
        <v>6274001903</v>
      </c>
      <c r="O50" s="37"/>
      <c r="P50" s="58"/>
      <c r="Q50" s="58"/>
      <c r="R50" s="58">
        <v>46492741763</v>
      </c>
      <c r="S50" s="59">
        <f t="shared" si="2"/>
        <v>387439514.69166666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f t="shared" si="38"/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387439514.69166666</v>
      </c>
      <c r="AP50" s="41">
        <v>387439514.69166666</v>
      </c>
      <c r="AQ50" s="41">
        <v>387439514.69166666</v>
      </c>
      <c r="AR50" s="41">
        <v>387439514.69166666</v>
      </c>
      <c r="AS50" s="41">
        <v>387439514.69166666</v>
      </c>
      <c r="AT50" s="41">
        <f t="shared" si="39"/>
        <v>1937197573.4583333</v>
      </c>
      <c r="AU50" s="41">
        <f t="shared" si="32"/>
        <v>44555544189.541664</v>
      </c>
      <c r="AV50" s="41">
        <v>387439514.69166666</v>
      </c>
      <c r="AW50" s="41">
        <v>387439514.69166666</v>
      </c>
      <c r="AX50" s="41">
        <v>387439514.69166666</v>
      </c>
      <c r="AY50" s="41">
        <v>387439514.69166666</v>
      </c>
      <c r="AZ50" s="41">
        <v>387439514.69166666</v>
      </c>
      <c r="BA50" s="41">
        <v>387439514.69166666</v>
      </c>
      <c r="BB50" s="41">
        <v>387439514.69166666</v>
      </c>
      <c r="BC50" s="41">
        <v>387439514.69166666</v>
      </c>
      <c r="BD50" s="41">
        <v>387439514.69166666</v>
      </c>
      <c r="BE50" s="41">
        <v>387439514.69166666</v>
      </c>
      <c r="BF50" s="41">
        <v>387439514.69166666</v>
      </c>
      <c r="BG50" s="41">
        <v>387439514.69166666</v>
      </c>
      <c r="BH50" s="41">
        <f t="shared" si="23"/>
        <v>4649274176.3000002</v>
      </c>
      <c r="BI50" s="41">
        <f t="shared" ref="BI50:BI80" si="49">+AU50-BH50</f>
        <v>39906270013.241661</v>
      </c>
      <c r="BJ50" s="41">
        <v>387439514.69166666</v>
      </c>
      <c r="BK50" s="41">
        <v>387439514.69166666</v>
      </c>
      <c r="BL50" s="41">
        <v>387439514.69166666</v>
      </c>
      <c r="BM50" s="41">
        <v>387439514.69166666</v>
      </c>
      <c r="BN50" s="41">
        <v>387439514.69166666</v>
      </c>
      <c r="BO50" s="41">
        <v>387439514.69166666</v>
      </c>
      <c r="BP50" s="41">
        <v>387439514.69166666</v>
      </c>
      <c r="BQ50" s="41">
        <v>387439514.69166666</v>
      </c>
      <c r="BR50" s="41">
        <v>387439514.69166666</v>
      </c>
      <c r="BS50" s="41">
        <v>387439514.69166666</v>
      </c>
      <c r="BT50" s="41">
        <v>387439514.69166666</v>
      </c>
      <c r="BU50" s="41">
        <v>387439514.69166666</v>
      </c>
      <c r="BV50" s="41">
        <f t="shared" si="33"/>
        <v>4649274176.3000002</v>
      </c>
      <c r="BW50" s="41">
        <f t="shared" si="34"/>
        <v>35256995836.941658</v>
      </c>
      <c r="BX50" s="61">
        <v>387439514.69166666</v>
      </c>
      <c r="BY50" s="61">
        <v>387439514.69166666</v>
      </c>
      <c r="BZ50" s="61">
        <v>387439514.69166666</v>
      </c>
      <c r="CA50" s="61">
        <v>387439514.69166666</v>
      </c>
      <c r="CB50" s="61">
        <v>387439514.69166666</v>
      </c>
      <c r="CC50" s="61">
        <v>387439514.69166666</v>
      </c>
      <c r="CD50" s="61">
        <v>387439514.69166666</v>
      </c>
      <c r="CE50" s="61">
        <v>387439514.69166666</v>
      </c>
      <c r="CF50" s="61">
        <v>387439514.69166666</v>
      </c>
      <c r="CG50" s="61">
        <v>387439514.69166666</v>
      </c>
      <c r="CH50" s="61">
        <v>387439514.69166666</v>
      </c>
      <c r="CI50" s="61">
        <v>387439514.69166666</v>
      </c>
      <c r="CJ50" s="41">
        <f t="shared" si="45"/>
        <v>4649274176.3000002</v>
      </c>
      <c r="CK50" s="41">
        <f t="shared" si="36"/>
        <v>30607721660.641659</v>
      </c>
      <c r="CL50" s="41">
        <v>387439514.69166666</v>
      </c>
      <c r="CM50" s="41">
        <v>387439514.69166666</v>
      </c>
      <c r="CN50" s="41">
        <v>387439514.69166666</v>
      </c>
      <c r="CO50" s="41">
        <v>387439514.69166666</v>
      </c>
      <c r="CP50" s="41">
        <v>387439514.69166666</v>
      </c>
      <c r="CQ50" s="41">
        <v>387439514.69166666</v>
      </c>
      <c r="CR50" s="41">
        <v>387439514.69166666</v>
      </c>
      <c r="CS50" s="41">
        <v>387439514.69166666</v>
      </c>
      <c r="CT50" s="41">
        <v>387439514.69166666</v>
      </c>
      <c r="CU50" s="41">
        <v>387439514.69166666</v>
      </c>
      <c r="CV50" s="41">
        <v>387439514.69166666</v>
      </c>
      <c r="CW50" s="41">
        <v>387439514.69166666</v>
      </c>
      <c r="CX50" s="41">
        <f t="shared" si="46"/>
        <v>4649274176.3000002</v>
      </c>
      <c r="CY50" s="41">
        <f t="shared" si="42"/>
        <v>25958447484.34166</v>
      </c>
      <c r="CZ50" s="41">
        <f t="shared" si="47"/>
        <v>387439514.69166666</v>
      </c>
      <c r="DA50" s="41">
        <v>387439514.69166666</v>
      </c>
      <c r="DB50" s="41">
        <v>387439514.69166666</v>
      </c>
      <c r="DC50" s="41">
        <v>387439514.69166666</v>
      </c>
      <c r="DD50" s="41"/>
      <c r="DE50" s="41"/>
      <c r="DF50" s="41"/>
      <c r="DG50" s="41"/>
      <c r="DH50" s="41"/>
      <c r="DI50" s="41"/>
      <c r="DJ50" s="41"/>
      <c r="DK50" s="41"/>
      <c r="DL50" s="41">
        <f t="shared" si="48"/>
        <v>1549758058.7666667</v>
      </c>
      <c r="DM50" s="41">
        <f t="shared" si="17"/>
        <v>24408689425.574993</v>
      </c>
      <c r="DN50" s="42">
        <f t="shared" si="18"/>
        <v>2021</v>
      </c>
    </row>
    <row r="51" spans="1:118" s="42" customFormat="1" ht="13" x14ac:dyDescent="0.25">
      <c r="A51" s="109" t="s">
        <v>195</v>
      </c>
      <c r="B51" s="109" t="s">
        <v>196</v>
      </c>
      <c r="C51" s="111" t="s">
        <v>213</v>
      </c>
      <c r="D51" s="109" t="s">
        <v>82</v>
      </c>
      <c r="E51" s="184" t="s">
        <v>1019</v>
      </c>
      <c r="F51" s="109" t="s">
        <v>214</v>
      </c>
      <c r="G51" s="73">
        <v>44417</v>
      </c>
      <c r="H51" s="73">
        <v>44417</v>
      </c>
      <c r="I51" s="115" t="s">
        <v>1223</v>
      </c>
      <c r="J51" s="184" t="s">
        <v>761</v>
      </c>
      <c r="K51" s="116" t="s">
        <v>146</v>
      </c>
      <c r="L51" s="109" t="s">
        <v>215</v>
      </c>
      <c r="M51" s="38" t="str">
        <f t="shared" si="44"/>
        <v>6274</v>
      </c>
      <c r="N51" s="109">
        <v>6274001903</v>
      </c>
      <c r="O51" s="116">
        <v>6274001903</v>
      </c>
      <c r="P51" s="77"/>
      <c r="Q51" s="77"/>
      <c r="R51" s="77">
        <v>37079055498</v>
      </c>
      <c r="S51" s="118">
        <f t="shared" si="2"/>
        <v>257493440.95833334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f t="shared" si="38"/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308992129</v>
      </c>
      <c r="AP51" s="41">
        <v>308992129</v>
      </c>
      <c r="AQ51" s="41">
        <v>308992129</v>
      </c>
      <c r="AR51" s="41">
        <v>308992129</v>
      </c>
      <c r="AS51" s="41">
        <v>308992129</v>
      </c>
      <c r="AT51" s="41">
        <f t="shared" si="39"/>
        <v>1544960645</v>
      </c>
      <c r="AU51" s="120">
        <f t="shared" si="32"/>
        <v>35534094853</v>
      </c>
      <c r="AV51" s="41">
        <v>308992129</v>
      </c>
      <c r="AW51" s="41">
        <v>308992129</v>
      </c>
      <c r="AX51" s="41">
        <v>308992129</v>
      </c>
      <c r="AY51" s="41">
        <v>308992129</v>
      </c>
      <c r="AZ51" s="41">
        <v>308992129</v>
      </c>
      <c r="BA51" s="41">
        <v>308992129</v>
      </c>
      <c r="BB51" s="41">
        <v>308992129</v>
      </c>
      <c r="BC51" s="41">
        <v>308992129</v>
      </c>
      <c r="BD51" s="41">
        <v>308992129</v>
      </c>
      <c r="BE51" s="41">
        <v>308992129</v>
      </c>
      <c r="BF51" s="41">
        <v>308992129</v>
      </c>
      <c r="BG51" s="41">
        <v>308992129</v>
      </c>
      <c r="BH51" s="41">
        <f t="shared" si="23"/>
        <v>3707905548</v>
      </c>
      <c r="BI51" s="120">
        <f t="shared" si="49"/>
        <v>31826189305</v>
      </c>
      <c r="BJ51" s="41">
        <v>308992129</v>
      </c>
      <c r="BK51" s="41">
        <v>308992129</v>
      </c>
      <c r="BL51" s="41">
        <v>308992129</v>
      </c>
      <c r="BM51" s="41">
        <v>308992129</v>
      </c>
      <c r="BN51" s="41">
        <v>308992129</v>
      </c>
      <c r="BO51" s="41">
        <v>308992129</v>
      </c>
      <c r="BP51" s="41">
        <v>308992129</v>
      </c>
      <c r="BQ51" s="41">
        <v>308992129</v>
      </c>
      <c r="BR51" s="41">
        <v>308992129</v>
      </c>
      <c r="BS51" s="41">
        <v>308992129</v>
      </c>
      <c r="BT51" s="41">
        <v>308992129</v>
      </c>
      <c r="BU51" s="41">
        <v>308992129</v>
      </c>
      <c r="BV51" s="41">
        <f t="shared" si="33"/>
        <v>3707905548</v>
      </c>
      <c r="BW51" s="120">
        <f t="shared" si="34"/>
        <v>28118283757</v>
      </c>
      <c r="BX51" s="61">
        <v>308992129</v>
      </c>
      <c r="BY51" s="61">
        <v>308992129</v>
      </c>
      <c r="BZ51" s="61">
        <v>308992129</v>
      </c>
      <c r="CA51" s="61">
        <v>308992129</v>
      </c>
      <c r="CB51" s="61">
        <v>308992129</v>
      </c>
      <c r="CC51" s="61">
        <v>308992129</v>
      </c>
      <c r="CD51" s="61">
        <v>308992129</v>
      </c>
      <c r="CE51" s="61">
        <v>308992129</v>
      </c>
      <c r="CF51" s="61">
        <v>308992129</v>
      </c>
      <c r="CG51" s="61">
        <v>308992129</v>
      </c>
      <c r="CH51" s="61">
        <v>308992129</v>
      </c>
      <c r="CI51" s="61">
        <v>308992129</v>
      </c>
      <c r="CJ51" s="41">
        <f t="shared" si="45"/>
        <v>3707905548</v>
      </c>
      <c r="CK51" s="120">
        <f t="shared" si="36"/>
        <v>24410378209</v>
      </c>
      <c r="CL51" s="41">
        <v>308992129</v>
      </c>
      <c r="CM51" s="41">
        <v>308992129</v>
      </c>
      <c r="CN51" s="41">
        <v>308992129</v>
      </c>
      <c r="CO51" s="41">
        <v>308992129</v>
      </c>
      <c r="CP51" s="41">
        <v>308992129</v>
      </c>
      <c r="CQ51" s="41">
        <v>308992129</v>
      </c>
      <c r="CR51" s="41">
        <v>308992129</v>
      </c>
      <c r="CS51" s="41">
        <v>308992129</v>
      </c>
      <c r="CT51" s="41">
        <v>308992129</v>
      </c>
      <c r="CU51" s="41">
        <v>308992129</v>
      </c>
      <c r="CV51" s="41">
        <v>308992129</v>
      </c>
      <c r="CW51" s="41">
        <v>308992129</v>
      </c>
      <c r="CX51" s="41">
        <f t="shared" si="46"/>
        <v>3707905548</v>
      </c>
      <c r="CY51" s="41">
        <f t="shared" si="42"/>
        <v>20702472661</v>
      </c>
      <c r="CZ51" s="41">
        <f t="shared" si="47"/>
        <v>257493440.95833334</v>
      </c>
      <c r="DA51" s="41">
        <v>257493440.95833334</v>
      </c>
      <c r="DB51" s="41">
        <v>257493440.95833334</v>
      </c>
      <c r="DC51" s="41">
        <v>257493440.95833334</v>
      </c>
      <c r="DD51" s="41"/>
      <c r="DE51" s="41"/>
      <c r="DF51" s="41"/>
      <c r="DG51" s="41"/>
      <c r="DH51" s="41"/>
      <c r="DI51" s="41"/>
      <c r="DJ51" s="41"/>
      <c r="DK51" s="41"/>
      <c r="DL51" s="41">
        <f t="shared" si="48"/>
        <v>1029973763.8333334</v>
      </c>
      <c r="DM51" s="41">
        <f t="shared" si="17"/>
        <v>19672498897.166668</v>
      </c>
      <c r="DN51" s="1">
        <f t="shared" si="18"/>
        <v>2021</v>
      </c>
    </row>
    <row r="52" spans="1:118" s="42" customFormat="1" ht="13" x14ac:dyDescent="0.25">
      <c r="A52" s="109" t="s">
        <v>195</v>
      </c>
      <c r="B52" s="109" t="s">
        <v>196</v>
      </c>
      <c r="C52" s="111" t="s">
        <v>197</v>
      </c>
      <c r="D52" s="109" t="s">
        <v>82</v>
      </c>
      <c r="E52" s="184" t="s">
        <v>1020</v>
      </c>
      <c r="F52" s="109" t="s">
        <v>216</v>
      </c>
      <c r="G52" s="73">
        <v>44417</v>
      </c>
      <c r="H52" s="73">
        <v>44417</v>
      </c>
      <c r="I52" s="115" t="s">
        <v>1223</v>
      </c>
      <c r="J52" s="184" t="s">
        <v>754</v>
      </c>
      <c r="K52" s="116" t="s">
        <v>217</v>
      </c>
      <c r="L52" s="109" t="s">
        <v>218</v>
      </c>
      <c r="M52" s="38" t="str">
        <f t="shared" si="44"/>
        <v>6274</v>
      </c>
      <c r="N52" s="109">
        <v>6274001903</v>
      </c>
      <c r="O52" s="116">
        <v>6274001903</v>
      </c>
      <c r="P52" s="77"/>
      <c r="Q52" s="77"/>
      <c r="R52" s="77">
        <v>40241134847</v>
      </c>
      <c r="S52" s="118">
        <f t="shared" si="2"/>
        <v>279452325.3263889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f t="shared" si="38"/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335346322</v>
      </c>
      <c r="AP52" s="41">
        <v>335346322</v>
      </c>
      <c r="AQ52" s="41">
        <v>335346322</v>
      </c>
      <c r="AR52" s="41">
        <v>335346322</v>
      </c>
      <c r="AS52" s="41">
        <v>335346322</v>
      </c>
      <c r="AT52" s="41">
        <f t="shared" si="39"/>
        <v>1676731610</v>
      </c>
      <c r="AU52" s="120">
        <f t="shared" si="32"/>
        <v>38564403237</v>
      </c>
      <c r="AV52" s="41">
        <v>335346322</v>
      </c>
      <c r="AW52" s="41">
        <v>335346322</v>
      </c>
      <c r="AX52" s="41">
        <v>335346322</v>
      </c>
      <c r="AY52" s="41">
        <v>335346322</v>
      </c>
      <c r="AZ52" s="41">
        <v>335346322</v>
      </c>
      <c r="BA52" s="41">
        <v>335346322</v>
      </c>
      <c r="BB52" s="41">
        <v>335346322</v>
      </c>
      <c r="BC52" s="41">
        <v>335346322</v>
      </c>
      <c r="BD52" s="41">
        <v>335346322</v>
      </c>
      <c r="BE52" s="41">
        <v>335346322</v>
      </c>
      <c r="BF52" s="41">
        <v>335346322</v>
      </c>
      <c r="BG52" s="41">
        <v>335346322</v>
      </c>
      <c r="BH52" s="41">
        <f t="shared" ref="BH52:BH83" si="50">+SUM(AV52:BG52)</f>
        <v>4024155864</v>
      </c>
      <c r="BI52" s="120">
        <f t="shared" si="49"/>
        <v>34540247373</v>
      </c>
      <c r="BJ52" s="41">
        <v>335346322</v>
      </c>
      <c r="BK52" s="41">
        <v>335346322</v>
      </c>
      <c r="BL52" s="41">
        <v>335346322</v>
      </c>
      <c r="BM52" s="41">
        <v>335346322</v>
      </c>
      <c r="BN52" s="41">
        <v>335346322</v>
      </c>
      <c r="BO52" s="41">
        <v>335346322</v>
      </c>
      <c r="BP52" s="41">
        <v>335346322</v>
      </c>
      <c r="BQ52" s="41">
        <v>335346322</v>
      </c>
      <c r="BR52" s="41">
        <v>335346322</v>
      </c>
      <c r="BS52" s="41">
        <v>335346322</v>
      </c>
      <c r="BT52" s="41">
        <v>335346322</v>
      </c>
      <c r="BU52" s="41">
        <v>335346322</v>
      </c>
      <c r="BV52" s="41">
        <f t="shared" si="33"/>
        <v>4024155864</v>
      </c>
      <c r="BW52" s="120">
        <f t="shared" si="34"/>
        <v>30516091509</v>
      </c>
      <c r="BX52" s="61">
        <v>335346322</v>
      </c>
      <c r="BY52" s="61">
        <v>335346322</v>
      </c>
      <c r="BZ52" s="61">
        <v>335346322</v>
      </c>
      <c r="CA52" s="61">
        <v>335346322</v>
      </c>
      <c r="CB52" s="61">
        <v>335346322</v>
      </c>
      <c r="CC52" s="61">
        <v>335346322</v>
      </c>
      <c r="CD52" s="61">
        <v>335346322</v>
      </c>
      <c r="CE52" s="61">
        <v>335346322</v>
      </c>
      <c r="CF52" s="61">
        <v>335346322</v>
      </c>
      <c r="CG52" s="61">
        <v>335346322</v>
      </c>
      <c r="CH52" s="61">
        <v>335346322</v>
      </c>
      <c r="CI52" s="61">
        <v>335346322</v>
      </c>
      <c r="CJ52" s="41">
        <f t="shared" si="45"/>
        <v>4024155864</v>
      </c>
      <c r="CK52" s="120">
        <f t="shared" si="36"/>
        <v>26491935645</v>
      </c>
      <c r="CL52" s="41">
        <v>335346322</v>
      </c>
      <c r="CM52" s="41">
        <v>335346322</v>
      </c>
      <c r="CN52" s="41">
        <v>335346322</v>
      </c>
      <c r="CO52" s="41">
        <v>335346322</v>
      </c>
      <c r="CP52" s="41">
        <v>335346322</v>
      </c>
      <c r="CQ52" s="41">
        <v>335346322</v>
      </c>
      <c r="CR52" s="41">
        <v>335346322</v>
      </c>
      <c r="CS52" s="41">
        <v>335346322</v>
      </c>
      <c r="CT52" s="41">
        <v>335346322</v>
      </c>
      <c r="CU52" s="41">
        <v>335346322</v>
      </c>
      <c r="CV52" s="41">
        <v>335346322</v>
      </c>
      <c r="CW52" s="41">
        <v>335346322</v>
      </c>
      <c r="CX52" s="41">
        <f t="shared" si="46"/>
        <v>4024155864</v>
      </c>
      <c r="CY52" s="41">
        <f t="shared" si="42"/>
        <v>22467779781</v>
      </c>
      <c r="CZ52" s="41">
        <f t="shared" si="47"/>
        <v>279452325.3263889</v>
      </c>
      <c r="DA52" s="41">
        <v>279452325.3263889</v>
      </c>
      <c r="DB52" s="41">
        <v>279452325.3263889</v>
      </c>
      <c r="DC52" s="41">
        <v>279452325.3263889</v>
      </c>
      <c r="DD52" s="41"/>
      <c r="DE52" s="41"/>
      <c r="DF52" s="41"/>
      <c r="DG52" s="41"/>
      <c r="DH52" s="41"/>
      <c r="DI52" s="41"/>
      <c r="DJ52" s="41"/>
      <c r="DK52" s="41"/>
      <c r="DL52" s="41">
        <f t="shared" si="48"/>
        <v>1117809301.3055556</v>
      </c>
      <c r="DM52" s="41">
        <f t="shared" si="17"/>
        <v>21349970479.694443</v>
      </c>
      <c r="DN52" s="1">
        <f t="shared" si="18"/>
        <v>2021</v>
      </c>
    </row>
    <row r="53" spans="1:118" s="42" customFormat="1" ht="13" x14ac:dyDescent="0.25">
      <c r="A53" s="109" t="s">
        <v>195</v>
      </c>
      <c r="B53" s="109" t="s">
        <v>196</v>
      </c>
      <c r="C53" s="111" t="s">
        <v>219</v>
      </c>
      <c r="D53" s="109" t="s">
        <v>82</v>
      </c>
      <c r="E53" s="184" t="s">
        <v>1021</v>
      </c>
      <c r="F53" s="109" t="s">
        <v>220</v>
      </c>
      <c r="G53" s="73">
        <v>44417</v>
      </c>
      <c r="H53" s="73">
        <v>44417</v>
      </c>
      <c r="I53" s="115" t="s">
        <v>1223</v>
      </c>
      <c r="J53" s="184" t="s">
        <v>766</v>
      </c>
      <c r="K53" s="116" t="s">
        <v>221</v>
      </c>
      <c r="L53" s="109" t="s">
        <v>222</v>
      </c>
      <c r="M53" s="38" t="str">
        <f t="shared" si="44"/>
        <v>6274</v>
      </c>
      <c r="N53" s="109">
        <v>6274001903</v>
      </c>
      <c r="O53" s="116">
        <v>6274001903</v>
      </c>
      <c r="P53" s="77"/>
      <c r="Q53" s="77"/>
      <c r="R53" s="77">
        <v>42627620306</v>
      </c>
      <c r="S53" s="118">
        <f t="shared" si="2"/>
        <v>296025141.0138889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f t="shared" si="38"/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355249903</v>
      </c>
      <c r="AP53" s="41">
        <v>355249903</v>
      </c>
      <c r="AQ53" s="41">
        <v>355249903</v>
      </c>
      <c r="AR53" s="41">
        <v>355249903</v>
      </c>
      <c r="AS53" s="41">
        <v>355249903</v>
      </c>
      <c r="AT53" s="41">
        <f t="shared" si="39"/>
        <v>1776249515</v>
      </c>
      <c r="AU53" s="120">
        <f t="shared" si="32"/>
        <v>40851370791</v>
      </c>
      <c r="AV53" s="41">
        <v>355249903</v>
      </c>
      <c r="AW53" s="41">
        <v>355249903</v>
      </c>
      <c r="AX53" s="41">
        <v>355249903</v>
      </c>
      <c r="AY53" s="41">
        <v>355249903</v>
      </c>
      <c r="AZ53" s="41">
        <v>355249903</v>
      </c>
      <c r="BA53" s="41">
        <v>355249903</v>
      </c>
      <c r="BB53" s="41">
        <v>355249903</v>
      </c>
      <c r="BC53" s="41">
        <v>355249903</v>
      </c>
      <c r="BD53" s="41">
        <v>355249903</v>
      </c>
      <c r="BE53" s="41">
        <v>355249903</v>
      </c>
      <c r="BF53" s="41">
        <v>355249903</v>
      </c>
      <c r="BG53" s="41">
        <v>355249903</v>
      </c>
      <c r="BH53" s="41">
        <f t="shared" si="50"/>
        <v>4262998836</v>
      </c>
      <c r="BI53" s="120">
        <f t="shared" si="49"/>
        <v>36588371955</v>
      </c>
      <c r="BJ53" s="41">
        <v>355249903</v>
      </c>
      <c r="BK53" s="41">
        <v>355249903</v>
      </c>
      <c r="BL53" s="41">
        <v>355249903</v>
      </c>
      <c r="BM53" s="41">
        <v>355249903</v>
      </c>
      <c r="BN53" s="41">
        <v>355249903</v>
      </c>
      <c r="BO53" s="41">
        <v>355249903</v>
      </c>
      <c r="BP53" s="41">
        <v>355249903</v>
      </c>
      <c r="BQ53" s="41">
        <v>355249903</v>
      </c>
      <c r="BR53" s="41">
        <v>355249903</v>
      </c>
      <c r="BS53" s="41">
        <v>355249903</v>
      </c>
      <c r="BT53" s="41">
        <v>355249903</v>
      </c>
      <c r="BU53" s="41">
        <v>355249903</v>
      </c>
      <c r="BV53" s="41">
        <f t="shared" si="33"/>
        <v>4262998836</v>
      </c>
      <c r="BW53" s="120">
        <f t="shared" si="34"/>
        <v>32325373119</v>
      </c>
      <c r="BX53" s="61">
        <v>355249903</v>
      </c>
      <c r="BY53" s="61">
        <v>355249903</v>
      </c>
      <c r="BZ53" s="61">
        <v>355249903</v>
      </c>
      <c r="CA53" s="61">
        <v>355249903</v>
      </c>
      <c r="CB53" s="61">
        <v>355249903</v>
      </c>
      <c r="CC53" s="61">
        <v>355249903</v>
      </c>
      <c r="CD53" s="61">
        <v>355249903</v>
      </c>
      <c r="CE53" s="61">
        <v>355249903</v>
      </c>
      <c r="CF53" s="61">
        <v>355249903</v>
      </c>
      <c r="CG53" s="61">
        <v>355249903</v>
      </c>
      <c r="CH53" s="61">
        <v>355249903</v>
      </c>
      <c r="CI53" s="61">
        <v>355249903</v>
      </c>
      <c r="CJ53" s="41">
        <f t="shared" si="45"/>
        <v>4262998836</v>
      </c>
      <c r="CK53" s="120">
        <f t="shared" si="36"/>
        <v>28062374283</v>
      </c>
      <c r="CL53" s="41">
        <v>355249903</v>
      </c>
      <c r="CM53" s="41">
        <v>355249903</v>
      </c>
      <c r="CN53" s="41">
        <v>355249903</v>
      </c>
      <c r="CO53" s="41">
        <v>355249903</v>
      </c>
      <c r="CP53" s="41">
        <v>355249903</v>
      </c>
      <c r="CQ53" s="41">
        <v>355249903</v>
      </c>
      <c r="CR53" s="41">
        <v>355249903</v>
      </c>
      <c r="CS53" s="41">
        <v>355249903</v>
      </c>
      <c r="CT53" s="41">
        <v>355249903</v>
      </c>
      <c r="CU53" s="41">
        <v>355249903</v>
      </c>
      <c r="CV53" s="41">
        <v>355249903</v>
      </c>
      <c r="CW53" s="41">
        <v>355249903</v>
      </c>
      <c r="CX53" s="41">
        <f t="shared" si="46"/>
        <v>4262998836</v>
      </c>
      <c r="CY53" s="41">
        <f t="shared" si="42"/>
        <v>23799375447</v>
      </c>
      <c r="CZ53" s="41">
        <f t="shared" si="47"/>
        <v>296025141.0138889</v>
      </c>
      <c r="DA53" s="41">
        <v>296025141.0138889</v>
      </c>
      <c r="DB53" s="41">
        <v>296025141.0138889</v>
      </c>
      <c r="DC53" s="41">
        <v>296025141.0138889</v>
      </c>
      <c r="DD53" s="41"/>
      <c r="DE53" s="41"/>
      <c r="DF53" s="41"/>
      <c r="DG53" s="41"/>
      <c r="DH53" s="41"/>
      <c r="DI53" s="41"/>
      <c r="DJ53" s="41"/>
      <c r="DK53" s="41"/>
      <c r="DL53" s="41">
        <f t="shared" si="48"/>
        <v>1184100564.0555556</v>
      </c>
      <c r="DM53" s="41">
        <f t="shared" si="17"/>
        <v>22615274882.944443</v>
      </c>
      <c r="DN53" s="1">
        <f t="shared" si="18"/>
        <v>2021</v>
      </c>
    </row>
    <row r="54" spans="1:118" s="42" customFormat="1" ht="13" x14ac:dyDescent="0.25">
      <c r="A54" s="109" t="s">
        <v>195</v>
      </c>
      <c r="B54" s="109" t="s">
        <v>205</v>
      </c>
      <c r="C54" s="111" t="s">
        <v>197</v>
      </c>
      <c r="D54" s="109" t="s">
        <v>82</v>
      </c>
      <c r="E54" s="184" t="s">
        <v>1022</v>
      </c>
      <c r="F54" s="109" t="s">
        <v>223</v>
      </c>
      <c r="G54" s="73">
        <v>44417</v>
      </c>
      <c r="H54" s="73">
        <v>44417</v>
      </c>
      <c r="I54" s="115" t="s">
        <v>1223</v>
      </c>
      <c r="J54" s="184" t="s">
        <v>767</v>
      </c>
      <c r="K54" s="116" t="s">
        <v>224</v>
      </c>
      <c r="L54" s="109" t="s">
        <v>225</v>
      </c>
      <c r="M54" s="38" t="str">
        <f t="shared" si="44"/>
        <v>6274</v>
      </c>
      <c r="N54" s="109">
        <v>6274001903</v>
      </c>
      <c r="O54" s="116">
        <v>6274001903</v>
      </c>
      <c r="P54" s="77"/>
      <c r="Q54" s="77"/>
      <c r="R54" s="77">
        <v>8257058918</v>
      </c>
      <c r="S54" s="118">
        <f t="shared" si="2"/>
        <v>57340686.930555552</v>
      </c>
      <c r="T54" s="41">
        <v>0</v>
      </c>
      <c r="U54" s="41">
        <v>0</v>
      </c>
      <c r="V54" s="41">
        <v>0</v>
      </c>
      <c r="W54" s="41">
        <v>0</v>
      </c>
      <c r="X54" s="41">
        <v>0</v>
      </c>
      <c r="Y54" s="41">
        <v>0</v>
      </c>
      <c r="Z54" s="41">
        <v>0</v>
      </c>
      <c r="AA54" s="41">
        <v>0</v>
      </c>
      <c r="AB54" s="41">
        <v>0</v>
      </c>
      <c r="AC54" s="41">
        <v>0</v>
      </c>
      <c r="AD54" s="41">
        <v>0</v>
      </c>
      <c r="AE54" s="41">
        <v>0</v>
      </c>
      <c r="AF54" s="41">
        <f t="shared" si="38"/>
        <v>0</v>
      </c>
      <c r="AG54" s="41">
        <v>0</v>
      </c>
      <c r="AH54" s="41">
        <v>0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68808825</v>
      </c>
      <c r="AP54" s="41">
        <v>68808825</v>
      </c>
      <c r="AQ54" s="41">
        <v>68808825</v>
      </c>
      <c r="AR54" s="41">
        <v>68808825</v>
      </c>
      <c r="AS54" s="41">
        <v>68808825</v>
      </c>
      <c r="AT54" s="41">
        <f t="shared" si="39"/>
        <v>344044125</v>
      </c>
      <c r="AU54" s="120">
        <f t="shared" si="32"/>
        <v>7913014793</v>
      </c>
      <c r="AV54" s="41">
        <v>68808825</v>
      </c>
      <c r="AW54" s="41">
        <v>68808825</v>
      </c>
      <c r="AX54" s="41">
        <v>68808825</v>
      </c>
      <c r="AY54" s="41">
        <v>68808825</v>
      </c>
      <c r="AZ54" s="41">
        <v>68808825</v>
      </c>
      <c r="BA54" s="41">
        <v>68808825</v>
      </c>
      <c r="BB54" s="41">
        <v>68808825</v>
      </c>
      <c r="BC54" s="41">
        <v>68808825</v>
      </c>
      <c r="BD54" s="41">
        <v>68808825</v>
      </c>
      <c r="BE54" s="41">
        <v>68808825</v>
      </c>
      <c r="BF54" s="41">
        <v>68808825</v>
      </c>
      <c r="BG54" s="41">
        <v>68808825</v>
      </c>
      <c r="BH54" s="41">
        <f t="shared" si="50"/>
        <v>825705900</v>
      </c>
      <c r="BI54" s="120">
        <f t="shared" si="49"/>
        <v>7087308893</v>
      </c>
      <c r="BJ54" s="41">
        <v>68808825</v>
      </c>
      <c r="BK54" s="41">
        <v>68808825</v>
      </c>
      <c r="BL54" s="41">
        <v>68808825</v>
      </c>
      <c r="BM54" s="41">
        <v>68808825</v>
      </c>
      <c r="BN54" s="41">
        <v>68808825</v>
      </c>
      <c r="BO54" s="41">
        <v>68808825</v>
      </c>
      <c r="BP54" s="41">
        <v>68808825</v>
      </c>
      <c r="BQ54" s="41">
        <v>68808825</v>
      </c>
      <c r="BR54" s="41">
        <v>68808825</v>
      </c>
      <c r="BS54" s="41">
        <v>68808825</v>
      </c>
      <c r="BT54" s="41">
        <v>68808825</v>
      </c>
      <c r="BU54" s="41">
        <v>68808825</v>
      </c>
      <c r="BV54" s="41">
        <f t="shared" si="33"/>
        <v>825705900</v>
      </c>
      <c r="BW54" s="120">
        <f t="shared" si="34"/>
        <v>6261602993</v>
      </c>
      <c r="BX54" s="61">
        <v>68808825</v>
      </c>
      <c r="BY54" s="61">
        <v>68808825</v>
      </c>
      <c r="BZ54" s="61">
        <v>68808825</v>
      </c>
      <c r="CA54" s="61">
        <v>68808825</v>
      </c>
      <c r="CB54" s="61">
        <v>68808825</v>
      </c>
      <c r="CC54" s="61">
        <v>68808825</v>
      </c>
      <c r="CD54" s="61">
        <v>68808825</v>
      </c>
      <c r="CE54" s="61">
        <v>68808825</v>
      </c>
      <c r="CF54" s="61">
        <v>68808825</v>
      </c>
      <c r="CG54" s="61">
        <v>68808825</v>
      </c>
      <c r="CH54" s="61">
        <v>68808825</v>
      </c>
      <c r="CI54" s="61">
        <v>68808825</v>
      </c>
      <c r="CJ54" s="41">
        <f t="shared" si="45"/>
        <v>825705900</v>
      </c>
      <c r="CK54" s="120">
        <f t="shared" si="36"/>
        <v>5435897093</v>
      </c>
      <c r="CL54" s="41">
        <v>68808825</v>
      </c>
      <c r="CM54" s="41">
        <v>68808825</v>
      </c>
      <c r="CN54" s="41">
        <v>68808825</v>
      </c>
      <c r="CO54" s="41">
        <v>68808825</v>
      </c>
      <c r="CP54" s="41">
        <v>68808825</v>
      </c>
      <c r="CQ54" s="41">
        <v>68808825</v>
      </c>
      <c r="CR54" s="41">
        <v>68808825</v>
      </c>
      <c r="CS54" s="41">
        <v>68808825</v>
      </c>
      <c r="CT54" s="41">
        <v>68808825</v>
      </c>
      <c r="CU54" s="41">
        <v>68808825</v>
      </c>
      <c r="CV54" s="41">
        <v>68808825</v>
      </c>
      <c r="CW54" s="41">
        <v>68808825</v>
      </c>
      <c r="CX54" s="41">
        <f t="shared" si="46"/>
        <v>825705900</v>
      </c>
      <c r="CY54" s="41">
        <f t="shared" si="42"/>
        <v>4610191193</v>
      </c>
      <c r="CZ54" s="41">
        <f t="shared" si="47"/>
        <v>57340686.930555552</v>
      </c>
      <c r="DA54" s="41">
        <v>57340686.930555552</v>
      </c>
      <c r="DB54" s="41">
        <v>57340686.930555552</v>
      </c>
      <c r="DC54" s="41">
        <v>57340686.930555552</v>
      </c>
      <c r="DD54" s="41"/>
      <c r="DE54" s="41"/>
      <c r="DF54" s="41"/>
      <c r="DG54" s="41"/>
      <c r="DH54" s="41"/>
      <c r="DI54" s="41"/>
      <c r="DJ54" s="41"/>
      <c r="DK54" s="41"/>
      <c r="DL54" s="41">
        <f t="shared" si="48"/>
        <v>229362747.72222221</v>
      </c>
      <c r="DM54" s="41">
        <f t="shared" si="17"/>
        <v>4380828445.2777777</v>
      </c>
      <c r="DN54" s="1">
        <f t="shared" si="18"/>
        <v>2021</v>
      </c>
    </row>
    <row r="55" spans="1:118" s="42" customFormat="1" ht="13" x14ac:dyDescent="0.25">
      <c r="A55" s="110" t="s">
        <v>344</v>
      </c>
      <c r="B55" s="109" t="s">
        <v>196</v>
      </c>
      <c r="C55" s="111" t="s">
        <v>213</v>
      </c>
      <c r="D55" s="109" t="s">
        <v>147</v>
      </c>
      <c r="E55" s="184" t="s">
        <v>1117</v>
      </c>
      <c r="F55" s="109" t="s">
        <v>374</v>
      </c>
      <c r="G55" s="73">
        <v>44417</v>
      </c>
      <c r="H55" s="73">
        <v>44417</v>
      </c>
      <c r="I55" s="115" t="s">
        <v>1223</v>
      </c>
      <c r="J55" s="184" t="s">
        <v>761</v>
      </c>
      <c r="K55" s="116" t="s">
        <v>146</v>
      </c>
      <c r="L55" s="109" t="s">
        <v>215</v>
      </c>
      <c r="M55" s="38" t="str">
        <f t="shared" si="44"/>
        <v>6274</v>
      </c>
      <c r="N55" s="109">
        <v>6274001906</v>
      </c>
      <c r="O55" s="116" t="s">
        <v>346</v>
      </c>
      <c r="P55" s="77"/>
      <c r="Q55" s="77"/>
      <c r="R55" s="77">
        <v>350000000</v>
      </c>
      <c r="S55" s="193">
        <f t="shared" si="2"/>
        <v>2430555.5555555555</v>
      </c>
      <c r="T55" s="155">
        <v>0</v>
      </c>
      <c r="U55" s="155">
        <v>0</v>
      </c>
      <c r="V55" s="155">
        <v>0</v>
      </c>
      <c r="W55" s="155">
        <v>0</v>
      </c>
      <c r="X55" s="155">
        <v>0</v>
      </c>
      <c r="Y55" s="155">
        <v>0</v>
      </c>
      <c r="Z55" s="155">
        <v>0</v>
      </c>
      <c r="AA55" s="155">
        <v>0</v>
      </c>
      <c r="AB55" s="155">
        <v>0</v>
      </c>
      <c r="AC55" s="155">
        <v>0</v>
      </c>
      <c r="AD55" s="155">
        <v>0</v>
      </c>
      <c r="AE55" s="155">
        <v>0</v>
      </c>
      <c r="AF55" s="155">
        <f t="shared" si="38"/>
        <v>0</v>
      </c>
      <c r="AG55" s="159">
        <v>0</v>
      </c>
      <c r="AH55" s="155">
        <v>0</v>
      </c>
      <c r="AI55" s="155">
        <v>0</v>
      </c>
      <c r="AJ55" s="155">
        <v>0</v>
      </c>
      <c r="AK55" s="155">
        <v>0</v>
      </c>
      <c r="AL55" s="155">
        <v>0</v>
      </c>
      <c r="AM55" s="155">
        <v>0</v>
      </c>
      <c r="AN55" s="155">
        <v>0</v>
      </c>
      <c r="AO55" s="155">
        <v>2916666</v>
      </c>
      <c r="AP55" s="155">
        <v>2916666</v>
      </c>
      <c r="AQ55" s="155">
        <v>2916666</v>
      </c>
      <c r="AR55" s="155">
        <v>2916666</v>
      </c>
      <c r="AS55" s="155">
        <v>2916666</v>
      </c>
      <c r="AT55" s="155">
        <f t="shared" si="39"/>
        <v>14583330</v>
      </c>
      <c r="AU55" s="159">
        <f t="shared" si="32"/>
        <v>335416670</v>
      </c>
      <c r="AV55" s="155">
        <v>2916666</v>
      </c>
      <c r="AW55" s="155">
        <v>2916666</v>
      </c>
      <c r="AX55" s="155">
        <v>2916666</v>
      </c>
      <c r="AY55" s="155">
        <v>2916666</v>
      </c>
      <c r="AZ55" s="155">
        <v>2916666</v>
      </c>
      <c r="BA55" s="155">
        <v>2916666</v>
      </c>
      <c r="BB55" s="155">
        <v>2916666</v>
      </c>
      <c r="BC55" s="155">
        <v>2916666</v>
      </c>
      <c r="BD55" s="155">
        <v>2916666</v>
      </c>
      <c r="BE55" s="155">
        <v>2916666</v>
      </c>
      <c r="BF55" s="155">
        <v>2916666</v>
      </c>
      <c r="BG55" s="155">
        <v>2916666</v>
      </c>
      <c r="BH55" s="155">
        <f t="shared" si="50"/>
        <v>34999992</v>
      </c>
      <c r="BI55" s="159">
        <f t="shared" si="49"/>
        <v>300416678</v>
      </c>
      <c r="BJ55" s="155">
        <v>2916666</v>
      </c>
      <c r="BK55" s="155">
        <v>2916666</v>
      </c>
      <c r="BL55" s="155">
        <v>2916666</v>
      </c>
      <c r="BM55" s="155">
        <v>2916666</v>
      </c>
      <c r="BN55" s="155">
        <v>2916666</v>
      </c>
      <c r="BO55" s="155">
        <v>2916666</v>
      </c>
      <c r="BP55" s="155">
        <v>2916666</v>
      </c>
      <c r="BQ55" s="155">
        <v>2916666</v>
      </c>
      <c r="BR55" s="155">
        <v>2916666</v>
      </c>
      <c r="BS55" s="155">
        <v>2916666</v>
      </c>
      <c r="BT55" s="155">
        <v>2916666</v>
      </c>
      <c r="BU55" s="155">
        <v>2916666</v>
      </c>
      <c r="BV55" s="155">
        <f t="shared" si="33"/>
        <v>34999992</v>
      </c>
      <c r="BW55" s="159">
        <f t="shared" si="34"/>
        <v>265416686</v>
      </c>
      <c r="BX55" s="157">
        <v>2916666</v>
      </c>
      <c r="BY55" s="157">
        <v>2916666</v>
      </c>
      <c r="BZ55" s="157">
        <v>2916666</v>
      </c>
      <c r="CA55" s="157">
        <v>2916666</v>
      </c>
      <c r="CB55" s="157">
        <v>2916666</v>
      </c>
      <c r="CC55" s="157">
        <v>2916666</v>
      </c>
      <c r="CD55" s="157">
        <v>2916666</v>
      </c>
      <c r="CE55" s="157">
        <v>2916666</v>
      </c>
      <c r="CF55" s="157">
        <v>2916666</v>
      </c>
      <c r="CG55" s="157">
        <v>2916666</v>
      </c>
      <c r="CH55" s="157">
        <v>2916666</v>
      </c>
      <c r="CI55" s="157">
        <v>2916666</v>
      </c>
      <c r="CJ55" s="155">
        <f t="shared" si="45"/>
        <v>34999992</v>
      </c>
      <c r="CK55" s="159">
        <f t="shared" si="36"/>
        <v>230416694</v>
      </c>
      <c r="CL55" s="155">
        <v>2916666</v>
      </c>
      <c r="CM55" s="155">
        <v>2916666</v>
      </c>
      <c r="CN55" s="155">
        <v>2916666</v>
      </c>
      <c r="CO55" s="155">
        <v>2916666</v>
      </c>
      <c r="CP55" s="155">
        <v>2916666</v>
      </c>
      <c r="CQ55" s="155">
        <v>2916666</v>
      </c>
      <c r="CR55" s="155">
        <v>2916666</v>
      </c>
      <c r="CS55" s="155">
        <v>2916666</v>
      </c>
      <c r="CT55" s="155">
        <v>2916666</v>
      </c>
      <c r="CU55" s="155">
        <v>2916666</v>
      </c>
      <c r="CV55" s="155">
        <v>2916666</v>
      </c>
      <c r="CW55" s="155">
        <v>2916666</v>
      </c>
      <c r="CX55" s="155">
        <f t="shared" si="46"/>
        <v>34999992</v>
      </c>
      <c r="CY55" s="155">
        <f t="shared" si="42"/>
        <v>195416702</v>
      </c>
      <c r="CZ55" s="155">
        <f t="shared" si="47"/>
        <v>2430555.5555555555</v>
      </c>
      <c r="DA55" s="155">
        <v>2430555.5555555555</v>
      </c>
      <c r="DB55" s="155">
        <v>2430555.5555555555</v>
      </c>
      <c r="DC55" s="155">
        <v>2430555.5555555555</v>
      </c>
      <c r="DD55" s="155"/>
      <c r="DE55" s="155"/>
      <c r="DF55" s="155"/>
      <c r="DG55" s="155"/>
      <c r="DH55" s="155"/>
      <c r="DI55" s="155"/>
      <c r="DJ55" s="155"/>
      <c r="DK55" s="155"/>
      <c r="DL55" s="155">
        <f t="shared" si="48"/>
        <v>9722222.222222222</v>
      </c>
      <c r="DM55" s="155">
        <f t="shared" si="17"/>
        <v>185694479.77777779</v>
      </c>
      <c r="DN55" s="1">
        <f t="shared" si="18"/>
        <v>2021</v>
      </c>
    </row>
    <row r="56" spans="1:118" s="42" customFormat="1" ht="13" x14ac:dyDescent="0.25">
      <c r="A56" s="110" t="s">
        <v>344</v>
      </c>
      <c r="B56" s="109" t="s">
        <v>196</v>
      </c>
      <c r="C56" s="111" t="s">
        <v>213</v>
      </c>
      <c r="D56" s="109" t="s">
        <v>147</v>
      </c>
      <c r="E56" s="184" t="s">
        <v>1118</v>
      </c>
      <c r="F56" s="109" t="s">
        <v>375</v>
      </c>
      <c r="G56" s="73">
        <v>44417</v>
      </c>
      <c r="H56" s="73">
        <v>44417</v>
      </c>
      <c r="I56" s="115" t="s">
        <v>1223</v>
      </c>
      <c r="J56" s="184" t="s">
        <v>761</v>
      </c>
      <c r="K56" s="116" t="s">
        <v>146</v>
      </c>
      <c r="L56" s="109" t="s">
        <v>215</v>
      </c>
      <c r="M56" s="38" t="str">
        <f t="shared" si="44"/>
        <v>6274</v>
      </c>
      <c r="N56" s="109">
        <v>6274001906</v>
      </c>
      <c r="O56" s="116" t="s">
        <v>346</v>
      </c>
      <c r="P56" s="77"/>
      <c r="Q56" s="77"/>
      <c r="R56" s="77">
        <v>7914354019</v>
      </c>
      <c r="S56" s="193">
        <f t="shared" si="2"/>
        <v>54960791.798611112</v>
      </c>
      <c r="T56" s="155">
        <v>0</v>
      </c>
      <c r="U56" s="155">
        <v>0</v>
      </c>
      <c r="V56" s="155">
        <v>0</v>
      </c>
      <c r="W56" s="155">
        <v>0</v>
      </c>
      <c r="X56" s="155">
        <v>0</v>
      </c>
      <c r="Y56" s="155">
        <v>0</v>
      </c>
      <c r="Z56" s="155">
        <v>0</v>
      </c>
      <c r="AA56" s="155">
        <v>0</v>
      </c>
      <c r="AB56" s="155">
        <v>0</v>
      </c>
      <c r="AC56" s="155">
        <v>0</v>
      </c>
      <c r="AD56" s="155">
        <v>0</v>
      </c>
      <c r="AE56" s="155">
        <v>0</v>
      </c>
      <c r="AF56" s="155">
        <f t="shared" si="38"/>
        <v>0</v>
      </c>
      <c r="AG56" s="159">
        <v>0</v>
      </c>
      <c r="AH56" s="155">
        <v>0</v>
      </c>
      <c r="AI56" s="155">
        <v>0</v>
      </c>
      <c r="AJ56" s="155">
        <v>0</v>
      </c>
      <c r="AK56" s="155">
        <v>0</v>
      </c>
      <c r="AL56" s="155">
        <v>0</v>
      </c>
      <c r="AM56" s="155">
        <v>0</v>
      </c>
      <c r="AN56" s="155">
        <v>0</v>
      </c>
      <c r="AO56" s="155">
        <v>66127518</v>
      </c>
      <c r="AP56" s="155">
        <v>66127518</v>
      </c>
      <c r="AQ56" s="155">
        <v>66127518</v>
      </c>
      <c r="AR56" s="155">
        <v>66127518</v>
      </c>
      <c r="AS56" s="155">
        <v>66127518</v>
      </c>
      <c r="AT56" s="155">
        <f t="shared" si="39"/>
        <v>330637590</v>
      </c>
      <c r="AU56" s="159">
        <f t="shared" si="32"/>
        <v>7583716429</v>
      </c>
      <c r="AV56" s="155">
        <v>66127518</v>
      </c>
      <c r="AW56" s="155">
        <v>66127518</v>
      </c>
      <c r="AX56" s="155">
        <v>66127518</v>
      </c>
      <c r="AY56" s="155">
        <v>66127518</v>
      </c>
      <c r="AZ56" s="155">
        <v>66127518</v>
      </c>
      <c r="BA56" s="155">
        <v>66127518</v>
      </c>
      <c r="BB56" s="155">
        <v>66127518</v>
      </c>
      <c r="BC56" s="155">
        <v>66127518</v>
      </c>
      <c r="BD56" s="155">
        <v>66127518</v>
      </c>
      <c r="BE56" s="155">
        <v>66127518</v>
      </c>
      <c r="BF56" s="155">
        <v>66127518</v>
      </c>
      <c r="BG56" s="155">
        <v>66127518</v>
      </c>
      <c r="BH56" s="155">
        <f t="shared" si="50"/>
        <v>793530216</v>
      </c>
      <c r="BI56" s="159">
        <f t="shared" si="49"/>
        <v>6790186213</v>
      </c>
      <c r="BJ56" s="155">
        <v>66127518</v>
      </c>
      <c r="BK56" s="155">
        <v>66127518</v>
      </c>
      <c r="BL56" s="155">
        <v>66127518</v>
      </c>
      <c r="BM56" s="155">
        <v>66127518</v>
      </c>
      <c r="BN56" s="155">
        <v>66127518</v>
      </c>
      <c r="BO56" s="155">
        <v>66127518</v>
      </c>
      <c r="BP56" s="155">
        <v>66127518</v>
      </c>
      <c r="BQ56" s="155">
        <v>66127518</v>
      </c>
      <c r="BR56" s="155">
        <v>66127518</v>
      </c>
      <c r="BS56" s="155">
        <v>66127518</v>
      </c>
      <c r="BT56" s="155">
        <v>66127518</v>
      </c>
      <c r="BU56" s="155">
        <v>66127518</v>
      </c>
      <c r="BV56" s="155">
        <f t="shared" si="33"/>
        <v>793530216</v>
      </c>
      <c r="BW56" s="159">
        <f t="shared" si="34"/>
        <v>5996655997</v>
      </c>
      <c r="BX56" s="157">
        <v>66127518</v>
      </c>
      <c r="BY56" s="157">
        <v>66127518</v>
      </c>
      <c r="BZ56" s="157">
        <v>66127518</v>
      </c>
      <c r="CA56" s="157">
        <v>66127518</v>
      </c>
      <c r="CB56" s="157">
        <v>66127518</v>
      </c>
      <c r="CC56" s="157">
        <v>66127518</v>
      </c>
      <c r="CD56" s="157">
        <v>66127518</v>
      </c>
      <c r="CE56" s="157">
        <v>66127518</v>
      </c>
      <c r="CF56" s="157">
        <v>66127518</v>
      </c>
      <c r="CG56" s="157">
        <v>66127518</v>
      </c>
      <c r="CH56" s="157">
        <v>66127518</v>
      </c>
      <c r="CI56" s="157">
        <v>66127518</v>
      </c>
      <c r="CJ56" s="155">
        <f t="shared" si="45"/>
        <v>793530216</v>
      </c>
      <c r="CK56" s="159">
        <f t="shared" si="36"/>
        <v>5203125781</v>
      </c>
      <c r="CL56" s="155">
        <v>66127518</v>
      </c>
      <c r="CM56" s="155">
        <v>66127518</v>
      </c>
      <c r="CN56" s="155">
        <v>66127518</v>
      </c>
      <c r="CO56" s="155">
        <v>66127518</v>
      </c>
      <c r="CP56" s="155">
        <v>66127518</v>
      </c>
      <c r="CQ56" s="155">
        <v>66127518</v>
      </c>
      <c r="CR56" s="155">
        <v>66127518</v>
      </c>
      <c r="CS56" s="155">
        <v>66127518</v>
      </c>
      <c r="CT56" s="155">
        <v>66127518</v>
      </c>
      <c r="CU56" s="155">
        <v>66127518</v>
      </c>
      <c r="CV56" s="155">
        <v>66127518</v>
      </c>
      <c r="CW56" s="155">
        <v>66127518</v>
      </c>
      <c r="CX56" s="155">
        <f t="shared" si="46"/>
        <v>793530216</v>
      </c>
      <c r="CY56" s="155">
        <f t="shared" si="42"/>
        <v>4409595565</v>
      </c>
      <c r="CZ56" s="155">
        <f t="shared" si="47"/>
        <v>54960791.798611112</v>
      </c>
      <c r="DA56" s="155">
        <v>54960791.798611112</v>
      </c>
      <c r="DB56" s="155">
        <v>54960791.798611112</v>
      </c>
      <c r="DC56" s="155">
        <v>54960791.798611112</v>
      </c>
      <c r="DD56" s="155"/>
      <c r="DE56" s="155"/>
      <c r="DF56" s="155"/>
      <c r="DG56" s="155"/>
      <c r="DH56" s="155"/>
      <c r="DI56" s="155"/>
      <c r="DJ56" s="155"/>
      <c r="DK56" s="155"/>
      <c r="DL56" s="155">
        <f t="shared" si="48"/>
        <v>219843167.19444445</v>
      </c>
      <c r="DM56" s="155">
        <f t="shared" si="17"/>
        <v>4189752397.8055553</v>
      </c>
      <c r="DN56" s="1">
        <f t="shared" si="18"/>
        <v>2021</v>
      </c>
    </row>
    <row r="57" spans="1:118" s="42" customFormat="1" ht="13" x14ac:dyDescent="0.25">
      <c r="A57" s="33" t="s">
        <v>38</v>
      </c>
      <c r="B57" s="33" t="s">
        <v>39</v>
      </c>
      <c r="C57" s="135"/>
      <c r="D57" s="33" t="s">
        <v>40</v>
      </c>
      <c r="E57" s="146" t="s">
        <v>99</v>
      </c>
      <c r="F57" s="33" t="s">
        <v>100</v>
      </c>
      <c r="G57" s="57">
        <v>44439</v>
      </c>
      <c r="H57" s="57">
        <v>44438</v>
      </c>
      <c r="I57" s="36" t="s">
        <v>1667</v>
      </c>
      <c r="J57" s="146" t="s">
        <v>94</v>
      </c>
      <c r="K57" s="37" t="s">
        <v>66</v>
      </c>
      <c r="L57" s="33"/>
      <c r="M57" s="38" t="str">
        <f t="shared" si="44"/>
        <v>6274</v>
      </c>
      <c r="N57" s="33">
        <v>6274001901</v>
      </c>
      <c r="O57" s="37"/>
      <c r="P57" s="58"/>
      <c r="Q57" s="58"/>
      <c r="R57" s="58">
        <v>3206333890</v>
      </c>
      <c r="S57" s="68">
        <f t="shared" si="2"/>
        <v>13359724.541666666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  <c r="AC57" s="41">
        <v>0</v>
      </c>
      <c r="AD57" s="41">
        <v>0</v>
      </c>
      <c r="AE57" s="41">
        <v>0</v>
      </c>
      <c r="AF57" s="41">
        <f t="shared" si="38"/>
        <v>0</v>
      </c>
      <c r="AG57" s="41">
        <v>0</v>
      </c>
      <c r="AH57" s="41">
        <v>0</v>
      </c>
      <c r="AI57" s="41">
        <v>0</v>
      </c>
      <c r="AJ57" s="41">
        <v>0</v>
      </c>
      <c r="AK57" s="41">
        <v>0</v>
      </c>
      <c r="AL57" s="41">
        <v>0</v>
      </c>
      <c r="AM57" s="41">
        <v>0</v>
      </c>
      <c r="AN57" s="41">
        <v>0</v>
      </c>
      <c r="AO57" s="41">
        <v>13359724.541666666</v>
      </c>
      <c r="AP57" s="41">
        <v>13359724.541666666</v>
      </c>
      <c r="AQ57" s="41">
        <v>13359724.541666666</v>
      </c>
      <c r="AR57" s="41">
        <v>13359724.541666666</v>
      </c>
      <c r="AS57" s="41">
        <v>13359724.541666666</v>
      </c>
      <c r="AT57" s="41">
        <f t="shared" si="39"/>
        <v>66798622.708333328</v>
      </c>
      <c r="AU57" s="41">
        <f t="shared" si="32"/>
        <v>3139535267.2916665</v>
      </c>
      <c r="AV57" s="41">
        <v>13359724.541666666</v>
      </c>
      <c r="AW57" s="41">
        <v>13359724.541666666</v>
      </c>
      <c r="AX57" s="41">
        <v>13359724.541666666</v>
      </c>
      <c r="AY57" s="41">
        <v>13359724.541666666</v>
      </c>
      <c r="AZ57" s="41">
        <v>13359724.541666666</v>
      </c>
      <c r="BA57" s="41">
        <v>13359724.541666666</v>
      </c>
      <c r="BB57" s="41">
        <v>13359724.541666666</v>
      </c>
      <c r="BC57" s="41">
        <v>13359724.541666666</v>
      </c>
      <c r="BD57" s="41">
        <v>13359724.541666666</v>
      </c>
      <c r="BE57" s="41">
        <v>13359724.541666666</v>
      </c>
      <c r="BF57" s="41">
        <v>13359724.541666666</v>
      </c>
      <c r="BG57" s="41">
        <v>13359724.541666666</v>
      </c>
      <c r="BH57" s="41">
        <f t="shared" si="50"/>
        <v>160316694.5</v>
      </c>
      <c r="BI57" s="41">
        <f t="shared" si="49"/>
        <v>2979218572.7916665</v>
      </c>
      <c r="BJ57" s="41">
        <v>13359724.541666666</v>
      </c>
      <c r="BK57" s="41">
        <v>13359724.541666666</v>
      </c>
      <c r="BL57" s="41">
        <v>13359724.541666666</v>
      </c>
      <c r="BM57" s="41">
        <v>13359724.541666666</v>
      </c>
      <c r="BN57" s="41">
        <v>13359724.541666666</v>
      </c>
      <c r="BO57" s="41">
        <v>13359724.541666666</v>
      </c>
      <c r="BP57" s="41">
        <v>13359724.541666666</v>
      </c>
      <c r="BQ57" s="41">
        <v>13359724.541666666</v>
      </c>
      <c r="BR57" s="41">
        <v>13359724.541666666</v>
      </c>
      <c r="BS57" s="41">
        <v>13359724.541666666</v>
      </c>
      <c r="BT57" s="41">
        <v>13359724.541666666</v>
      </c>
      <c r="BU57" s="41">
        <v>13359724.541666666</v>
      </c>
      <c r="BV57" s="41">
        <f t="shared" si="33"/>
        <v>160316694.5</v>
      </c>
      <c r="BW57" s="41">
        <f t="shared" si="34"/>
        <v>2818901878.2916665</v>
      </c>
      <c r="BX57" s="61">
        <v>13359724.541666666</v>
      </c>
      <c r="BY57" s="61">
        <v>13359724.541666666</v>
      </c>
      <c r="BZ57" s="61">
        <v>13359724.541666666</v>
      </c>
      <c r="CA57" s="61">
        <v>13359724.541666666</v>
      </c>
      <c r="CB57" s="61">
        <v>13359724.541666666</v>
      </c>
      <c r="CC57" s="61">
        <v>13359724.541666666</v>
      </c>
      <c r="CD57" s="61">
        <v>13359724.541666666</v>
      </c>
      <c r="CE57" s="61">
        <v>13359724.541666666</v>
      </c>
      <c r="CF57" s="61">
        <v>13359724.541666666</v>
      </c>
      <c r="CG57" s="61">
        <v>13359724.541666666</v>
      </c>
      <c r="CH57" s="61">
        <v>13359724.541666666</v>
      </c>
      <c r="CI57" s="61">
        <v>13359724.541666666</v>
      </c>
      <c r="CJ57" s="41">
        <f t="shared" si="45"/>
        <v>160316694.5</v>
      </c>
      <c r="CK57" s="41">
        <f t="shared" si="36"/>
        <v>2658585183.7916665</v>
      </c>
      <c r="CL57" s="41">
        <v>13359724.541666666</v>
      </c>
      <c r="CM57" s="41">
        <v>13359724.541666666</v>
      </c>
      <c r="CN57" s="41">
        <v>13359724.541666666</v>
      </c>
      <c r="CO57" s="41">
        <v>13359724.541666666</v>
      </c>
      <c r="CP57" s="41">
        <v>13359724.541666666</v>
      </c>
      <c r="CQ57" s="41">
        <v>13359724.541666666</v>
      </c>
      <c r="CR57" s="41">
        <v>13359724.541666666</v>
      </c>
      <c r="CS57" s="41">
        <v>13359724.541666666</v>
      </c>
      <c r="CT57" s="41">
        <v>13359724.541666666</v>
      </c>
      <c r="CU57" s="41">
        <v>13359724.541666666</v>
      </c>
      <c r="CV57" s="41">
        <v>13359724.541666666</v>
      </c>
      <c r="CW57" s="41">
        <v>13359724.541666666</v>
      </c>
      <c r="CX57" s="41">
        <f t="shared" si="46"/>
        <v>160316694.5</v>
      </c>
      <c r="CY57" s="41">
        <f t="shared" si="42"/>
        <v>2498268489.2916665</v>
      </c>
      <c r="CZ57" s="41">
        <f t="shared" si="47"/>
        <v>13359724.541666666</v>
      </c>
      <c r="DA57" s="41">
        <v>13359724.541666666</v>
      </c>
      <c r="DB57" s="41">
        <v>13359724.541666666</v>
      </c>
      <c r="DC57" s="41">
        <v>13359724.541666666</v>
      </c>
      <c r="DD57" s="41"/>
      <c r="DE57" s="41"/>
      <c r="DF57" s="41"/>
      <c r="DG57" s="41"/>
      <c r="DH57" s="41"/>
      <c r="DI57" s="41"/>
      <c r="DJ57" s="41"/>
      <c r="DK57" s="41"/>
      <c r="DL57" s="41">
        <f t="shared" si="48"/>
        <v>53438898.166666664</v>
      </c>
      <c r="DM57" s="41">
        <f t="shared" si="17"/>
        <v>2444829591.125</v>
      </c>
      <c r="DN57" s="42">
        <f t="shared" si="18"/>
        <v>2021</v>
      </c>
    </row>
    <row r="58" spans="1:118" s="42" customFormat="1" ht="13" x14ac:dyDescent="0.25">
      <c r="A58" s="33" t="s">
        <v>38</v>
      </c>
      <c r="B58" s="33" t="s">
        <v>39</v>
      </c>
      <c r="C58" s="56"/>
      <c r="D58" s="33" t="s">
        <v>40</v>
      </c>
      <c r="E58" s="146" t="s">
        <v>101</v>
      </c>
      <c r="F58" s="33" t="s">
        <v>102</v>
      </c>
      <c r="G58" s="57">
        <v>44439</v>
      </c>
      <c r="H58" s="57">
        <v>44438</v>
      </c>
      <c r="I58" s="36" t="s">
        <v>783</v>
      </c>
      <c r="J58" s="146" t="s">
        <v>94</v>
      </c>
      <c r="K58" s="37" t="s">
        <v>66</v>
      </c>
      <c r="L58" s="33"/>
      <c r="M58" s="38" t="str">
        <f t="shared" si="44"/>
        <v>6274</v>
      </c>
      <c r="N58" s="33">
        <v>6274001901</v>
      </c>
      <c r="O58" s="37"/>
      <c r="P58" s="58"/>
      <c r="Q58" s="58"/>
      <c r="R58" s="58">
        <v>445541459</v>
      </c>
      <c r="S58" s="59">
        <f t="shared" si="2"/>
        <v>7425690.9833333334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f t="shared" si="38"/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7425690.9833333334</v>
      </c>
      <c r="AP58" s="41">
        <v>7425690.9833333334</v>
      </c>
      <c r="AQ58" s="41">
        <v>7425690.9833333334</v>
      </c>
      <c r="AR58" s="41">
        <v>7425690.9833333334</v>
      </c>
      <c r="AS58" s="41">
        <v>7425690.9833333334</v>
      </c>
      <c r="AT58" s="41">
        <f t="shared" si="39"/>
        <v>37128454.916666664</v>
      </c>
      <c r="AU58" s="41">
        <f t="shared" si="32"/>
        <v>408413004.08333331</v>
      </c>
      <c r="AV58" s="41">
        <v>7425690.9833333334</v>
      </c>
      <c r="AW58" s="41">
        <v>7425690.9833333334</v>
      </c>
      <c r="AX58" s="41">
        <v>7425690.9833333334</v>
      </c>
      <c r="AY58" s="41">
        <v>7425690.9833333334</v>
      </c>
      <c r="AZ58" s="41">
        <v>7425690.9833333334</v>
      </c>
      <c r="BA58" s="41">
        <v>7425690.9833333334</v>
      </c>
      <c r="BB58" s="41">
        <v>7425690.9833333334</v>
      </c>
      <c r="BC58" s="41">
        <v>7425690.9833333334</v>
      </c>
      <c r="BD58" s="41">
        <v>7425690.9833333334</v>
      </c>
      <c r="BE58" s="41">
        <v>7425690.9833333334</v>
      </c>
      <c r="BF58" s="41">
        <v>7425690.9833333334</v>
      </c>
      <c r="BG58" s="41">
        <v>7425690.9833333334</v>
      </c>
      <c r="BH58" s="41">
        <f t="shared" si="50"/>
        <v>89108291.799999997</v>
      </c>
      <c r="BI58" s="41">
        <f t="shared" si="49"/>
        <v>319304712.2833333</v>
      </c>
      <c r="BJ58" s="41">
        <v>7425690.9833333334</v>
      </c>
      <c r="BK58" s="41">
        <v>7425690.9833333334</v>
      </c>
      <c r="BL58" s="41">
        <v>7425690.9833333334</v>
      </c>
      <c r="BM58" s="41">
        <v>7425690.9833333334</v>
      </c>
      <c r="BN58" s="41">
        <v>7425690.9833333334</v>
      </c>
      <c r="BO58" s="41">
        <v>7425690.9833333334</v>
      </c>
      <c r="BP58" s="41">
        <v>7425690.9833333334</v>
      </c>
      <c r="BQ58" s="41">
        <v>7425690.9833333334</v>
      </c>
      <c r="BR58" s="41">
        <v>7425690.9833333334</v>
      </c>
      <c r="BS58" s="41">
        <v>7425690.9833333334</v>
      </c>
      <c r="BT58" s="41">
        <v>7425690.9833333334</v>
      </c>
      <c r="BU58" s="41">
        <v>7425690.9833333334</v>
      </c>
      <c r="BV58" s="41">
        <f t="shared" si="33"/>
        <v>89108291.799999997</v>
      </c>
      <c r="BW58" s="41">
        <f t="shared" si="34"/>
        <v>230196420.48333329</v>
      </c>
      <c r="BX58" s="61">
        <v>7425690.9833333334</v>
      </c>
      <c r="BY58" s="61">
        <v>7425690.9833333334</v>
      </c>
      <c r="BZ58" s="61">
        <v>7425690.9833333334</v>
      </c>
      <c r="CA58" s="61">
        <v>7425690.9833333334</v>
      </c>
      <c r="CB58" s="61">
        <v>7425690.9833333334</v>
      </c>
      <c r="CC58" s="61">
        <v>7425690.9833333334</v>
      </c>
      <c r="CD58" s="61">
        <v>7425690.9833333334</v>
      </c>
      <c r="CE58" s="61">
        <v>7425690.9833333334</v>
      </c>
      <c r="CF58" s="61">
        <v>7425690.9833333334</v>
      </c>
      <c r="CG58" s="61">
        <v>7425690.9833333334</v>
      </c>
      <c r="CH58" s="61">
        <v>7425690.9833333334</v>
      </c>
      <c r="CI58" s="61">
        <v>7425690.9833333334</v>
      </c>
      <c r="CJ58" s="41">
        <f t="shared" si="45"/>
        <v>89108291.799999997</v>
      </c>
      <c r="CK58" s="41">
        <f t="shared" si="36"/>
        <v>141088128.68333328</v>
      </c>
      <c r="CL58" s="41">
        <v>7425690.9833333334</v>
      </c>
      <c r="CM58" s="41">
        <v>7425690.9833333334</v>
      </c>
      <c r="CN58" s="41">
        <v>7425690.9833333334</v>
      </c>
      <c r="CO58" s="41">
        <v>7425690.9833333334</v>
      </c>
      <c r="CP58" s="41">
        <v>7425690.9833333334</v>
      </c>
      <c r="CQ58" s="41">
        <v>7425690.9833333334</v>
      </c>
      <c r="CR58" s="41">
        <v>7425690.9833333334</v>
      </c>
      <c r="CS58" s="41">
        <v>7425690.9833333334</v>
      </c>
      <c r="CT58" s="41">
        <v>7425690.9833333334</v>
      </c>
      <c r="CU58" s="41">
        <v>7425690.9833333334</v>
      </c>
      <c r="CV58" s="41">
        <v>7425690.9833333334</v>
      </c>
      <c r="CW58" s="41">
        <v>7425690.9833333334</v>
      </c>
      <c r="CX58" s="41">
        <f t="shared" si="46"/>
        <v>89108291.799999997</v>
      </c>
      <c r="CY58" s="41">
        <f t="shared" si="42"/>
        <v>51979836.883333281</v>
      </c>
      <c r="CZ58" s="41">
        <f t="shared" si="47"/>
        <v>7425690.9833333334</v>
      </c>
      <c r="DA58" s="41">
        <v>7425690.9833333334</v>
      </c>
      <c r="DB58" s="41">
        <v>7425690.9833333334</v>
      </c>
      <c r="DC58" s="41">
        <v>7425690.9833333334</v>
      </c>
      <c r="DD58" s="41"/>
      <c r="DE58" s="41"/>
      <c r="DF58" s="41"/>
      <c r="DG58" s="41"/>
      <c r="DH58" s="41"/>
      <c r="DI58" s="41"/>
      <c r="DJ58" s="41"/>
      <c r="DK58" s="41"/>
      <c r="DL58" s="41">
        <f t="shared" si="48"/>
        <v>29702763.933333334</v>
      </c>
      <c r="DM58" s="41">
        <f t="shared" si="17"/>
        <v>22277072.949999947</v>
      </c>
      <c r="DN58" s="42">
        <f t="shared" si="18"/>
        <v>2021</v>
      </c>
    </row>
    <row r="59" spans="1:118" s="42" customFormat="1" ht="13" x14ac:dyDescent="0.25">
      <c r="A59" s="33" t="s">
        <v>38</v>
      </c>
      <c r="B59" s="33" t="s">
        <v>39</v>
      </c>
      <c r="C59" s="56"/>
      <c r="D59" s="33" t="s">
        <v>47</v>
      </c>
      <c r="E59" s="146" t="s">
        <v>134</v>
      </c>
      <c r="F59" s="33" t="s">
        <v>135</v>
      </c>
      <c r="G59" s="57">
        <v>44439</v>
      </c>
      <c r="H59" s="57">
        <v>44438</v>
      </c>
      <c r="I59" s="36" t="s">
        <v>783</v>
      </c>
      <c r="J59" s="146" t="s">
        <v>721</v>
      </c>
      <c r="K59" s="37" t="s">
        <v>50</v>
      </c>
      <c r="L59" s="33"/>
      <c r="M59" s="38" t="str">
        <f t="shared" si="44"/>
        <v>6424</v>
      </c>
      <c r="N59" s="33">
        <v>6424001901</v>
      </c>
      <c r="O59" s="37"/>
      <c r="P59" s="58"/>
      <c r="Q59" s="58"/>
      <c r="R59" s="58">
        <v>36001880</v>
      </c>
      <c r="S59" s="59">
        <f t="shared" si="2"/>
        <v>600031.33333333337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f t="shared" si="38"/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600031.33333333337</v>
      </c>
      <c r="AP59" s="41">
        <v>600031.33333333337</v>
      </c>
      <c r="AQ59" s="41">
        <v>600031.33333333337</v>
      </c>
      <c r="AR59" s="41">
        <v>600031.33333333337</v>
      </c>
      <c r="AS59" s="41">
        <v>600031.33333333337</v>
      </c>
      <c r="AT59" s="41">
        <f t="shared" si="39"/>
        <v>3000156.666666667</v>
      </c>
      <c r="AU59" s="41">
        <f t="shared" si="32"/>
        <v>33001723.333333332</v>
      </c>
      <c r="AV59" s="41">
        <v>600031.33333333337</v>
      </c>
      <c r="AW59" s="41">
        <v>600031.33333333337</v>
      </c>
      <c r="AX59" s="41">
        <v>600031.33333333337</v>
      </c>
      <c r="AY59" s="41">
        <v>600031.33333333337</v>
      </c>
      <c r="AZ59" s="41">
        <v>600031.33333333337</v>
      </c>
      <c r="BA59" s="41">
        <v>600031.33333333337</v>
      </c>
      <c r="BB59" s="41">
        <v>600031.33333333337</v>
      </c>
      <c r="BC59" s="41">
        <v>600031.33333333337</v>
      </c>
      <c r="BD59" s="41">
        <v>600031.33333333337</v>
      </c>
      <c r="BE59" s="41">
        <v>600031.33333333337</v>
      </c>
      <c r="BF59" s="41">
        <v>600031.33333333337</v>
      </c>
      <c r="BG59" s="41">
        <v>600031.33333333337</v>
      </c>
      <c r="BH59" s="41">
        <f t="shared" si="50"/>
        <v>7200375.9999999991</v>
      </c>
      <c r="BI59" s="41">
        <f t="shared" si="49"/>
        <v>25801347.333333332</v>
      </c>
      <c r="BJ59" s="41">
        <v>600031.33333333337</v>
      </c>
      <c r="BK59" s="41">
        <v>600031.33333333337</v>
      </c>
      <c r="BL59" s="41">
        <v>600031.33333333337</v>
      </c>
      <c r="BM59" s="41">
        <v>600031.33333333337</v>
      </c>
      <c r="BN59" s="41">
        <v>600031.33333333337</v>
      </c>
      <c r="BO59" s="41">
        <v>600031.33333333337</v>
      </c>
      <c r="BP59" s="41">
        <v>600031.33333333337</v>
      </c>
      <c r="BQ59" s="41">
        <v>600031.33333333337</v>
      </c>
      <c r="BR59" s="41">
        <v>600031.33333333337</v>
      </c>
      <c r="BS59" s="41">
        <v>600031.33333333337</v>
      </c>
      <c r="BT59" s="41">
        <v>600031.33333333337</v>
      </c>
      <c r="BU59" s="41">
        <v>600031.33333333337</v>
      </c>
      <c r="BV59" s="41">
        <f t="shared" si="33"/>
        <v>7200375.9999999991</v>
      </c>
      <c r="BW59" s="41">
        <f t="shared" si="34"/>
        <v>18600971.333333332</v>
      </c>
      <c r="BX59" s="61">
        <v>600031.33333333337</v>
      </c>
      <c r="BY59" s="61">
        <v>600031.33333333337</v>
      </c>
      <c r="BZ59" s="61">
        <v>600031.33333333337</v>
      </c>
      <c r="CA59" s="61">
        <v>600031.33333333337</v>
      </c>
      <c r="CB59" s="61">
        <v>600031.33333333337</v>
      </c>
      <c r="CC59" s="61">
        <v>600031.33333333337</v>
      </c>
      <c r="CD59" s="61">
        <v>600031.33333333337</v>
      </c>
      <c r="CE59" s="61">
        <v>600031.33333333337</v>
      </c>
      <c r="CF59" s="61">
        <v>600031.33333333337</v>
      </c>
      <c r="CG59" s="61">
        <v>600031.33333333337</v>
      </c>
      <c r="CH59" s="61">
        <v>600031.33333333337</v>
      </c>
      <c r="CI59" s="61">
        <v>600031.33333333337</v>
      </c>
      <c r="CJ59" s="41">
        <f t="shared" si="45"/>
        <v>7200375.9999999991</v>
      </c>
      <c r="CK59" s="41">
        <f t="shared" si="36"/>
        <v>11400595.333333332</v>
      </c>
      <c r="CL59" s="41">
        <v>600031.33333333337</v>
      </c>
      <c r="CM59" s="41">
        <v>600031.33333333337</v>
      </c>
      <c r="CN59" s="41">
        <v>600031.33333333337</v>
      </c>
      <c r="CO59" s="41">
        <v>600031.33333333337</v>
      </c>
      <c r="CP59" s="41">
        <v>600031.33333333337</v>
      </c>
      <c r="CQ59" s="41">
        <v>600031.33333333337</v>
      </c>
      <c r="CR59" s="41">
        <v>600031.33333333337</v>
      </c>
      <c r="CS59" s="41">
        <v>600031.33333333337</v>
      </c>
      <c r="CT59" s="41">
        <v>600031.33333333337</v>
      </c>
      <c r="CU59" s="41">
        <v>600031.33333333337</v>
      </c>
      <c r="CV59" s="41">
        <v>600031.33333333337</v>
      </c>
      <c r="CW59" s="41">
        <v>600031.33333333337</v>
      </c>
      <c r="CX59" s="41">
        <f t="shared" si="46"/>
        <v>7200375.9999999991</v>
      </c>
      <c r="CY59" s="41">
        <f t="shared" si="42"/>
        <v>4200219.333333333</v>
      </c>
      <c r="CZ59" s="41">
        <f t="shared" si="47"/>
        <v>600031.33333333337</v>
      </c>
      <c r="DA59" s="41">
        <v>600031.33333333337</v>
      </c>
      <c r="DB59" s="41">
        <v>600031.33333333337</v>
      </c>
      <c r="DC59" s="41">
        <v>600031.33333333337</v>
      </c>
      <c r="DD59" s="41"/>
      <c r="DE59" s="41"/>
      <c r="DF59" s="41"/>
      <c r="DG59" s="41"/>
      <c r="DH59" s="41"/>
      <c r="DI59" s="41"/>
      <c r="DJ59" s="41"/>
      <c r="DK59" s="41"/>
      <c r="DL59" s="41">
        <f t="shared" si="48"/>
        <v>2400125.3333333335</v>
      </c>
      <c r="DM59" s="41">
        <f t="shared" si="17"/>
        <v>1800093.9999999995</v>
      </c>
      <c r="DN59" s="42">
        <f t="shared" si="18"/>
        <v>2021</v>
      </c>
    </row>
    <row r="60" spans="1:118" s="42" customFormat="1" ht="13" x14ac:dyDescent="0.25">
      <c r="A60" s="33" t="s">
        <v>38</v>
      </c>
      <c r="B60" s="33" t="s">
        <v>39</v>
      </c>
      <c r="C60" s="56"/>
      <c r="D60" s="33" t="s">
        <v>47</v>
      </c>
      <c r="E60" s="146" t="s">
        <v>136</v>
      </c>
      <c r="F60" s="33" t="s">
        <v>137</v>
      </c>
      <c r="G60" s="57">
        <v>44439</v>
      </c>
      <c r="H60" s="57">
        <v>44438</v>
      </c>
      <c r="I60" s="36" t="s">
        <v>1228</v>
      </c>
      <c r="J60" s="146" t="s">
        <v>721</v>
      </c>
      <c r="K60" s="37" t="s">
        <v>50</v>
      </c>
      <c r="L60" s="33"/>
      <c r="M60" s="38" t="str">
        <f t="shared" si="44"/>
        <v>6424</v>
      </c>
      <c r="N60" s="33">
        <v>6424001901</v>
      </c>
      <c r="O60" s="37"/>
      <c r="P60" s="58"/>
      <c r="Q60" s="58"/>
      <c r="R60" s="58">
        <v>2813240158</v>
      </c>
      <c r="S60" s="59">
        <f t="shared" si="2"/>
        <v>23443667.983333334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f t="shared" si="38"/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23443667.983333334</v>
      </c>
      <c r="AP60" s="41">
        <v>23443667.983333334</v>
      </c>
      <c r="AQ60" s="41">
        <v>23443667.983333334</v>
      </c>
      <c r="AR60" s="41">
        <v>23443667.983333334</v>
      </c>
      <c r="AS60" s="41">
        <v>23443667.983333334</v>
      </c>
      <c r="AT60" s="41">
        <f t="shared" si="39"/>
        <v>117218339.91666667</v>
      </c>
      <c r="AU60" s="41">
        <f t="shared" si="32"/>
        <v>2696021818.0833335</v>
      </c>
      <c r="AV60" s="41">
        <v>23443667.983333334</v>
      </c>
      <c r="AW60" s="41">
        <v>23443667.983333334</v>
      </c>
      <c r="AX60" s="41">
        <v>23443667.983333334</v>
      </c>
      <c r="AY60" s="41">
        <v>23443667.983333334</v>
      </c>
      <c r="AZ60" s="41">
        <v>23443667.983333334</v>
      </c>
      <c r="BA60" s="41">
        <v>23443667.983333334</v>
      </c>
      <c r="BB60" s="41">
        <v>23443667.983333334</v>
      </c>
      <c r="BC60" s="41">
        <v>23443667.983333334</v>
      </c>
      <c r="BD60" s="41">
        <v>23443667.983333334</v>
      </c>
      <c r="BE60" s="41">
        <v>23443667.983333334</v>
      </c>
      <c r="BF60" s="41">
        <v>23443667.983333334</v>
      </c>
      <c r="BG60" s="41">
        <v>23443667.983333334</v>
      </c>
      <c r="BH60" s="41">
        <f t="shared" si="50"/>
        <v>281324015.80000007</v>
      </c>
      <c r="BI60" s="41">
        <f t="shared" si="49"/>
        <v>2414697802.2833333</v>
      </c>
      <c r="BJ60" s="41">
        <v>23443667.983333334</v>
      </c>
      <c r="BK60" s="41">
        <v>23443667.983333334</v>
      </c>
      <c r="BL60" s="41">
        <v>23443667.983333334</v>
      </c>
      <c r="BM60" s="41">
        <v>23443667.983333334</v>
      </c>
      <c r="BN60" s="41">
        <v>23443667.983333334</v>
      </c>
      <c r="BO60" s="41">
        <v>23443667.983333334</v>
      </c>
      <c r="BP60" s="41">
        <v>23443667.983333334</v>
      </c>
      <c r="BQ60" s="41">
        <v>23443667.983333334</v>
      </c>
      <c r="BR60" s="41">
        <v>23443667.983333334</v>
      </c>
      <c r="BS60" s="41">
        <v>23443667.983333334</v>
      </c>
      <c r="BT60" s="41">
        <v>23443667.983333334</v>
      </c>
      <c r="BU60" s="41">
        <v>23443667.983333334</v>
      </c>
      <c r="BV60" s="41">
        <f t="shared" si="33"/>
        <v>281324015.80000007</v>
      </c>
      <c r="BW60" s="41">
        <f t="shared" si="34"/>
        <v>2133373786.4833331</v>
      </c>
      <c r="BX60" s="61">
        <v>23443667.983333334</v>
      </c>
      <c r="BY60" s="61">
        <v>23443667.983333334</v>
      </c>
      <c r="BZ60" s="61">
        <v>23443667.983333334</v>
      </c>
      <c r="CA60" s="61">
        <v>23443667.983333334</v>
      </c>
      <c r="CB60" s="61">
        <v>23443667.983333334</v>
      </c>
      <c r="CC60" s="61">
        <v>23443667.983333334</v>
      </c>
      <c r="CD60" s="61">
        <v>23443667.983333334</v>
      </c>
      <c r="CE60" s="61">
        <v>23443667.983333334</v>
      </c>
      <c r="CF60" s="61">
        <v>23443667.983333334</v>
      </c>
      <c r="CG60" s="61">
        <v>23443667.983333334</v>
      </c>
      <c r="CH60" s="61">
        <v>23443667.983333334</v>
      </c>
      <c r="CI60" s="61">
        <v>23443667.983333334</v>
      </c>
      <c r="CJ60" s="41">
        <f t="shared" si="45"/>
        <v>281324015.80000007</v>
      </c>
      <c r="CK60" s="41">
        <f t="shared" si="36"/>
        <v>1852049770.6833329</v>
      </c>
      <c r="CL60" s="41">
        <v>23443667.983333334</v>
      </c>
      <c r="CM60" s="41">
        <v>23443667.983333334</v>
      </c>
      <c r="CN60" s="41">
        <v>23443667.983333334</v>
      </c>
      <c r="CO60" s="41">
        <v>23443667.983333334</v>
      </c>
      <c r="CP60" s="41">
        <v>23443667.983333334</v>
      </c>
      <c r="CQ60" s="41">
        <v>23443667.983333334</v>
      </c>
      <c r="CR60" s="41">
        <v>23443667.983333334</v>
      </c>
      <c r="CS60" s="41">
        <v>23443667.983333334</v>
      </c>
      <c r="CT60" s="41">
        <v>23443667.983333334</v>
      </c>
      <c r="CU60" s="41">
        <v>23443667.983333334</v>
      </c>
      <c r="CV60" s="41">
        <v>23443667.983333334</v>
      </c>
      <c r="CW60" s="41">
        <v>23443667.983333334</v>
      </c>
      <c r="CX60" s="41">
        <f t="shared" si="46"/>
        <v>281324015.80000007</v>
      </c>
      <c r="CY60" s="41">
        <f t="shared" si="42"/>
        <v>1570725754.8833327</v>
      </c>
      <c r="CZ60" s="41">
        <f t="shared" si="47"/>
        <v>23443667.983333334</v>
      </c>
      <c r="DA60" s="41">
        <v>23443667.983333334</v>
      </c>
      <c r="DB60" s="41">
        <v>23443667.983333334</v>
      </c>
      <c r="DC60" s="41">
        <v>23443667.983333334</v>
      </c>
      <c r="DD60" s="41"/>
      <c r="DE60" s="41"/>
      <c r="DF60" s="41"/>
      <c r="DG60" s="41"/>
      <c r="DH60" s="41"/>
      <c r="DI60" s="41"/>
      <c r="DJ60" s="41"/>
      <c r="DK60" s="41"/>
      <c r="DL60" s="41">
        <f t="shared" si="48"/>
        <v>93774671.933333337</v>
      </c>
      <c r="DM60" s="41">
        <f t="shared" si="17"/>
        <v>1476951082.9499993</v>
      </c>
      <c r="DN60" s="42">
        <f t="shared" si="18"/>
        <v>2021</v>
      </c>
    </row>
    <row r="61" spans="1:118" s="42" customFormat="1" ht="13" x14ac:dyDescent="0.25">
      <c r="A61" s="33" t="s">
        <v>38</v>
      </c>
      <c r="B61" s="33" t="s">
        <v>39</v>
      </c>
      <c r="C61" s="56"/>
      <c r="D61" s="33" t="s">
        <v>47</v>
      </c>
      <c r="E61" s="146" t="s">
        <v>138</v>
      </c>
      <c r="F61" s="33" t="s">
        <v>139</v>
      </c>
      <c r="G61" s="57">
        <v>44439</v>
      </c>
      <c r="H61" s="57">
        <v>44438</v>
      </c>
      <c r="I61" s="36" t="s">
        <v>1667</v>
      </c>
      <c r="J61" s="146" t="s">
        <v>721</v>
      </c>
      <c r="K61" s="37" t="s">
        <v>50</v>
      </c>
      <c r="L61" s="33"/>
      <c r="M61" s="38" t="str">
        <f t="shared" si="44"/>
        <v>6424</v>
      </c>
      <c r="N61" s="33">
        <v>6424001901</v>
      </c>
      <c r="O61" s="37"/>
      <c r="P61" s="58"/>
      <c r="Q61" s="58"/>
      <c r="R61" s="58">
        <v>13526642799</v>
      </c>
      <c r="S61" s="59">
        <f t="shared" si="2"/>
        <v>56361011.662500001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f t="shared" si="38"/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56361011.662500001</v>
      </c>
      <c r="AP61" s="41">
        <v>56361011.662500001</v>
      </c>
      <c r="AQ61" s="41">
        <v>56361011.662500001</v>
      </c>
      <c r="AR61" s="41">
        <v>56361011.662500001</v>
      </c>
      <c r="AS61" s="41">
        <v>56361011.662500001</v>
      </c>
      <c r="AT61" s="41">
        <f t="shared" si="39"/>
        <v>281805058.3125</v>
      </c>
      <c r="AU61" s="41">
        <f t="shared" si="32"/>
        <v>13244837740.6875</v>
      </c>
      <c r="AV61" s="41">
        <v>56361011.662500001</v>
      </c>
      <c r="AW61" s="41">
        <v>56361011.662500001</v>
      </c>
      <c r="AX61" s="41">
        <v>56361011.662500001</v>
      </c>
      <c r="AY61" s="41">
        <v>56361011.662500001</v>
      </c>
      <c r="AZ61" s="41">
        <v>56361011.662500001</v>
      </c>
      <c r="BA61" s="41">
        <v>56361011.662500001</v>
      </c>
      <c r="BB61" s="41">
        <v>56361011.662500001</v>
      </c>
      <c r="BC61" s="41">
        <v>56361011.662500001</v>
      </c>
      <c r="BD61" s="41">
        <v>56361011.662500001</v>
      </c>
      <c r="BE61" s="41">
        <v>56361011.662500001</v>
      </c>
      <c r="BF61" s="41">
        <v>56361011.662500001</v>
      </c>
      <c r="BG61" s="41">
        <v>56361011.662500001</v>
      </c>
      <c r="BH61" s="41">
        <f t="shared" si="50"/>
        <v>676332139.95000017</v>
      </c>
      <c r="BI61" s="41">
        <f t="shared" si="49"/>
        <v>12568505600.737499</v>
      </c>
      <c r="BJ61" s="41">
        <v>56361011.662500001</v>
      </c>
      <c r="BK61" s="41">
        <v>56361011.662500001</v>
      </c>
      <c r="BL61" s="41">
        <v>56361011.662500001</v>
      </c>
      <c r="BM61" s="41">
        <v>56361011.662500001</v>
      </c>
      <c r="BN61" s="41">
        <v>56361011.662500001</v>
      </c>
      <c r="BO61" s="41">
        <v>56361011.662500001</v>
      </c>
      <c r="BP61" s="41">
        <v>56361011.662500001</v>
      </c>
      <c r="BQ61" s="41">
        <v>56361011.662500001</v>
      </c>
      <c r="BR61" s="41">
        <v>56361011.662500001</v>
      </c>
      <c r="BS61" s="41">
        <v>56361011.662500001</v>
      </c>
      <c r="BT61" s="41">
        <v>56361011.662500001</v>
      </c>
      <c r="BU61" s="41">
        <v>56361011.662500001</v>
      </c>
      <c r="BV61" s="41">
        <f t="shared" si="33"/>
        <v>676332139.95000017</v>
      </c>
      <c r="BW61" s="41">
        <f t="shared" si="34"/>
        <v>11892173460.787498</v>
      </c>
      <c r="BX61" s="61">
        <v>56361011.662500001</v>
      </c>
      <c r="BY61" s="61">
        <v>56361011.662500001</v>
      </c>
      <c r="BZ61" s="61">
        <v>56361011.662500001</v>
      </c>
      <c r="CA61" s="61">
        <v>56361011.662500001</v>
      </c>
      <c r="CB61" s="61">
        <v>56361011.662500001</v>
      </c>
      <c r="CC61" s="61">
        <v>56361011.662500001</v>
      </c>
      <c r="CD61" s="61">
        <v>56361011.662500001</v>
      </c>
      <c r="CE61" s="61">
        <v>56361011.662500001</v>
      </c>
      <c r="CF61" s="61">
        <v>56361011.662500001</v>
      </c>
      <c r="CG61" s="61">
        <v>56361011.662500001</v>
      </c>
      <c r="CH61" s="61">
        <v>56361011.662500001</v>
      </c>
      <c r="CI61" s="61">
        <v>56361011.662500001</v>
      </c>
      <c r="CJ61" s="41">
        <f t="shared" si="45"/>
        <v>676332139.95000017</v>
      </c>
      <c r="CK61" s="41">
        <f t="shared" si="36"/>
        <v>11215841320.837498</v>
      </c>
      <c r="CL61" s="41">
        <v>56361011.662500001</v>
      </c>
      <c r="CM61" s="41">
        <v>56361011.662500001</v>
      </c>
      <c r="CN61" s="41">
        <v>56361011.662500001</v>
      </c>
      <c r="CO61" s="41">
        <v>56361011.662500001</v>
      </c>
      <c r="CP61" s="41">
        <v>56361011.662500001</v>
      </c>
      <c r="CQ61" s="41">
        <v>56361011.662500001</v>
      </c>
      <c r="CR61" s="41">
        <v>56361011.662500001</v>
      </c>
      <c r="CS61" s="41">
        <v>56361011.662500001</v>
      </c>
      <c r="CT61" s="41">
        <v>56361011.662500001</v>
      </c>
      <c r="CU61" s="41">
        <v>56361011.662500001</v>
      </c>
      <c r="CV61" s="41">
        <v>56361011.662500001</v>
      </c>
      <c r="CW61" s="41">
        <v>56361011.662500001</v>
      </c>
      <c r="CX61" s="41">
        <f t="shared" si="46"/>
        <v>676332139.95000017</v>
      </c>
      <c r="CY61" s="41">
        <f t="shared" si="42"/>
        <v>10539509180.887497</v>
      </c>
      <c r="CZ61" s="41">
        <f t="shared" si="47"/>
        <v>56361011.662500001</v>
      </c>
      <c r="DA61" s="41">
        <v>56361011.662500001</v>
      </c>
      <c r="DB61" s="41">
        <v>56361011.662500001</v>
      </c>
      <c r="DC61" s="41">
        <v>56361011.662500001</v>
      </c>
      <c r="DD61" s="41"/>
      <c r="DE61" s="41"/>
      <c r="DF61" s="41"/>
      <c r="DG61" s="41"/>
      <c r="DH61" s="41"/>
      <c r="DI61" s="41"/>
      <c r="DJ61" s="41"/>
      <c r="DK61" s="41"/>
      <c r="DL61" s="41">
        <f t="shared" si="48"/>
        <v>225444046.65000001</v>
      </c>
      <c r="DM61" s="41">
        <f t="shared" si="17"/>
        <v>10314065134.237497</v>
      </c>
      <c r="DN61" s="42">
        <f t="shared" si="18"/>
        <v>2021</v>
      </c>
    </row>
    <row r="62" spans="1:118" s="42" customFormat="1" ht="13" x14ac:dyDescent="0.25">
      <c r="A62" s="33" t="s">
        <v>38</v>
      </c>
      <c r="B62" s="33" t="s">
        <v>39</v>
      </c>
      <c r="C62" s="56"/>
      <c r="D62" s="33" t="s">
        <v>147</v>
      </c>
      <c r="E62" s="146" t="s">
        <v>148</v>
      </c>
      <c r="F62" s="33" t="s">
        <v>149</v>
      </c>
      <c r="G62" s="57">
        <v>44439</v>
      </c>
      <c r="H62" s="57">
        <v>44438</v>
      </c>
      <c r="I62" s="36" t="s">
        <v>1228</v>
      </c>
      <c r="J62" s="146" t="s">
        <v>94</v>
      </c>
      <c r="K62" s="37" t="s">
        <v>66</v>
      </c>
      <c r="L62" s="33"/>
      <c r="M62" s="38" t="str">
        <f t="shared" si="44"/>
        <v>6274</v>
      </c>
      <c r="N62" s="33">
        <v>6274001906</v>
      </c>
      <c r="O62" s="37"/>
      <c r="P62" s="58"/>
      <c r="Q62" s="58"/>
      <c r="R62" s="58">
        <v>758031567</v>
      </c>
      <c r="S62" s="59">
        <f t="shared" si="2"/>
        <v>6316929.7249999996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f t="shared" si="38"/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6316929.7249999996</v>
      </c>
      <c r="AP62" s="41">
        <v>6316929.7249999996</v>
      </c>
      <c r="AQ62" s="41">
        <v>6316929.7249999996</v>
      </c>
      <c r="AR62" s="41">
        <v>6316929.7249999996</v>
      </c>
      <c r="AS62" s="41">
        <v>6316929.7249999996</v>
      </c>
      <c r="AT62" s="41">
        <f t="shared" si="39"/>
        <v>31584648.625</v>
      </c>
      <c r="AU62" s="41">
        <f t="shared" si="32"/>
        <v>726446918.375</v>
      </c>
      <c r="AV62" s="41">
        <v>6316929.7249999996</v>
      </c>
      <c r="AW62" s="41">
        <v>6316929.7249999996</v>
      </c>
      <c r="AX62" s="41">
        <v>6316929.7249999996</v>
      </c>
      <c r="AY62" s="41">
        <v>6316929.7249999996</v>
      </c>
      <c r="AZ62" s="41">
        <v>6316929.7249999996</v>
      </c>
      <c r="BA62" s="41">
        <v>6316929.7249999996</v>
      </c>
      <c r="BB62" s="41">
        <v>6316929.7249999996</v>
      </c>
      <c r="BC62" s="41">
        <v>6316929.7249999996</v>
      </c>
      <c r="BD62" s="41">
        <v>6316929.7249999996</v>
      </c>
      <c r="BE62" s="41">
        <v>6316929.7249999996</v>
      </c>
      <c r="BF62" s="41">
        <v>6316929.7249999996</v>
      </c>
      <c r="BG62" s="41">
        <v>6316929.7249999996</v>
      </c>
      <c r="BH62" s="41">
        <f t="shared" si="50"/>
        <v>75803156.700000003</v>
      </c>
      <c r="BI62" s="41">
        <f t="shared" si="49"/>
        <v>650643761.67499995</v>
      </c>
      <c r="BJ62" s="41">
        <v>6316929.7249999996</v>
      </c>
      <c r="BK62" s="41">
        <v>6316929.7249999996</v>
      </c>
      <c r="BL62" s="41">
        <v>6316929.7249999996</v>
      </c>
      <c r="BM62" s="41">
        <v>6316929.7249999996</v>
      </c>
      <c r="BN62" s="41">
        <v>6316929.7249999996</v>
      </c>
      <c r="BO62" s="41">
        <v>6316929.7249999996</v>
      </c>
      <c r="BP62" s="41">
        <v>6316929.7249999996</v>
      </c>
      <c r="BQ62" s="41">
        <v>6316929.7249999996</v>
      </c>
      <c r="BR62" s="41">
        <v>6316929.7249999996</v>
      </c>
      <c r="BS62" s="41">
        <v>6316929.7249999996</v>
      </c>
      <c r="BT62" s="41">
        <v>6316929.7249999996</v>
      </c>
      <c r="BU62" s="41">
        <v>6316929.7249999996</v>
      </c>
      <c r="BV62" s="41">
        <f t="shared" si="33"/>
        <v>75803156.700000003</v>
      </c>
      <c r="BW62" s="41">
        <f t="shared" si="34"/>
        <v>574840604.9749999</v>
      </c>
      <c r="BX62" s="61">
        <v>6316929.7249999996</v>
      </c>
      <c r="BY62" s="61">
        <v>6316929.7249999996</v>
      </c>
      <c r="BZ62" s="61">
        <v>6316929.7249999996</v>
      </c>
      <c r="CA62" s="61">
        <v>6316929.7249999996</v>
      </c>
      <c r="CB62" s="61">
        <v>6316929.7249999996</v>
      </c>
      <c r="CC62" s="61">
        <v>6316929.7249999996</v>
      </c>
      <c r="CD62" s="61">
        <v>6316929.7249999996</v>
      </c>
      <c r="CE62" s="61">
        <v>6316929.7249999996</v>
      </c>
      <c r="CF62" s="61">
        <v>6316929.7249999996</v>
      </c>
      <c r="CG62" s="61">
        <v>6316929.7249999996</v>
      </c>
      <c r="CH62" s="61">
        <v>6316929.7249999996</v>
      </c>
      <c r="CI62" s="61">
        <v>6316929.7249999996</v>
      </c>
      <c r="CJ62" s="41">
        <f t="shared" si="45"/>
        <v>75803156.700000003</v>
      </c>
      <c r="CK62" s="41">
        <f t="shared" si="36"/>
        <v>499037448.27499992</v>
      </c>
      <c r="CL62" s="41">
        <v>6316929.7249999996</v>
      </c>
      <c r="CM62" s="41">
        <v>6316929.7249999996</v>
      </c>
      <c r="CN62" s="41">
        <v>6316929.7249999996</v>
      </c>
      <c r="CO62" s="41">
        <v>6316929.7249999996</v>
      </c>
      <c r="CP62" s="41">
        <v>6316929.7249999996</v>
      </c>
      <c r="CQ62" s="41">
        <v>6316929.7249999996</v>
      </c>
      <c r="CR62" s="41">
        <v>6316929.7249999996</v>
      </c>
      <c r="CS62" s="41">
        <v>6316929.7249999996</v>
      </c>
      <c r="CT62" s="41">
        <v>6316929.7249999996</v>
      </c>
      <c r="CU62" s="41">
        <v>6316929.7249999996</v>
      </c>
      <c r="CV62" s="41">
        <v>6316929.7249999996</v>
      </c>
      <c r="CW62" s="41">
        <v>6316929.7249999996</v>
      </c>
      <c r="CX62" s="41">
        <f t="shared" si="46"/>
        <v>75803156.700000003</v>
      </c>
      <c r="CY62" s="41">
        <f t="shared" si="42"/>
        <v>423234291.57499993</v>
      </c>
      <c r="CZ62" s="41">
        <f t="shared" si="47"/>
        <v>6316929.7249999996</v>
      </c>
      <c r="DA62" s="41">
        <v>6316929.7249999996</v>
      </c>
      <c r="DB62" s="41">
        <v>6316929.7249999996</v>
      </c>
      <c r="DC62" s="41">
        <v>6316929.7249999996</v>
      </c>
      <c r="DD62" s="41"/>
      <c r="DE62" s="41"/>
      <c r="DF62" s="41"/>
      <c r="DG62" s="41"/>
      <c r="DH62" s="41"/>
      <c r="DI62" s="41"/>
      <c r="DJ62" s="41"/>
      <c r="DK62" s="41"/>
      <c r="DL62" s="41">
        <f t="shared" si="48"/>
        <v>25267718.899999999</v>
      </c>
      <c r="DM62" s="41">
        <f t="shared" si="17"/>
        <v>397966572.67499995</v>
      </c>
      <c r="DN62" s="42">
        <f t="shared" si="18"/>
        <v>2021</v>
      </c>
    </row>
    <row r="63" spans="1:118" s="42" customFormat="1" ht="13" x14ac:dyDescent="0.25">
      <c r="A63" s="33" t="s">
        <v>38</v>
      </c>
      <c r="B63" s="33" t="s">
        <v>39</v>
      </c>
      <c r="C63" s="56"/>
      <c r="D63" s="33" t="s">
        <v>147</v>
      </c>
      <c r="E63" s="146" t="s">
        <v>150</v>
      </c>
      <c r="F63" s="33" t="s">
        <v>151</v>
      </c>
      <c r="G63" s="57">
        <v>44439</v>
      </c>
      <c r="H63" s="57">
        <v>44438</v>
      </c>
      <c r="I63" s="36" t="s">
        <v>1228</v>
      </c>
      <c r="J63" s="146" t="s">
        <v>94</v>
      </c>
      <c r="K63" s="37" t="s">
        <v>66</v>
      </c>
      <c r="L63" s="33"/>
      <c r="M63" s="38" t="str">
        <f t="shared" si="44"/>
        <v>6274</v>
      </c>
      <c r="N63" s="33">
        <v>6274001906</v>
      </c>
      <c r="O63" s="37"/>
      <c r="P63" s="58"/>
      <c r="Q63" s="58"/>
      <c r="R63" s="58">
        <v>3682105850</v>
      </c>
      <c r="S63" s="59">
        <f t="shared" si="2"/>
        <v>30684215.416666668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  <c r="AC63" s="41">
        <v>0</v>
      </c>
      <c r="AD63" s="41">
        <v>0</v>
      </c>
      <c r="AE63" s="41">
        <v>0</v>
      </c>
      <c r="AF63" s="41">
        <f t="shared" si="38"/>
        <v>0</v>
      </c>
      <c r="AG63" s="41">
        <v>0</v>
      </c>
      <c r="AH63" s="41">
        <v>0</v>
      </c>
      <c r="AI63" s="41">
        <v>0</v>
      </c>
      <c r="AJ63" s="41">
        <v>0</v>
      </c>
      <c r="AK63" s="41">
        <v>0</v>
      </c>
      <c r="AL63" s="41">
        <v>0</v>
      </c>
      <c r="AM63" s="41">
        <v>0</v>
      </c>
      <c r="AN63" s="41">
        <v>0</v>
      </c>
      <c r="AO63" s="41">
        <v>30684215.416666668</v>
      </c>
      <c r="AP63" s="41">
        <v>30684215.416666668</v>
      </c>
      <c r="AQ63" s="41">
        <v>30684215.416666668</v>
      </c>
      <c r="AR63" s="41">
        <v>30684215.416666668</v>
      </c>
      <c r="AS63" s="41">
        <v>30684215.416666668</v>
      </c>
      <c r="AT63" s="41">
        <f t="shared" si="39"/>
        <v>153421077.08333334</v>
      </c>
      <c r="AU63" s="41">
        <f t="shared" si="32"/>
        <v>3528684772.9166665</v>
      </c>
      <c r="AV63" s="41">
        <v>30684215.416666668</v>
      </c>
      <c r="AW63" s="41">
        <v>30684215.416666668</v>
      </c>
      <c r="AX63" s="41">
        <v>30684215.416666668</v>
      </c>
      <c r="AY63" s="41">
        <v>30684215.416666668</v>
      </c>
      <c r="AZ63" s="41">
        <v>30684215.416666668</v>
      </c>
      <c r="BA63" s="41">
        <v>30684215.416666668</v>
      </c>
      <c r="BB63" s="41">
        <v>30684215.416666668</v>
      </c>
      <c r="BC63" s="41">
        <v>30684215.416666668</v>
      </c>
      <c r="BD63" s="41">
        <v>30684215.416666668</v>
      </c>
      <c r="BE63" s="41">
        <v>30684215.416666668</v>
      </c>
      <c r="BF63" s="41">
        <v>30684215.416666668</v>
      </c>
      <c r="BG63" s="41">
        <v>30684215.416666668</v>
      </c>
      <c r="BH63" s="41">
        <f t="shared" si="50"/>
        <v>368210585.00000006</v>
      </c>
      <c r="BI63" s="41">
        <f t="shared" si="49"/>
        <v>3160474187.9166665</v>
      </c>
      <c r="BJ63" s="41">
        <v>30684215.416666668</v>
      </c>
      <c r="BK63" s="41">
        <v>30684215.416666668</v>
      </c>
      <c r="BL63" s="41">
        <v>30684215.416666668</v>
      </c>
      <c r="BM63" s="41">
        <v>30684215.416666668</v>
      </c>
      <c r="BN63" s="41">
        <v>30684215.416666668</v>
      </c>
      <c r="BO63" s="41">
        <v>30684215.416666668</v>
      </c>
      <c r="BP63" s="41">
        <v>30684215.416666668</v>
      </c>
      <c r="BQ63" s="41">
        <v>30684215.416666668</v>
      </c>
      <c r="BR63" s="41">
        <v>30684215.416666668</v>
      </c>
      <c r="BS63" s="41">
        <v>30684215.416666668</v>
      </c>
      <c r="BT63" s="41">
        <v>30684215.416666668</v>
      </c>
      <c r="BU63" s="41">
        <v>30684215.416666668</v>
      </c>
      <c r="BV63" s="41">
        <f t="shared" si="33"/>
        <v>368210585.00000006</v>
      </c>
      <c r="BW63" s="41">
        <f t="shared" si="34"/>
        <v>2792263602.9166665</v>
      </c>
      <c r="BX63" s="61">
        <v>30684215.416666668</v>
      </c>
      <c r="BY63" s="61">
        <v>30684215.416666668</v>
      </c>
      <c r="BZ63" s="61">
        <v>30684215.416666668</v>
      </c>
      <c r="CA63" s="61">
        <v>30684215.416666668</v>
      </c>
      <c r="CB63" s="61">
        <v>30684215.416666668</v>
      </c>
      <c r="CC63" s="61">
        <v>30684215.416666668</v>
      </c>
      <c r="CD63" s="61">
        <v>30684215.416666668</v>
      </c>
      <c r="CE63" s="61">
        <v>30684215.416666668</v>
      </c>
      <c r="CF63" s="61">
        <v>30684215.416666668</v>
      </c>
      <c r="CG63" s="61">
        <v>30684215.416666668</v>
      </c>
      <c r="CH63" s="61">
        <v>30684215.416666668</v>
      </c>
      <c r="CI63" s="61">
        <v>30684215.416666668</v>
      </c>
      <c r="CJ63" s="41">
        <f t="shared" si="45"/>
        <v>368210585.00000006</v>
      </c>
      <c r="CK63" s="41">
        <f t="shared" si="36"/>
        <v>2424053017.9166665</v>
      </c>
      <c r="CL63" s="41">
        <v>30684215.416666668</v>
      </c>
      <c r="CM63" s="41">
        <v>30684215.416666668</v>
      </c>
      <c r="CN63" s="41">
        <v>30684215.416666668</v>
      </c>
      <c r="CO63" s="41">
        <v>30684215.416666668</v>
      </c>
      <c r="CP63" s="41">
        <v>30684215.416666668</v>
      </c>
      <c r="CQ63" s="41">
        <v>30684215.416666668</v>
      </c>
      <c r="CR63" s="41">
        <v>30684215.416666668</v>
      </c>
      <c r="CS63" s="41">
        <v>30684215.416666668</v>
      </c>
      <c r="CT63" s="41">
        <v>30684215.416666668</v>
      </c>
      <c r="CU63" s="41">
        <v>30684215.416666668</v>
      </c>
      <c r="CV63" s="41">
        <v>30684215.416666668</v>
      </c>
      <c r="CW63" s="41">
        <v>30684215.416666668</v>
      </c>
      <c r="CX63" s="41">
        <f t="shared" si="46"/>
        <v>368210585.00000006</v>
      </c>
      <c r="CY63" s="41">
        <f t="shared" si="42"/>
        <v>2055842432.9166665</v>
      </c>
      <c r="CZ63" s="41">
        <f t="shared" si="47"/>
        <v>30684215.416666668</v>
      </c>
      <c r="DA63" s="41">
        <v>30684215.416666668</v>
      </c>
      <c r="DB63" s="41">
        <v>30684215.416666668</v>
      </c>
      <c r="DC63" s="41">
        <v>30684215.416666668</v>
      </c>
      <c r="DD63" s="41"/>
      <c r="DE63" s="41"/>
      <c r="DF63" s="41"/>
      <c r="DG63" s="41"/>
      <c r="DH63" s="41"/>
      <c r="DI63" s="41"/>
      <c r="DJ63" s="41"/>
      <c r="DK63" s="41"/>
      <c r="DL63" s="41">
        <f t="shared" si="48"/>
        <v>122736861.66666667</v>
      </c>
      <c r="DM63" s="41">
        <f t="shared" si="17"/>
        <v>1933105571.2499998</v>
      </c>
      <c r="DN63" s="42">
        <f t="shared" si="18"/>
        <v>2021</v>
      </c>
    </row>
    <row r="64" spans="1:118" s="42" customFormat="1" ht="13" x14ac:dyDescent="0.25">
      <c r="A64" s="33" t="s">
        <v>38</v>
      </c>
      <c r="B64" s="33" t="s">
        <v>39</v>
      </c>
      <c r="C64" s="56"/>
      <c r="D64" s="33" t="s">
        <v>147</v>
      </c>
      <c r="E64" s="146" t="s">
        <v>152</v>
      </c>
      <c r="F64" s="33" t="s">
        <v>153</v>
      </c>
      <c r="G64" s="57">
        <v>44439</v>
      </c>
      <c r="H64" s="57">
        <v>44438</v>
      </c>
      <c r="I64" s="36" t="s">
        <v>1228</v>
      </c>
      <c r="J64" s="146" t="s">
        <v>94</v>
      </c>
      <c r="K64" s="37" t="s">
        <v>66</v>
      </c>
      <c r="L64" s="33"/>
      <c r="M64" s="38" t="str">
        <f t="shared" si="44"/>
        <v>6274</v>
      </c>
      <c r="N64" s="33">
        <v>6274001906</v>
      </c>
      <c r="O64" s="37"/>
      <c r="P64" s="58"/>
      <c r="Q64" s="58"/>
      <c r="R64" s="58">
        <v>1729306981</v>
      </c>
      <c r="S64" s="59">
        <f t="shared" si="2"/>
        <v>14410891.508333333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f t="shared" si="38"/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14410891.508333333</v>
      </c>
      <c r="AP64" s="41">
        <v>14410891.508333333</v>
      </c>
      <c r="AQ64" s="41">
        <v>14410891.508333333</v>
      </c>
      <c r="AR64" s="41">
        <v>14410891.508333333</v>
      </c>
      <c r="AS64" s="41">
        <v>14410891.508333333</v>
      </c>
      <c r="AT64" s="41">
        <f t="shared" si="39"/>
        <v>72054457.541666657</v>
      </c>
      <c r="AU64" s="41">
        <f t="shared" si="32"/>
        <v>1657252523.4583333</v>
      </c>
      <c r="AV64" s="41">
        <v>14410891.508333333</v>
      </c>
      <c r="AW64" s="41">
        <v>14410891.508333333</v>
      </c>
      <c r="AX64" s="41">
        <v>14410891.508333333</v>
      </c>
      <c r="AY64" s="41">
        <v>14410891.508333333</v>
      </c>
      <c r="AZ64" s="41">
        <v>14410891.508333333</v>
      </c>
      <c r="BA64" s="41">
        <v>14410891.508333333</v>
      </c>
      <c r="BB64" s="41">
        <v>14410891.508333333</v>
      </c>
      <c r="BC64" s="41">
        <v>14410891.508333333</v>
      </c>
      <c r="BD64" s="41">
        <v>14410891.508333333</v>
      </c>
      <c r="BE64" s="41">
        <v>14410891.508333333</v>
      </c>
      <c r="BF64" s="41">
        <v>14410891.508333333</v>
      </c>
      <c r="BG64" s="41">
        <v>14410891.508333333</v>
      </c>
      <c r="BH64" s="41">
        <f t="shared" si="50"/>
        <v>172930698.09999993</v>
      </c>
      <c r="BI64" s="41">
        <f t="shared" si="49"/>
        <v>1484321825.3583333</v>
      </c>
      <c r="BJ64" s="41">
        <v>14410891.508333333</v>
      </c>
      <c r="BK64" s="41">
        <v>14410891.508333333</v>
      </c>
      <c r="BL64" s="41">
        <v>14410891.508333333</v>
      </c>
      <c r="BM64" s="41">
        <v>14410891.508333333</v>
      </c>
      <c r="BN64" s="41">
        <v>14410891.508333333</v>
      </c>
      <c r="BO64" s="41">
        <v>14410891.508333333</v>
      </c>
      <c r="BP64" s="41">
        <v>14410891.508333333</v>
      </c>
      <c r="BQ64" s="41">
        <v>14410891.508333333</v>
      </c>
      <c r="BR64" s="41">
        <v>14410891.508333333</v>
      </c>
      <c r="BS64" s="41">
        <v>14410891.508333333</v>
      </c>
      <c r="BT64" s="41">
        <v>14410891.508333333</v>
      </c>
      <c r="BU64" s="41">
        <v>14410891.508333333</v>
      </c>
      <c r="BV64" s="41">
        <f t="shared" si="33"/>
        <v>172930698.09999993</v>
      </c>
      <c r="BW64" s="41">
        <f t="shared" si="34"/>
        <v>1311391127.2583334</v>
      </c>
      <c r="BX64" s="61">
        <v>14410891.508333333</v>
      </c>
      <c r="BY64" s="61">
        <v>14410891.508333333</v>
      </c>
      <c r="BZ64" s="61">
        <v>14410891.508333333</v>
      </c>
      <c r="CA64" s="61">
        <v>14410891.508333333</v>
      </c>
      <c r="CB64" s="61">
        <v>14410891.508333333</v>
      </c>
      <c r="CC64" s="61">
        <v>14410891.508333333</v>
      </c>
      <c r="CD64" s="61">
        <v>14410891.508333333</v>
      </c>
      <c r="CE64" s="61">
        <v>14410891.508333333</v>
      </c>
      <c r="CF64" s="61">
        <v>14410891.508333333</v>
      </c>
      <c r="CG64" s="61">
        <v>14410891.508333333</v>
      </c>
      <c r="CH64" s="61">
        <v>14410891.508333333</v>
      </c>
      <c r="CI64" s="61">
        <v>14410891.508333333</v>
      </c>
      <c r="CJ64" s="41">
        <f t="shared" si="45"/>
        <v>172930698.09999993</v>
      </c>
      <c r="CK64" s="41">
        <f t="shared" si="36"/>
        <v>1138460429.1583335</v>
      </c>
      <c r="CL64" s="41">
        <v>14410891.508333333</v>
      </c>
      <c r="CM64" s="41">
        <v>14410891.508333333</v>
      </c>
      <c r="CN64" s="41">
        <v>14410891.508333333</v>
      </c>
      <c r="CO64" s="41">
        <v>14410891.508333333</v>
      </c>
      <c r="CP64" s="41">
        <v>14410891.508333333</v>
      </c>
      <c r="CQ64" s="41">
        <v>14410891.508333333</v>
      </c>
      <c r="CR64" s="41">
        <v>14410891.508333333</v>
      </c>
      <c r="CS64" s="41">
        <v>14410891.508333333</v>
      </c>
      <c r="CT64" s="41">
        <v>14410891.508333333</v>
      </c>
      <c r="CU64" s="41">
        <v>14410891.508333333</v>
      </c>
      <c r="CV64" s="41">
        <v>14410891.508333333</v>
      </c>
      <c r="CW64" s="41">
        <v>14410891.508333333</v>
      </c>
      <c r="CX64" s="41">
        <f t="shared" si="46"/>
        <v>172930698.09999993</v>
      </c>
      <c r="CY64" s="41">
        <f t="shared" si="42"/>
        <v>965529731.05833364</v>
      </c>
      <c r="CZ64" s="41">
        <f t="shared" si="47"/>
        <v>14410891.508333333</v>
      </c>
      <c r="DA64" s="41">
        <v>14410891.508333333</v>
      </c>
      <c r="DB64" s="41">
        <v>14410891.508333333</v>
      </c>
      <c r="DC64" s="41">
        <v>14410891.508333333</v>
      </c>
      <c r="DD64" s="41"/>
      <c r="DE64" s="41"/>
      <c r="DF64" s="41"/>
      <c r="DG64" s="41"/>
      <c r="DH64" s="41"/>
      <c r="DI64" s="41"/>
      <c r="DJ64" s="41"/>
      <c r="DK64" s="41"/>
      <c r="DL64" s="41">
        <f t="shared" si="48"/>
        <v>57643566.033333331</v>
      </c>
      <c r="DM64" s="41">
        <f t="shared" si="17"/>
        <v>907886165.02500033</v>
      </c>
      <c r="DN64" s="42">
        <f t="shared" si="18"/>
        <v>2021</v>
      </c>
    </row>
    <row r="65" spans="1:118" s="42" customFormat="1" ht="13" x14ac:dyDescent="0.25">
      <c r="A65" s="33" t="s">
        <v>38</v>
      </c>
      <c r="B65" s="33" t="s">
        <v>39</v>
      </c>
      <c r="C65" s="56"/>
      <c r="D65" s="33" t="s">
        <v>147</v>
      </c>
      <c r="E65" s="146" t="s">
        <v>154</v>
      </c>
      <c r="F65" s="33" t="s">
        <v>155</v>
      </c>
      <c r="G65" s="57">
        <v>44439</v>
      </c>
      <c r="H65" s="57">
        <v>44438</v>
      </c>
      <c r="I65" s="36" t="s">
        <v>1228</v>
      </c>
      <c r="J65" s="146" t="s">
        <v>94</v>
      </c>
      <c r="K65" s="37" t="s">
        <v>66</v>
      </c>
      <c r="L65" s="33"/>
      <c r="M65" s="38" t="str">
        <f t="shared" si="44"/>
        <v>6274</v>
      </c>
      <c r="N65" s="33">
        <v>6274001906</v>
      </c>
      <c r="O65" s="37"/>
      <c r="P65" s="58"/>
      <c r="Q65" s="58"/>
      <c r="R65" s="58">
        <v>1931331475</v>
      </c>
      <c r="S65" s="59">
        <f t="shared" si="2"/>
        <v>16094428.958333334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  <c r="AC65" s="41">
        <v>0</v>
      </c>
      <c r="AD65" s="41">
        <v>0</v>
      </c>
      <c r="AE65" s="41">
        <v>0</v>
      </c>
      <c r="AF65" s="41">
        <f t="shared" si="38"/>
        <v>0</v>
      </c>
      <c r="AG65" s="41">
        <v>0</v>
      </c>
      <c r="AH65" s="41">
        <v>0</v>
      </c>
      <c r="AI65" s="41">
        <v>0</v>
      </c>
      <c r="AJ65" s="41">
        <v>0</v>
      </c>
      <c r="AK65" s="41">
        <v>0</v>
      </c>
      <c r="AL65" s="41">
        <v>0</v>
      </c>
      <c r="AM65" s="41">
        <v>0</v>
      </c>
      <c r="AN65" s="41">
        <v>0</v>
      </c>
      <c r="AO65" s="41">
        <v>16094428.958333334</v>
      </c>
      <c r="AP65" s="41">
        <v>16094428.958333334</v>
      </c>
      <c r="AQ65" s="41">
        <v>16094428.958333334</v>
      </c>
      <c r="AR65" s="41">
        <v>16094428.958333334</v>
      </c>
      <c r="AS65" s="41">
        <v>16094428.958333334</v>
      </c>
      <c r="AT65" s="41">
        <f t="shared" si="39"/>
        <v>80472144.791666672</v>
      </c>
      <c r="AU65" s="41">
        <f t="shared" ref="AU65:AU86" si="51">+R65-AT65</f>
        <v>1850859330.2083333</v>
      </c>
      <c r="AV65" s="41">
        <v>16094428.958333334</v>
      </c>
      <c r="AW65" s="41">
        <v>16094428.958333334</v>
      </c>
      <c r="AX65" s="41">
        <v>16094428.958333334</v>
      </c>
      <c r="AY65" s="41">
        <v>16094428.958333334</v>
      </c>
      <c r="AZ65" s="41">
        <v>16094428.958333334</v>
      </c>
      <c r="BA65" s="41">
        <v>16094428.958333334</v>
      </c>
      <c r="BB65" s="41">
        <v>16094428.958333334</v>
      </c>
      <c r="BC65" s="41">
        <v>16094428.958333334</v>
      </c>
      <c r="BD65" s="41">
        <v>16094428.958333334</v>
      </c>
      <c r="BE65" s="41">
        <v>16094428.958333334</v>
      </c>
      <c r="BF65" s="41">
        <v>16094428.958333334</v>
      </c>
      <c r="BG65" s="41">
        <v>16094428.958333334</v>
      </c>
      <c r="BH65" s="41">
        <f t="shared" si="50"/>
        <v>193133147.50000003</v>
      </c>
      <c r="BI65" s="41">
        <f t="shared" si="49"/>
        <v>1657726182.7083333</v>
      </c>
      <c r="BJ65" s="41">
        <v>16094428.958333334</v>
      </c>
      <c r="BK65" s="41">
        <v>16094428.958333334</v>
      </c>
      <c r="BL65" s="41">
        <v>16094428.958333334</v>
      </c>
      <c r="BM65" s="41">
        <v>16094428.958333334</v>
      </c>
      <c r="BN65" s="41">
        <v>16094428.958333334</v>
      </c>
      <c r="BO65" s="41">
        <v>16094428.958333334</v>
      </c>
      <c r="BP65" s="41">
        <v>16094428.958333334</v>
      </c>
      <c r="BQ65" s="41">
        <v>16094428.958333334</v>
      </c>
      <c r="BR65" s="41">
        <v>16094428.958333334</v>
      </c>
      <c r="BS65" s="41">
        <v>16094428.958333334</v>
      </c>
      <c r="BT65" s="41">
        <v>16094428.958333334</v>
      </c>
      <c r="BU65" s="41">
        <v>16094428.958333334</v>
      </c>
      <c r="BV65" s="41">
        <f t="shared" si="33"/>
        <v>193133147.50000003</v>
      </c>
      <c r="BW65" s="41">
        <f t="shared" ref="BW65:BW96" si="52">+BI65-BV65</f>
        <v>1464593035.2083333</v>
      </c>
      <c r="BX65" s="61">
        <v>16094428.958333334</v>
      </c>
      <c r="BY65" s="61">
        <v>16094428.958333334</v>
      </c>
      <c r="BZ65" s="61">
        <v>16094428.958333334</v>
      </c>
      <c r="CA65" s="61">
        <v>16094428.958333334</v>
      </c>
      <c r="CB65" s="61">
        <v>16094428.958333334</v>
      </c>
      <c r="CC65" s="61">
        <v>16094428.958333334</v>
      </c>
      <c r="CD65" s="61">
        <v>16094428.958333334</v>
      </c>
      <c r="CE65" s="61">
        <v>16094428.958333334</v>
      </c>
      <c r="CF65" s="61">
        <v>16094428.958333334</v>
      </c>
      <c r="CG65" s="61">
        <v>16094428.958333334</v>
      </c>
      <c r="CH65" s="61">
        <v>16094428.958333334</v>
      </c>
      <c r="CI65" s="61">
        <v>16094428.958333334</v>
      </c>
      <c r="CJ65" s="41">
        <f t="shared" si="45"/>
        <v>193133147.50000003</v>
      </c>
      <c r="CK65" s="41">
        <f t="shared" ref="CK65:CK96" si="53">+BW65-CJ65</f>
        <v>1271459887.7083333</v>
      </c>
      <c r="CL65" s="41">
        <v>16094428.958333334</v>
      </c>
      <c r="CM65" s="41">
        <v>16094428.958333334</v>
      </c>
      <c r="CN65" s="41">
        <v>16094428.958333334</v>
      </c>
      <c r="CO65" s="41">
        <v>16094428.958333334</v>
      </c>
      <c r="CP65" s="41">
        <v>16094428.958333334</v>
      </c>
      <c r="CQ65" s="41">
        <v>16094428.958333334</v>
      </c>
      <c r="CR65" s="41">
        <v>16094428.958333334</v>
      </c>
      <c r="CS65" s="41">
        <v>16094428.958333334</v>
      </c>
      <c r="CT65" s="41">
        <v>16094428.958333334</v>
      </c>
      <c r="CU65" s="41">
        <v>16094428.958333334</v>
      </c>
      <c r="CV65" s="41">
        <v>16094428.958333334</v>
      </c>
      <c r="CW65" s="41">
        <v>16094428.958333334</v>
      </c>
      <c r="CX65" s="41">
        <f t="shared" si="46"/>
        <v>193133147.50000003</v>
      </c>
      <c r="CY65" s="41">
        <f t="shared" si="42"/>
        <v>1078326740.2083333</v>
      </c>
      <c r="CZ65" s="41">
        <f t="shared" si="47"/>
        <v>16094428.958333334</v>
      </c>
      <c r="DA65" s="41">
        <v>16094428.958333334</v>
      </c>
      <c r="DB65" s="41">
        <v>16094428.958333334</v>
      </c>
      <c r="DC65" s="41">
        <v>16094428.958333334</v>
      </c>
      <c r="DD65" s="41"/>
      <c r="DE65" s="41"/>
      <c r="DF65" s="41"/>
      <c r="DG65" s="41"/>
      <c r="DH65" s="41"/>
      <c r="DI65" s="41"/>
      <c r="DJ65" s="41"/>
      <c r="DK65" s="41"/>
      <c r="DL65" s="41">
        <f t="shared" si="48"/>
        <v>64377715.833333336</v>
      </c>
      <c r="DM65" s="41">
        <f t="shared" si="17"/>
        <v>1013949024.3749999</v>
      </c>
      <c r="DN65" s="42">
        <f t="shared" si="18"/>
        <v>2021</v>
      </c>
    </row>
    <row r="66" spans="1:118" s="42" customFormat="1" ht="13" x14ac:dyDescent="0.25">
      <c r="A66" s="33" t="s">
        <v>38</v>
      </c>
      <c r="B66" s="33" t="s">
        <v>39</v>
      </c>
      <c r="C66" s="56"/>
      <c r="D66" s="33" t="s">
        <v>168</v>
      </c>
      <c r="E66" s="146" t="s">
        <v>169</v>
      </c>
      <c r="F66" s="33" t="s">
        <v>170</v>
      </c>
      <c r="G66" s="57">
        <v>44439</v>
      </c>
      <c r="H66" s="57">
        <v>44438</v>
      </c>
      <c r="I66" s="36" t="s">
        <v>783</v>
      </c>
      <c r="J66" s="146" t="s">
        <v>721</v>
      </c>
      <c r="K66" s="37" t="s">
        <v>50</v>
      </c>
      <c r="L66" s="33"/>
      <c r="M66" s="38" t="str">
        <f t="shared" si="44"/>
        <v>6424</v>
      </c>
      <c r="N66" s="33">
        <v>6424001903</v>
      </c>
      <c r="O66" s="37"/>
      <c r="P66" s="58"/>
      <c r="Q66" s="58"/>
      <c r="R66" s="58">
        <v>402450000</v>
      </c>
      <c r="S66" s="59">
        <f t="shared" si="2"/>
        <v>6707500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f t="shared" si="38"/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6707500</v>
      </c>
      <c r="AP66" s="41">
        <v>6707500</v>
      </c>
      <c r="AQ66" s="41">
        <v>6707500</v>
      </c>
      <c r="AR66" s="41">
        <v>6707500</v>
      </c>
      <c r="AS66" s="41">
        <v>6707500</v>
      </c>
      <c r="AT66" s="41">
        <f t="shared" si="39"/>
        <v>33537500</v>
      </c>
      <c r="AU66" s="41">
        <f t="shared" si="51"/>
        <v>368912500</v>
      </c>
      <c r="AV66" s="41">
        <v>6707500</v>
      </c>
      <c r="AW66" s="41">
        <v>6707500</v>
      </c>
      <c r="AX66" s="41">
        <v>6707500</v>
      </c>
      <c r="AY66" s="41">
        <v>6707500</v>
      </c>
      <c r="AZ66" s="41">
        <v>6707500</v>
      </c>
      <c r="BA66" s="41">
        <v>6707500</v>
      </c>
      <c r="BB66" s="41">
        <v>6707500</v>
      </c>
      <c r="BC66" s="41">
        <v>6707500</v>
      </c>
      <c r="BD66" s="41">
        <v>6707500</v>
      </c>
      <c r="BE66" s="41">
        <v>6707500</v>
      </c>
      <c r="BF66" s="41">
        <v>6707500</v>
      </c>
      <c r="BG66" s="41">
        <v>6707500</v>
      </c>
      <c r="BH66" s="41">
        <f t="shared" si="50"/>
        <v>80490000</v>
      </c>
      <c r="BI66" s="41">
        <f t="shared" si="49"/>
        <v>288422500</v>
      </c>
      <c r="BJ66" s="41">
        <v>6707500</v>
      </c>
      <c r="BK66" s="41">
        <v>6707500</v>
      </c>
      <c r="BL66" s="41">
        <v>6707500</v>
      </c>
      <c r="BM66" s="41">
        <v>6707500</v>
      </c>
      <c r="BN66" s="41">
        <v>6707500</v>
      </c>
      <c r="BO66" s="41">
        <v>6707500</v>
      </c>
      <c r="BP66" s="41">
        <v>6707500</v>
      </c>
      <c r="BQ66" s="41">
        <v>6707500</v>
      </c>
      <c r="BR66" s="41">
        <v>6707500</v>
      </c>
      <c r="BS66" s="41">
        <v>6707500</v>
      </c>
      <c r="BT66" s="41">
        <v>6707500</v>
      </c>
      <c r="BU66" s="41">
        <v>6707500</v>
      </c>
      <c r="BV66" s="41">
        <f t="shared" si="33"/>
        <v>80490000</v>
      </c>
      <c r="BW66" s="41">
        <f t="shared" si="52"/>
        <v>207932500</v>
      </c>
      <c r="BX66" s="61">
        <v>6707500</v>
      </c>
      <c r="BY66" s="61">
        <v>6707500</v>
      </c>
      <c r="BZ66" s="61">
        <v>6707500</v>
      </c>
      <c r="CA66" s="61">
        <v>6707500</v>
      </c>
      <c r="CB66" s="61">
        <v>6707500</v>
      </c>
      <c r="CC66" s="61">
        <v>6707500</v>
      </c>
      <c r="CD66" s="61">
        <v>6707500</v>
      </c>
      <c r="CE66" s="61">
        <v>6707500</v>
      </c>
      <c r="CF66" s="61">
        <v>6707500</v>
      </c>
      <c r="CG66" s="61">
        <v>6707500</v>
      </c>
      <c r="CH66" s="61">
        <v>6707500</v>
      </c>
      <c r="CI66" s="61">
        <v>6707500</v>
      </c>
      <c r="CJ66" s="41">
        <f t="shared" si="45"/>
        <v>80490000</v>
      </c>
      <c r="CK66" s="41">
        <f t="shared" si="53"/>
        <v>127442500</v>
      </c>
      <c r="CL66" s="41">
        <v>6707500</v>
      </c>
      <c r="CM66" s="41">
        <v>6707500</v>
      </c>
      <c r="CN66" s="41">
        <v>6707500</v>
      </c>
      <c r="CO66" s="41">
        <v>6707500</v>
      </c>
      <c r="CP66" s="41">
        <v>6707500</v>
      </c>
      <c r="CQ66" s="41">
        <v>6707500</v>
      </c>
      <c r="CR66" s="41">
        <v>6707500</v>
      </c>
      <c r="CS66" s="41">
        <v>6707500</v>
      </c>
      <c r="CT66" s="41">
        <v>6707500</v>
      </c>
      <c r="CU66" s="41">
        <v>6707500</v>
      </c>
      <c r="CV66" s="41">
        <v>6707500</v>
      </c>
      <c r="CW66" s="41">
        <v>6707500</v>
      </c>
      <c r="CX66" s="41">
        <f t="shared" si="46"/>
        <v>80490000</v>
      </c>
      <c r="CY66" s="41">
        <f t="shared" si="42"/>
        <v>46952500</v>
      </c>
      <c r="CZ66" s="41">
        <f t="shared" si="47"/>
        <v>6707500</v>
      </c>
      <c r="DA66" s="41">
        <v>6707500</v>
      </c>
      <c r="DB66" s="41">
        <v>6707500</v>
      </c>
      <c r="DC66" s="41">
        <v>6707500</v>
      </c>
      <c r="DD66" s="41"/>
      <c r="DE66" s="41"/>
      <c r="DF66" s="41"/>
      <c r="DG66" s="41"/>
      <c r="DH66" s="41"/>
      <c r="DI66" s="41"/>
      <c r="DJ66" s="41"/>
      <c r="DK66" s="41"/>
      <c r="DL66" s="41">
        <f t="shared" si="48"/>
        <v>26830000</v>
      </c>
      <c r="DM66" s="41">
        <f t="shared" si="17"/>
        <v>20122500</v>
      </c>
      <c r="DN66" s="42">
        <f t="shared" si="18"/>
        <v>2021</v>
      </c>
    </row>
    <row r="67" spans="1:118" s="42" customFormat="1" ht="13" x14ac:dyDescent="0.25">
      <c r="A67" s="110" t="s">
        <v>344</v>
      </c>
      <c r="B67" s="109" t="s">
        <v>196</v>
      </c>
      <c r="C67" s="111" t="s">
        <v>229</v>
      </c>
      <c r="D67" s="109" t="s">
        <v>147</v>
      </c>
      <c r="E67" s="184" t="s">
        <v>1119</v>
      </c>
      <c r="F67" s="109" t="s">
        <v>376</v>
      </c>
      <c r="G67" s="73">
        <v>44439</v>
      </c>
      <c r="H67" s="73">
        <v>44438</v>
      </c>
      <c r="I67" s="115" t="s">
        <v>1223</v>
      </c>
      <c r="J67" s="184" t="s">
        <v>94</v>
      </c>
      <c r="K67" s="116" t="s">
        <v>66</v>
      </c>
      <c r="L67" s="109" t="s">
        <v>232</v>
      </c>
      <c r="M67" s="38" t="str">
        <f t="shared" si="44"/>
        <v>6274</v>
      </c>
      <c r="N67" s="109">
        <v>6274001906</v>
      </c>
      <c r="O67" s="116" t="s">
        <v>346</v>
      </c>
      <c r="P67" s="77"/>
      <c r="Q67" s="77"/>
      <c r="R67" s="77">
        <v>310000000</v>
      </c>
      <c r="S67" s="193">
        <f t="shared" si="2"/>
        <v>2152777.777777778</v>
      </c>
      <c r="T67" s="155">
        <v>0</v>
      </c>
      <c r="U67" s="155">
        <v>0</v>
      </c>
      <c r="V67" s="155">
        <v>0</v>
      </c>
      <c r="W67" s="155">
        <v>0</v>
      </c>
      <c r="X67" s="155">
        <v>0</v>
      </c>
      <c r="Y67" s="155">
        <v>0</v>
      </c>
      <c r="Z67" s="155">
        <v>0</v>
      </c>
      <c r="AA67" s="155">
        <v>0</v>
      </c>
      <c r="AB67" s="155">
        <v>0</v>
      </c>
      <c r="AC67" s="155">
        <v>0</v>
      </c>
      <c r="AD67" s="155">
        <v>0</v>
      </c>
      <c r="AE67" s="155">
        <v>0</v>
      </c>
      <c r="AF67" s="155">
        <f t="shared" si="38"/>
        <v>0</v>
      </c>
      <c r="AG67" s="159">
        <v>0</v>
      </c>
      <c r="AH67" s="155">
        <v>0</v>
      </c>
      <c r="AI67" s="155">
        <v>0</v>
      </c>
      <c r="AJ67" s="155">
        <v>0</v>
      </c>
      <c r="AK67" s="155">
        <v>0</v>
      </c>
      <c r="AL67" s="155">
        <v>0</v>
      </c>
      <c r="AM67" s="155">
        <v>0</v>
      </c>
      <c r="AN67" s="155">
        <v>0</v>
      </c>
      <c r="AO67" s="155">
        <v>5166666</v>
      </c>
      <c r="AP67" s="155">
        <v>5166666</v>
      </c>
      <c r="AQ67" s="155">
        <v>5166666</v>
      </c>
      <c r="AR67" s="155">
        <v>5166666</v>
      </c>
      <c r="AS67" s="155">
        <v>5166666</v>
      </c>
      <c r="AT67" s="155">
        <f t="shared" si="39"/>
        <v>25833330</v>
      </c>
      <c r="AU67" s="159">
        <f t="shared" si="51"/>
        <v>284166670</v>
      </c>
      <c r="AV67" s="155">
        <v>5166666</v>
      </c>
      <c r="AW67" s="155">
        <v>5166666</v>
      </c>
      <c r="AX67" s="155">
        <v>5166666</v>
      </c>
      <c r="AY67" s="155">
        <v>5166666</v>
      </c>
      <c r="AZ67" s="155">
        <v>5166666</v>
      </c>
      <c r="BA67" s="155">
        <v>5166666</v>
      </c>
      <c r="BB67" s="155">
        <v>5166666</v>
      </c>
      <c r="BC67" s="155">
        <v>5166666</v>
      </c>
      <c r="BD67" s="155">
        <v>5166666</v>
      </c>
      <c r="BE67" s="155">
        <v>5166666</v>
      </c>
      <c r="BF67" s="155">
        <v>5166666</v>
      </c>
      <c r="BG67" s="155">
        <v>5166666</v>
      </c>
      <c r="BH67" s="155">
        <f t="shared" si="50"/>
        <v>61999992</v>
      </c>
      <c r="BI67" s="159">
        <f t="shared" si="49"/>
        <v>222166678</v>
      </c>
      <c r="BJ67" s="155">
        <v>5166666</v>
      </c>
      <c r="BK67" s="155">
        <v>5166666</v>
      </c>
      <c r="BL67" s="155">
        <v>5166666</v>
      </c>
      <c r="BM67" s="155">
        <v>5166666</v>
      </c>
      <c r="BN67" s="155">
        <v>5166666</v>
      </c>
      <c r="BO67" s="155">
        <v>5166666</v>
      </c>
      <c r="BP67" s="155">
        <v>5166666</v>
      </c>
      <c r="BQ67" s="155">
        <v>5166666</v>
      </c>
      <c r="BR67" s="155">
        <v>5166666</v>
      </c>
      <c r="BS67" s="155">
        <v>5166666</v>
      </c>
      <c r="BT67" s="155">
        <v>5166666</v>
      </c>
      <c r="BU67" s="155">
        <v>5166666</v>
      </c>
      <c r="BV67" s="155">
        <f t="shared" si="33"/>
        <v>61999992</v>
      </c>
      <c r="BW67" s="159">
        <f t="shared" si="52"/>
        <v>160166686</v>
      </c>
      <c r="BX67" s="157">
        <v>5166666</v>
      </c>
      <c r="BY67" s="157">
        <v>5166666</v>
      </c>
      <c r="BZ67" s="157">
        <v>5166666</v>
      </c>
      <c r="CA67" s="157">
        <v>5166666</v>
      </c>
      <c r="CB67" s="157">
        <v>5166666</v>
      </c>
      <c r="CC67" s="157">
        <v>5166666</v>
      </c>
      <c r="CD67" s="157">
        <v>5166666</v>
      </c>
      <c r="CE67" s="157">
        <v>5166666</v>
      </c>
      <c r="CF67" s="157">
        <v>5166666</v>
      </c>
      <c r="CG67" s="157">
        <v>5166666</v>
      </c>
      <c r="CH67" s="157">
        <v>5166666</v>
      </c>
      <c r="CI67" s="157">
        <v>5166666</v>
      </c>
      <c r="CJ67" s="155">
        <f t="shared" si="45"/>
        <v>61999992</v>
      </c>
      <c r="CK67" s="159">
        <f t="shared" si="53"/>
        <v>98166694</v>
      </c>
      <c r="CL67" s="155">
        <v>5166666</v>
      </c>
      <c r="CM67" s="155">
        <v>5166666</v>
      </c>
      <c r="CN67" s="155">
        <v>5166666</v>
      </c>
      <c r="CO67" s="155">
        <v>5166666</v>
      </c>
      <c r="CP67" s="155">
        <v>5166666</v>
      </c>
      <c r="CQ67" s="155">
        <v>5166666</v>
      </c>
      <c r="CR67" s="155">
        <v>5166666</v>
      </c>
      <c r="CS67" s="155">
        <v>5166666</v>
      </c>
      <c r="CT67" s="155">
        <v>5166666</v>
      </c>
      <c r="CU67" s="155">
        <v>5166666</v>
      </c>
      <c r="CV67" s="155">
        <v>5166666</v>
      </c>
      <c r="CW67" s="155">
        <v>5166666</v>
      </c>
      <c r="CX67" s="155">
        <f t="shared" si="46"/>
        <v>61999992</v>
      </c>
      <c r="CY67" s="155">
        <f t="shared" si="42"/>
        <v>36166702</v>
      </c>
      <c r="CZ67" s="155">
        <f t="shared" si="47"/>
        <v>2152777.777777778</v>
      </c>
      <c r="DA67" s="155">
        <v>2152777.777777778</v>
      </c>
      <c r="DB67" s="155">
        <v>2152777.777777778</v>
      </c>
      <c r="DC67" s="155">
        <v>2152777.777777778</v>
      </c>
      <c r="DD67" s="155"/>
      <c r="DE67" s="155"/>
      <c r="DF67" s="155"/>
      <c r="DG67" s="155"/>
      <c r="DH67" s="155"/>
      <c r="DI67" s="155"/>
      <c r="DJ67" s="155"/>
      <c r="DK67" s="155"/>
      <c r="DL67" s="155">
        <f t="shared" si="48"/>
        <v>8611111.1111111119</v>
      </c>
      <c r="DM67" s="155">
        <f t="shared" si="17"/>
        <v>27555590.888888888</v>
      </c>
      <c r="DN67" s="1">
        <f t="shared" si="18"/>
        <v>2021</v>
      </c>
    </row>
    <row r="68" spans="1:118" s="42" customFormat="1" ht="13" x14ac:dyDescent="0.25">
      <c r="A68" s="110" t="s">
        <v>344</v>
      </c>
      <c r="B68" s="109" t="s">
        <v>196</v>
      </c>
      <c r="C68" s="111" t="s">
        <v>213</v>
      </c>
      <c r="D68" s="109" t="s">
        <v>147</v>
      </c>
      <c r="E68" s="184" t="s">
        <v>1120</v>
      </c>
      <c r="F68" s="109" t="s">
        <v>377</v>
      </c>
      <c r="G68" s="73">
        <v>44439</v>
      </c>
      <c r="H68" s="73">
        <v>44438</v>
      </c>
      <c r="I68" s="115" t="s">
        <v>1223</v>
      </c>
      <c r="J68" s="184" t="s">
        <v>94</v>
      </c>
      <c r="K68" s="116" t="s">
        <v>66</v>
      </c>
      <c r="L68" s="109" t="s">
        <v>215</v>
      </c>
      <c r="M68" s="38" t="str">
        <f t="shared" si="44"/>
        <v>6274</v>
      </c>
      <c r="N68" s="109">
        <v>6274001906</v>
      </c>
      <c r="O68" s="116" t="s">
        <v>346</v>
      </c>
      <c r="P68" s="77"/>
      <c r="Q68" s="77"/>
      <c r="R68" s="77">
        <v>1577222005</v>
      </c>
      <c r="S68" s="193">
        <f t="shared" si="2"/>
        <v>10952930.590277778</v>
      </c>
      <c r="T68" s="155">
        <v>0</v>
      </c>
      <c r="U68" s="155">
        <v>0</v>
      </c>
      <c r="V68" s="155">
        <v>0</v>
      </c>
      <c r="W68" s="155">
        <v>0</v>
      </c>
      <c r="X68" s="155">
        <v>0</v>
      </c>
      <c r="Y68" s="155">
        <v>0</v>
      </c>
      <c r="Z68" s="155">
        <v>0</v>
      </c>
      <c r="AA68" s="155">
        <v>0</v>
      </c>
      <c r="AB68" s="155">
        <v>0</v>
      </c>
      <c r="AC68" s="155">
        <v>0</v>
      </c>
      <c r="AD68" s="155">
        <v>0</v>
      </c>
      <c r="AE68" s="155">
        <v>0</v>
      </c>
      <c r="AF68" s="155">
        <f t="shared" si="38"/>
        <v>0</v>
      </c>
      <c r="AG68" s="159">
        <v>0</v>
      </c>
      <c r="AH68" s="155">
        <v>0</v>
      </c>
      <c r="AI68" s="155">
        <v>0</v>
      </c>
      <c r="AJ68" s="155">
        <v>0</v>
      </c>
      <c r="AK68" s="155">
        <v>0</v>
      </c>
      <c r="AL68" s="155">
        <v>0</v>
      </c>
      <c r="AM68" s="155">
        <v>0</v>
      </c>
      <c r="AN68" s="155">
        <v>0</v>
      </c>
      <c r="AO68" s="155">
        <v>13143516</v>
      </c>
      <c r="AP68" s="155">
        <v>13143516</v>
      </c>
      <c r="AQ68" s="155">
        <v>13143516</v>
      </c>
      <c r="AR68" s="155">
        <v>13143516</v>
      </c>
      <c r="AS68" s="155">
        <v>13143516</v>
      </c>
      <c r="AT68" s="155">
        <f t="shared" si="39"/>
        <v>65717580</v>
      </c>
      <c r="AU68" s="159">
        <f t="shared" si="51"/>
        <v>1511504425</v>
      </c>
      <c r="AV68" s="155">
        <v>13143516</v>
      </c>
      <c r="AW68" s="155">
        <v>13143516</v>
      </c>
      <c r="AX68" s="155">
        <v>13143516</v>
      </c>
      <c r="AY68" s="155">
        <v>13143516</v>
      </c>
      <c r="AZ68" s="155">
        <v>13143516</v>
      </c>
      <c r="BA68" s="155">
        <v>13143516</v>
      </c>
      <c r="BB68" s="155">
        <v>13143516</v>
      </c>
      <c r="BC68" s="155">
        <v>13143516</v>
      </c>
      <c r="BD68" s="155">
        <v>13143516</v>
      </c>
      <c r="BE68" s="155">
        <v>13143516</v>
      </c>
      <c r="BF68" s="155">
        <v>13143516</v>
      </c>
      <c r="BG68" s="155">
        <v>13143516</v>
      </c>
      <c r="BH68" s="155">
        <f t="shared" si="50"/>
        <v>157722192</v>
      </c>
      <c r="BI68" s="159">
        <f t="shared" si="49"/>
        <v>1353782233</v>
      </c>
      <c r="BJ68" s="155">
        <v>13143516</v>
      </c>
      <c r="BK68" s="155">
        <v>13143516</v>
      </c>
      <c r="BL68" s="155">
        <v>13143516</v>
      </c>
      <c r="BM68" s="155">
        <v>13143516</v>
      </c>
      <c r="BN68" s="155">
        <v>13143516</v>
      </c>
      <c r="BO68" s="155">
        <v>13143516</v>
      </c>
      <c r="BP68" s="155">
        <v>13143516</v>
      </c>
      <c r="BQ68" s="155">
        <v>13143516</v>
      </c>
      <c r="BR68" s="155">
        <v>13143516</v>
      </c>
      <c r="BS68" s="155">
        <v>13143516</v>
      </c>
      <c r="BT68" s="155">
        <v>13143516</v>
      </c>
      <c r="BU68" s="155">
        <v>13143516</v>
      </c>
      <c r="BV68" s="155">
        <f t="shared" si="33"/>
        <v>157722192</v>
      </c>
      <c r="BW68" s="159">
        <f t="shared" si="52"/>
        <v>1196060041</v>
      </c>
      <c r="BX68" s="157">
        <v>13143516</v>
      </c>
      <c r="BY68" s="157">
        <v>13143516</v>
      </c>
      <c r="BZ68" s="157">
        <v>13143516</v>
      </c>
      <c r="CA68" s="157">
        <v>13143516</v>
      </c>
      <c r="CB68" s="157">
        <v>13143516</v>
      </c>
      <c r="CC68" s="157">
        <v>13143516</v>
      </c>
      <c r="CD68" s="157">
        <v>13143516</v>
      </c>
      <c r="CE68" s="157">
        <v>13143516</v>
      </c>
      <c r="CF68" s="157">
        <v>13143516</v>
      </c>
      <c r="CG68" s="157">
        <v>13143516</v>
      </c>
      <c r="CH68" s="157">
        <v>13143516</v>
      </c>
      <c r="CI68" s="157">
        <v>13143516</v>
      </c>
      <c r="CJ68" s="155">
        <f t="shared" si="45"/>
        <v>157722192</v>
      </c>
      <c r="CK68" s="159">
        <f t="shared" si="53"/>
        <v>1038337849</v>
      </c>
      <c r="CL68" s="155">
        <v>13143516</v>
      </c>
      <c r="CM68" s="155">
        <v>13143516</v>
      </c>
      <c r="CN68" s="155">
        <v>13143516</v>
      </c>
      <c r="CO68" s="155">
        <v>13143516</v>
      </c>
      <c r="CP68" s="155">
        <v>13143516</v>
      </c>
      <c r="CQ68" s="155">
        <v>13143516</v>
      </c>
      <c r="CR68" s="155">
        <v>13143516</v>
      </c>
      <c r="CS68" s="155">
        <v>13143516</v>
      </c>
      <c r="CT68" s="155">
        <v>13143516</v>
      </c>
      <c r="CU68" s="155">
        <v>13143516</v>
      </c>
      <c r="CV68" s="155">
        <v>13143516</v>
      </c>
      <c r="CW68" s="155">
        <v>13143516</v>
      </c>
      <c r="CX68" s="155">
        <f t="shared" si="46"/>
        <v>157722192</v>
      </c>
      <c r="CY68" s="155">
        <f t="shared" si="42"/>
        <v>880615657</v>
      </c>
      <c r="CZ68" s="155">
        <f t="shared" si="47"/>
        <v>10952930.590277778</v>
      </c>
      <c r="DA68" s="155">
        <v>10952930.590277778</v>
      </c>
      <c r="DB68" s="155">
        <v>10952930.590277778</v>
      </c>
      <c r="DC68" s="155">
        <v>10952930.590277778</v>
      </c>
      <c r="DD68" s="155"/>
      <c r="DE68" s="155"/>
      <c r="DF68" s="155"/>
      <c r="DG68" s="155"/>
      <c r="DH68" s="155"/>
      <c r="DI68" s="155"/>
      <c r="DJ68" s="155"/>
      <c r="DK68" s="155"/>
      <c r="DL68" s="155">
        <f t="shared" si="48"/>
        <v>43811722.361111112</v>
      </c>
      <c r="DM68" s="155">
        <f t="shared" si="17"/>
        <v>836803934.63888884</v>
      </c>
      <c r="DN68" s="1">
        <f t="shared" si="18"/>
        <v>2021</v>
      </c>
    </row>
    <row r="69" spans="1:118" s="42" customFormat="1" ht="13" x14ac:dyDescent="0.25">
      <c r="A69" s="110" t="s">
        <v>344</v>
      </c>
      <c r="B69" s="109" t="s">
        <v>196</v>
      </c>
      <c r="C69" s="111" t="s">
        <v>197</v>
      </c>
      <c r="D69" s="109" t="s">
        <v>147</v>
      </c>
      <c r="E69" s="184" t="s">
        <v>1121</v>
      </c>
      <c r="F69" s="109" t="s">
        <v>404</v>
      </c>
      <c r="G69" s="73">
        <v>44439</v>
      </c>
      <c r="H69" s="73">
        <v>44438</v>
      </c>
      <c r="I69" s="115" t="s">
        <v>1223</v>
      </c>
      <c r="J69" s="184" t="s">
        <v>94</v>
      </c>
      <c r="K69" s="116" t="s">
        <v>66</v>
      </c>
      <c r="L69" s="109" t="s">
        <v>218</v>
      </c>
      <c r="M69" s="38" t="str">
        <f t="shared" si="44"/>
        <v>6274</v>
      </c>
      <c r="N69" s="109">
        <v>6274001906</v>
      </c>
      <c r="O69" s="116" t="s">
        <v>346</v>
      </c>
      <c r="P69" s="77"/>
      <c r="Q69" s="77"/>
      <c r="R69" s="77">
        <v>397073670</v>
      </c>
      <c r="S69" s="193">
        <f t="shared" si="2"/>
        <v>2757456.0416666665</v>
      </c>
      <c r="T69" s="155">
        <v>0</v>
      </c>
      <c r="U69" s="155">
        <v>0</v>
      </c>
      <c r="V69" s="155">
        <v>0</v>
      </c>
      <c r="W69" s="155">
        <v>0</v>
      </c>
      <c r="X69" s="155">
        <v>0</v>
      </c>
      <c r="Y69" s="155">
        <v>0</v>
      </c>
      <c r="Z69" s="155">
        <v>0</v>
      </c>
      <c r="AA69" s="155">
        <v>0</v>
      </c>
      <c r="AB69" s="155">
        <v>0</v>
      </c>
      <c r="AC69" s="155">
        <v>0</v>
      </c>
      <c r="AD69" s="155">
        <v>0</v>
      </c>
      <c r="AE69" s="155">
        <v>0</v>
      </c>
      <c r="AF69" s="155">
        <f t="shared" si="38"/>
        <v>0</v>
      </c>
      <c r="AG69" s="159">
        <v>0</v>
      </c>
      <c r="AH69" s="155">
        <v>0</v>
      </c>
      <c r="AI69" s="155">
        <v>0</v>
      </c>
      <c r="AJ69" s="155">
        <v>0</v>
      </c>
      <c r="AK69" s="155">
        <v>0</v>
      </c>
      <c r="AL69" s="155">
        <v>0</v>
      </c>
      <c r="AM69" s="155">
        <v>0</v>
      </c>
      <c r="AN69" s="155">
        <v>0</v>
      </c>
      <c r="AO69" s="155">
        <v>3308948</v>
      </c>
      <c r="AP69" s="155">
        <v>3308948</v>
      </c>
      <c r="AQ69" s="155">
        <v>3308948</v>
      </c>
      <c r="AR69" s="155">
        <v>3308948</v>
      </c>
      <c r="AS69" s="155">
        <v>3308948</v>
      </c>
      <c r="AT69" s="155">
        <f t="shared" si="39"/>
        <v>16544740</v>
      </c>
      <c r="AU69" s="159">
        <f t="shared" si="51"/>
        <v>380528930</v>
      </c>
      <c r="AV69" s="155">
        <v>3308948</v>
      </c>
      <c r="AW69" s="155">
        <v>3308948</v>
      </c>
      <c r="AX69" s="155">
        <v>3308948</v>
      </c>
      <c r="AY69" s="155">
        <v>3308948</v>
      </c>
      <c r="AZ69" s="155">
        <v>3308948</v>
      </c>
      <c r="BA69" s="155">
        <v>3308948</v>
      </c>
      <c r="BB69" s="155">
        <v>3308948</v>
      </c>
      <c r="BC69" s="155">
        <v>3308948</v>
      </c>
      <c r="BD69" s="155">
        <v>3308948</v>
      </c>
      <c r="BE69" s="155">
        <v>3308948</v>
      </c>
      <c r="BF69" s="155">
        <v>3308948</v>
      </c>
      <c r="BG69" s="155">
        <v>3308948</v>
      </c>
      <c r="BH69" s="155">
        <f t="shared" si="50"/>
        <v>39707376</v>
      </c>
      <c r="BI69" s="159">
        <f t="shared" si="49"/>
        <v>340821554</v>
      </c>
      <c r="BJ69" s="155">
        <v>3308948</v>
      </c>
      <c r="BK69" s="155">
        <v>3308948</v>
      </c>
      <c r="BL69" s="155">
        <v>3308948</v>
      </c>
      <c r="BM69" s="155">
        <v>3308948</v>
      </c>
      <c r="BN69" s="155">
        <v>3308948</v>
      </c>
      <c r="BO69" s="155">
        <v>3308948</v>
      </c>
      <c r="BP69" s="155">
        <v>3308948</v>
      </c>
      <c r="BQ69" s="155">
        <v>3308948</v>
      </c>
      <c r="BR69" s="155">
        <v>3308948</v>
      </c>
      <c r="BS69" s="155">
        <v>3308948</v>
      </c>
      <c r="BT69" s="155">
        <v>3308948</v>
      </c>
      <c r="BU69" s="155">
        <v>3308948</v>
      </c>
      <c r="BV69" s="155">
        <f t="shared" si="33"/>
        <v>39707376</v>
      </c>
      <c r="BW69" s="159">
        <f t="shared" si="52"/>
        <v>301114178</v>
      </c>
      <c r="BX69" s="157">
        <v>3308948</v>
      </c>
      <c r="BY69" s="157">
        <v>3308948</v>
      </c>
      <c r="BZ69" s="157">
        <v>3308948</v>
      </c>
      <c r="CA69" s="157">
        <v>3308948</v>
      </c>
      <c r="CB69" s="157">
        <v>3308948</v>
      </c>
      <c r="CC69" s="157">
        <v>3308948</v>
      </c>
      <c r="CD69" s="157">
        <v>3308948</v>
      </c>
      <c r="CE69" s="157">
        <v>3308948</v>
      </c>
      <c r="CF69" s="157">
        <v>3308948</v>
      </c>
      <c r="CG69" s="157">
        <v>3308948</v>
      </c>
      <c r="CH69" s="157">
        <v>3308948</v>
      </c>
      <c r="CI69" s="157">
        <v>3308948</v>
      </c>
      <c r="CJ69" s="155">
        <f t="shared" si="45"/>
        <v>39707376</v>
      </c>
      <c r="CK69" s="159">
        <f t="shared" si="53"/>
        <v>261406802</v>
      </c>
      <c r="CL69" s="155">
        <v>3308948</v>
      </c>
      <c r="CM69" s="155">
        <v>3308948</v>
      </c>
      <c r="CN69" s="155">
        <v>3308948</v>
      </c>
      <c r="CO69" s="155">
        <v>3308948</v>
      </c>
      <c r="CP69" s="155">
        <v>3308948</v>
      </c>
      <c r="CQ69" s="155">
        <v>3308948</v>
      </c>
      <c r="CR69" s="155">
        <v>3308948</v>
      </c>
      <c r="CS69" s="155">
        <v>3308948</v>
      </c>
      <c r="CT69" s="155">
        <v>3308948</v>
      </c>
      <c r="CU69" s="155">
        <v>3308948</v>
      </c>
      <c r="CV69" s="155">
        <v>3308948</v>
      </c>
      <c r="CW69" s="155">
        <v>3308948</v>
      </c>
      <c r="CX69" s="155">
        <f t="shared" si="46"/>
        <v>39707376</v>
      </c>
      <c r="CY69" s="155">
        <f t="shared" si="42"/>
        <v>221699426</v>
      </c>
      <c r="CZ69" s="155">
        <f t="shared" si="47"/>
        <v>2757456.0416666665</v>
      </c>
      <c r="DA69" s="155">
        <v>2757456.0416666665</v>
      </c>
      <c r="DB69" s="155">
        <v>2757456.0416666665</v>
      </c>
      <c r="DC69" s="155">
        <v>2757456.0416666665</v>
      </c>
      <c r="DD69" s="155"/>
      <c r="DE69" s="155"/>
      <c r="DF69" s="155"/>
      <c r="DG69" s="155"/>
      <c r="DH69" s="155"/>
      <c r="DI69" s="155"/>
      <c r="DJ69" s="155"/>
      <c r="DK69" s="155"/>
      <c r="DL69" s="155">
        <f t="shared" si="48"/>
        <v>11029824.166666666</v>
      </c>
      <c r="DM69" s="155">
        <f t="shared" si="17"/>
        <v>210669601.83333334</v>
      </c>
      <c r="DN69" s="1">
        <f t="shared" si="18"/>
        <v>2021</v>
      </c>
    </row>
    <row r="70" spans="1:118" s="42" customFormat="1" ht="13" x14ac:dyDescent="0.25">
      <c r="A70" s="110" t="s">
        <v>460</v>
      </c>
      <c r="B70" s="110" t="s">
        <v>39</v>
      </c>
      <c r="C70" s="111"/>
      <c r="D70" s="109" t="s">
        <v>147</v>
      </c>
      <c r="E70" s="184" t="s">
        <v>865</v>
      </c>
      <c r="F70" s="109" t="s">
        <v>493</v>
      </c>
      <c r="G70" s="73">
        <v>44439</v>
      </c>
      <c r="H70" s="73">
        <v>44438</v>
      </c>
      <c r="I70" s="115" t="s">
        <v>1228</v>
      </c>
      <c r="J70" s="184" t="s">
        <v>94</v>
      </c>
      <c r="K70" s="116" t="s">
        <v>66</v>
      </c>
      <c r="L70" s="109"/>
      <c r="M70" s="38" t="str">
        <f t="shared" si="44"/>
        <v>6274</v>
      </c>
      <c r="N70" s="109">
        <v>6274001906</v>
      </c>
      <c r="O70" s="116" t="s">
        <v>346</v>
      </c>
      <c r="P70" s="77"/>
      <c r="Q70" s="77"/>
      <c r="R70" s="77">
        <v>558511800</v>
      </c>
      <c r="S70" s="193">
        <f t="shared" si="2"/>
        <v>4654265</v>
      </c>
      <c r="T70" s="155">
        <v>0</v>
      </c>
      <c r="U70" s="155">
        <v>0</v>
      </c>
      <c r="V70" s="155">
        <v>0</v>
      </c>
      <c r="W70" s="155">
        <v>0</v>
      </c>
      <c r="X70" s="155">
        <v>0</v>
      </c>
      <c r="Y70" s="155">
        <v>0</v>
      </c>
      <c r="Z70" s="155">
        <v>0</v>
      </c>
      <c r="AA70" s="155">
        <v>0</v>
      </c>
      <c r="AB70" s="155">
        <v>0</v>
      </c>
      <c r="AC70" s="155">
        <v>0</v>
      </c>
      <c r="AD70" s="155">
        <v>0</v>
      </c>
      <c r="AE70" s="155">
        <v>0</v>
      </c>
      <c r="AF70" s="155">
        <f t="shared" si="38"/>
        <v>0</v>
      </c>
      <c r="AG70" s="159">
        <v>0</v>
      </c>
      <c r="AH70" s="155">
        <v>0</v>
      </c>
      <c r="AI70" s="155">
        <v>0</v>
      </c>
      <c r="AJ70" s="155">
        <v>0</v>
      </c>
      <c r="AK70" s="155">
        <v>0</v>
      </c>
      <c r="AL70" s="155">
        <v>0</v>
      </c>
      <c r="AM70" s="155">
        <v>0</v>
      </c>
      <c r="AN70" s="155">
        <v>0</v>
      </c>
      <c r="AO70" s="155">
        <v>4654265</v>
      </c>
      <c r="AP70" s="155">
        <v>4654265</v>
      </c>
      <c r="AQ70" s="155">
        <v>4654265</v>
      </c>
      <c r="AR70" s="155">
        <v>4654265</v>
      </c>
      <c r="AS70" s="155">
        <v>4654265</v>
      </c>
      <c r="AT70" s="155">
        <f t="shared" si="39"/>
        <v>23271325</v>
      </c>
      <c r="AU70" s="159">
        <f t="shared" si="51"/>
        <v>535240475</v>
      </c>
      <c r="AV70" s="155">
        <v>4654265</v>
      </c>
      <c r="AW70" s="155">
        <v>4654265</v>
      </c>
      <c r="AX70" s="155">
        <v>4654265</v>
      </c>
      <c r="AY70" s="155">
        <v>4654265</v>
      </c>
      <c r="AZ70" s="155">
        <v>4654265</v>
      </c>
      <c r="BA70" s="155">
        <v>4654265</v>
      </c>
      <c r="BB70" s="155">
        <v>4654265</v>
      </c>
      <c r="BC70" s="155">
        <v>4654265</v>
      </c>
      <c r="BD70" s="155">
        <v>4654265</v>
      </c>
      <c r="BE70" s="155">
        <v>4654265</v>
      </c>
      <c r="BF70" s="155">
        <v>4654265</v>
      </c>
      <c r="BG70" s="155">
        <v>4654265</v>
      </c>
      <c r="BH70" s="155">
        <f t="shared" si="50"/>
        <v>55851180</v>
      </c>
      <c r="BI70" s="159">
        <f t="shared" si="49"/>
        <v>479389295</v>
      </c>
      <c r="BJ70" s="155">
        <v>4654265</v>
      </c>
      <c r="BK70" s="155">
        <v>4654265</v>
      </c>
      <c r="BL70" s="155">
        <v>4654265</v>
      </c>
      <c r="BM70" s="155">
        <v>4654265</v>
      </c>
      <c r="BN70" s="155">
        <v>4654265</v>
      </c>
      <c r="BO70" s="155">
        <v>4654265</v>
      </c>
      <c r="BP70" s="155">
        <v>4654265</v>
      </c>
      <c r="BQ70" s="155">
        <v>4654265</v>
      </c>
      <c r="BR70" s="155">
        <v>4654265</v>
      </c>
      <c r="BS70" s="155">
        <v>4654265</v>
      </c>
      <c r="BT70" s="155">
        <v>4654265</v>
      </c>
      <c r="BU70" s="155">
        <v>4654265</v>
      </c>
      <c r="BV70" s="155">
        <f t="shared" si="33"/>
        <v>55851180</v>
      </c>
      <c r="BW70" s="159">
        <f t="shared" si="52"/>
        <v>423538115</v>
      </c>
      <c r="BX70" s="157">
        <v>4654265</v>
      </c>
      <c r="BY70" s="157">
        <v>4654265</v>
      </c>
      <c r="BZ70" s="157">
        <v>4654265</v>
      </c>
      <c r="CA70" s="157">
        <v>4654265</v>
      </c>
      <c r="CB70" s="157">
        <v>4654265</v>
      </c>
      <c r="CC70" s="157">
        <v>4654265</v>
      </c>
      <c r="CD70" s="157">
        <v>4654265</v>
      </c>
      <c r="CE70" s="157">
        <v>4654265</v>
      </c>
      <c r="CF70" s="157">
        <v>4654265</v>
      </c>
      <c r="CG70" s="157">
        <v>4654265</v>
      </c>
      <c r="CH70" s="157">
        <v>4654265</v>
      </c>
      <c r="CI70" s="157">
        <v>4654265</v>
      </c>
      <c r="CJ70" s="155">
        <f t="shared" si="45"/>
        <v>55851180</v>
      </c>
      <c r="CK70" s="159">
        <f t="shared" si="53"/>
        <v>367686935</v>
      </c>
      <c r="CL70" s="155">
        <v>4654265</v>
      </c>
      <c r="CM70" s="155">
        <v>4654265</v>
      </c>
      <c r="CN70" s="155">
        <v>4654265</v>
      </c>
      <c r="CO70" s="155">
        <v>4654265</v>
      </c>
      <c r="CP70" s="155">
        <v>4654265</v>
      </c>
      <c r="CQ70" s="155">
        <v>4654265</v>
      </c>
      <c r="CR70" s="155">
        <v>4654265</v>
      </c>
      <c r="CS70" s="155">
        <v>4654265</v>
      </c>
      <c r="CT70" s="155">
        <v>4654265</v>
      </c>
      <c r="CU70" s="155">
        <v>4654265</v>
      </c>
      <c r="CV70" s="155">
        <v>4654265</v>
      </c>
      <c r="CW70" s="155">
        <v>4654265</v>
      </c>
      <c r="CX70" s="155">
        <f t="shared" si="46"/>
        <v>55851180</v>
      </c>
      <c r="CY70" s="155">
        <f t="shared" si="42"/>
        <v>311835755</v>
      </c>
      <c r="CZ70" s="155">
        <f t="shared" si="47"/>
        <v>4654265</v>
      </c>
      <c r="DA70" s="155">
        <v>4654265</v>
      </c>
      <c r="DB70" s="155">
        <v>4654265</v>
      </c>
      <c r="DC70" s="155">
        <v>4654265</v>
      </c>
      <c r="DD70" s="155"/>
      <c r="DE70" s="155"/>
      <c r="DF70" s="155"/>
      <c r="DG70" s="155"/>
      <c r="DH70" s="155"/>
      <c r="DI70" s="155"/>
      <c r="DJ70" s="155"/>
      <c r="DK70" s="155"/>
      <c r="DL70" s="155">
        <f t="shared" si="48"/>
        <v>18617060</v>
      </c>
      <c r="DM70" s="155">
        <f t="shared" si="17"/>
        <v>293218695</v>
      </c>
      <c r="DN70" s="1">
        <f t="shared" si="18"/>
        <v>2021</v>
      </c>
    </row>
    <row r="71" spans="1:118" s="42" customFormat="1" ht="13" x14ac:dyDescent="0.25">
      <c r="A71" s="110" t="s">
        <v>460</v>
      </c>
      <c r="B71" s="110" t="s">
        <v>39</v>
      </c>
      <c r="C71" s="111"/>
      <c r="D71" s="109" t="s">
        <v>147</v>
      </c>
      <c r="E71" s="184" t="s">
        <v>866</v>
      </c>
      <c r="F71" s="109" t="s">
        <v>494</v>
      </c>
      <c r="G71" s="73">
        <v>44439</v>
      </c>
      <c r="H71" s="73">
        <v>44438</v>
      </c>
      <c r="I71" s="115" t="s">
        <v>1228</v>
      </c>
      <c r="J71" s="184" t="s">
        <v>94</v>
      </c>
      <c r="K71" s="116" t="s">
        <v>66</v>
      </c>
      <c r="L71" s="109"/>
      <c r="M71" s="38" t="str">
        <f t="shared" si="44"/>
        <v>6274</v>
      </c>
      <c r="N71" s="109">
        <v>6274001906</v>
      </c>
      <c r="O71" s="116" t="s">
        <v>346</v>
      </c>
      <c r="P71" s="77"/>
      <c r="Q71" s="77"/>
      <c r="R71" s="77">
        <v>3678832772</v>
      </c>
      <c r="S71" s="193">
        <f t="shared" ref="S71:S134" si="54">R71/I71</f>
        <v>30656939.766666666</v>
      </c>
      <c r="T71" s="155">
        <v>0</v>
      </c>
      <c r="U71" s="155">
        <v>0</v>
      </c>
      <c r="V71" s="155">
        <v>0</v>
      </c>
      <c r="W71" s="155">
        <v>0</v>
      </c>
      <c r="X71" s="155">
        <v>0</v>
      </c>
      <c r="Y71" s="155">
        <v>0</v>
      </c>
      <c r="Z71" s="155">
        <v>0</v>
      </c>
      <c r="AA71" s="155">
        <v>0</v>
      </c>
      <c r="AB71" s="155">
        <v>0</v>
      </c>
      <c r="AC71" s="155">
        <v>0</v>
      </c>
      <c r="AD71" s="155">
        <v>0</v>
      </c>
      <c r="AE71" s="155">
        <v>0</v>
      </c>
      <c r="AF71" s="155">
        <f t="shared" ref="AF71:AF99" si="55">+SUM(T71:AE71)</f>
        <v>0</v>
      </c>
      <c r="AG71" s="159">
        <v>0</v>
      </c>
      <c r="AH71" s="155">
        <v>0</v>
      </c>
      <c r="AI71" s="155">
        <v>0</v>
      </c>
      <c r="AJ71" s="155">
        <v>0</v>
      </c>
      <c r="AK71" s="155">
        <v>0</v>
      </c>
      <c r="AL71" s="155">
        <v>0</v>
      </c>
      <c r="AM71" s="155">
        <v>0</v>
      </c>
      <c r="AN71" s="155">
        <v>0</v>
      </c>
      <c r="AO71" s="155">
        <v>30656939.766666666</v>
      </c>
      <c r="AP71" s="155">
        <v>30656939.766666666</v>
      </c>
      <c r="AQ71" s="155">
        <v>30656939.766666666</v>
      </c>
      <c r="AR71" s="155">
        <v>30656939.766666666</v>
      </c>
      <c r="AS71" s="155">
        <v>30656939.766666666</v>
      </c>
      <c r="AT71" s="155">
        <f t="shared" ref="AT71:AT99" si="56">+SUM(AH71:AS71)</f>
        <v>153284698.83333331</v>
      </c>
      <c r="AU71" s="159">
        <f t="shared" si="51"/>
        <v>3525548073.1666665</v>
      </c>
      <c r="AV71" s="155">
        <v>30656939.766666666</v>
      </c>
      <c r="AW71" s="155">
        <v>30656939.766666666</v>
      </c>
      <c r="AX71" s="155">
        <v>30656939.766666666</v>
      </c>
      <c r="AY71" s="155">
        <v>30656939.766666666</v>
      </c>
      <c r="AZ71" s="155">
        <v>30656939.766666666</v>
      </c>
      <c r="BA71" s="155">
        <v>30656939.766666666</v>
      </c>
      <c r="BB71" s="155">
        <v>30656939.766666666</v>
      </c>
      <c r="BC71" s="155">
        <v>30656939.766666666</v>
      </c>
      <c r="BD71" s="155">
        <v>30656939.766666666</v>
      </c>
      <c r="BE71" s="155">
        <v>30656939.766666666</v>
      </c>
      <c r="BF71" s="155">
        <v>30656939.766666666</v>
      </c>
      <c r="BG71" s="155">
        <v>30656939.766666666</v>
      </c>
      <c r="BH71" s="155">
        <f t="shared" si="50"/>
        <v>367883277.19999987</v>
      </c>
      <c r="BI71" s="159">
        <f t="shared" si="49"/>
        <v>3157664795.9666667</v>
      </c>
      <c r="BJ71" s="155">
        <v>30656939.766666666</v>
      </c>
      <c r="BK71" s="155">
        <v>30656939.766666666</v>
      </c>
      <c r="BL71" s="155">
        <v>30656939.766666666</v>
      </c>
      <c r="BM71" s="155">
        <v>30656939.766666666</v>
      </c>
      <c r="BN71" s="155">
        <v>30656939.766666666</v>
      </c>
      <c r="BO71" s="155">
        <v>30656939.766666666</v>
      </c>
      <c r="BP71" s="155">
        <v>30656939.766666666</v>
      </c>
      <c r="BQ71" s="155">
        <v>30656939.766666666</v>
      </c>
      <c r="BR71" s="155">
        <v>30656939.766666666</v>
      </c>
      <c r="BS71" s="155">
        <v>30656939.766666666</v>
      </c>
      <c r="BT71" s="155">
        <v>30656939.766666666</v>
      </c>
      <c r="BU71" s="155">
        <v>30656939.766666666</v>
      </c>
      <c r="BV71" s="155">
        <f t="shared" si="33"/>
        <v>367883277.19999987</v>
      </c>
      <c r="BW71" s="159">
        <f t="shared" si="52"/>
        <v>2789781518.7666669</v>
      </c>
      <c r="BX71" s="157">
        <v>30656939.766666666</v>
      </c>
      <c r="BY71" s="157">
        <v>30656939.766666666</v>
      </c>
      <c r="BZ71" s="157">
        <v>30656939.766666666</v>
      </c>
      <c r="CA71" s="157">
        <v>30656939.766666666</v>
      </c>
      <c r="CB71" s="157">
        <v>30656939.766666666</v>
      </c>
      <c r="CC71" s="157">
        <v>30656939.766666666</v>
      </c>
      <c r="CD71" s="157">
        <v>30656939.766666666</v>
      </c>
      <c r="CE71" s="157">
        <v>30656939.766666666</v>
      </c>
      <c r="CF71" s="157">
        <v>30656939.766666666</v>
      </c>
      <c r="CG71" s="157">
        <v>30656939.766666666</v>
      </c>
      <c r="CH71" s="157">
        <v>30656939.766666666</v>
      </c>
      <c r="CI71" s="157">
        <v>30656939.766666666</v>
      </c>
      <c r="CJ71" s="155">
        <f t="shared" si="45"/>
        <v>367883277.19999987</v>
      </c>
      <c r="CK71" s="159">
        <f t="shared" si="53"/>
        <v>2421898241.5666671</v>
      </c>
      <c r="CL71" s="155">
        <v>30656939.766666666</v>
      </c>
      <c r="CM71" s="155">
        <v>30656939.766666666</v>
      </c>
      <c r="CN71" s="155">
        <v>30656939.766666666</v>
      </c>
      <c r="CO71" s="155">
        <v>30656939.766666666</v>
      </c>
      <c r="CP71" s="155">
        <v>30656939.766666666</v>
      </c>
      <c r="CQ71" s="155">
        <v>30656939.766666666</v>
      </c>
      <c r="CR71" s="155">
        <v>30656939.766666666</v>
      </c>
      <c r="CS71" s="155">
        <v>30656939.766666666</v>
      </c>
      <c r="CT71" s="155">
        <v>30656939.766666666</v>
      </c>
      <c r="CU71" s="155">
        <v>30656939.766666666</v>
      </c>
      <c r="CV71" s="155">
        <v>30656939.766666666</v>
      </c>
      <c r="CW71" s="155">
        <v>30656939.766666666</v>
      </c>
      <c r="CX71" s="155">
        <f t="shared" si="46"/>
        <v>367883277.19999987</v>
      </c>
      <c r="CY71" s="155">
        <f t="shared" si="42"/>
        <v>2054014964.3666673</v>
      </c>
      <c r="CZ71" s="155">
        <f t="shared" si="47"/>
        <v>30656939.766666666</v>
      </c>
      <c r="DA71" s="155">
        <v>30656939.766666666</v>
      </c>
      <c r="DB71" s="155">
        <v>30656939.766666666</v>
      </c>
      <c r="DC71" s="155">
        <v>30656939.766666666</v>
      </c>
      <c r="DD71" s="155"/>
      <c r="DE71" s="155"/>
      <c r="DF71" s="155"/>
      <c r="DG71" s="155"/>
      <c r="DH71" s="155"/>
      <c r="DI71" s="155"/>
      <c r="DJ71" s="155"/>
      <c r="DK71" s="155"/>
      <c r="DL71" s="155">
        <f t="shared" si="48"/>
        <v>122627759.06666666</v>
      </c>
      <c r="DM71" s="155">
        <f t="shared" ref="DM71:DM134" si="57">+CY71-DL71</f>
        <v>1931387205.3000007</v>
      </c>
      <c r="DN71" s="1">
        <f t="shared" ref="DN71:DN134" si="58">YEAR(G71)</f>
        <v>2021</v>
      </c>
    </row>
    <row r="72" spans="1:118" s="42" customFormat="1" ht="13" x14ac:dyDescent="0.25">
      <c r="A72" s="110" t="s">
        <v>460</v>
      </c>
      <c r="B72" s="110" t="s">
        <v>39</v>
      </c>
      <c r="C72" s="111"/>
      <c r="D72" s="109" t="s">
        <v>147</v>
      </c>
      <c r="E72" s="184" t="s">
        <v>867</v>
      </c>
      <c r="F72" s="109" t="s">
        <v>495</v>
      </c>
      <c r="G72" s="73">
        <v>44439</v>
      </c>
      <c r="H72" s="73">
        <v>44438</v>
      </c>
      <c r="I72" s="115" t="s">
        <v>1526</v>
      </c>
      <c r="J72" s="184" t="s">
        <v>94</v>
      </c>
      <c r="K72" s="116" t="s">
        <v>66</v>
      </c>
      <c r="L72" s="109"/>
      <c r="M72" s="38" t="str">
        <f t="shared" si="44"/>
        <v>6274</v>
      </c>
      <c r="N72" s="109">
        <v>6274001906</v>
      </c>
      <c r="O72" s="116" t="s">
        <v>346</v>
      </c>
      <c r="P72" s="77"/>
      <c r="Q72" s="77"/>
      <c r="R72" s="77">
        <v>2414319168</v>
      </c>
      <c r="S72" s="193">
        <f t="shared" si="54"/>
        <v>13412884.266666668</v>
      </c>
      <c r="T72" s="155">
        <v>0</v>
      </c>
      <c r="U72" s="155">
        <v>0</v>
      </c>
      <c r="V72" s="155">
        <v>0</v>
      </c>
      <c r="W72" s="155">
        <v>0</v>
      </c>
      <c r="X72" s="155">
        <v>0</v>
      </c>
      <c r="Y72" s="155">
        <v>0</v>
      </c>
      <c r="Z72" s="155">
        <v>0</v>
      </c>
      <c r="AA72" s="155">
        <v>0</v>
      </c>
      <c r="AB72" s="155">
        <v>0</v>
      </c>
      <c r="AC72" s="155">
        <v>0</v>
      </c>
      <c r="AD72" s="155">
        <v>0</v>
      </c>
      <c r="AE72" s="155">
        <v>0</v>
      </c>
      <c r="AF72" s="155">
        <f t="shared" si="55"/>
        <v>0</v>
      </c>
      <c r="AG72" s="159">
        <v>0</v>
      </c>
      <c r="AH72" s="155">
        <v>0</v>
      </c>
      <c r="AI72" s="155">
        <v>0</v>
      </c>
      <c r="AJ72" s="155">
        <v>0</v>
      </c>
      <c r="AK72" s="155">
        <v>0</v>
      </c>
      <c r="AL72" s="155">
        <v>0</v>
      </c>
      <c r="AM72" s="155">
        <v>0</v>
      </c>
      <c r="AN72" s="155">
        <v>0</v>
      </c>
      <c r="AO72" s="155">
        <v>20119326.399999999</v>
      </c>
      <c r="AP72" s="155">
        <v>20119326.399999999</v>
      </c>
      <c r="AQ72" s="155">
        <v>20119326.399999999</v>
      </c>
      <c r="AR72" s="155">
        <v>20119326.399999999</v>
      </c>
      <c r="AS72" s="155">
        <v>20119326.399999999</v>
      </c>
      <c r="AT72" s="155">
        <f t="shared" si="56"/>
        <v>100596632</v>
      </c>
      <c r="AU72" s="159">
        <f t="shared" si="51"/>
        <v>2313722536</v>
      </c>
      <c r="AV72" s="155">
        <v>20119326.399999999</v>
      </c>
      <c r="AW72" s="155">
        <v>20119326.399999999</v>
      </c>
      <c r="AX72" s="155">
        <v>20119326.399999999</v>
      </c>
      <c r="AY72" s="155">
        <v>20119326.399999999</v>
      </c>
      <c r="AZ72" s="155">
        <v>20119326.399999999</v>
      </c>
      <c r="BA72" s="155">
        <v>20119326.399999999</v>
      </c>
      <c r="BB72" s="155">
        <v>20119326.399999999</v>
      </c>
      <c r="BC72" s="155">
        <v>20119326.399999999</v>
      </c>
      <c r="BD72" s="155">
        <v>20119326.399999999</v>
      </c>
      <c r="BE72" s="155">
        <v>20119326.399999999</v>
      </c>
      <c r="BF72" s="155">
        <v>20119326.399999999</v>
      </c>
      <c r="BG72" s="155">
        <v>20119326.399999999</v>
      </c>
      <c r="BH72" s="155">
        <f t="shared" si="50"/>
        <v>241431916.80000004</v>
      </c>
      <c r="BI72" s="159">
        <f t="shared" si="49"/>
        <v>2072290619.2</v>
      </c>
      <c r="BJ72" s="155">
        <v>20119326.399999999</v>
      </c>
      <c r="BK72" s="155">
        <v>20119326.399999999</v>
      </c>
      <c r="BL72" s="155">
        <v>20119326.399999999</v>
      </c>
      <c r="BM72" s="155">
        <v>20119326.399999999</v>
      </c>
      <c r="BN72" s="155">
        <v>20119326.399999999</v>
      </c>
      <c r="BO72" s="155">
        <v>20119326.399999999</v>
      </c>
      <c r="BP72" s="155">
        <v>20119326.399999999</v>
      </c>
      <c r="BQ72" s="155">
        <v>20119326.399999999</v>
      </c>
      <c r="BR72" s="155">
        <v>20119326.399999999</v>
      </c>
      <c r="BS72" s="155">
        <v>20119326.399999999</v>
      </c>
      <c r="BT72" s="155">
        <v>20119326.399999999</v>
      </c>
      <c r="BU72" s="155">
        <v>20119326.399999999</v>
      </c>
      <c r="BV72" s="155">
        <f t="shared" si="33"/>
        <v>241431916.80000004</v>
      </c>
      <c r="BW72" s="159">
        <f t="shared" si="52"/>
        <v>1830858702.4000001</v>
      </c>
      <c r="BX72" s="157">
        <v>20119326.399999999</v>
      </c>
      <c r="BY72" s="157">
        <v>20119326.399999999</v>
      </c>
      <c r="BZ72" s="157">
        <v>20119326.399999999</v>
      </c>
      <c r="CA72" s="157">
        <v>20119326.399999999</v>
      </c>
      <c r="CB72" s="157">
        <v>20119326.399999999</v>
      </c>
      <c r="CC72" s="157">
        <v>20119326.399999999</v>
      </c>
      <c r="CD72" s="157">
        <v>20119326.399999999</v>
      </c>
      <c r="CE72" s="157">
        <v>20119326.399999999</v>
      </c>
      <c r="CF72" s="157">
        <v>20119326.399999999</v>
      </c>
      <c r="CG72" s="157">
        <v>20119326.399999999</v>
      </c>
      <c r="CH72" s="157">
        <v>20119326.399999999</v>
      </c>
      <c r="CI72" s="157">
        <v>20119326.399999999</v>
      </c>
      <c r="CJ72" s="155">
        <f t="shared" si="45"/>
        <v>241431916.80000004</v>
      </c>
      <c r="CK72" s="159">
        <f t="shared" si="53"/>
        <v>1589426785.6000001</v>
      </c>
      <c r="CL72" s="155">
        <v>20119326.399999999</v>
      </c>
      <c r="CM72" s="155">
        <v>20119326.399999999</v>
      </c>
      <c r="CN72" s="155">
        <v>20119326.399999999</v>
      </c>
      <c r="CO72" s="155">
        <v>20119326.399999999</v>
      </c>
      <c r="CP72" s="155">
        <v>20119326.399999999</v>
      </c>
      <c r="CQ72" s="155">
        <v>20119326.399999999</v>
      </c>
      <c r="CR72" s="155">
        <v>20119326.399999999</v>
      </c>
      <c r="CS72" s="155">
        <v>20119326.399999999</v>
      </c>
      <c r="CT72" s="155">
        <v>20119326.399999999</v>
      </c>
      <c r="CU72" s="155">
        <v>20119326.399999999</v>
      </c>
      <c r="CV72" s="155">
        <v>20119326.399999999</v>
      </c>
      <c r="CW72" s="155">
        <v>20119326.399999999</v>
      </c>
      <c r="CX72" s="155">
        <f t="shared" si="46"/>
        <v>241431916.80000004</v>
      </c>
      <c r="CY72" s="155">
        <f t="shared" si="42"/>
        <v>1347994868.8000002</v>
      </c>
      <c r="CZ72" s="155">
        <f t="shared" si="47"/>
        <v>13412884.266666668</v>
      </c>
      <c r="DA72" s="155">
        <v>13412884.266666668</v>
      </c>
      <c r="DB72" s="155">
        <v>13412884.266666668</v>
      </c>
      <c r="DC72" s="155">
        <v>13412884.266666668</v>
      </c>
      <c r="DD72" s="155"/>
      <c r="DE72" s="155"/>
      <c r="DF72" s="155"/>
      <c r="DG72" s="155"/>
      <c r="DH72" s="155"/>
      <c r="DI72" s="155"/>
      <c r="DJ72" s="155"/>
      <c r="DK72" s="155"/>
      <c r="DL72" s="155">
        <f t="shared" si="48"/>
        <v>53651537.06666667</v>
      </c>
      <c r="DM72" s="155">
        <f t="shared" si="57"/>
        <v>1294343331.7333336</v>
      </c>
      <c r="DN72" s="1">
        <f t="shared" si="58"/>
        <v>2021</v>
      </c>
    </row>
    <row r="73" spans="1:118" s="42" customFormat="1" ht="13" x14ac:dyDescent="0.25">
      <c r="A73" s="110" t="s">
        <v>460</v>
      </c>
      <c r="B73" s="110" t="s">
        <v>39</v>
      </c>
      <c r="C73" s="111"/>
      <c r="D73" s="109" t="s">
        <v>147</v>
      </c>
      <c r="E73" s="184" t="s">
        <v>868</v>
      </c>
      <c r="F73" s="109" t="s">
        <v>496</v>
      </c>
      <c r="G73" s="73">
        <v>44439</v>
      </c>
      <c r="H73" s="73">
        <v>44438</v>
      </c>
      <c r="I73" s="115" t="s">
        <v>1223</v>
      </c>
      <c r="J73" s="184" t="s">
        <v>94</v>
      </c>
      <c r="K73" s="116" t="s">
        <v>66</v>
      </c>
      <c r="L73" s="109"/>
      <c r="M73" s="38" t="str">
        <f t="shared" si="44"/>
        <v>6274</v>
      </c>
      <c r="N73" s="109">
        <v>6274001906</v>
      </c>
      <c r="O73" s="116" t="s">
        <v>346</v>
      </c>
      <c r="P73" s="77"/>
      <c r="Q73" s="77"/>
      <c r="R73" s="77">
        <v>73500000</v>
      </c>
      <c r="S73" s="193">
        <f t="shared" si="54"/>
        <v>510416.66666666669</v>
      </c>
      <c r="T73" s="155">
        <v>0</v>
      </c>
      <c r="U73" s="155">
        <v>0</v>
      </c>
      <c r="V73" s="155">
        <v>0</v>
      </c>
      <c r="W73" s="155">
        <v>0</v>
      </c>
      <c r="X73" s="155">
        <v>0</v>
      </c>
      <c r="Y73" s="155">
        <v>0</v>
      </c>
      <c r="Z73" s="155">
        <v>0</v>
      </c>
      <c r="AA73" s="155">
        <v>0</v>
      </c>
      <c r="AB73" s="155">
        <v>0</v>
      </c>
      <c r="AC73" s="155">
        <v>0</v>
      </c>
      <c r="AD73" s="155">
        <v>0</v>
      </c>
      <c r="AE73" s="155">
        <v>0</v>
      </c>
      <c r="AF73" s="155">
        <f t="shared" si="55"/>
        <v>0</v>
      </c>
      <c r="AG73" s="159">
        <v>0</v>
      </c>
      <c r="AH73" s="155">
        <v>0</v>
      </c>
      <c r="AI73" s="155">
        <v>0</v>
      </c>
      <c r="AJ73" s="155">
        <v>0</v>
      </c>
      <c r="AK73" s="155">
        <v>0</v>
      </c>
      <c r="AL73" s="155">
        <v>0</v>
      </c>
      <c r="AM73" s="155">
        <v>0</v>
      </c>
      <c r="AN73" s="155">
        <v>0</v>
      </c>
      <c r="AO73" s="155">
        <v>1225000</v>
      </c>
      <c r="AP73" s="155">
        <v>1225000</v>
      </c>
      <c r="AQ73" s="155">
        <v>1225000</v>
      </c>
      <c r="AR73" s="155">
        <v>1225000</v>
      </c>
      <c r="AS73" s="155">
        <v>1225000</v>
      </c>
      <c r="AT73" s="155">
        <f t="shared" si="56"/>
        <v>6125000</v>
      </c>
      <c r="AU73" s="159">
        <f t="shared" si="51"/>
        <v>67375000</v>
      </c>
      <c r="AV73" s="155">
        <v>1225000</v>
      </c>
      <c r="AW73" s="155">
        <v>1225000</v>
      </c>
      <c r="AX73" s="155">
        <v>1225000</v>
      </c>
      <c r="AY73" s="155">
        <v>1225000</v>
      </c>
      <c r="AZ73" s="155">
        <v>1225000</v>
      </c>
      <c r="BA73" s="155">
        <v>1225000</v>
      </c>
      <c r="BB73" s="155">
        <v>1225000</v>
      </c>
      <c r="BC73" s="155">
        <v>1225000</v>
      </c>
      <c r="BD73" s="155">
        <v>1225000</v>
      </c>
      <c r="BE73" s="155">
        <v>1225000</v>
      </c>
      <c r="BF73" s="155">
        <v>1225000</v>
      </c>
      <c r="BG73" s="155">
        <v>1225000</v>
      </c>
      <c r="BH73" s="155">
        <f t="shared" si="50"/>
        <v>14700000</v>
      </c>
      <c r="BI73" s="159">
        <f t="shared" si="49"/>
        <v>52675000</v>
      </c>
      <c r="BJ73" s="155">
        <v>1225000</v>
      </c>
      <c r="BK73" s="155">
        <v>1225000</v>
      </c>
      <c r="BL73" s="155">
        <v>1225000</v>
      </c>
      <c r="BM73" s="155">
        <v>1225000</v>
      </c>
      <c r="BN73" s="155">
        <v>1225000</v>
      </c>
      <c r="BO73" s="155">
        <v>1225000</v>
      </c>
      <c r="BP73" s="155">
        <v>1225000</v>
      </c>
      <c r="BQ73" s="155">
        <v>1225000</v>
      </c>
      <c r="BR73" s="155">
        <v>1225000</v>
      </c>
      <c r="BS73" s="155">
        <v>1225000</v>
      </c>
      <c r="BT73" s="155">
        <v>1225000</v>
      </c>
      <c r="BU73" s="155">
        <v>1225000</v>
      </c>
      <c r="BV73" s="155">
        <f t="shared" si="33"/>
        <v>14700000</v>
      </c>
      <c r="BW73" s="159">
        <f t="shared" si="52"/>
        <v>37975000</v>
      </c>
      <c r="BX73" s="157">
        <v>1225000</v>
      </c>
      <c r="BY73" s="157">
        <v>1225000</v>
      </c>
      <c r="BZ73" s="157">
        <v>1225000</v>
      </c>
      <c r="CA73" s="157">
        <v>1225000</v>
      </c>
      <c r="CB73" s="157">
        <v>1225000</v>
      </c>
      <c r="CC73" s="157">
        <v>1225000</v>
      </c>
      <c r="CD73" s="157">
        <v>1225000</v>
      </c>
      <c r="CE73" s="157">
        <v>1225000</v>
      </c>
      <c r="CF73" s="157">
        <v>1225000</v>
      </c>
      <c r="CG73" s="157">
        <v>1225000</v>
      </c>
      <c r="CH73" s="157">
        <v>1225000</v>
      </c>
      <c r="CI73" s="157">
        <v>1225000</v>
      </c>
      <c r="CJ73" s="155">
        <f t="shared" si="45"/>
        <v>14700000</v>
      </c>
      <c r="CK73" s="159">
        <f t="shared" si="53"/>
        <v>23275000</v>
      </c>
      <c r="CL73" s="155">
        <v>1225000</v>
      </c>
      <c r="CM73" s="155">
        <v>1225000</v>
      </c>
      <c r="CN73" s="155">
        <v>1225000</v>
      </c>
      <c r="CO73" s="155">
        <v>1225000</v>
      </c>
      <c r="CP73" s="155">
        <v>1225000</v>
      </c>
      <c r="CQ73" s="155">
        <v>1225000</v>
      </c>
      <c r="CR73" s="155">
        <v>1225000</v>
      </c>
      <c r="CS73" s="155">
        <v>1225000</v>
      </c>
      <c r="CT73" s="155">
        <v>1225000</v>
      </c>
      <c r="CU73" s="155">
        <v>1225000</v>
      </c>
      <c r="CV73" s="155">
        <v>1225000</v>
      </c>
      <c r="CW73" s="155">
        <v>1225000</v>
      </c>
      <c r="CX73" s="155">
        <f t="shared" si="46"/>
        <v>14700000</v>
      </c>
      <c r="CY73" s="155">
        <f t="shared" si="42"/>
        <v>8575000</v>
      </c>
      <c r="CZ73" s="155">
        <f t="shared" si="47"/>
        <v>510416.66666666669</v>
      </c>
      <c r="DA73" s="155">
        <v>510416.66666666669</v>
      </c>
      <c r="DB73" s="155">
        <v>510416.66666666669</v>
      </c>
      <c r="DC73" s="155">
        <v>510416.66666666669</v>
      </c>
      <c r="DD73" s="155"/>
      <c r="DE73" s="155"/>
      <c r="DF73" s="155"/>
      <c r="DG73" s="155"/>
      <c r="DH73" s="155"/>
      <c r="DI73" s="155"/>
      <c r="DJ73" s="155"/>
      <c r="DK73" s="155"/>
      <c r="DL73" s="155">
        <f t="shared" si="48"/>
        <v>2041666.6666666667</v>
      </c>
      <c r="DM73" s="155">
        <f t="shared" si="57"/>
        <v>6533333.333333333</v>
      </c>
      <c r="DN73" s="1">
        <f t="shared" si="58"/>
        <v>2021</v>
      </c>
    </row>
    <row r="74" spans="1:118" s="42" customFormat="1" ht="13" x14ac:dyDescent="0.25">
      <c r="A74" s="110" t="s">
        <v>460</v>
      </c>
      <c r="B74" s="110" t="s">
        <v>39</v>
      </c>
      <c r="C74" s="111"/>
      <c r="D74" s="109" t="s">
        <v>147</v>
      </c>
      <c r="E74" s="184" t="s">
        <v>869</v>
      </c>
      <c r="F74" s="109" t="s">
        <v>497</v>
      </c>
      <c r="G74" s="73">
        <v>44439</v>
      </c>
      <c r="H74" s="73">
        <v>44438</v>
      </c>
      <c r="I74" s="115" t="s">
        <v>1228</v>
      </c>
      <c r="J74" s="184" t="s">
        <v>94</v>
      </c>
      <c r="K74" s="116" t="s">
        <v>66</v>
      </c>
      <c r="L74" s="109"/>
      <c r="M74" s="38" t="str">
        <f t="shared" si="44"/>
        <v>6274</v>
      </c>
      <c r="N74" s="109">
        <v>6274001906</v>
      </c>
      <c r="O74" s="116" t="s">
        <v>346</v>
      </c>
      <c r="P74" s="77"/>
      <c r="Q74" s="77"/>
      <c r="R74" s="77">
        <v>7234531016</v>
      </c>
      <c r="S74" s="193">
        <f t="shared" si="54"/>
        <v>60287758.466666669</v>
      </c>
      <c r="T74" s="155">
        <v>0</v>
      </c>
      <c r="U74" s="155">
        <v>0</v>
      </c>
      <c r="V74" s="155">
        <v>0</v>
      </c>
      <c r="W74" s="155">
        <v>0</v>
      </c>
      <c r="X74" s="155">
        <v>0</v>
      </c>
      <c r="Y74" s="155">
        <v>0</v>
      </c>
      <c r="Z74" s="155">
        <v>0</v>
      </c>
      <c r="AA74" s="155">
        <v>0</v>
      </c>
      <c r="AB74" s="155">
        <v>0</v>
      </c>
      <c r="AC74" s="155">
        <v>0</v>
      </c>
      <c r="AD74" s="155">
        <v>0</v>
      </c>
      <c r="AE74" s="155">
        <v>0</v>
      </c>
      <c r="AF74" s="155">
        <f t="shared" si="55"/>
        <v>0</v>
      </c>
      <c r="AG74" s="159">
        <v>0</v>
      </c>
      <c r="AH74" s="155">
        <v>0</v>
      </c>
      <c r="AI74" s="155">
        <v>0</v>
      </c>
      <c r="AJ74" s="155">
        <v>0</v>
      </c>
      <c r="AK74" s="155">
        <v>0</v>
      </c>
      <c r="AL74" s="155">
        <v>0</v>
      </c>
      <c r="AM74" s="155">
        <v>0</v>
      </c>
      <c r="AN74" s="155">
        <v>0</v>
      </c>
      <c r="AO74" s="155">
        <v>60287758.466666669</v>
      </c>
      <c r="AP74" s="155">
        <v>60287758.466666669</v>
      </c>
      <c r="AQ74" s="155">
        <v>60287758.466666669</v>
      </c>
      <c r="AR74" s="155">
        <v>60287758.466666669</v>
      </c>
      <c r="AS74" s="155">
        <v>60287758.466666669</v>
      </c>
      <c r="AT74" s="155">
        <f t="shared" si="56"/>
        <v>301438792.33333337</v>
      </c>
      <c r="AU74" s="159">
        <f t="shared" si="51"/>
        <v>6933092223.666667</v>
      </c>
      <c r="AV74" s="155">
        <v>60287758.466666669</v>
      </c>
      <c r="AW74" s="155">
        <v>60287758.466666669</v>
      </c>
      <c r="AX74" s="155">
        <v>60287758.466666669</v>
      </c>
      <c r="AY74" s="155">
        <v>60287758.466666669</v>
      </c>
      <c r="AZ74" s="155">
        <v>60287758.466666669</v>
      </c>
      <c r="BA74" s="155">
        <v>60287758.466666669</v>
      </c>
      <c r="BB74" s="155">
        <v>60287758.466666669</v>
      </c>
      <c r="BC74" s="155">
        <v>60287758.466666669</v>
      </c>
      <c r="BD74" s="155">
        <v>60287758.466666669</v>
      </c>
      <c r="BE74" s="155">
        <v>60287758.466666669</v>
      </c>
      <c r="BF74" s="155">
        <v>60287758.466666669</v>
      </c>
      <c r="BG74" s="155">
        <v>60287758.466666669</v>
      </c>
      <c r="BH74" s="155">
        <f t="shared" si="50"/>
        <v>723453101.60000026</v>
      </c>
      <c r="BI74" s="159">
        <f t="shared" si="49"/>
        <v>6209639122.0666666</v>
      </c>
      <c r="BJ74" s="155">
        <v>60287758.466666669</v>
      </c>
      <c r="BK74" s="155">
        <v>60287758.466666669</v>
      </c>
      <c r="BL74" s="155">
        <v>60287758.466666669</v>
      </c>
      <c r="BM74" s="155">
        <v>60287758.466666669</v>
      </c>
      <c r="BN74" s="155">
        <v>60287758.466666669</v>
      </c>
      <c r="BO74" s="155">
        <v>60287758.466666669</v>
      </c>
      <c r="BP74" s="155">
        <v>60287758.466666669</v>
      </c>
      <c r="BQ74" s="155">
        <v>60287758.466666669</v>
      </c>
      <c r="BR74" s="155">
        <v>60287758.466666669</v>
      </c>
      <c r="BS74" s="155">
        <v>60287758.466666669</v>
      </c>
      <c r="BT74" s="155">
        <v>60287758.466666669</v>
      </c>
      <c r="BU74" s="155">
        <v>60287758.466666669</v>
      </c>
      <c r="BV74" s="155">
        <f t="shared" si="33"/>
        <v>723453101.60000026</v>
      </c>
      <c r="BW74" s="159">
        <f t="shared" si="52"/>
        <v>5486186020.4666662</v>
      </c>
      <c r="BX74" s="157">
        <v>60287758.466666669</v>
      </c>
      <c r="BY74" s="157">
        <v>60287758.466666669</v>
      </c>
      <c r="BZ74" s="157">
        <v>60287758.466666669</v>
      </c>
      <c r="CA74" s="157">
        <v>60287758.466666669</v>
      </c>
      <c r="CB74" s="157">
        <v>60287758.466666669</v>
      </c>
      <c r="CC74" s="157">
        <v>60287758.466666669</v>
      </c>
      <c r="CD74" s="157">
        <v>60287758.466666669</v>
      </c>
      <c r="CE74" s="157">
        <v>60287758.466666669</v>
      </c>
      <c r="CF74" s="157">
        <v>60287758.466666669</v>
      </c>
      <c r="CG74" s="157">
        <v>60287758.466666669</v>
      </c>
      <c r="CH74" s="157">
        <v>60287758.466666669</v>
      </c>
      <c r="CI74" s="157">
        <v>60287758.466666669</v>
      </c>
      <c r="CJ74" s="155">
        <f t="shared" si="45"/>
        <v>723453101.60000026</v>
      </c>
      <c r="CK74" s="159">
        <f t="shared" si="53"/>
        <v>4762732918.8666658</v>
      </c>
      <c r="CL74" s="155">
        <v>60287758.466666669</v>
      </c>
      <c r="CM74" s="155">
        <v>60287758.466666669</v>
      </c>
      <c r="CN74" s="155">
        <v>60287758.466666669</v>
      </c>
      <c r="CO74" s="155">
        <v>60287758.466666669</v>
      </c>
      <c r="CP74" s="155">
        <v>60287758.466666669</v>
      </c>
      <c r="CQ74" s="155">
        <v>60287758.466666669</v>
      </c>
      <c r="CR74" s="155">
        <v>60287758.466666669</v>
      </c>
      <c r="CS74" s="155">
        <v>60287758.466666669</v>
      </c>
      <c r="CT74" s="155">
        <v>60287758.466666669</v>
      </c>
      <c r="CU74" s="155">
        <v>60287758.466666669</v>
      </c>
      <c r="CV74" s="155">
        <v>60287758.466666669</v>
      </c>
      <c r="CW74" s="155">
        <v>60287758.466666669</v>
      </c>
      <c r="CX74" s="155">
        <f t="shared" si="46"/>
        <v>723453101.60000026</v>
      </c>
      <c r="CY74" s="155">
        <f t="shared" si="42"/>
        <v>4039279817.2666655</v>
      </c>
      <c r="CZ74" s="155">
        <f t="shared" si="47"/>
        <v>60287758.466666669</v>
      </c>
      <c r="DA74" s="155">
        <v>60287758.466666669</v>
      </c>
      <c r="DB74" s="155">
        <v>60287758.466666669</v>
      </c>
      <c r="DC74" s="155">
        <v>60287758.466666669</v>
      </c>
      <c r="DD74" s="155"/>
      <c r="DE74" s="155"/>
      <c r="DF74" s="155"/>
      <c r="DG74" s="155"/>
      <c r="DH74" s="155"/>
      <c r="DI74" s="155"/>
      <c r="DJ74" s="155"/>
      <c r="DK74" s="155"/>
      <c r="DL74" s="155">
        <f t="shared" si="48"/>
        <v>241151033.86666667</v>
      </c>
      <c r="DM74" s="155">
        <f t="shared" si="57"/>
        <v>3798128783.3999987</v>
      </c>
      <c r="DN74" s="1">
        <f t="shared" si="58"/>
        <v>2021</v>
      </c>
    </row>
    <row r="75" spans="1:118" s="42" customFormat="1" ht="13" x14ac:dyDescent="0.25">
      <c r="A75" s="110" t="s">
        <v>460</v>
      </c>
      <c r="B75" s="110" t="s">
        <v>39</v>
      </c>
      <c r="C75" s="111"/>
      <c r="D75" s="109" t="s">
        <v>147</v>
      </c>
      <c r="E75" s="184" t="s">
        <v>870</v>
      </c>
      <c r="F75" s="109" t="s">
        <v>498</v>
      </c>
      <c r="G75" s="73">
        <v>44439</v>
      </c>
      <c r="H75" s="73">
        <v>44438</v>
      </c>
      <c r="I75" s="115" t="s">
        <v>1223</v>
      </c>
      <c r="J75" s="184" t="s">
        <v>94</v>
      </c>
      <c r="K75" s="116" t="s">
        <v>66</v>
      </c>
      <c r="L75" s="109"/>
      <c r="M75" s="38" t="str">
        <f t="shared" si="44"/>
        <v>6274</v>
      </c>
      <c r="N75" s="109">
        <v>6274001906</v>
      </c>
      <c r="O75" s="116" t="s">
        <v>346</v>
      </c>
      <c r="P75" s="77"/>
      <c r="Q75" s="77"/>
      <c r="R75" s="77">
        <v>81000000</v>
      </c>
      <c r="S75" s="193">
        <f t="shared" si="54"/>
        <v>562500</v>
      </c>
      <c r="T75" s="155">
        <v>0</v>
      </c>
      <c r="U75" s="155">
        <v>0</v>
      </c>
      <c r="V75" s="155">
        <v>0</v>
      </c>
      <c r="W75" s="155">
        <v>0</v>
      </c>
      <c r="X75" s="155">
        <v>0</v>
      </c>
      <c r="Y75" s="155">
        <v>0</v>
      </c>
      <c r="Z75" s="155">
        <v>0</v>
      </c>
      <c r="AA75" s="155">
        <v>0</v>
      </c>
      <c r="AB75" s="155">
        <v>0</v>
      </c>
      <c r="AC75" s="155">
        <v>0</v>
      </c>
      <c r="AD75" s="155">
        <v>0</v>
      </c>
      <c r="AE75" s="155">
        <v>0</v>
      </c>
      <c r="AF75" s="155">
        <f t="shared" si="55"/>
        <v>0</v>
      </c>
      <c r="AG75" s="159">
        <v>0</v>
      </c>
      <c r="AH75" s="155">
        <v>0</v>
      </c>
      <c r="AI75" s="155">
        <v>0</v>
      </c>
      <c r="AJ75" s="155">
        <v>0</v>
      </c>
      <c r="AK75" s="155">
        <v>0</v>
      </c>
      <c r="AL75" s="155">
        <v>0</v>
      </c>
      <c r="AM75" s="155">
        <v>0</v>
      </c>
      <c r="AN75" s="155">
        <v>0</v>
      </c>
      <c r="AO75" s="155">
        <v>675000</v>
      </c>
      <c r="AP75" s="155">
        <v>675000</v>
      </c>
      <c r="AQ75" s="155">
        <v>675000</v>
      </c>
      <c r="AR75" s="155">
        <v>675000</v>
      </c>
      <c r="AS75" s="155">
        <v>675000</v>
      </c>
      <c r="AT75" s="155">
        <f t="shared" si="56"/>
        <v>3375000</v>
      </c>
      <c r="AU75" s="159">
        <f t="shared" si="51"/>
        <v>77625000</v>
      </c>
      <c r="AV75" s="155">
        <v>675000</v>
      </c>
      <c r="AW75" s="155">
        <v>675000</v>
      </c>
      <c r="AX75" s="155">
        <v>675000</v>
      </c>
      <c r="AY75" s="155">
        <v>675000</v>
      </c>
      <c r="AZ75" s="155">
        <v>675000</v>
      </c>
      <c r="BA75" s="155">
        <v>675000</v>
      </c>
      <c r="BB75" s="155">
        <v>675000</v>
      </c>
      <c r="BC75" s="155">
        <v>675000</v>
      </c>
      <c r="BD75" s="155">
        <v>675000</v>
      </c>
      <c r="BE75" s="155">
        <v>675000</v>
      </c>
      <c r="BF75" s="155">
        <v>675000</v>
      </c>
      <c r="BG75" s="155">
        <v>675000</v>
      </c>
      <c r="BH75" s="155">
        <f t="shared" si="50"/>
        <v>8100000</v>
      </c>
      <c r="BI75" s="159">
        <f t="shared" si="49"/>
        <v>69525000</v>
      </c>
      <c r="BJ75" s="155">
        <v>675000</v>
      </c>
      <c r="BK75" s="155">
        <v>675000</v>
      </c>
      <c r="BL75" s="155">
        <v>675000</v>
      </c>
      <c r="BM75" s="155">
        <v>675000</v>
      </c>
      <c r="BN75" s="155">
        <v>675000</v>
      </c>
      <c r="BO75" s="155">
        <v>675000</v>
      </c>
      <c r="BP75" s="155">
        <v>675000</v>
      </c>
      <c r="BQ75" s="155">
        <v>675000</v>
      </c>
      <c r="BR75" s="155">
        <v>675000</v>
      </c>
      <c r="BS75" s="155">
        <v>675000</v>
      </c>
      <c r="BT75" s="155">
        <v>675000</v>
      </c>
      <c r="BU75" s="155">
        <v>675000</v>
      </c>
      <c r="BV75" s="155">
        <f t="shared" si="33"/>
        <v>8100000</v>
      </c>
      <c r="BW75" s="159">
        <f t="shared" si="52"/>
        <v>61425000</v>
      </c>
      <c r="BX75" s="157">
        <v>675000</v>
      </c>
      <c r="BY75" s="157">
        <v>675000</v>
      </c>
      <c r="BZ75" s="157">
        <v>675000</v>
      </c>
      <c r="CA75" s="157">
        <v>675000</v>
      </c>
      <c r="CB75" s="157">
        <v>675000</v>
      </c>
      <c r="CC75" s="157">
        <v>675000</v>
      </c>
      <c r="CD75" s="157">
        <v>675000</v>
      </c>
      <c r="CE75" s="157">
        <v>675000</v>
      </c>
      <c r="CF75" s="157">
        <v>675000</v>
      </c>
      <c r="CG75" s="157">
        <v>675000</v>
      </c>
      <c r="CH75" s="157">
        <v>675000</v>
      </c>
      <c r="CI75" s="157">
        <v>675000</v>
      </c>
      <c r="CJ75" s="155">
        <f t="shared" si="45"/>
        <v>8100000</v>
      </c>
      <c r="CK75" s="159">
        <f t="shared" si="53"/>
        <v>53325000</v>
      </c>
      <c r="CL75" s="155">
        <v>675000</v>
      </c>
      <c r="CM75" s="155">
        <v>675000</v>
      </c>
      <c r="CN75" s="155">
        <v>675000</v>
      </c>
      <c r="CO75" s="155">
        <v>675000</v>
      </c>
      <c r="CP75" s="155">
        <v>675000</v>
      </c>
      <c r="CQ75" s="155">
        <v>675000</v>
      </c>
      <c r="CR75" s="155">
        <v>675000</v>
      </c>
      <c r="CS75" s="155">
        <v>675000</v>
      </c>
      <c r="CT75" s="155">
        <v>675000</v>
      </c>
      <c r="CU75" s="155">
        <v>675000</v>
      </c>
      <c r="CV75" s="155">
        <v>675000</v>
      </c>
      <c r="CW75" s="155">
        <v>675000</v>
      </c>
      <c r="CX75" s="155">
        <f t="shared" si="46"/>
        <v>8100000</v>
      </c>
      <c r="CY75" s="155">
        <f t="shared" si="42"/>
        <v>45225000</v>
      </c>
      <c r="CZ75" s="155">
        <f t="shared" si="47"/>
        <v>562500</v>
      </c>
      <c r="DA75" s="155">
        <v>562500</v>
      </c>
      <c r="DB75" s="155">
        <v>562500</v>
      </c>
      <c r="DC75" s="155">
        <v>562500</v>
      </c>
      <c r="DD75" s="155"/>
      <c r="DE75" s="155"/>
      <c r="DF75" s="155"/>
      <c r="DG75" s="155"/>
      <c r="DH75" s="155"/>
      <c r="DI75" s="155"/>
      <c r="DJ75" s="155"/>
      <c r="DK75" s="155"/>
      <c r="DL75" s="155">
        <f t="shared" si="48"/>
        <v>2250000</v>
      </c>
      <c r="DM75" s="155">
        <f t="shared" si="57"/>
        <v>42975000</v>
      </c>
      <c r="DN75" s="1">
        <f t="shared" si="58"/>
        <v>2021</v>
      </c>
    </row>
    <row r="76" spans="1:118" s="42" customFormat="1" ht="13" x14ac:dyDescent="0.25">
      <c r="A76" s="110" t="s">
        <v>460</v>
      </c>
      <c r="B76" s="110" t="s">
        <v>39</v>
      </c>
      <c r="C76" s="111"/>
      <c r="D76" s="109" t="s">
        <v>168</v>
      </c>
      <c r="E76" s="184" t="s">
        <v>871</v>
      </c>
      <c r="F76" s="109" t="s">
        <v>530</v>
      </c>
      <c r="G76" s="73">
        <v>44439</v>
      </c>
      <c r="H76" s="73">
        <v>44438</v>
      </c>
      <c r="I76" s="115" t="s">
        <v>1526</v>
      </c>
      <c r="J76" s="184" t="s">
        <v>94</v>
      </c>
      <c r="K76" s="116" t="s">
        <v>66</v>
      </c>
      <c r="L76" s="109"/>
      <c r="M76" s="38" t="str">
        <f t="shared" si="44"/>
        <v>6274</v>
      </c>
      <c r="N76" s="109">
        <v>6274001906</v>
      </c>
      <c r="O76" s="116" t="s">
        <v>346</v>
      </c>
      <c r="P76" s="77"/>
      <c r="Q76" s="77"/>
      <c r="R76" s="77">
        <v>1971544318</v>
      </c>
      <c r="S76" s="193">
        <f t="shared" si="54"/>
        <v>10953023.98888889</v>
      </c>
      <c r="T76" s="155">
        <v>0</v>
      </c>
      <c r="U76" s="155">
        <v>0</v>
      </c>
      <c r="V76" s="155">
        <v>0</v>
      </c>
      <c r="W76" s="155">
        <v>0</v>
      </c>
      <c r="X76" s="155">
        <v>0</v>
      </c>
      <c r="Y76" s="155">
        <v>0</v>
      </c>
      <c r="Z76" s="155">
        <v>0</v>
      </c>
      <c r="AA76" s="155">
        <v>0</v>
      </c>
      <c r="AB76" s="155">
        <v>0</v>
      </c>
      <c r="AC76" s="155">
        <v>0</v>
      </c>
      <c r="AD76" s="155">
        <v>0</v>
      </c>
      <c r="AE76" s="155">
        <v>0</v>
      </c>
      <c r="AF76" s="155">
        <f t="shared" si="55"/>
        <v>0</v>
      </c>
      <c r="AG76" s="159">
        <v>0</v>
      </c>
      <c r="AH76" s="155">
        <v>0</v>
      </c>
      <c r="AI76" s="155">
        <v>0</v>
      </c>
      <c r="AJ76" s="155">
        <v>0</v>
      </c>
      <c r="AK76" s="155">
        <v>0</v>
      </c>
      <c r="AL76" s="155">
        <v>0</v>
      </c>
      <c r="AM76" s="155">
        <v>0</v>
      </c>
      <c r="AN76" s="155">
        <v>0</v>
      </c>
      <c r="AO76" s="155">
        <v>16429535.983333332</v>
      </c>
      <c r="AP76" s="155">
        <v>16429535.983333332</v>
      </c>
      <c r="AQ76" s="155">
        <v>16429535.983333332</v>
      </c>
      <c r="AR76" s="155">
        <v>16429535.983333332</v>
      </c>
      <c r="AS76" s="155">
        <v>16429535.983333332</v>
      </c>
      <c r="AT76" s="155">
        <f t="shared" si="56"/>
        <v>82147679.916666657</v>
      </c>
      <c r="AU76" s="159">
        <f t="shared" si="51"/>
        <v>1889396638.0833333</v>
      </c>
      <c r="AV76" s="155">
        <v>16429535.983333332</v>
      </c>
      <c r="AW76" s="155">
        <v>16429535.983333332</v>
      </c>
      <c r="AX76" s="155">
        <v>16429535.983333332</v>
      </c>
      <c r="AY76" s="155">
        <v>16429535.983333332</v>
      </c>
      <c r="AZ76" s="155">
        <v>16429535.983333332</v>
      </c>
      <c r="BA76" s="155">
        <v>16429535.983333332</v>
      </c>
      <c r="BB76" s="155">
        <v>16429535.983333332</v>
      </c>
      <c r="BC76" s="155">
        <v>16429535.983333332</v>
      </c>
      <c r="BD76" s="155">
        <v>16429535.983333332</v>
      </c>
      <c r="BE76" s="155">
        <v>16429535.983333332</v>
      </c>
      <c r="BF76" s="155">
        <v>16429535.983333332</v>
      </c>
      <c r="BG76" s="155">
        <v>16429535.983333332</v>
      </c>
      <c r="BH76" s="155">
        <f t="shared" si="50"/>
        <v>197154431.79999995</v>
      </c>
      <c r="BI76" s="159">
        <f t="shared" si="49"/>
        <v>1692242206.2833333</v>
      </c>
      <c r="BJ76" s="155">
        <v>16429535.983333332</v>
      </c>
      <c r="BK76" s="155">
        <v>16429535.983333332</v>
      </c>
      <c r="BL76" s="155">
        <v>16429535.983333332</v>
      </c>
      <c r="BM76" s="155">
        <v>16429535.983333332</v>
      </c>
      <c r="BN76" s="155">
        <v>16429535.983333332</v>
      </c>
      <c r="BO76" s="155">
        <v>16429535.983333332</v>
      </c>
      <c r="BP76" s="155">
        <v>16429535.983333332</v>
      </c>
      <c r="BQ76" s="155">
        <v>16429535.983333332</v>
      </c>
      <c r="BR76" s="155">
        <v>16429535.983333332</v>
      </c>
      <c r="BS76" s="155">
        <v>16429535.983333332</v>
      </c>
      <c r="BT76" s="155">
        <v>16429535.983333332</v>
      </c>
      <c r="BU76" s="155">
        <v>16429535.983333332</v>
      </c>
      <c r="BV76" s="155">
        <f t="shared" si="33"/>
        <v>197154431.79999995</v>
      </c>
      <c r="BW76" s="159">
        <f t="shared" si="52"/>
        <v>1495087774.4833333</v>
      </c>
      <c r="BX76" s="157">
        <v>16429535.983333332</v>
      </c>
      <c r="BY76" s="157">
        <v>16429535.983333332</v>
      </c>
      <c r="BZ76" s="157">
        <v>16429535.983333332</v>
      </c>
      <c r="CA76" s="157">
        <v>16429535.983333332</v>
      </c>
      <c r="CB76" s="157">
        <v>16429535.983333332</v>
      </c>
      <c r="CC76" s="157">
        <v>16429535.983333332</v>
      </c>
      <c r="CD76" s="157">
        <v>16429535.983333332</v>
      </c>
      <c r="CE76" s="157">
        <v>16429535.983333332</v>
      </c>
      <c r="CF76" s="157">
        <v>16429535.983333332</v>
      </c>
      <c r="CG76" s="157">
        <v>16429535.983333332</v>
      </c>
      <c r="CH76" s="157">
        <v>16429535.983333332</v>
      </c>
      <c r="CI76" s="157">
        <v>16429535.983333332</v>
      </c>
      <c r="CJ76" s="155">
        <f t="shared" si="45"/>
        <v>197154431.79999995</v>
      </c>
      <c r="CK76" s="159">
        <f t="shared" si="53"/>
        <v>1297933342.6833334</v>
      </c>
      <c r="CL76" s="155">
        <v>16429535.983333332</v>
      </c>
      <c r="CM76" s="155">
        <v>16429535.983333332</v>
      </c>
      <c r="CN76" s="155">
        <v>16429535.983333332</v>
      </c>
      <c r="CO76" s="155">
        <v>16429535.983333332</v>
      </c>
      <c r="CP76" s="155">
        <v>16429535.983333332</v>
      </c>
      <c r="CQ76" s="155">
        <v>16429535.983333332</v>
      </c>
      <c r="CR76" s="155">
        <v>16429535.983333332</v>
      </c>
      <c r="CS76" s="155">
        <v>16429535.983333332</v>
      </c>
      <c r="CT76" s="155">
        <v>16429535.983333332</v>
      </c>
      <c r="CU76" s="155">
        <v>16429535.983333332</v>
      </c>
      <c r="CV76" s="155">
        <v>16429535.983333332</v>
      </c>
      <c r="CW76" s="155">
        <v>16429535.983333332</v>
      </c>
      <c r="CX76" s="155">
        <f t="shared" si="46"/>
        <v>197154431.79999995</v>
      </c>
      <c r="CY76" s="155">
        <f t="shared" si="42"/>
        <v>1100778910.8833334</v>
      </c>
      <c r="CZ76" s="155">
        <f t="shared" si="47"/>
        <v>10953023.98888889</v>
      </c>
      <c r="DA76" s="155">
        <v>10953023.98888889</v>
      </c>
      <c r="DB76" s="155">
        <v>10953023.98888889</v>
      </c>
      <c r="DC76" s="155">
        <v>10953023.98888889</v>
      </c>
      <c r="DD76" s="155"/>
      <c r="DE76" s="155"/>
      <c r="DF76" s="155"/>
      <c r="DG76" s="155"/>
      <c r="DH76" s="155"/>
      <c r="DI76" s="155"/>
      <c r="DJ76" s="155"/>
      <c r="DK76" s="155"/>
      <c r="DL76" s="155">
        <f t="shared" si="48"/>
        <v>43812095.955555558</v>
      </c>
      <c r="DM76" s="155">
        <f t="shared" si="57"/>
        <v>1056966814.9277779</v>
      </c>
      <c r="DN76" s="1">
        <f t="shared" si="58"/>
        <v>2021</v>
      </c>
    </row>
    <row r="77" spans="1:118" s="42" customFormat="1" ht="13" x14ac:dyDescent="0.25">
      <c r="A77" s="110" t="s">
        <v>460</v>
      </c>
      <c r="B77" s="110" t="s">
        <v>39</v>
      </c>
      <c r="C77" s="111"/>
      <c r="D77" s="109" t="s">
        <v>592</v>
      </c>
      <c r="E77" s="184" t="s">
        <v>872</v>
      </c>
      <c r="F77" s="109" t="s">
        <v>593</v>
      </c>
      <c r="G77" s="73">
        <v>44439</v>
      </c>
      <c r="H77" s="73">
        <v>44438</v>
      </c>
      <c r="I77" s="115" t="s">
        <v>783</v>
      </c>
      <c r="J77" s="184" t="s">
        <v>94</v>
      </c>
      <c r="K77" s="116" t="s">
        <v>66</v>
      </c>
      <c r="L77" s="109"/>
      <c r="M77" s="38" t="str">
        <f t="shared" si="44"/>
        <v>6274</v>
      </c>
      <c r="N77" s="109">
        <v>6274001915</v>
      </c>
      <c r="O77" s="116">
        <v>6274001915</v>
      </c>
      <c r="P77" s="77"/>
      <c r="Q77" s="77"/>
      <c r="R77" s="77">
        <v>275200000</v>
      </c>
      <c r="S77" s="193">
        <f t="shared" si="54"/>
        <v>4586666.666666667</v>
      </c>
      <c r="T77" s="155">
        <v>0</v>
      </c>
      <c r="U77" s="155">
        <v>0</v>
      </c>
      <c r="V77" s="155">
        <v>0</v>
      </c>
      <c r="W77" s="155">
        <v>0</v>
      </c>
      <c r="X77" s="155">
        <v>0</v>
      </c>
      <c r="Y77" s="155">
        <v>0</v>
      </c>
      <c r="Z77" s="155">
        <v>0</v>
      </c>
      <c r="AA77" s="155">
        <v>0</v>
      </c>
      <c r="AB77" s="155">
        <v>0</v>
      </c>
      <c r="AC77" s="155">
        <v>0</v>
      </c>
      <c r="AD77" s="155">
        <v>0</v>
      </c>
      <c r="AE77" s="155">
        <v>0</v>
      </c>
      <c r="AF77" s="155">
        <f t="shared" si="55"/>
        <v>0</v>
      </c>
      <c r="AG77" s="159">
        <v>0</v>
      </c>
      <c r="AH77" s="155">
        <v>0</v>
      </c>
      <c r="AI77" s="155">
        <v>0</v>
      </c>
      <c r="AJ77" s="155">
        <v>0</v>
      </c>
      <c r="AK77" s="155">
        <v>0</v>
      </c>
      <c r="AL77" s="155">
        <v>0</v>
      </c>
      <c r="AM77" s="155">
        <v>0</v>
      </c>
      <c r="AN77" s="155">
        <v>0</v>
      </c>
      <c r="AO77" s="155">
        <v>4586666.666666667</v>
      </c>
      <c r="AP77" s="155">
        <v>4586666.666666667</v>
      </c>
      <c r="AQ77" s="155">
        <v>4586666.666666667</v>
      </c>
      <c r="AR77" s="155">
        <v>4586666.666666667</v>
      </c>
      <c r="AS77" s="155">
        <v>4586666.666666667</v>
      </c>
      <c r="AT77" s="155">
        <f t="shared" si="56"/>
        <v>22933333.333333336</v>
      </c>
      <c r="AU77" s="159">
        <f t="shared" si="51"/>
        <v>252266666.66666666</v>
      </c>
      <c r="AV77" s="155">
        <v>4586666.666666667</v>
      </c>
      <c r="AW77" s="155">
        <v>4586666.666666667</v>
      </c>
      <c r="AX77" s="155">
        <v>4586666.666666667</v>
      </c>
      <c r="AY77" s="155">
        <v>4586666.666666667</v>
      </c>
      <c r="AZ77" s="155">
        <v>4586666.666666667</v>
      </c>
      <c r="BA77" s="155">
        <v>4586666.666666667</v>
      </c>
      <c r="BB77" s="155">
        <v>4586666.666666667</v>
      </c>
      <c r="BC77" s="155">
        <v>4586666.666666667</v>
      </c>
      <c r="BD77" s="155">
        <v>4586666.666666667</v>
      </c>
      <c r="BE77" s="155">
        <v>4586666.666666667</v>
      </c>
      <c r="BF77" s="155">
        <v>4586666.666666667</v>
      </c>
      <c r="BG77" s="155">
        <v>4586666.666666667</v>
      </c>
      <c r="BH77" s="155">
        <f t="shared" si="50"/>
        <v>55039999.999999993</v>
      </c>
      <c r="BI77" s="159">
        <f t="shared" si="49"/>
        <v>197226666.66666666</v>
      </c>
      <c r="BJ77" s="155">
        <v>4586666.666666667</v>
      </c>
      <c r="BK77" s="155">
        <v>4586666.666666667</v>
      </c>
      <c r="BL77" s="155">
        <v>4586666.666666667</v>
      </c>
      <c r="BM77" s="155">
        <v>4586666.666666667</v>
      </c>
      <c r="BN77" s="155">
        <v>4586666.666666667</v>
      </c>
      <c r="BO77" s="155">
        <v>4586666.666666667</v>
      </c>
      <c r="BP77" s="155">
        <v>4586666.666666667</v>
      </c>
      <c r="BQ77" s="155">
        <v>4586666.666666667</v>
      </c>
      <c r="BR77" s="155">
        <v>4586666.666666667</v>
      </c>
      <c r="BS77" s="155">
        <v>4586666.666666667</v>
      </c>
      <c r="BT77" s="155">
        <v>4586666.666666667</v>
      </c>
      <c r="BU77" s="155">
        <v>4586666.666666667</v>
      </c>
      <c r="BV77" s="155">
        <f t="shared" si="33"/>
        <v>55039999.999999993</v>
      </c>
      <c r="BW77" s="159">
        <f t="shared" si="52"/>
        <v>142186666.66666666</v>
      </c>
      <c r="BX77" s="157">
        <v>4586666.666666667</v>
      </c>
      <c r="BY77" s="157">
        <v>4586666.666666667</v>
      </c>
      <c r="BZ77" s="157">
        <v>4586666.666666667</v>
      </c>
      <c r="CA77" s="157">
        <v>4586666.666666667</v>
      </c>
      <c r="CB77" s="157">
        <v>4586666.666666667</v>
      </c>
      <c r="CC77" s="157">
        <v>4586666.666666667</v>
      </c>
      <c r="CD77" s="157">
        <v>4586666.666666667</v>
      </c>
      <c r="CE77" s="157">
        <v>4586666.666666667</v>
      </c>
      <c r="CF77" s="157">
        <v>4586666.666666667</v>
      </c>
      <c r="CG77" s="157">
        <v>4586666.666666667</v>
      </c>
      <c r="CH77" s="157">
        <v>4586666.666666667</v>
      </c>
      <c r="CI77" s="157">
        <v>4586666.666666667</v>
      </c>
      <c r="CJ77" s="155">
        <f t="shared" si="45"/>
        <v>55039999.999999993</v>
      </c>
      <c r="CK77" s="159">
        <f t="shared" si="53"/>
        <v>87146666.666666657</v>
      </c>
      <c r="CL77" s="155">
        <v>4586666.666666667</v>
      </c>
      <c r="CM77" s="155">
        <v>4586666.666666667</v>
      </c>
      <c r="CN77" s="155">
        <v>4586666.666666667</v>
      </c>
      <c r="CO77" s="155">
        <v>4586666.666666667</v>
      </c>
      <c r="CP77" s="155">
        <v>4586666.666666667</v>
      </c>
      <c r="CQ77" s="155">
        <v>4586666.666666667</v>
      </c>
      <c r="CR77" s="155">
        <v>4586666.666666667</v>
      </c>
      <c r="CS77" s="155">
        <v>4586666.666666667</v>
      </c>
      <c r="CT77" s="155">
        <v>4586666.666666667</v>
      </c>
      <c r="CU77" s="155">
        <v>4586666.666666667</v>
      </c>
      <c r="CV77" s="155">
        <v>4586666.666666667</v>
      </c>
      <c r="CW77" s="155">
        <v>4586666.666666667</v>
      </c>
      <c r="CX77" s="155">
        <f t="shared" si="46"/>
        <v>55039999.999999993</v>
      </c>
      <c r="CY77" s="155">
        <f t="shared" si="42"/>
        <v>32106666.666666664</v>
      </c>
      <c r="CZ77" s="155">
        <f t="shared" si="47"/>
        <v>4586666.666666667</v>
      </c>
      <c r="DA77" s="155">
        <v>4586666.666666667</v>
      </c>
      <c r="DB77" s="155">
        <v>4586666.666666667</v>
      </c>
      <c r="DC77" s="155">
        <v>4586666.666666667</v>
      </c>
      <c r="DD77" s="155"/>
      <c r="DE77" s="155"/>
      <c r="DF77" s="155"/>
      <c r="DG77" s="155"/>
      <c r="DH77" s="155"/>
      <c r="DI77" s="155"/>
      <c r="DJ77" s="155"/>
      <c r="DK77" s="155"/>
      <c r="DL77" s="155">
        <f t="shared" si="48"/>
        <v>18346666.666666668</v>
      </c>
      <c r="DM77" s="155">
        <f t="shared" si="57"/>
        <v>13759999.999999996</v>
      </c>
      <c r="DN77" s="1">
        <f t="shared" si="58"/>
        <v>2021</v>
      </c>
    </row>
    <row r="78" spans="1:118" s="42" customFormat="1" ht="13" x14ac:dyDescent="0.25">
      <c r="A78" s="110" t="s">
        <v>715</v>
      </c>
      <c r="B78" s="136" t="s">
        <v>39</v>
      </c>
      <c r="C78" s="137"/>
      <c r="D78" s="136" t="s">
        <v>594</v>
      </c>
      <c r="E78" s="185" t="s">
        <v>873</v>
      </c>
      <c r="F78" s="136" t="s">
        <v>595</v>
      </c>
      <c r="G78" s="100">
        <v>44439</v>
      </c>
      <c r="H78" s="100">
        <v>44438</v>
      </c>
      <c r="I78" s="138" t="s">
        <v>1247</v>
      </c>
      <c r="J78" s="185" t="s">
        <v>775</v>
      </c>
      <c r="K78" s="139" t="s">
        <v>596</v>
      </c>
      <c r="L78" s="136"/>
      <c r="M78" s="38" t="str">
        <f t="shared" si="44"/>
        <v>6424</v>
      </c>
      <c r="N78" s="136">
        <v>6424001915</v>
      </c>
      <c r="O78" s="139">
        <v>6424001915</v>
      </c>
      <c r="P78" s="104"/>
      <c r="Q78" s="104"/>
      <c r="R78" s="104">
        <v>468054545</v>
      </c>
      <c r="S78" s="193">
        <f t="shared" si="54"/>
        <v>4875568.177083333</v>
      </c>
      <c r="T78" s="155">
        <v>0</v>
      </c>
      <c r="U78" s="155">
        <v>0</v>
      </c>
      <c r="V78" s="155">
        <v>0</v>
      </c>
      <c r="W78" s="155">
        <v>0</v>
      </c>
      <c r="X78" s="155">
        <v>0</v>
      </c>
      <c r="Y78" s="155">
        <v>0</v>
      </c>
      <c r="Z78" s="155">
        <v>0</v>
      </c>
      <c r="AA78" s="155">
        <v>0</v>
      </c>
      <c r="AB78" s="155">
        <v>0</v>
      </c>
      <c r="AC78" s="155">
        <v>0</v>
      </c>
      <c r="AD78" s="155">
        <v>0</v>
      </c>
      <c r="AE78" s="155">
        <v>0</v>
      </c>
      <c r="AF78" s="163">
        <f t="shared" si="55"/>
        <v>0</v>
      </c>
      <c r="AG78" s="194">
        <v>0</v>
      </c>
      <c r="AH78" s="155">
        <v>0</v>
      </c>
      <c r="AI78" s="155">
        <v>0</v>
      </c>
      <c r="AJ78" s="155">
        <v>0</v>
      </c>
      <c r="AK78" s="155">
        <v>0</v>
      </c>
      <c r="AL78" s="155">
        <v>0</v>
      </c>
      <c r="AM78" s="155">
        <v>0</v>
      </c>
      <c r="AN78" s="155">
        <v>0</v>
      </c>
      <c r="AO78" s="155">
        <v>7800909.083333333</v>
      </c>
      <c r="AP78" s="155">
        <v>7800909.083333333</v>
      </c>
      <c r="AQ78" s="155">
        <v>7800909.083333333</v>
      </c>
      <c r="AR78" s="155">
        <v>7800909.083333333</v>
      </c>
      <c r="AS78" s="155">
        <v>7800909.083333333</v>
      </c>
      <c r="AT78" s="163">
        <f t="shared" si="56"/>
        <v>39004545.416666664</v>
      </c>
      <c r="AU78" s="194">
        <f t="shared" si="51"/>
        <v>429049999.58333331</v>
      </c>
      <c r="AV78" s="155">
        <v>7800909.083333333</v>
      </c>
      <c r="AW78" s="155">
        <v>7800909.083333333</v>
      </c>
      <c r="AX78" s="155">
        <v>7800909.083333333</v>
      </c>
      <c r="AY78" s="155">
        <v>7800909.083333333</v>
      </c>
      <c r="AZ78" s="155">
        <v>7800909.083333333</v>
      </c>
      <c r="BA78" s="155">
        <v>7800909.083333333</v>
      </c>
      <c r="BB78" s="155">
        <v>7800909.083333333</v>
      </c>
      <c r="BC78" s="155">
        <v>7800909.083333333</v>
      </c>
      <c r="BD78" s="155">
        <v>7800909.083333333</v>
      </c>
      <c r="BE78" s="155">
        <v>7800909.083333333</v>
      </c>
      <c r="BF78" s="155">
        <v>7800909.083333333</v>
      </c>
      <c r="BG78" s="155">
        <v>7800909.083333333</v>
      </c>
      <c r="BH78" s="163">
        <f t="shared" si="50"/>
        <v>93610908.999999985</v>
      </c>
      <c r="BI78" s="194">
        <f t="shared" si="49"/>
        <v>335439090.58333331</v>
      </c>
      <c r="BJ78" s="155">
        <v>7800909.083333333</v>
      </c>
      <c r="BK78" s="155">
        <v>7800909.083333333</v>
      </c>
      <c r="BL78" s="155">
        <v>7800909.083333333</v>
      </c>
      <c r="BM78" s="155">
        <v>7800909.083333333</v>
      </c>
      <c r="BN78" s="155">
        <v>7800909.083333333</v>
      </c>
      <c r="BO78" s="155">
        <v>7800909.083333333</v>
      </c>
      <c r="BP78" s="155">
        <v>7800909.083333333</v>
      </c>
      <c r="BQ78" s="155">
        <v>7800909.083333333</v>
      </c>
      <c r="BR78" s="155">
        <v>7800909.083333333</v>
      </c>
      <c r="BS78" s="155">
        <v>7800909.083333333</v>
      </c>
      <c r="BT78" s="155">
        <v>7800909.083333333</v>
      </c>
      <c r="BU78" s="155">
        <v>7800909.083333333</v>
      </c>
      <c r="BV78" s="163">
        <f t="shared" si="33"/>
        <v>93610908.999999985</v>
      </c>
      <c r="BW78" s="194">
        <f t="shared" si="52"/>
        <v>241828181.58333331</v>
      </c>
      <c r="BX78" s="164">
        <v>7800909.083333333</v>
      </c>
      <c r="BY78" s="164">
        <v>7800909.083333333</v>
      </c>
      <c r="BZ78" s="164">
        <v>7800909.083333333</v>
      </c>
      <c r="CA78" s="164">
        <v>7800909.083333333</v>
      </c>
      <c r="CB78" s="164">
        <v>7800909.083333333</v>
      </c>
      <c r="CC78" s="164">
        <v>7800909.083333333</v>
      </c>
      <c r="CD78" s="164">
        <v>7800909.083333333</v>
      </c>
      <c r="CE78" s="164">
        <v>7800909.083333333</v>
      </c>
      <c r="CF78" s="164">
        <v>7800909.083333333</v>
      </c>
      <c r="CG78" s="164">
        <v>7800909.083333333</v>
      </c>
      <c r="CH78" s="164">
        <v>7800909.083333333</v>
      </c>
      <c r="CI78" s="164">
        <v>7800909.083333333</v>
      </c>
      <c r="CJ78" s="163">
        <f t="shared" si="45"/>
        <v>93610908.999999985</v>
      </c>
      <c r="CK78" s="194">
        <f t="shared" si="53"/>
        <v>148217272.58333331</v>
      </c>
      <c r="CL78" s="155">
        <v>7800909.083333333</v>
      </c>
      <c r="CM78" s="155">
        <v>7800909.083333333</v>
      </c>
      <c r="CN78" s="155">
        <v>7800909.083333333</v>
      </c>
      <c r="CO78" s="155">
        <v>7800909.083333333</v>
      </c>
      <c r="CP78" s="155">
        <v>7800909.083333333</v>
      </c>
      <c r="CQ78" s="155">
        <v>7800909.083333333</v>
      </c>
      <c r="CR78" s="155">
        <v>7800909.083333333</v>
      </c>
      <c r="CS78" s="155">
        <v>7800909.083333333</v>
      </c>
      <c r="CT78" s="155">
        <v>7800909.083333333</v>
      </c>
      <c r="CU78" s="155">
        <v>7800909.083333333</v>
      </c>
      <c r="CV78" s="155">
        <v>7800909.083333333</v>
      </c>
      <c r="CW78" s="155">
        <v>7800909.083333333</v>
      </c>
      <c r="CX78" s="155">
        <f t="shared" si="46"/>
        <v>93610908.999999985</v>
      </c>
      <c r="CY78" s="155">
        <f t="shared" si="42"/>
        <v>54606363.583333328</v>
      </c>
      <c r="CZ78" s="155">
        <f t="shared" si="47"/>
        <v>4875568.177083333</v>
      </c>
      <c r="DA78" s="155">
        <v>4875568.177083333</v>
      </c>
      <c r="DB78" s="155">
        <v>4875568.177083333</v>
      </c>
      <c r="DC78" s="155">
        <v>4875568.177083333</v>
      </c>
      <c r="DD78" s="155"/>
      <c r="DE78" s="155"/>
      <c r="DF78" s="155"/>
      <c r="DG78" s="155"/>
      <c r="DH78" s="155"/>
      <c r="DI78" s="155"/>
      <c r="DJ78" s="155"/>
      <c r="DK78" s="155"/>
      <c r="DL78" s="155">
        <f t="shared" si="48"/>
        <v>19502272.708333332</v>
      </c>
      <c r="DM78" s="155">
        <f t="shared" si="57"/>
        <v>35104090.875</v>
      </c>
      <c r="DN78" s="105">
        <f t="shared" si="58"/>
        <v>2021</v>
      </c>
    </row>
    <row r="79" spans="1:118" s="42" customFormat="1" ht="13" x14ac:dyDescent="0.25">
      <c r="A79" s="110" t="s">
        <v>344</v>
      </c>
      <c r="B79" s="109" t="s">
        <v>196</v>
      </c>
      <c r="C79" s="111" t="s">
        <v>213</v>
      </c>
      <c r="D79" s="109" t="s">
        <v>147</v>
      </c>
      <c r="E79" s="184" t="s">
        <v>1122</v>
      </c>
      <c r="F79" s="109" t="s">
        <v>378</v>
      </c>
      <c r="G79" s="73">
        <v>44440</v>
      </c>
      <c r="H79" s="73">
        <v>44440</v>
      </c>
      <c r="I79" s="115" t="s">
        <v>717</v>
      </c>
      <c r="J79" s="184" t="s">
        <v>761</v>
      </c>
      <c r="K79" s="116" t="s">
        <v>146</v>
      </c>
      <c r="L79" s="109" t="s">
        <v>215</v>
      </c>
      <c r="M79" s="38" t="str">
        <f t="shared" si="44"/>
        <v>6274</v>
      </c>
      <c r="N79" s="109">
        <v>6274001906</v>
      </c>
      <c r="O79" s="116" t="s">
        <v>346</v>
      </c>
      <c r="P79" s="77"/>
      <c r="Q79" s="77"/>
      <c r="R79" s="77">
        <v>76120000</v>
      </c>
      <c r="S79" s="193">
        <f t="shared" si="54"/>
        <v>2114444.4444444445</v>
      </c>
      <c r="T79" s="155">
        <v>0</v>
      </c>
      <c r="U79" s="155">
        <v>0</v>
      </c>
      <c r="V79" s="155">
        <v>0</v>
      </c>
      <c r="W79" s="155">
        <v>0</v>
      </c>
      <c r="X79" s="155">
        <v>0</v>
      </c>
      <c r="Y79" s="155">
        <v>0</v>
      </c>
      <c r="Z79" s="155">
        <v>0</v>
      </c>
      <c r="AA79" s="155">
        <v>0</v>
      </c>
      <c r="AB79" s="155">
        <v>0</v>
      </c>
      <c r="AC79" s="155">
        <v>0</v>
      </c>
      <c r="AD79" s="155">
        <v>0</v>
      </c>
      <c r="AE79" s="155">
        <v>0</v>
      </c>
      <c r="AF79" s="155">
        <f t="shared" si="55"/>
        <v>0</v>
      </c>
      <c r="AG79" s="159">
        <v>0</v>
      </c>
      <c r="AH79" s="155">
        <v>0</v>
      </c>
      <c r="AI79" s="155">
        <v>0</v>
      </c>
      <c r="AJ79" s="155">
        <v>0</v>
      </c>
      <c r="AK79" s="155">
        <v>0</v>
      </c>
      <c r="AL79" s="155">
        <v>0</v>
      </c>
      <c r="AM79" s="155">
        <v>0</v>
      </c>
      <c r="AN79" s="155">
        <v>0</v>
      </c>
      <c r="AO79" s="155">
        <v>0</v>
      </c>
      <c r="AP79" s="155">
        <v>2114444</v>
      </c>
      <c r="AQ79" s="155">
        <v>2114444</v>
      </c>
      <c r="AR79" s="155">
        <v>2114444</v>
      </c>
      <c r="AS79" s="155">
        <v>2114444</v>
      </c>
      <c r="AT79" s="155">
        <f t="shared" si="56"/>
        <v>8457776</v>
      </c>
      <c r="AU79" s="159">
        <f t="shared" si="51"/>
        <v>67662224</v>
      </c>
      <c r="AV79" s="155">
        <v>2114444</v>
      </c>
      <c r="AW79" s="155">
        <v>2114444</v>
      </c>
      <c r="AX79" s="155">
        <v>2114444</v>
      </c>
      <c r="AY79" s="155">
        <v>2114444</v>
      </c>
      <c r="AZ79" s="155">
        <v>2114444</v>
      </c>
      <c r="BA79" s="155">
        <v>2114444</v>
      </c>
      <c r="BB79" s="155">
        <v>2114444</v>
      </c>
      <c r="BC79" s="155">
        <v>2114444</v>
      </c>
      <c r="BD79" s="155">
        <v>2114444</v>
      </c>
      <c r="BE79" s="155">
        <v>2114444</v>
      </c>
      <c r="BF79" s="155">
        <v>2114444</v>
      </c>
      <c r="BG79" s="155">
        <v>2114444</v>
      </c>
      <c r="BH79" s="155">
        <f t="shared" si="50"/>
        <v>25373328</v>
      </c>
      <c r="BI79" s="159">
        <f t="shared" si="49"/>
        <v>42288896</v>
      </c>
      <c r="BJ79" s="155">
        <v>2114444</v>
      </c>
      <c r="BK79" s="155">
        <v>2114444</v>
      </c>
      <c r="BL79" s="155">
        <v>2114444</v>
      </c>
      <c r="BM79" s="155">
        <v>2114444</v>
      </c>
      <c r="BN79" s="155">
        <v>2114444</v>
      </c>
      <c r="BO79" s="155">
        <v>2114444</v>
      </c>
      <c r="BP79" s="155">
        <v>2114444</v>
      </c>
      <c r="BQ79" s="155">
        <v>2114444</v>
      </c>
      <c r="BR79" s="155">
        <v>2114444</v>
      </c>
      <c r="BS79" s="155">
        <v>2114444</v>
      </c>
      <c r="BT79" s="155">
        <v>2114444</v>
      </c>
      <c r="BU79" s="155">
        <v>2114444</v>
      </c>
      <c r="BV79" s="155">
        <f t="shared" si="33"/>
        <v>25373328</v>
      </c>
      <c r="BW79" s="159">
        <f t="shared" si="52"/>
        <v>16915568</v>
      </c>
      <c r="BX79" s="157">
        <v>2114444</v>
      </c>
      <c r="BY79" s="157">
        <v>2114444</v>
      </c>
      <c r="BZ79" s="157">
        <v>2114444</v>
      </c>
      <c r="CA79" s="157">
        <v>2114444</v>
      </c>
      <c r="CB79" s="157">
        <v>2114444</v>
      </c>
      <c r="CC79" s="157">
        <v>2114444</v>
      </c>
      <c r="CD79" s="157">
        <v>2114444</v>
      </c>
      <c r="CE79" s="157">
        <v>2114460</v>
      </c>
      <c r="CF79" s="157"/>
      <c r="CG79" s="157"/>
      <c r="CH79" s="157"/>
      <c r="CI79" s="157"/>
      <c r="CJ79" s="155">
        <f t="shared" si="45"/>
        <v>16915568</v>
      </c>
      <c r="CK79" s="159">
        <f t="shared" si="53"/>
        <v>0</v>
      </c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59"/>
      <c r="CZ79" s="159"/>
      <c r="DA79" s="159"/>
      <c r="DB79" s="159"/>
      <c r="DC79" s="159">
        <v>0</v>
      </c>
      <c r="DD79" s="159"/>
      <c r="DE79" s="159"/>
      <c r="DF79" s="159"/>
      <c r="DG79" s="159"/>
      <c r="DH79" s="159"/>
      <c r="DI79" s="159"/>
      <c r="DJ79" s="159"/>
      <c r="DK79" s="159"/>
      <c r="DL79" s="159"/>
      <c r="DM79" s="159">
        <f t="shared" si="57"/>
        <v>0</v>
      </c>
      <c r="DN79" s="1">
        <f t="shared" si="58"/>
        <v>2021</v>
      </c>
    </row>
    <row r="80" spans="1:118" s="42" customFormat="1" ht="13" x14ac:dyDescent="0.25">
      <c r="A80" s="110" t="s">
        <v>344</v>
      </c>
      <c r="B80" s="110" t="s">
        <v>257</v>
      </c>
      <c r="C80" s="111" t="s">
        <v>197</v>
      </c>
      <c r="D80" s="109" t="s">
        <v>147</v>
      </c>
      <c r="E80" s="184" t="s">
        <v>1124</v>
      </c>
      <c r="F80" s="109" t="s">
        <v>379</v>
      </c>
      <c r="G80" s="73">
        <v>44501</v>
      </c>
      <c r="H80" s="73">
        <v>44519</v>
      </c>
      <c r="I80" s="115" t="s">
        <v>1223</v>
      </c>
      <c r="J80" s="184" t="s">
        <v>94</v>
      </c>
      <c r="K80" s="116" t="s">
        <v>66</v>
      </c>
      <c r="L80" s="109" t="s">
        <v>274</v>
      </c>
      <c r="M80" s="38" t="str">
        <f t="shared" si="44"/>
        <v>6274</v>
      </c>
      <c r="N80" s="109">
        <v>6274001906</v>
      </c>
      <c r="O80" s="116" t="s">
        <v>346</v>
      </c>
      <c r="P80" s="77"/>
      <c r="Q80" s="77"/>
      <c r="R80" s="77">
        <v>88000000</v>
      </c>
      <c r="S80" s="193">
        <f t="shared" si="54"/>
        <v>611111.11111111112</v>
      </c>
      <c r="T80" s="155">
        <v>0</v>
      </c>
      <c r="U80" s="155">
        <v>0</v>
      </c>
      <c r="V80" s="155">
        <v>0</v>
      </c>
      <c r="W80" s="155">
        <v>0</v>
      </c>
      <c r="X80" s="155">
        <v>0</v>
      </c>
      <c r="Y80" s="155">
        <v>0</v>
      </c>
      <c r="Z80" s="155">
        <v>0</v>
      </c>
      <c r="AA80" s="155">
        <v>0</v>
      </c>
      <c r="AB80" s="155">
        <v>0</v>
      </c>
      <c r="AC80" s="155">
        <v>0</v>
      </c>
      <c r="AD80" s="155">
        <v>0</v>
      </c>
      <c r="AE80" s="155">
        <v>0</v>
      </c>
      <c r="AF80" s="155">
        <f t="shared" si="55"/>
        <v>0</v>
      </c>
      <c r="AG80" s="159">
        <v>0</v>
      </c>
      <c r="AH80" s="155">
        <v>0</v>
      </c>
      <c r="AI80" s="155">
        <v>0</v>
      </c>
      <c r="AJ80" s="155">
        <v>0</v>
      </c>
      <c r="AK80" s="155">
        <v>0</v>
      </c>
      <c r="AL80" s="155">
        <v>0</v>
      </c>
      <c r="AM80" s="155">
        <v>0</v>
      </c>
      <c r="AN80" s="155">
        <v>0</v>
      </c>
      <c r="AO80" s="155">
        <v>0</v>
      </c>
      <c r="AP80" s="155">
        <v>0</v>
      </c>
      <c r="AQ80" s="155">
        <v>0</v>
      </c>
      <c r="AR80" s="155">
        <v>1222222</v>
      </c>
      <c r="AS80" s="155">
        <v>1222222</v>
      </c>
      <c r="AT80" s="155">
        <f t="shared" si="56"/>
        <v>2444444</v>
      </c>
      <c r="AU80" s="159">
        <f t="shared" si="51"/>
        <v>85555556</v>
      </c>
      <c r="AV80" s="155">
        <v>1222222</v>
      </c>
      <c r="AW80" s="155">
        <v>1222222</v>
      </c>
      <c r="AX80" s="155">
        <v>1222222</v>
      </c>
      <c r="AY80" s="155">
        <v>1222222</v>
      </c>
      <c r="AZ80" s="155">
        <v>1222222</v>
      </c>
      <c r="BA80" s="155">
        <v>1222222</v>
      </c>
      <c r="BB80" s="155">
        <v>1222222</v>
      </c>
      <c r="BC80" s="155">
        <v>1222222</v>
      </c>
      <c r="BD80" s="155">
        <v>1222222</v>
      </c>
      <c r="BE80" s="155">
        <v>1222222</v>
      </c>
      <c r="BF80" s="155">
        <v>1222222</v>
      </c>
      <c r="BG80" s="155">
        <v>1222222</v>
      </c>
      <c r="BH80" s="155">
        <f t="shared" si="50"/>
        <v>14666664</v>
      </c>
      <c r="BI80" s="159">
        <f t="shared" si="49"/>
        <v>70888892</v>
      </c>
      <c r="BJ80" s="155">
        <v>1222222</v>
      </c>
      <c r="BK80" s="155">
        <v>1222222</v>
      </c>
      <c r="BL80" s="155">
        <v>1222222</v>
      </c>
      <c r="BM80" s="155">
        <v>1222222</v>
      </c>
      <c r="BN80" s="155">
        <v>1222222</v>
      </c>
      <c r="BO80" s="155">
        <v>1222222</v>
      </c>
      <c r="BP80" s="155">
        <v>1222222</v>
      </c>
      <c r="BQ80" s="155">
        <v>1222222</v>
      </c>
      <c r="BR80" s="155">
        <v>1222222</v>
      </c>
      <c r="BS80" s="155">
        <v>1222222</v>
      </c>
      <c r="BT80" s="155">
        <v>1222222</v>
      </c>
      <c r="BU80" s="155">
        <v>1222222</v>
      </c>
      <c r="BV80" s="155">
        <f t="shared" si="33"/>
        <v>14666664</v>
      </c>
      <c r="BW80" s="159">
        <f t="shared" si="52"/>
        <v>56222228</v>
      </c>
      <c r="BX80" s="157">
        <v>1222222</v>
      </c>
      <c r="BY80" s="157">
        <v>1222222</v>
      </c>
      <c r="BZ80" s="157">
        <v>1222222</v>
      </c>
      <c r="CA80" s="157">
        <v>1222222</v>
      </c>
      <c r="CB80" s="157">
        <v>1222222</v>
      </c>
      <c r="CC80" s="157">
        <v>1222222</v>
      </c>
      <c r="CD80" s="157">
        <v>1222222</v>
      </c>
      <c r="CE80" s="157">
        <v>1222222</v>
      </c>
      <c r="CF80" s="157">
        <v>1222222</v>
      </c>
      <c r="CG80" s="157">
        <v>1222222</v>
      </c>
      <c r="CH80" s="157">
        <v>1222222</v>
      </c>
      <c r="CI80" s="157">
        <v>1222222</v>
      </c>
      <c r="CJ80" s="155">
        <f t="shared" si="45"/>
        <v>14666664</v>
      </c>
      <c r="CK80" s="159">
        <f t="shared" si="53"/>
        <v>41555564</v>
      </c>
      <c r="CL80" s="155">
        <v>1222222</v>
      </c>
      <c r="CM80" s="155">
        <v>1222222</v>
      </c>
      <c r="CN80" s="155">
        <v>1222222</v>
      </c>
      <c r="CO80" s="155">
        <v>1222222</v>
      </c>
      <c r="CP80" s="155">
        <v>1222222</v>
      </c>
      <c r="CQ80" s="155">
        <v>1222222</v>
      </c>
      <c r="CR80" s="155">
        <v>1222222</v>
      </c>
      <c r="CS80" s="155">
        <v>1222222</v>
      </c>
      <c r="CT80" s="155">
        <v>1222222</v>
      </c>
      <c r="CU80" s="155">
        <v>1222222</v>
      </c>
      <c r="CV80" s="155">
        <v>1222222</v>
      </c>
      <c r="CW80" s="155">
        <v>1222222</v>
      </c>
      <c r="CX80" s="155">
        <f>+SUM(CL80:CW80)</f>
        <v>14666664</v>
      </c>
      <c r="CY80" s="155">
        <f>+CK80-CX80</f>
        <v>26888900</v>
      </c>
      <c r="CZ80" s="155">
        <f t="shared" ref="CZ80:CZ84" si="59">S80</f>
        <v>611111.11111111112</v>
      </c>
      <c r="DA80" s="155">
        <v>611111.11111111112</v>
      </c>
      <c r="DB80" s="155">
        <v>611111.11111111112</v>
      </c>
      <c r="DC80" s="155">
        <v>611111.11111111112</v>
      </c>
      <c r="DD80" s="155"/>
      <c r="DE80" s="155"/>
      <c r="DF80" s="155"/>
      <c r="DG80" s="155"/>
      <c r="DH80" s="155"/>
      <c r="DI80" s="155"/>
      <c r="DJ80" s="155"/>
      <c r="DK80" s="155"/>
      <c r="DL80" s="155">
        <f>+SUM(CZ80:DK80)</f>
        <v>2444444.4444444445</v>
      </c>
      <c r="DM80" s="155">
        <f t="shared" si="57"/>
        <v>24444455.555555556</v>
      </c>
      <c r="DN80" s="1">
        <f t="shared" si="58"/>
        <v>2021</v>
      </c>
    </row>
    <row r="81" spans="1:118" s="42" customFormat="1" ht="13" x14ac:dyDescent="0.25">
      <c r="A81" s="110" t="s">
        <v>460</v>
      </c>
      <c r="B81" s="110" t="s">
        <v>39</v>
      </c>
      <c r="C81" s="111"/>
      <c r="D81" s="109" t="s">
        <v>88</v>
      </c>
      <c r="E81" s="184" t="s">
        <v>874</v>
      </c>
      <c r="F81" s="109" t="s">
        <v>541</v>
      </c>
      <c r="G81" s="73">
        <v>44501</v>
      </c>
      <c r="H81" s="73">
        <v>44501</v>
      </c>
      <c r="I81" s="115" t="s">
        <v>1228</v>
      </c>
      <c r="J81" s="184" t="s">
        <v>94</v>
      </c>
      <c r="K81" s="116" t="s">
        <v>66</v>
      </c>
      <c r="L81" s="109"/>
      <c r="M81" s="38" t="str">
        <f t="shared" si="44"/>
        <v>6274</v>
      </c>
      <c r="N81" s="109">
        <v>6274001905</v>
      </c>
      <c r="O81" s="116">
        <v>6274001905</v>
      </c>
      <c r="P81" s="77"/>
      <c r="Q81" s="77"/>
      <c r="R81" s="77">
        <v>127934000</v>
      </c>
      <c r="S81" s="193">
        <f t="shared" si="54"/>
        <v>1066116.6666666667</v>
      </c>
      <c r="T81" s="155">
        <v>0</v>
      </c>
      <c r="U81" s="155">
        <v>0</v>
      </c>
      <c r="V81" s="155">
        <v>0</v>
      </c>
      <c r="W81" s="155">
        <v>0</v>
      </c>
      <c r="X81" s="155">
        <v>0</v>
      </c>
      <c r="Y81" s="155">
        <v>0</v>
      </c>
      <c r="Z81" s="155">
        <v>0</v>
      </c>
      <c r="AA81" s="155">
        <v>0</v>
      </c>
      <c r="AB81" s="155">
        <v>0</v>
      </c>
      <c r="AC81" s="155">
        <v>0</v>
      </c>
      <c r="AD81" s="155">
        <v>0</v>
      </c>
      <c r="AE81" s="155">
        <v>0</v>
      </c>
      <c r="AF81" s="155">
        <f t="shared" si="55"/>
        <v>0</v>
      </c>
      <c r="AG81" s="159">
        <v>0</v>
      </c>
      <c r="AH81" s="155">
        <v>0</v>
      </c>
      <c r="AI81" s="155">
        <v>0</v>
      </c>
      <c r="AJ81" s="155">
        <v>0</v>
      </c>
      <c r="AK81" s="155">
        <v>0</v>
      </c>
      <c r="AL81" s="155">
        <v>0</v>
      </c>
      <c r="AM81" s="155">
        <v>0</v>
      </c>
      <c r="AN81" s="155">
        <v>0</v>
      </c>
      <c r="AO81" s="155">
        <v>0</v>
      </c>
      <c r="AP81" s="155">
        <v>0</v>
      </c>
      <c r="AQ81" s="155">
        <v>0</v>
      </c>
      <c r="AR81" s="155">
        <v>1776861.111111111</v>
      </c>
      <c r="AS81" s="155">
        <v>1776861.111111111</v>
      </c>
      <c r="AT81" s="155">
        <f t="shared" si="56"/>
        <v>3553722.222222222</v>
      </c>
      <c r="AU81" s="159">
        <f t="shared" si="51"/>
        <v>124380277.77777778</v>
      </c>
      <c r="AV81" s="155">
        <v>1776861.111111111</v>
      </c>
      <c r="AW81" s="155">
        <v>1776861.111111111</v>
      </c>
      <c r="AX81" s="155">
        <v>1776861.111111111</v>
      </c>
      <c r="AY81" s="155">
        <v>1776861.111111111</v>
      </c>
      <c r="AZ81" s="155">
        <v>1776861.111111111</v>
      </c>
      <c r="BA81" s="155">
        <v>1776861.111111111</v>
      </c>
      <c r="BB81" s="155">
        <v>1776861.111111111</v>
      </c>
      <c r="BC81" s="155">
        <v>1776861.111111111</v>
      </c>
      <c r="BD81" s="155">
        <v>1776861.111111111</v>
      </c>
      <c r="BE81" s="155">
        <v>1776861.111111111</v>
      </c>
      <c r="BF81" s="155">
        <v>1776861.111111111</v>
      </c>
      <c r="BG81" s="155">
        <v>1776861.111111111</v>
      </c>
      <c r="BH81" s="155">
        <f t="shared" si="50"/>
        <v>21322333.33333334</v>
      </c>
      <c r="BI81" s="159">
        <f>+R81-BH81</f>
        <v>106611666.66666666</v>
      </c>
      <c r="BJ81" s="155">
        <v>1776861.111111111</v>
      </c>
      <c r="BK81" s="155">
        <v>1776861.111111111</v>
      </c>
      <c r="BL81" s="155">
        <v>1776861.111111111</v>
      </c>
      <c r="BM81" s="155">
        <v>1776861.111111111</v>
      </c>
      <c r="BN81" s="155">
        <v>1776861.111111111</v>
      </c>
      <c r="BO81" s="155">
        <v>1776861.111111111</v>
      </c>
      <c r="BP81" s="155">
        <v>1776861.111111111</v>
      </c>
      <c r="BQ81" s="155">
        <v>1776861.111111111</v>
      </c>
      <c r="BR81" s="155">
        <v>1776861.111111111</v>
      </c>
      <c r="BS81" s="155">
        <v>1776861.111111111</v>
      </c>
      <c r="BT81" s="155">
        <v>1776861.111111111</v>
      </c>
      <c r="BU81" s="155">
        <v>1776861.111111111</v>
      </c>
      <c r="BV81" s="155">
        <f t="shared" si="33"/>
        <v>21322333.33333334</v>
      </c>
      <c r="BW81" s="159">
        <f t="shared" si="52"/>
        <v>85289333.333333313</v>
      </c>
      <c r="BX81" s="157">
        <v>1776861.111111111</v>
      </c>
      <c r="BY81" s="157">
        <v>1776861.111111111</v>
      </c>
      <c r="BZ81" s="157">
        <v>1776861.111111111</v>
      </c>
      <c r="CA81" s="157">
        <v>1776861.111111111</v>
      </c>
      <c r="CB81" s="157">
        <v>1776861.111111111</v>
      </c>
      <c r="CC81" s="157">
        <v>1776861.111111111</v>
      </c>
      <c r="CD81" s="157">
        <v>1776861.111111111</v>
      </c>
      <c r="CE81" s="157">
        <v>1776861.111111111</v>
      </c>
      <c r="CF81" s="157">
        <v>1776861.111111111</v>
      </c>
      <c r="CG81" s="157">
        <v>1776861.111111111</v>
      </c>
      <c r="CH81" s="157">
        <v>1776861.111111111</v>
      </c>
      <c r="CI81" s="157">
        <v>1776861.111111111</v>
      </c>
      <c r="CJ81" s="155">
        <f t="shared" si="45"/>
        <v>21322333.33333334</v>
      </c>
      <c r="CK81" s="159">
        <f t="shared" si="53"/>
        <v>63966999.99999997</v>
      </c>
      <c r="CL81" s="155">
        <v>1776861.111111111</v>
      </c>
      <c r="CM81" s="155">
        <v>1776861.111111111</v>
      </c>
      <c r="CN81" s="155">
        <v>1776861.111111111</v>
      </c>
      <c r="CO81" s="155">
        <v>1776861.111111111</v>
      </c>
      <c r="CP81" s="155">
        <v>1776861.111111111</v>
      </c>
      <c r="CQ81" s="155">
        <v>1776861.111111111</v>
      </c>
      <c r="CR81" s="155">
        <v>1776861.111111111</v>
      </c>
      <c r="CS81" s="155">
        <v>1776861.111111111</v>
      </c>
      <c r="CT81" s="155">
        <v>1776861.111111111</v>
      </c>
      <c r="CU81" s="155">
        <v>1776861.111111111</v>
      </c>
      <c r="CV81" s="155">
        <v>1776861.111111111</v>
      </c>
      <c r="CW81" s="155">
        <v>1776861.111111111</v>
      </c>
      <c r="CX81" s="155">
        <f>+SUM(CL81:CW81)</f>
        <v>21322333.33333334</v>
      </c>
      <c r="CY81" s="155">
        <f>+CK81-CX81</f>
        <v>42644666.666666627</v>
      </c>
      <c r="CZ81" s="155">
        <f t="shared" si="59"/>
        <v>1066116.6666666667</v>
      </c>
      <c r="DA81" s="155">
        <v>1066116.6666666667</v>
      </c>
      <c r="DB81" s="155">
        <v>1066116.6666666667</v>
      </c>
      <c r="DC81" s="155">
        <v>1066116.6666666667</v>
      </c>
      <c r="DD81" s="155"/>
      <c r="DE81" s="155"/>
      <c r="DF81" s="155"/>
      <c r="DG81" s="155"/>
      <c r="DH81" s="155"/>
      <c r="DI81" s="155"/>
      <c r="DJ81" s="155"/>
      <c r="DK81" s="155"/>
      <c r="DL81" s="155">
        <f>+SUM(CZ81:DK81)</f>
        <v>4264466.666666667</v>
      </c>
      <c r="DM81" s="155">
        <f t="shared" si="57"/>
        <v>38380199.999999963</v>
      </c>
      <c r="DN81" s="1">
        <f t="shared" si="58"/>
        <v>2021</v>
      </c>
    </row>
    <row r="82" spans="1:118" ht="13" x14ac:dyDescent="0.25">
      <c r="A82" s="80" t="s">
        <v>344</v>
      </c>
      <c r="B82" s="71" t="s">
        <v>205</v>
      </c>
      <c r="C82" s="72" t="s">
        <v>197</v>
      </c>
      <c r="D82" s="71" t="s">
        <v>88</v>
      </c>
      <c r="E82" s="142" t="s">
        <v>1123</v>
      </c>
      <c r="F82" s="71" t="s">
        <v>392</v>
      </c>
      <c r="G82" s="73">
        <v>44510</v>
      </c>
      <c r="H82" s="73">
        <v>44510</v>
      </c>
      <c r="I82" s="74" t="s">
        <v>1223</v>
      </c>
      <c r="J82" s="142" t="s">
        <v>767</v>
      </c>
      <c r="K82" s="75" t="s">
        <v>224</v>
      </c>
      <c r="L82" s="71" t="s">
        <v>225</v>
      </c>
      <c r="M82" s="38" t="str">
        <f t="shared" si="44"/>
        <v>6274</v>
      </c>
      <c r="N82" s="71">
        <v>6274001905</v>
      </c>
      <c r="O82" s="75" t="s">
        <v>346</v>
      </c>
      <c r="P82" s="76"/>
      <c r="Q82" s="77"/>
      <c r="R82" s="76">
        <v>165000000</v>
      </c>
      <c r="S82" s="170">
        <f t="shared" si="54"/>
        <v>1145833.3333333333</v>
      </c>
      <c r="T82" s="155">
        <v>0</v>
      </c>
      <c r="U82" s="155">
        <v>0</v>
      </c>
      <c r="V82" s="155">
        <v>0</v>
      </c>
      <c r="W82" s="155">
        <v>0</v>
      </c>
      <c r="X82" s="155">
        <v>0</v>
      </c>
      <c r="Y82" s="155">
        <v>0</v>
      </c>
      <c r="Z82" s="155">
        <v>0</v>
      </c>
      <c r="AA82" s="155">
        <v>0</v>
      </c>
      <c r="AB82" s="155">
        <v>0</v>
      </c>
      <c r="AC82" s="155">
        <v>0</v>
      </c>
      <c r="AD82" s="155">
        <v>0</v>
      </c>
      <c r="AE82" s="155">
        <v>0</v>
      </c>
      <c r="AF82" s="155">
        <f t="shared" si="55"/>
        <v>0</v>
      </c>
      <c r="AG82" s="159">
        <v>0</v>
      </c>
      <c r="AH82" s="155">
        <v>0</v>
      </c>
      <c r="AI82" s="155">
        <v>0</v>
      </c>
      <c r="AJ82" s="155">
        <v>0</v>
      </c>
      <c r="AK82" s="155">
        <v>0</v>
      </c>
      <c r="AL82" s="155">
        <v>0</v>
      </c>
      <c r="AM82" s="155">
        <v>0</v>
      </c>
      <c r="AN82" s="155">
        <v>0</v>
      </c>
      <c r="AO82" s="155">
        <v>0</v>
      </c>
      <c r="AP82" s="155">
        <v>0</v>
      </c>
      <c r="AQ82" s="155">
        <v>0</v>
      </c>
      <c r="AR82" s="155">
        <v>2291666</v>
      </c>
      <c r="AS82" s="155">
        <v>2291666</v>
      </c>
      <c r="AT82" s="155">
        <f t="shared" si="56"/>
        <v>4583332</v>
      </c>
      <c r="AU82" s="156">
        <f t="shared" si="51"/>
        <v>160416668</v>
      </c>
      <c r="AV82" s="155">
        <v>2291666</v>
      </c>
      <c r="AW82" s="155">
        <v>2291666</v>
      </c>
      <c r="AX82" s="155">
        <v>2291666</v>
      </c>
      <c r="AY82" s="155">
        <v>2291666</v>
      </c>
      <c r="AZ82" s="155">
        <v>2291666</v>
      </c>
      <c r="BA82" s="155">
        <v>2291666</v>
      </c>
      <c r="BB82" s="155">
        <v>2291666</v>
      </c>
      <c r="BC82" s="155">
        <v>2291666</v>
      </c>
      <c r="BD82" s="155">
        <v>2291666</v>
      </c>
      <c r="BE82" s="155">
        <v>2291666</v>
      </c>
      <c r="BF82" s="155">
        <v>2291666</v>
      </c>
      <c r="BG82" s="155">
        <v>2291666</v>
      </c>
      <c r="BH82" s="155">
        <f t="shared" si="50"/>
        <v>27499992</v>
      </c>
      <c r="BI82" s="156">
        <f>+AU82-BH82</f>
        <v>132916676</v>
      </c>
      <c r="BJ82" s="155">
        <v>2291666</v>
      </c>
      <c r="BK82" s="155">
        <v>2291666</v>
      </c>
      <c r="BL82" s="155">
        <v>2291666</v>
      </c>
      <c r="BM82" s="155">
        <v>2291666</v>
      </c>
      <c r="BN82" s="155">
        <v>2291666</v>
      </c>
      <c r="BO82" s="155">
        <v>2291666</v>
      </c>
      <c r="BP82" s="155">
        <v>2291666</v>
      </c>
      <c r="BQ82" s="155">
        <v>2291666</v>
      </c>
      <c r="BR82" s="155">
        <v>2291666</v>
      </c>
      <c r="BS82" s="155">
        <v>2291666</v>
      </c>
      <c r="BT82" s="155">
        <v>2291666</v>
      </c>
      <c r="BU82" s="155">
        <v>2291666</v>
      </c>
      <c r="BV82" s="155">
        <f t="shared" si="33"/>
        <v>27499992</v>
      </c>
      <c r="BW82" s="156">
        <f t="shared" si="52"/>
        <v>105416684</v>
      </c>
      <c r="BX82" s="157">
        <v>2291666</v>
      </c>
      <c r="BY82" s="157">
        <v>2291666</v>
      </c>
      <c r="BZ82" s="157">
        <v>2291666</v>
      </c>
      <c r="CA82" s="157">
        <v>2291666</v>
      </c>
      <c r="CB82" s="157">
        <v>2291666</v>
      </c>
      <c r="CC82" s="157">
        <v>2291666</v>
      </c>
      <c r="CD82" s="157">
        <v>2291666</v>
      </c>
      <c r="CE82" s="157">
        <v>2291666</v>
      </c>
      <c r="CF82" s="157">
        <v>2291666</v>
      </c>
      <c r="CG82" s="157">
        <v>2291666</v>
      </c>
      <c r="CH82" s="157">
        <v>2291666</v>
      </c>
      <c r="CI82" s="157">
        <v>2291666</v>
      </c>
      <c r="CJ82" s="155">
        <f t="shared" si="45"/>
        <v>27499992</v>
      </c>
      <c r="CK82" s="156">
        <f t="shared" si="53"/>
        <v>77916692</v>
      </c>
      <c r="CL82" s="155">
        <v>2291666</v>
      </c>
      <c r="CM82" s="155">
        <v>2291666</v>
      </c>
      <c r="CN82" s="155">
        <v>2291666</v>
      </c>
      <c r="CO82" s="155">
        <v>2291666</v>
      </c>
      <c r="CP82" s="155">
        <v>2291666</v>
      </c>
      <c r="CQ82" s="155">
        <v>2291666</v>
      </c>
      <c r="CR82" s="155">
        <v>2291666</v>
      </c>
      <c r="CS82" s="155">
        <v>2291666</v>
      </c>
      <c r="CT82" s="155">
        <v>2291666</v>
      </c>
      <c r="CU82" s="155">
        <v>2291666</v>
      </c>
      <c r="CV82" s="155">
        <v>2291666</v>
      </c>
      <c r="CW82" s="155">
        <v>2291666</v>
      </c>
      <c r="CX82" s="155">
        <f>+SUM(CL82:CW82)</f>
        <v>27499992</v>
      </c>
      <c r="CY82" s="155">
        <f>+CK82-CX82</f>
        <v>50416700</v>
      </c>
      <c r="CZ82" s="155">
        <f t="shared" si="59"/>
        <v>1145833.3333333333</v>
      </c>
      <c r="DA82" s="155">
        <v>1145833.3333333333</v>
      </c>
      <c r="DB82" s="155">
        <v>1145833.3333333333</v>
      </c>
      <c r="DC82" s="155">
        <v>1145833.3333333333</v>
      </c>
      <c r="DD82" s="155"/>
      <c r="DE82" s="155"/>
      <c r="DF82" s="155"/>
      <c r="DG82" s="155"/>
      <c r="DH82" s="155"/>
      <c r="DI82" s="155"/>
      <c r="DJ82" s="155"/>
      <c r="DK82" s="155"/>
      <c r="DL82" s="155">
        <f>+SUM(CZ82:DK82)</f>
        <v>4583333.333333333</v>
      </c>
      <c r="DM82" s="155">
        <f t="shared" si="57"/>
        <v>45833366.666666664</v>
      </c>
      <c r="DN82" s="1">
        <f t="shared" si="58"/>
        <v>2021</v>
      </c>
    </row>
    <row r="83" spans="1:118" ht="13" x14ac:dyDescent="0.25">
      <c r="A83" s="80" t="s">
        <v>460</v>
      </c>
      <c r="B83" s="80" t="s">
        <v>39</v>
      </c>
      <c r="C83" s="72"/>
      <c r="D83" s="71" t="s">
        <v>173</v>
      </c>
      <c r="E83" s="142" t="s">
        <v>875</v>
      </c>
      <c r="F83" s="71" t="s">
        <v>570</v>
      </c>
      <c r="G83" s="73">
        <v>44515</v>
      </c>
      <c r="H83" s="73">
        <v>44515</v>
      </c>
      <c r="I83" s="74" t="s">
        <v>1228</v>
      </c>
      <c r="J83" s="142" t="s">
        <v>94</v>
      </c>
      <c r="K83" s="75" t="s">
        <v>66</v>
      </c>
      <c r="L83" s="71"/>
      <c r="M83" s="38" t="str">
        <f t="shared" si="44"/>
        <v>6274</v>
      </c>
      <c r="N83" s="71">
        <v>6274001904</v>
      </c>
      <c r="O83" s="75">
        <v>6274001904</v>
      </c>
      <c r="P83" s="76"/>
      <c r="Q83" s="77"/>
      <c r="R83" s="76">
        <v>53350000</v>
      </c>
      <c r="S83" s="170">
        <f t="shared" si="54"/>
        <v>444583.33333333331</v>
      </c>
      <c r="T83" s="155">
        <v>0</v>
      </c>
      <c r="U83" s="155">
        <v>0</v>
      </c>
      <c r="V83" s="155">
        <v>0</v>
      </c>
      <c r="W83" s="155">
        <v>0</v>
      </c>
      <c r="X83" s="155">
        <v>0</v>
      </c>
      <c r="Y83" s="155">
        <v>0</v>
      </c>
      <c r="Z83" s="155">
        <v>0</v>
      </c>
      <c r="AA83" s="155">
        <v>0</v>
      </c>
      <c r="AB83" s="155">
        <v>0</v>
      </c>
      <c r="AC83" s="155">
        <v>0</v>
      </c>
      <c r="AD83" s="155">
        <v>0</v>
      </c>
      <c r="AE83" s="155">
        <v>0</v>
      </c>
      <c r="AF83" s="155">
        <f t="shared" si="55"/>
        <v>0</v>
      </c>
      <c r="AG83" s="159">
        <v>0</v>
      </c>
      <c r="AH83" s="155">
        <v>0</v>
      </c>
      <c r="AI83" s="155">
        <v>0</v>
      </c>
      <c r="AJ83" s="155">
        <v>0</v>
      </c>
      <c r="AK83" s="155">
        <v>0</v>
      </c>
      <c r="AL83" s="155">
        <v>0</v>
      </c>
      <c r="AM83" s="155">
        <v>0</v>
      </c>
      <c r="AN83" s="155">
        <v>0</v>
      </c>
      <c r="AO83" s="155">
        <v>0</v>
      </c>
      <c r="AP83" s="155">
        <v>0</v>
      </c>
      <c r="AQ83" s="155">
        <v>0</v>
      </c>
      <c r="AR83" s="155">
        <v>889166.66666666663</v>
      </c>
      <c r="AS83" s="155">
        <v>889166.66666666663</v>
      </c>
      <c r="AT83" s="155">
        <f t="shared" si="56"/>
        <v>1778333.3333333333</v>
      </c>
      <c r="AU83" s="156">
        <f t="shared" si="51"/>
        <v>51571666.666666664</v>
      </c>
      <c r="AV83" s="155">
        <v>889166.66666666663</v>
      </c>
      <c r="AW83" s="155">
        <v>889166.66666666663</v>
      </c>
      <c r="AX83" s="155">
        <v>889166.66666666663</v>
      </c>
      <c r="AY83" s="155">
        <v>889166.66666666663</v>
      </c>
      <c r="AZ83" s="155">
        <v>889166.66666666663</v>
      </c>
      <c r="BA83" s="155">
        <v>889166.66666666663</v>
      </c>
      <c r="BB83" s="155">
        <v>889166.66666666663</v>
      </c>
      <c r="BC83" s="155">
        <v>889166.66666666663</v>
      </c>
      <c r="BD83" s="155">
        <v>889166.66666666663</v>
      </c>
      <c r="BE83" s="155">
        <v>889166.66666666663</v>
      </c>
      <c r="BF83" s="155">
        <v>889166.66666666663</v>
      </c>
      <c r="BG83" s="155">
        <v>889166.66666666663</v>
      </c>
      <c r="BH83" s="155">
        <f t="shared" si="50"/>
        <v>10670000</v>
      </c>
      <c r="BI83" s="156">
        <f>+AU83-BH83</f>
        <v>40901666.666666664</v>
      </c>
      <c r="BJ83" s="155">
        <v>889166.66666666663</v>
      </c>
      <c r="BK83" s="155">
        <v>889166.66666666663</v>
      </c>
      <c r="BL83" s="155">
        <v>889166.66666666663</v>
      </c>
      <c r="BM83" s="155">
        <v>889166.66666666663</v>
      </c>
      <c r="BN83" s="155">
        <v>889166.66666666663</v>
      </c>
      <c r="BO83" s="155">
        <v>889166.66666666663</v>
      </c>
      <c r="BP83" s="155">
        <v>889166.66666666663</v>
      </c>
      <c r="BQ83" s="155">
        <v>889166.66666666663</v>
      </c>
      <c r="BR83" s="155">
        <v>889166.66666666663</v>
      </c>
      <c r="BS83" s="155">
        <v>889166.66666666663</v>
      </c>
      <c r="BT83" s="155">
        <v>889166.66666666663</v>
      </c>
      <c r="BU83" s="155">
        <v>889166.66666666663</v>
      </c>
      <c r="BV83" s="155">
        <f t="shared" si="33"/>
        <v>10670000</v>
      </c>
      <c r="BW83" s="156">
        <f t="shared" si="52"/>
        <v>30231666.666666664</v>
      </c>
      <c r="BX83" s="157">
        <v>889166.66666666663</v>
      </c>
      <c r="BY83" s="157">
        <v>889166.66666666663</v>
      </c>
      <c r="BZ83" s="157">
        <v>889166.66666666663</v>
      </c>
      <c r="CA83" s="157">
        <v>889166.66666666663</v>
      </c>
      <c r="CB83" s="157">
        <v>889166.66666666663</v>
      </c>
      <c r="CC83" s="157">
        <v>889166.66666666663</v>
      </c>
      <c r="CD83" s="157">
        <v>889166.66666666663</v>
      </c>
      <c r="CE83" s="157">
        <v>889166.66666666663</v>
      </c>
      <c r="CF83" s="157">
        <v>889166.66666666663</v>
      </c>
      <c r="CG83" s="157">
        <v>889166.66666666663</v>
      </c>
      <c r="CH83" s="157">
        <v>889166.66666666663</v>
      </c>
      <c r="CI83" s="157">
        <v>889166.66666666663</v>
      </c>
      <c r="CJ83" s="155">
        <f t="shared" si="45"/>
        <v>10670000</v>
      </c>
      <c r="CK83" s="156">
        <f t="shared" si="53"/>
        <v>19561666.666666664</v>
      </c>
      <c r="CL83" s="155">
        <v>889166.66666666663</v>
      </c>
      <c r="CM83" s="155">
        <v>889166.66666666663</v>
      </c>
      <c r="CN83" s="155">
        <v>889166.66666666663</v>
      </c>
      <c r="CO83" s="155">
        <v>889166.66666666663</v>
      </c>
      <c r="CP83" s="155">
        <v>889166.66666666663</v>
      </c>
      <c r="CQ83" s="155">
        <v>889166.66666666663</v>
      </c>
      <c r="CR83" s="155">
        <v>889166.66666666663</v>
      </c>
      <c r="CS83" s="155">
        <v>889166.66666666663</v>
      </c>
      <c r="CT83" s="155">
        <v>889166.66666666663</v>
      </c>
      <c r="CU83" s="155">
        <v>889166.66666666663</v>
      </c>
      <c r="CV83" s="155">
        <v>889166.66666666663</v>
      </c>
      <c r="CW83" s="155">
        <v>889166.66666666663</v>
      </c>
      <c r="CX83" s="155">
        <f>+SUM(CL83:CW83)</f>
        <v>10670000</v>
      </c>
      <c r="CY83" s="155">
        <f>+CK83-CX83</f>
        <v>8891666.6666666642</v>
      </c>
      <c r="CZ83" s="155">
        <f t="shared" si="59"/>
        <v>444583.33333333331</v>
      </c>
      <c r="DA83" s="155">
        <v>444583.33333333331</v>
      </c>
      <c r="DB83" s="155">
        <v>444583.33333333331</v>
      </c>
      <c r="DC83" s="155">
        <v>444583.33333333331</v>
      </c>
      <c r="DD83" s="155"/>
      <c r="DE83" s="155"/>
      <c r="DF83" s="155"/>
      <c r="DG83" s="155"/>
      <c r="DH83" s="155"/>
      <c r="DI83" s="155"/>
      <c r="DJ83" s="155"/>
      <c r="DK83" s="155"/>
      <c r="DL83" s="155">
        <f>+SUM(CZ83:DK83)</f>
        <v>1778333.3333333333</v>
      </c>
      <c r="DM83" s="155">
        <f t="shared" si="57"/>
        <v>7113333.3333333312</v>
      </c>
      <c r="DN83" s="1">
        <f t="shared" si="58"/>
        <v>2021</v>
      </c>
    </row>
    <row r="84" spans="1:118" ht="13" x14ac:dyDescent="0.25">
      <c r="A84" s="80" t="s">
        <v>460</v>
      </c>
      <c r="B84" s="80" t="s">
        <v>39</v>
      </c>
      <c r="C84" s="72"/>
      <c r="D84" s="71" t="s">
        <v>147</v>
      </c>
      <c r="E84" s="142" t="s">
        <v>876</v>
      </c>
      <c r="F84" s="71" t="s">
        <v>500</v>
      </c>
      <c r="G84" s="73">
        <v>44531</v>
      </c>
      <c r="H84" s="73">
        <v>44531</v>
      </c>
      <c r="I84" s="74" t="s">
        <v>814</v>
      </c>
      <c r="J84" s="142" t="s">
        <v>94</v>
      </c>
      <c r="K84" s="75" t="s">
        <v>66</v>
      </c>
      <c r="L84" s="71"/>
      <c r="M84" s="38" t="str">
        <f t="shared" si="44"/>
        <v>6274</v>
      </c>
      <c r="N84" s="71">
        <v>6274001906</v>
      </c>
      <c r="O84" s="75" t="s">
        <v>346</v>
      </c>
      <c r="P84" s="76"/>
      <c r="Q84" s="77"/>
      <c r="R84" s="76">
        <v>439248612</v>
      </c>
      <c r="S84" s="170">
        <f t="shared" si="54"/>
        <v>6100675.166666667</v>
      </c>
      <c r="T84" s="155">
        <v>0</v>
      </c>
      <c r="U84" s="155">
        <v>0</v>
      </c>
      <c r="V84" s="155">
        <v>0</v>
      </c>
      <c r="W84" s="155">
        <v>0</v>
      </c>
      <c r="X84" s="155">
        <v>0</v>
      </c>
      <c r="Y84" s="155">
        <v>0</v>
      </c>
      <c r="Z84" s="155">
        <v>0</v>
      </c>
      <c r="AA84" s="155">
        <v>0</v>
      </c>
      <c r="AB84" s="155">
        <v>0</v>
      </c>
      <c r="AC84" s="155">
        <v>0</v>
      </c>
      <c r="AD84" s="155">
        <v>0</v>
      </c>
      <c r="AE84" s="155">
        <v>0</v>
      </c>
      <c r="AF84" s="155">
        <f t="shared" si="55"/>
        <v>0</v>
      </c>
      <c r="AG84" s="159">
        <v>0</v>
      </c>
      <c r="AH84" s="155">
        <v>0</v>
      </c>
      <c r="AI84" s="155">
        <v>0</v>
      </c>
      <c r="AJ84" s="155">
        <v>0</v>
      </c>
      <c r="AK84" s="155">
        <v>0</v>
      </c>
      <c r="AL84" s="155">
        <v>0</v>
      </c>
      <c r="AM84" s="155">
        <v>0</v>
      </c>
      <c r="AN84" s="155">
        <v>0</v>
      </c>
      <c r="AO84" s="155">
        <v>0</v>
      </c>
      <c r="AP84" s="155">
        <v>0</v>
      </c>
      <c r="AQ84" s="155">
        <v>0</v>
      </c>
      <c r="AR84" s="155">
        <v>0</v>
      </c>
      <c r="AS84" s="155">
        <v>6100675.166666667</v>
      </c>
      <c r="AT84" s="155">
        <f t="shared" si="56"/>
        <v>6100675.166666667</v>
      </c>
      <c r="AU84" s="156">
        <f t="shared" si="51"/>
        <v>433147936.83333331</v>
      </c>
      <c r="AV84" s="155">
        <v>6100675.166666667</v>
      </c>
      <c r="AW84" s="155">
        <v>6100675.166666667</v>
      </c>
      <c r="AX84" s="155">
        <v>6100675.166666667</v>
      </c>
      <c r="AY84" s="155">
        <v>6100675.166666667</v>
      </c>
      <c r="AZ84" s="155">
        <v>6100675.166666667</v>
      </c>
      <c r="BA84" s="155">
        <v>6100675.166666667</v>
      </c>
      <c r="BB84" s="155">
        <v>6100675.166666667</v>
      </c>
      <c r="BC84" s="155">
        <v>6100675.166666667</v>
      </c>
      <c r="BD84" s="155">
        <v>6100675.166666667</v>
      </c>
      <c r="BE84" s="155">
        <v>6100675.166666667</v>
      </c>
      <c r="BF84" s="155">
        <v>6100675.166666667</v>
      </c>
      <c r="BG84" s="155">
        <v>6100675.166666667</v>
      </c>
      <c r="BH84" s="155">
        <f t="shared" ref="BH84:BH115" si="60">+SUM(AV84:BG84)</f>
        <v>73208101.999999985</v>
      </c>
      <c r="BI84" s="156">
        <f>+AU84-BH84</f>
        <v>359939834.83333331</v>
      </c>
      <c r="BJ84" s="155">
        <v>6100675.166666667</v>
      </c>
      <c r="BK84" s="155">
        <v>6100675.166666667</v>
      </c>
      <c r="BL84" s="155">
        <v>6100675.166666667</v>
      </c>
      <c r="BM84" s="155">
        <v>6100675.166666667</v>
      </c>
      <c r="BN84" s="155">
        <v>6100675.166666667</v>
      </c>
      <c r="BO84" s="155">
        <v>6100675.166666667</v>
      </c>
      <c r="BP84" s="155">
        <v>6100675.166666667</v>
      </c>
      <c r="BQ84" s="155">
        <v>6100675.166666667</v>
      </c>
      <c r="BR84" s="155">
        <v>6100675.166666667</v>
      </c>
      <c r="BS84" s="155">
        <v>6100675.166666667</v>
      </c>
      <c r="BT84" s="155">
        <v>6100675.166666667</v>
      </c>
      <c r="BU84" s="155">
        <v>6100675.166666667</v>
      </c>
      <c r="BV84" s="155">
        <f t="shared" si="33"/>
        <v>73208101.999999985</v>
      </c>
      <c r="BW84" s="156">
        <f t="shared" si="52"/>
        <v>286731732.83333331</v>
      </c>
      <c r="BX84" s="157">
        <v>6100675.166666667</v>
      </c>
      <c r="BY84" s="157">
        <v>6100675.166666667</v>
      </c>
      <c r="BZ84" s="157">
        <v>6100675.166666667</v>
      </c>
      <c r="CA84" s="157">
        <v>6100675.166666667</v>
      </c>
      <c r="CB84" s="157">
        <v>6100675.166666667</v>
      </c>
      <c r="CC84" s="157">
        <v>6100675.166666667</v>
      </c>
      <c r="CD84" s="157">
        <v>6100675.166666667</v>
      </c>
      <c r="CE84" s="157">
        <v>6100675.166666667</v>
      </c>
      <c r="CF84" s="157">
        <v>6100675.166666667</v>
      </c>
      <c r="CG84" s="157">
        <v>6100675.166666667</v>
      </c>
      <c r="CH84" s="157">
        <v>6100675.166666667</v>
      </c>
      <c r="CI84" s="157">
        <v>6100675.166666667</v>
      </c>
      <c r="CJ84" s="155">
        <f t="shared" si="45"/>
        <v>73208101.999999985</v>
      </c>
      <c r="CK84" s="156">
        <f t="shared" si="53"/>
        <v>213523630.83333331</v>
      </c>
      <c r="CL84" s="155">
        <v>6100675.166666667</v>
      </c>
      <c r="CM84" s="155">
        <v>6100675.166666667</v>
      </c>
      <c r="CN84" s="155">
        <v>6100675.166666667</v>
      </c>
      <c r="CO84" s="155">
        <v>6100675.166666667</v>
      </c>
      <c r="CP84" s="155">
        <v>6100675.166666667</v>
      </c>
      <c r="CQ84" s="155">
        <v>6100675.166666667</v>
      </c>
      <c r="CR84" s="155">
        <v>6100675.166666667</v>
      </c>
      <c r="CS84" s="155">
        <v>6100675.166666667</v>
      </c>
      <c r="CT84" s="155">
        <v>6100675.166666667</v>
      </c>
      <c r="CU84" s="155">
        <v>6100675.166666667</v>
      </c>
      <c r="CV84" s="155">
        <v>6100675.166666667</v>
      </c>
      <c r="CW84" s="155">
        <v>6100675.166666667</v>
      </c>
      <c r="CX84" s="155">
        <f>+SUM(CL84:CW84)</f>
        <v>73208101.999999985</v>
      </c>
      <c r="CY84" s="155">
        <f>+CK84-CX84</f>
        <v>140315528.83333331</v>
      </c>
      <c r="CZ84" s="155">
        <f t="shared" si="59"/>
        <v>6100675.166666667</v>
      </c>
      <c r="DA84" s="155">
        <v>6100675.166666667</v>
      </c>
      <c r="DB84" s="155">
        <v>6100675.166666667</v>
      </c>
      <c r="DC84" s="155">
        <v>6100675.166666667</v>
      </c>
      <c r="DD84" s="155"/>
      <c r="DE84" s="155"/>
      <c r="DF84" s="155"/>
      <c r="DG84" s="155"/>
      <c r="DH84" s="155"/>
      <c r="DI84" s="155"/>
      <c r="DJ84" s="155"/>
      <c r="DK84" s="155"/>
      <c r="DL84" s="155">
        <f>+SUM(CZ84:DK84)</f>
        <v>24402700.666666668</v>
      </c>
      <c r="DM84" s="155">
        <f t="shared" si="57"/>
        <v>115912828.16666664</v>
      </c>
      <c r="DN84" s="1">
        <f t="shared" si="58"/>
        <v>2021</v>
      </c>
    </row>
    <row r="85" spans="1:118" ht="13" x14ac:dyDescent="0.25">
      <c r="A85" s="80" t="s">
        <v>460</v>
      </c>
      <c r="B85" s="80" t="s">
        <v>39</v>
      </c>
      <c r="C85" s="72"/>
      <c r="D85" s="71" t="s">
        <v>147</v>
      </c>
      <c r="E85" s="142" t="s">
        <v>877</v>
      </c>
      <c r="F85" s="71" t="s">
        <v>499</v>
      </c>
      <c r="G85" s="73">
        <v>44532</v>
      </c>
      <c r="H85" s="73">
        <v>44532</v>
      </c>
      <c r="I85" s="74" t="s">
        <v>717</v>
      </c>
      <c r="J85" s="142" t="s">
        <v>94</v>
      </c>
      <c r="K85" s="75" t="s">
        <v>66</v>
      </c>
      <c r="L85" s="71"/>
      <c r="M85" s="38" t="str">
        <f t="shared" si="44"/>
        <v>6274</v>
      </c>
      <c r="N85" s="71">
        <v>6274001906</v>
      </c>
      <c r="O85" s="75" t="s">
        <v>346</v>
      </c>
      <c r="P85" s="76"/>
      <c r="Q85" s="77"/>
      <c r="R85" s="76">
        <v>66378000</v>
      </c>
      <c r="S85" s="170">
        <f t="shared" si="54"/>
        <v>1843833.3333333333</v>
      </c>
      <c r="T85" s="155">
        <v>0</v>
      </c>
      <c r="U85" s="155">
        <v>0</v>
      </c>
      <c r="V85" s="155">
        <v>0</v>
      </c>
      <c r="W85" s="155">
        <v>0</v>
      </c>
      <c r="X85" s="155">
        <v>0</v>
      </c>
      <c r="Y85" s="155">
        <v>0</v>
      </c>
      <c r="Z85" s="155">
        <v>0</v>
      </c>
      <c r="AA85" s="155">
        <v>0</v>
      </c>
      <c r="AB85" s="155">
        <v>0</v>
      </c>
      <c r="AC85" s="155">
        <v>0</v>
      </c>
      <c r="AD85" s="155">
        <v>0</v>
      </c>
      <c r="AE85" s="155">
        <v>0</v>
      </c>
      <c r="AF85" s="155">
        <f t="shared" si="55"/>
        <v>0</v>
      </c>
      <c r="AG85" s="159">
        <v>0</v>
      </c>
      <c r="AH85" s="155">
        <v>0</v>
      </c>
      <c r="AI85" s="155">
        <v>0</v>
      </c>
      <c r="AJ85" s="155">
        <v>0</v>
      </c>
      <c r="AK85" s="155">
        <v>0</v>
      </c>
      <c r="AL85" s="155">
        <v>0</v>
      </c>
      <c r="AM85" s="155">
        <v>0</v>
      </c>
      <c r="AN85" s="155">
        <v>0</v>
      </c>
      <c r="AO85" s="155">
        <v>0</v>
      </c>
      <c r="AP85" s="155">
        <v>0</v>
      </c>
      <c r="AQ85" s="155">
        <v>0</v>
      </c>
      <c r="AR85" s="155">
        <v>0</v>
      </c>
      <c r="AS85" s="155">
        <v>1843833.3333333333</v>
      </c>
      <c r="AT85" s="155">
        <f t="shared" si="56"/>
        <v>1843833.3333333333</v>
      </c>
      <c r="AU85" s="156">
        <f t="shared" si="51"/>
        <v>64534166.666666664</v>
      </c>
      <c r="AV85" s="155">
        <v>1843833.3333333333</v>
      </c>
      <c r="AW85" s="155">
        <v>1843833.3333333333</v>
      </c>
      <c r="AX85" s="155">
        <v>1843833.3333333333</v>
      </c>
      <c r="AY85" s="155">
        <v>1843833.3333333333</v>
      </c>
      <c r="AZ85" s="155">
        <v>1843833.3333333333</v>
      </c>
      <c r="BA85" s="155">
        <v>1843833.3333333333</v>
      </c>
      <c r="BB85" s="155">
        <v>1843833.3333333333</v>
      </c>
      <c r="BC85" s="155">
        <v>1843833.3333333333</v>
      </c>
      <c r="BD85" s="155">
        <v>1843833.3333333333</v>
      </c>
      <c r="BE85" s="155">
        <v>1843833.3333333333</v>
      </c>
      <c r="BF85" s="155">
        <v>1843833.3333333333</v>
      </c>
      <c r="BG85" s="155">
        <v>1843833.3333333333</v>
      </c>
      <c r="BH85" s="155">
        <f t="shared" si="60"/>
        <v>22126000</v>
      </c>
      <c r="BI85" s="156">
        <f>+AU85-BH85</f>
        <v>42408166.666666664</v>
      </c>
      <c r="BJ85" s="155">
        <v>1843833.3333333333</v>
      </c>
      <c r="BK85" s="155">
        <v>1843833.3333333333</v>
      </c>
      <c r="BL85" s="155">
        <v>1843833.3333333333</v>
      </c>
      <c r="BM85" s="155">
        <v>1843833.3333333333</v>
      </c>
      <c r="BN85" s="155">
        <v>1843833.3333333333</v>
      </c>
      <c r="BO85" s="155">
        <v>1843833.3333333333</v>
      </c>
      <c r="BP85" s="155">
        <v>1843833.3333333333</v>
      </c>
      <c r="BQ85" s="155">
        <v>1843833.3333333333</v>
      </c>
      <c r="BR85" s="155">
        <v>1843833.3333333333</v>
      </c>
      <c r="BS85" s="155">
        <v>1843833.3333333333</v>
      </c>
      <c r="BT85" s="155">
        <v>1843833.3333333333</v>
      </c>
      <c r="BU85" s="155">
        <v>1843833.3333333333</v>
      </c>
      <c r="BV85" s="155">
        <f t="shared" si="33"/>
        <v>22126000</v>
      </c>
      <c r="BW85" s="156">
        <f t="shared" si="52"/>
        <v>20282166.666666664</v>
      </c>
      <c r="BX85" s="157">
        <v>1843833.3333333333</v>
      </c>
      <c r="BY85" s="157">
        <v>1843833.3333333333</v>
      </c>
      <c r="BZ85" s="157">
        <v>1843833.3333333333</v>
      </c>
      <c r="CA85" s="157">
        <v>1843833.3333333333</v>
      </c>
      <c r="CB85" s="157">
        <v>1843833.3333333333</v>
      </c>
      <c r="CC85" s="157">
        <v>1843833.3333333333</v>
      </c>
      <c r="CD85" s="157">
        <v>1843833.3333333333</v>
      </c>
      <c r="CE85" s="157">
        <v>1843833.3333333333</v>
      </c>
      <c r="CF85" s="157">
        <v>1843833.3333333333</v>
      </c>
      <c r="CG85" s="157">
        <v>1843833.3333333333</v>
      </c>
      <c r="CH85" s="157">
        <v>1843809.3333333333</v>
      </c>
      <c r="CI85" s="157"/>
      <c r="CJ85" s="155">
        <f t="shared" si="45"/>
        <v>20282142.666666668</v>
      </c>
      <c r="CK85" s="156">
        <f t="shared" si="53"/>
        <v>23.99999999627471</v>
      </c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59"/>
      <c r="CZ85" s="159"/>
      <c r="DA85" s="159"/>
      <c r="DB85" s="159"/>
      <c r="DC85" s="159">
        <v>0</v>
      </c>
      <c r="DD85" s="159"/>
      <c r="DE85" s="159"/>
      <c r="DF85" s="159"/>
      <c r="DG85" s="159"/>
      <c r="DH85" s="159"/>
      <c r="DI85" s="159"/>
      <c r="DJ85" s="159"/>
      <c r="DK85" s="159"/>
      <c r="DL85" s="159"/>
      <c r="DM85" s="159">
        <f t="shared" si="57"/>
        <v>0</v>
      </c>
      <c r="DN85" s="1">
        <f t="shared" si="58"/>
        <v>2021</v>
      </c>
    </row>
    <row r="86" spans="1:118" ht="13" x14ac:dyDescent="0.25">
      <c r="A86" s="80" t="s">
        <v>460</v>
      </c>
      <c r="B86" s="80" t="s">
        <v>39</v>
      </c>
      <c r="C86" s="72"/>
      <c r="D86" s="71" t="s">
        <v>64</v>
      </c>
      <c r="E86" s="142" t="s">
        <v>878</v>
      </c>
      <c r="F86" s="71" t="s">
        <v>583</v>
      </c>
      <c r="G86" s="73">
        <v>44561</v>
      </c>
      <c r="H86" s="73">
        <v>44561</v>
      </c>
      <c r="I86" s="74" t="s">
        <v>814</v>
      </c>
      <c r="J86" s="142" t="s">
        <v>94</v>
      </c>
      <c r="K86" s="75" t="s">
        <v>66</v>
      </c>
      <c r="L86" s="71"/>
      <c r="M86" s="38" t="str">
        <f t="shared" si="44"/>
        <v>6274</v>
      </c>
      <c r="N86" s="71">
        <v>6274001909</v>
      </c>
      <c r="O86" s="75">
        <v>6274001909</v>
      </c>
      <c r="P86" s="76"/>
      <c r="Q86" s="77"/>
      <c r="R86" s="76">
        <v>327600000</v>
      </c>
      <c r="S86" s="170">
        <f t="shared" si="54"/>
        <v>4550000</v>
      </c>
      <c r="T86" s="155">
        <v>0</v>
      </c>
      <c r="U86" s="155">
        <v>0</v>
      </c>
      <c r="V86" s="155">
        <v>0</v>
      </c>
      <c r="W86" s="155">
        <v>0</v>
      </c>
      <c r="X86" s="155">
        <v>0</v>
      </c>
      <c r="Y86" s="155">
        <v>0</v>
      </c>
      <c r="Z86" s="155">
        <v>0</v>
      </c>
      <c r="AA86" s="155">
        <v>0</v>
      </c>
      <c r="AB86" s="155">
        <v>0</v>
      </c>
      <c r="AC86" s="155">
        <v>0</v>
      </c>
      <c r="AD86" s="155">
        <v>0</v>
      </c>
      <c r="AE86" s="155">
        <v>0</v>
      </c>
      <c r="AF86" s="155">
        <f t="shared" si="55"/>
        <v>0</v>
      </c>
      <c r="AG86" s="159">
        <v>0</v>
      </c>
      <c r="AH86" s="155">
        <v>0</v>
      </c>
      <c r="AI86" s="155">
        <v>0</v>
      </c>
      <c r="AJ86" s="155">
        <v>0</v>
      </c>
      <c r="AK86" s="155">
        <v>0</v>
      </c>
      <c r="AL86" s="155">
        <v>0</v>
      </c>
      <c r="AM86" s="155">
        <v>0</v>
      </c>
      <c r="AN86" s="155">
        <v>0</v>
      </c>
      <c r="AO86" s="155">
        <v>0</v>
      </c>
      <c r="AP86" s="155">
        <v>0</v>
      </c>
      <c r="AQ86" s="155">
        <v>0</v>
      </c>
      <c r="AR86" s="155">
        <v>0</v>
      </c>
      <c r="AS86" s="155">
        <v>4550000</v>
      </c>
      <c r="AT86" s="155">
        <f t="shared" si="56"/>
        <v>4550000</v>
      </c>
      <c r="AU86" s="156">
        <f t="shared" si="51"/>
        <v>323050000</v>
      </c>
      <c r="AV86" s="155">
        <v>4550000</v>
      </c>
      <c r="AW86" s="155">
        <v>4550000</v>
      </c>
      <c r="AX86" s="155">
        <v>4550000</v>
      </c>
      <c r="AY86" s="155">
        <v>4550000</v>
      </c>
      <c r="AZ86" s="155">
        <v>4550000</v>
      </c>
      <c r="BA86" s="155">
        <v>4550000</v>
      </c>
      <c r="BB86" s="155">
        <v>4550000</v>
      </c>
      <c r="BC86" s="155">
        <v>4550000</v>
      </c>
      <c r="BD86" s="155">
        <v>4550000</v>
      </c>
      <c r="BE86" s="155">
        <v>4550000</v>
      </c>
      <c r="BF86" s="155">
        <v>4550000</v>
      </c>
      <c r="BG86" s="155">
        <v>4550000</v>
      </c>
      <c r="BH86" s="155">
        <f t="shared" si="60"/>
        <v>54600000</v>
      </c>
      <c r="BI86" s="156">
        <f>+AU86-BH86</f>
        <v>268450000</v>
      </c>
      <c r="BJ86" s="155">
        <v>4550000</v>
      </c>
      <c r="BK86" s="155">
        <v>4550000</v>
      </c>
      <c r="BL86" s="155">
        <v>4550000</v>
      </c>
      <c r="BM86" s="155">
        <v>4550000</v>
      </c>
      <c r="BN86" s="155">
        <v>4550000</v>
      </c>
      <c r="BO86" s="155">
        <v>4550000</v>
      </c>
      <c r="BP86" s="155">
        <v>4550000</v>
      </c>
      <c r="BQ86" s="155">
        <v>4550000</v>
      </c>
      <c r="BR86" s="155">
        <v>4550000</v>
      </c>
      <c r="BS86" s="155">
        <v>4550000</v>
      </c>
      <c r="BT86" s="155">
        <v>4550000</v>
      </c>
      <c r="BU86" s="155">
        <v>4550000</v>
      </c>
      <c r="BV86" s="155">
        <f t="shared" si="33"/>
        <v>54600000</v>
      </c>
      <c r="BW86" s="156">
        <f t="shared" si="52"/>
        <v>213850000</v>
      </c>
      <c r="BX86" s="157">
        <v>4550000</v>
      </c>
      <c r="BY86" s="157">
        <v>4550000</v>
      </c>
      <c r="BZ86" s="157">
        <v>4550000</v>
      </c>
      <c r="CA86" s="157">
        <v>4550000</v>
      </c>
      <c r="CB86" s="157">
        <v>4550000</v>
      </c>
      <c r="CC86" s="157">
        <v>4550000</v>
      </c>
      <c r="CD86" s="157">
        <v>4550000</v>
      </c>
      <c r="CE86" s="157">
        <v>4550000</v>
      </c>
      <c r="CF86" s="157">
        <v>4550000</v>
      </c>
      <c r="CG86" s="157">
        <v>4550000</v>
      </c>
      <c r="CH86" s="157">
        <v>4550000</v>
      </c>
      <c r="CI86" s="157">
        <v>4550000</v>
      </c>
      <c r="CJ86" s="155">
        <f t="shared" si="45"/>
        <v>54600000</v>
      </c>
      <c r="CK86" s="156">
        <f t="shared" si="53"/>
        <v>159250000</v>
      </c>
      <c r="CL86" s="155">
        <v>4550000</v>
      </c>
      <c r="CM86" s="155">
        <v>4550000</v>
      </c>
      <c r="CN86" s="155">
        <v>4550000</v>
      </c>
      <c r="CO86" s="155">
        <v>4550000</v>
      </c>
      <c r="CP86" s="155">
        <v>4550000</v>
      </c>
      <c r="CQ86" s="155">
        <v>4550000</v>
      </c>
      <c r="CR86" s="155">
        <v>4550000</v>
      </c>
      <c r="CS86" s="155">
        <v>4550000</v>
      </c>
      <c r="CT86" s="155">
        <v>4550000</v>
      </c>
      <c r="CU86" s="155">
        <v>4550000</v>
      </c>
      <c r="CV86" s="155">
        <v>4550000</v>
      </c>
      <c r="CW86" s="155">
        <v>4550000</v>
      </c>
      <c r="CX86" s="155">
        <f>+SUM(CL86:CW86)</f>
        <v>54600000</v>
      </c>
      <c r="CY86" s="155">
        <f>+CK86-CX86</f>
        <v>104650000</v>
      </c>
      <c r="CZ86" s="155">
        <f t="shared" ref="CZ86:CZ87" si="61">S86</f>
        <v>4550000</v>
      </c>
      <c r="DA86" s="155">
        <v>4550000</v>
      </c>
      <c r="DB86" s="155">
        <v>4550000</v>
      </c>
      <c r="DC86" s="155">
        <v>4550000</v>
      </c>
      <c r="DD86" s="155"/>
      <c r="DE86" s="155"/>
      <c r="DF86" s="155"/>
      <c r="DG86" s="155"/>
      <c r="DH86" s="155"/>
      <c r="DI86" s="155"/>
      <c r="DJ86" s="155"/>
      <c r="DK86" s="155"/>
      <c r="DL86" s="155">
        <f>+SUM(CZ86:DK86)</f>
        <v>18200000</v>
      </c>
      <c r="DM86" s="155">
        <f t="shared" si="57"/>
        <v>86450000</v>
      </c>
      <c r="DN86" s="1">
        <f t="shared" si="58"/>
        <v>2021</v>
      </c>
    </row>
    <row r="87" spans="1:118" ht="13" x14ac:dyDescent="0.25">
      <c r="A87" s="71" t="s">
        <v>195</v>
      </c>
      <c r="B87" s="71" t="s">
        <v>196</v>
      </c>
      <c r="C87" s="72" t="s">
        <v>197</v>
      </c>
      <c r="D87" s="71" t="s">
        <v>82</v>
      </c>
      <c r="E87" s="142" t="s">
        <v>1023</v>
      </c>
      <c r="F87" s="71" t="s">
        <v>226</v>
      </c>
      <c r="G87" s="73">
        <v>44564</v>
      </c>
      <c r="H87" s="73">
        <v>44589</v>
      </c>
      <c r="I87" s="74" t="s">
        <v>1273</v>
      </c>
      <c r="J87" s="142" t="s">
        <v>768</v>
      </c>
      <c r="K87" s="75" t="s">
        <v>227</v>
      </c>
      <c r="L87" s="71" t="s">
        <v>228</v>
      </c>
      <c r="M87" s="38" t="str">
        <f t="shared" si="44"/>
        <v>6274</v>
      </c>
      <c r="N87" s="71">
        <v>6274001903</v>
      </c>
      <c r="O87" s="75">
        <v>6274001903</v>
      </c>
      <c r="P87" s="76"/>
      <c r="Q87" s="77"/>
      <c r="R87" s="76">
        <v>265000000</v>
      </c>
      <c r="S87" s="78">
        <f t="shared" si="54"/>
        <v>2944444.4444444445</v>
      </c>
      <c r="T87" s="41">
        <v>0</v>
      </c>
      <c r="U87" s="41">
        <v>0</v>
      </c>
      <c r="V87" s="41">
        <v>0</v>
      </c>
      <c r="W87" s="41">
        <v>0</v>
      </c>
      <c r="X87" s="41">
        <v>0</v>
      </c>
      <c r="Y87" s="41">
        <v>0</v>
      </c>
      <c r="Z87" s="41">
        <v>0</v>
      </c>
      <c r="AA87" s="41">
        <v>0</v>
      </c>
      <c r="AB87" s="41">
        <v>0</v>
      </c>
      <c r="AC87" s="41">
        <v>0</v>
      </c>
      <c r="AD87" s="41">
        <v>0</v>
      </c>
      <c r="AE87" s="41">
        <v>0</v>
      </c>
      <c r="AF87" s="41">
        <f t="shared" si="55"/>
        <v>0</v>
      </c>
      <c r="AG87" s="41">
        <v>0</v>
      </c>
      <c r="AH87" s="41">
        <v>0</v>
      </c>
      <c r="AI87" s="41">
        <v>0</v>
      </c>
      <c r="AJ87" s="41">
        <v>0</v>
      </c>
      <c r="AK87" s="41">
        <v>0</v>
      </c>
      <c r="AL87" s="41">
        <v>0</v>
      </c>
      <c r="AM87" s="41">
        <v>0</v>
      </c>
      <c r="AN87" s="41">
        <v>0</v>
      </c>
      <c r="AO87" s="41">
        <v>0</v>
      </c>
      <c r="AP87" s="41">
        <v>0</v>
      </c>
      <c r="AQ87" s="41">
        <v>0</v>
      </c>
      <c r="AR87" s="41">
        <v>0</v>
      </c>
      <c r="AS87" s="41">
        <v>0</v>
      </c>
      <c r="AT87" s="41">
        <f t="shared" si="56"/>
        <v>0</v>
      </c>
      <c r="AU87" s="79">
        <v>0</v>
      </c>
      <c r="AV87" s="41">
        <v>2944445</v>
      </c>
      <c r="AW87" s="41">
        <v>2944445</v>
      </c>
      <c r="AX87" s="41">
        <v>2944445</v>
      </c>
      <c r="AY87" s="41">
        <v>2944445</v>
      </c>
      <c r="AZ87" s="41">
        <v>2944445</v>
      </c>
      <c r="BA87" s="41">
        <v>2944445</v>
      </c>
      <c r="BB87" s="41">
        <v>2944445</v>
      </c>
      <c r="BC87" s="41">
        <v>2944445</v>
      </c>
      <c r="BD87" s="41">
        <v>2944445</v>
      </c>
      <c r="BE87" s="41">
        <v>2944445</v>
      </c>
      <c r="BF87" s="41">
        <v>2944445</v>
      </c>
      <c r="BG87" s="41">
        <v>2944445</v>
      </c>
      <c r="BH87" s="41">
        <f t="shared" si="60"/>
        <v>35333340</v>
      </c>
      <c r="BI87" s="79">
        <f t="shared" ref="BI87:BI118" si="62">+R87-BH87</f>
        <v>229666660</v>
      </c>
      <c r="BJ87" s="41">
        <v>2944445</v>
      </c>
      <c r="BK87" s="41">
        <v>2944445</v>
      </c>
      <c r="BL87" s="41">
        <v>2944445</v>
      </c>
      <c r="BM87" s="41">
        <v>2944445</v>
      </c>
      <c r="BN87" s="41">
        <v>2944445</v>
      </c>
      <c r="BO87" s="41">
        <v>2944445</v>
      </c>
      <c r="BP87" s="41">
        <v>2944445</v>
      </c>
      <c r="BQ87" s="41">
        <v>2944445</v>
      </c>
      <c r="BR87" s="41">
        <v>2944445</v>
      </c>
      <c r="BS87" s="41">
        <v>2944445</v>
      </c>
      <c r="BT87" s="41">
        <v>2944445</v>
      </c>
      <c r="BU87" s="41">
        <v>2944445</v>
      </c>
      <c r="BV87" s="41">
        <f t="shared" si="33"/>
        <v>35333340</v>
      </c>
      <c r="BW87" s="79">
        <f t="shared" si="52"/>
        <v>194333320</v>
      </c>
      <c r="BX87" s="61">
        <v>2944445</v>
      </c>
      <c r="BY87" s="61">
        <v>2944445</v>
      </c>
      <c r="BZ87" s="61">
        <v>2944445</v>
      </c>
      <c r="CA87" s="61">
        <v>2944445</v>
      </c>
      <c r="CB87" s="61">
        <v>2944445</v>
      </c>
      <c r="CC87" s="61">
        <v>2944445</v>
      </c>
      <c r="CD87" s="61">
        <v>2944445</v>
      </c>
      <c r="CE87" s="61">
        <v>2944445</v>
      </c>
      <c r="CF87" s="61">
        <v>2944445</v>
      </c>
      <c r="CG87" s="61">
        <v>2944445</v>
      </c>
      <c r="CH87" s="61">
        <v>2944445</v>
      </c>
      <c r="CI87" s="61">
        <v>2944445</v>
      </c>
      <c r="CJ87" s="41">
        <f t="shared" si="45"/>
        <v>35333340</v>
      </c>
      <c r="CK87" s="79">
        <f t="shared" si="53"/>
        <v>158999980</v>
      </c>
      <c r="CL87" s="41">
        <v>2944445</v>
      </c>
      <c r="CM87" s="41">
        <v>2944445</v>
      </c>
      <c r="CN87" s="41">
        <v>2944445</v>
      </c>
      <c r="CO87" s="41">
        <v>2944445</v>
      </c>
      <c r="CP87" s="41">
        <v>2944445</v>
      </c>
      <c r="CQ87" s="41">
        <v>2944445</v>
      </c>
      <c r="CR87" s="41">
        <v>2944445</v>
      </c>
      <c r="CS87" s="41">
        <v>2944445</v>
      </c>
      <c r="CT87" s="41">
        <v>2944445</v>
      </c>
      <c r="CU87" s="41">
        <v>2944445</v>
      </c>
      <c r="CV87" s="41">
        <v>2944445</v>
      </c>
      <c r="CW87" s="41">
        <v>2944445</v>
      </c>
      <c r="CX87" s="41">
        <f>+SUM(CL87:CW87)</f>
        <v>35333340</v>
      </c>
      <c r="CY87" s="41">
        <f>+CK87-CX87</f>
        <v>123666640</v>
      </c>
      <c r="CZ87" s="41">
        <f t="shared" si="61"/>
        <v>2944444.4444444445</v>
      </c>
      <c r="DA87" s="41">
        <v>2944444.4444444445</v>
      </c>
      <c r="DB87" s="41">
        <v>2944444.4444444445</v>
      </c>
      <c r="DC87" s="41">
        <v>2944444.4444444445</v>
      </c>
      <c r="DD87" s="41"/>
      <c r="DE87" s="41"/>
      <c r="DF87" s="41"/>
      <c r="DG87" s="41"/>
      <c r="DH87" s="41"/>
      <c r="DI87" s="41"/>
      <c r="DJ87" s="41"/>
      <c r="DK87" s="41"/>
      <c r="DL87" s="41">
        <f>+SUM(CZ87:DK87)</f>
        <v>11777777.777777778</v>
      </c>
      <c r="DM87" s="41">
        <f t="shared" si="57"/>
        <v>111888862.22222222</v>
      </c>
      <c r="DN87" s="1">
        <f t="shared" si="58"/>
        <v>2022</v>
      </c>
    </row>
    <row r="88" spans="1:118" ht="13" x14ac:dyDescent="0.25">
      <c r="A88" s="80" t="s">
        <v>460</v>
      </c>
      <c r="B88" s="80" t="s">
        <v>39</v>
      </c>
      <c r="C88" s="72"/>
      <c r="D88" s="71" t="s">
        <v>173</v>
      </c>
      <c r="E88" s="142" t="s">
        <v>879</v>
      </c>
      <c r="F88" s="71" t="s">
        <v>571</v>
      </c>
      <c r="G88" s="73">
        <v>44564</v>
      </c>
      <c r="H88" s="73">
        <v>44564</v>
      </c>
      <c r="I88" s="74" t="s">
        <v>717</v>
      </c>
      <c r="J88" s="142" t="s">
        <v>94</v>
      </c>
      <c r="K88" s="75" t="s">
        <v>66</v>
      </c>
      <c r="L88" s="71"/>
      <c r="M88" s="38" t="str">
        <f t="shared" si="44"/>
        <v>6274</v>
      </c>
      <c r="N88" s="71">
        <v>6274001904</v>
      </c>
      <c r="O88" s="75">
        <v>6274001904</v>
      </c>
      <c r="P88" s="76"/>
      <c r="Q88" s="77"/>
      <c r="R88" s="76">
        <v>42000000</v>
      </c>
      <c r="S88" s="170">
        <f t="shared" si="54"/>
        <v>1166666.6666666667</v>
      </c>
      <c r="T88" s="155">
        <v>0</v>
      </c>
      <c r="U88" s="155">
        <v>0</v>
      </c>
      <c r="V88" s="155">
        <v>0</v>
      </c>
      <c r="W88" s="155">
        <v>0</v>
      </c>
      <c r="X88" s="155">
        <v>0</v>
      </c>
      <c r="Y88" s="155">
        <v>0</v>
      </c>
      <c r="Z88" s="155">
        <v>0</v>
      </c>
      <c r="AA88" s="155">
        <v>0</v>
      </c>
      <c r="AB88" s="155">
        <v>0</v>
      </c>
      <c r="AC88" s="155">
        <v>0</v>
      </c>
      <c r="AD88" s="155">
        <v>0</v>
      </c>
      <c r="AE88" s="155">
        <v>0</v>
      </c>
      <c r="AF88" s="155">
        <f t="shared" si="55"/>
        <v>0</v>
      </c>
      <c r="AG88" s="159">
        <v>0</v>
      </c>
      <c r="AH88" s="155">
        <v>0</v>
      </c>
      <c r="AI88" s="155">
        <v>0</v>
      </c>
      <c r="AJ88" s="155">
        <v>0</v>
      </c>
      <c r="AK88" s="155">
        <v>0</v>
      </c>
      <c r="AL88" s="155">
        <v>0</v>
      </c>
      <c r="AM88" s="155">
        <v>0</v>
      </c>
      <c r="AN88" s="155">
        <v>0</v>
      </c>
      <c r="AO88" s="155">
        <v>0</v>
      </c>
      <c r="AP88" s="155">
        <v>0</v>
      </c>
      <c r="AQ88" s="155">
        <v>0</v>
      </c>
      <c r="AR88" s="155">
        <v>0</v>
      </c>
      <c r="AS88" s="155">
        <v>0</v>
      </c>
      <c r="AT88" s="155">
        <f t="shared" si="56"/>
        <v>0</v>
      </c>
      <c r="AU88" s="156">
        <v>0</v>
      </c>
      <c r="AV88" s="155">
        <v>1166666.6666666667</v>
      </c>
      <c r="AW88" s="155">
        <v>1166666.6666666667</v>
      </c>
      <c r="AX88" s="155">
        <v>1166666.6666666667</v>
      </c>
      <c r="AY88" s="155">
        <v>1166666.6666666667</v>
      </c>
      <c r="AZ88" s="155">
        <v>1166666.6666666667</v>
      </c>
      <c r="BA88" s="155">
        <v>1166666.6666666667</v>
      </c>
      <c r="BB88" s="155">
        <v>1166666.6666666667</v>
      </c>
      <c r="BC88" s="155">
        <v>1166666.6666666667</v>
      </c>
      <c r="BD88" s="155">
        <v>1166666.6666666667</v>
      </c>
      <c r="BE88" s="155">
        <v>1166666.6666666667</v>
      </c>
      <c r="BF88" s="155">
        <v>1166666.6666666667</v>
      </c>
      <c r="BG88" s="155">
        <v>1166666.6666666667</v>
      </c>
      <c r="BH88" s="155">
        <f t="shared" si="60"/>
        <v>13999999.999999998</v>
      </c>
      <c r="BI88" s="156">
        <f t="shared" si="62"/>
        <v>28000000</v>
      </c>
      <c r="BJ88" s="155">
        <v>1166666.6666666667</v>
      </c>
      <c r="BK88" s="155">
        <v>1166666.6666666667</v>
      </c>
      <c r="BL88" s="155">
        <v>1166666.6666666667</v>
      </c>
      <c r="BM88" s="155">
        <v>1166666.6666666667</v>
      </c>
      <c r="BN88" s="155">
        <v>1166666.6666666667</v>
      </c>
      <c r="BO88" s="155">
        <v>1166666.6666666667</v>
      </c>
      <c r="BP88" s="155">
        <v>1166666.6666666667</v>
      </c>
      <c r="BQ88" s="155">
        <v>1166666.6666666667</v>
      </c>
      <c r="BR88" s="155">
        <v>1166666.6666666667</v>
      </c>
      <c r="BS88" s="155">
        <v>1166666.6666666667</v>
      </c>
      <c r="BT88" s="155">
        <v>1166666.6666666667</v>
      </c>
      <c r="BU88" s="155">
        <v>1166666.6666666667</v>
      </c>
      <c r="BV88" s="155">
        <f t="shared" si="33"/>
        <v>13999999.999999998</v>
      </c>
      <c r="BW88" s="156">
        <f t="shared" si="52"/>
        <v>14000000.000000002</v>
      </c>
      <c r="BX88" s="157">
        <v>1166666.6666666667</v>
      </c>
      <c r="BY88" s="157">
        <v>1166666.6666666667</v>
      </c>
      <c r="BZ88" s="157">
        <v>1166666.6666666667</v>
      </c>
      <c r="CA88" s="157">
        <v>1166666.6666666667</v>
      </c>
      <c r="CB88" s="157">
        <v>1166666.6666666667</v>
      </c>
      <c r="CC88" s="157">
        <v>1166666.6666666667</v>
      </c>
      <c r="CD88" s="157">
        <v>1166666.6666666667</v>
      </c>
      <c r="CE88" s="157">
        <v>1166666.6666666667</v>
      </c>
      <c r="CF88" s="157">
        <v>1166666.6666666667</v>
      </c>
      <c r="CG88" s="157">
        <v>1166666.6666666667</v>
      </c>
      <c r="CH88" s="157">
        <v>1166666.6666666667</v>
      </c>
      <c r="CI88" s="157">
        <v>1166666.6666666667</v>
      </c>
      <c r="CJ88" s="155">
        <f>+SUM(BX88:CI88)+24</f>
        <v>14000023.999999998</v>
      </c>
      <c r="CK88" s="156">
        <f t="shared" si="53"/>
        <v>-23.99999999627471</v>
      </c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59"/>
      <c r="CZ88" s="159"/>
      <c r="DA88" s="159"/>
      <c r="DB88" s="159"/>
      <c r="DC88" s="159">
        <v>0</v>
      </c>
      <c r="DD88" s="159"/>
      <c r="DE88" s="159"/>
      <c r="DF88" s="159"/>
      <c r="DG88" s="159"/>
      <c r="DH88" s="159"/>
      <c r="DI88" s="159"/>
      <c r="DJ88" s="159"/>
      <c r="DK88" s="159"/>
      <c r="DL88" s="159"/>
      <c r="DM88" s="159">
        <f t="shared" si="57"/>
        <v>0</v>
      </c>
      <c r="DN88" s="1">
        <f t="shared" si="58"/>
        <v>2022</v>
      </c>
    </row>
    <row r="89" spans="1:118" ht="13" x14ac:dyDescent="0.25">
      <c r="A89" s="80" t="s">
        <v>460</v>
      </c>
      <c r="B89" s="80" t="s">
        <v>39</v>
      </c>
      <c r="C89" s="72"/>
      <c r="D89" s="71" t="s">
        <v>88</v>
      </c>
      <c r="E89" s="142" t="s">
        <v>880</v>
      </c>
      <c r="F89" s="71" t="s">
        <v>542</v>
      </c>
      <c r="G89" s="73">
        <v>44576</v>
      </c>
      <c r="H89" s="73">
        <v>44576</v>
      </c>
      <c r="I89" s="74" t="s">
        <v>814</v>
      </c>
      <c r="J89" s="142" t="s">
        <v>94</v>
      </c>
      <c r="K89" s="75" t="s">
        <v>66</v>
      </c>
      <c r="L89" s="71"/>
      <c r="M89" s="38" t="str">
        <f t="shared" si="44"/>
        <v>6274</v>
      </c>
      <c r="N89" s="71">
        <v>6274001905</v>
      </c>
      <c r="O89" s="75">
        <v>6274001905</v>
      </c>
      <c r="P89" s="76"/>
      <c r="Q89" s="77"/>
      <c r="R89" s="76">
        <v>555000000</v>
      </c>
      <c r="S89" s="170">
        <f t="shared" si="54"/>
        <v>7708333.333333333</v>
      </c>
      <c r="T89" s="155">
        <v>0</v>
      </c>
      <c r="U89" s="155">
        <v>0</v>
      </c>
      <c r="V89" s="155">
        <v>0</v>
      </c>
      <c r="W89" s="155">
        <v>0</v>
      </c>
      <c r="X89" s="155">
        <v>0</v>
      </c>
      <c r="Y89" s="155">
        <v>0</v>
      </c>
      <c r="Z89" s="155">
        <v>0</v>
      </c>
      <c r="AA89" s="155">
        <v>0</v>
      </c>
      <c r="AB89" s="155">
        <v>0</v>
      </c>
      <c r="AC89" s="155">
        <v>0</v>
      </c>
      <c r="AD89" s="155">
        <v>0</v>
      </c>
      <c r="AE89" s="155">
        <v>0</v>
      </c>
      <c r="AF89" s="155">
        <f t="shared" si="55"/>
        <v>0</v>
      </c>
      <c r="AG89" s="159">
        <v>0</v>
      </c>
      <c r="AH89" s="155">
        <v>0</v>
      </c>
      <c r="AI89" s="155">
        <v>0</v>
      </c>
      <c r="AJ89" s="155">
        <v>0</v>
      </c>
      <c r="AK89" s="155">
        <v>0</v>
      </c>
      <c r="AL89" s="155">
        <v>0</v>
      </c>
      <c r="AM89" s="155">
        <v>0</v>
      </c>
      <c r="AN89" s="155">
        <v>0</v>
      </c>
      <c r="AO89" s="155">
        <v>0</v>
      </c>
      <c r="AP89" s="155">
        <v>0</v>
      </c>
      <c r="AQ89" s="155">
        <v>0</v>
      </c>
      <c r="AR89" s="155">
        <v>0</v>
      </c>
      <c r="AS89" s="155">
        <v>0</v>
      </c>
      <c r="AT89" s="155">
        <f t="shared" si="56"/>
        <v>0</v>
      </c>
      <c r="AU89" s="156">
        <v>0</v>
      </c>
      <c r="AV89" s="155">
        <v>7708333.333333333</v>
      </c>
      <c r="AW89" s="155">
        <v>7708333.333333333</v>
      </c>
      <c r="AX89" s="155">
        <v>7708333.333333333</v>
      </c>
      <c r="AY89" s="155">
        <v>7708333.333333333</v>
      </c>
      <c r="AZ89" s="155">
        <v>7708333.333333333</v>
      </c>
      <c r="BA89" s="155">
        <v>7708333.333333333</v>
      </c>
      <c r="BB89" s="155">
        <v>7708333.333333333</v>
      </c>
      <c r="BC89" s="155">
        <v>7708333.333333333</v>
      </c>
      <c r="BD89" s="155">
        <v>7708333.333333333</v>
      </c>
      <c r="BE89" s="155">
        <v>7708333.333333333</v>
      </c>
      <c r="BF89" s="155">
        <v>7708333.333333333</v>
      </c>
      <c r="BG89" s="155">
        <v>7708333.333333333</v>
      </c>
      <c r="BH89" s="155">
        <f t="shared" si="60"/>
        <v>92499999.999999985</v>
      </c>
      <c r="BI89" s="156">
        <f t="shared" si="62"/>
        <v>462500000</v>
      </c>
      <c r="BJ89" s="155">
        <v>7708333.333333333</v>
      </c>
      <c r="BK89" s="155">
        <v>7708333.333333333</v>
      </c>
      <c r="BL89" s="155">
        <v>7708333.333333333</v>
      </c>
      <c r="BM89" s="155">
        <v>7708333.333333333</v>
      </c>
      <c r="BN89" s="155">
        <v>7708333.333333333</v>
      </c>
      <c r="BO89" s="155">
        <v>7708333.333333333</v>
      </c>
      <c r="BP89" s="155">
        <v>7708333.333333333</v>
      </c>
      <c r="BQ89" s="155">
        <v>7708333.333333333</v>
      </c>
      <c r="BR89" s="155">
        <v>7708333.333333333</v>
      </c>
      <c r="BS89" s="155">
        <v>7708333.333333333</v>
      </c>
      <c r="BT89" s="155">
        <v>7708333.333333333</v>
      </c>
      <c r="BU89" s="155">
        <v>7708333.333333333</v>
      </c>
      <c r="BV89" s="155">
        <f t="shared" si="33"/>
        <v>92499999.999999985</v>
      </c>
      <c r="BW89" s="156">
        <f t="shared" si="52"/>
        <v>370000000</v>
      </c>
      <c r="BX89" s="157">
        <v>7708333.333333333</v>
      </c>
      <c r="BY89" s="157">
        <v>7708333.333333333</v>
      </c>
      <c r="BZ89" s="157">
        <v>7708333.333333333</v>
      </c>
      <c r="CA89" s="157">
        <v>7708333.333333333</v>
      </c>
      <c r="CB89" s="157">
        <v>7708333.333333333</v>
      </c>
      <c r="CC89" s="157">
        <v>7708333.333333333</v>
      </c>
      <c r="CD89" s="157">
        <v>7708333.333333333</v>
      </c>
      <c r="CE89" s="157">
        <v>7708333.333333333</v>
      </c>
      <c r="CF89" s="157">
        <v>7708333.333333333</v>
      </c>
      <c r="CG89" s="157">
        <v>7708333.333333333</v>
      </c>
      <c r="CH89" s="157">
        <v>7708333.333333333</v>
      </c>
      <c r="CI89" s="157">
        <v>7708333.333333333</v>
      </c>
      <c r="CJ89" s="155">
        <f>+SUM(BX89:CI89)</f>
        <v>92499999.999999985</v>
      </c>
      <c r="CK89" s="156">
        <f t="shared" si="53"/>
        <v>277500000</v>
      </c>
      <c r="CL89" s="155">
        <v>7708333.333333333</v>
      </c>
      <c r="CM89" s="155">
        <v>7708333.333333333</v>
      </c>
      <c r="CN89" s="155">
        <v>7708333.333333333</v>
      </c>
      <c r="CO89" s="155">
        <v>7708333.333333333</v>
      </c>
      <c r="CP89" s="155">
        <v>7708333.333333333</v>
      </c>
      <c r="CQ89" s="155">
        <v>7708333.333333333</v>
      </c>
      <c r="CR89" s="155">
        <v>7708333.333333333</v>
      </c>
      <c r="CS89" s="155">
        <v>7708333.333333333</v>
      </c>
      <c r="CT89" s="155">
        <v>7708333.333333333</v>
      </c>
      <c r="CU89" s="155">
        <v>7708333.333333333</v>
      </c>
      <c r="CV89" s="155">
        <v>7708333.333333333</v>
      </c>
      <c r="CW89" s="155">
        <v>7708333.333333333</v>
      </c>
      <c r="CX89" s="155">
        <f>+SUM(CL89:CW89)</f>
        <v>92499999.999999985</v>
      </c>
      <c r="CY89" s="155">
        <f t="shared" ref="CY89:CY99" si="63">+CK89-CX89</f>
        <v>185000000</v>
      </c>
      <c r="CZ89" s="155">
        <f t="shared" ref="CZ89:CZ90" si="64">S89</f>
        <v>7708333.333333333</v>
      </c>
      <c r="DA89" s="155">
        <v>7708333.333333333</v>
      </c>
      <c r="DB89" s="155">
        <v>7708333.333333333</v>
      </c>
      <c r="DC89" s="155">
        <v>7708333.333333333</v>
      </c>
      <c r="DD89" s="155"/>
      <c r="DE89" s="155"/>
      <c r="DF89" s="155"/>
      <c r="DG89" s="155"/>
      <c r="DH89" s="155"/>
      <c r="DI89" s="155"/>
      <c r="DJ89" s="155"/>
      <c r="DK89" s="155"/>
      <c r="DL89" s="155">
        <f>+SUM(CZ89:DK89)</f>
        <v>30833333.333333332</v>
      </c>
      <c r="DM89" s="155">
        <f t="shared" si="57"/>
        <v>154166666.66666666</v>
      </c>
      <c r="DN89" s="1">
        <f t="shared" si="58"/>
        <v>2022</v>
      </c>
    </row>
    <row r="90" spans="1:118" ht="13" x14ac:dyDescent="0.25">
      <c r="A90" s="80" t="s">
        <v>460</v>
      </c>
      <c r="B90" s="80" t="s">
        <v>39</v>
      </c>
      <c r="C90" s="72"/>
      <c r="D90" s="71" t="s">
        <v>147</v>
      </c>
      <c r="E90" s="142" t="s">
        <v>881</v>
      </c>
      <c r="F90" s="71" t="s">
        <v>501</v>
      </c>
      <c r="G90" s="73">
        <v>44589</v>
      </c>
      <c r="H90" s="73">
        <v>44589</v>
      </c>
      <c r="I90" s="74" t="s">
        <v>1223</v>
      </c>
      <c r="J90" s="142" t="s">
        <v>94</v>
      </c>
      <c r="K90" s="75" t="s">
        <v>66</v>
      </c>
      <c r="L90" s="71"/>
      <c r="M90" s="38" t="str">
        <f t="shared" si="44"/>
        <v>6274</v>
      </c>
      <c r="N90" s="71">
        <v>6274001906</v>
      </c>
      <c r="O90" s="75" t="s">
        <v>346</v>
      </c>
      <c r="P90" s="76"/>
      <c r="Q90" s="77"/>
      <c r="R90" s="76">
        <v>399701250</v>
      </c>
      <c r="S90" s="170">
        <f t="shared" si="54"/>
        <v>2775703.125</v>
      </c>
      <c r="T90" s="155">
        <v>0</v>
      </c>
      <c r="U90" s="155">
        <v>0</v>
      </c>
      <c r="V90" s="155">
        <v>0</v>
      </c>
      <c r="W90" s="155">
        <v>0</v>
      </c>
      <c r="X90" s="155">
        <v>0</v>
      </c>
      <c r="Y90" s="155">
        <v>0</v>
      </c>
      <c r="Z90" s="155">
        <v>0</v>
      </c>
      <c r="AA90" s="155">
        <v>0</v>
      </c>
      <c r="AB90" s="155">
        <v>0</v>
      </c>
      <c r="AC90" s="155">
        <v>0</v>
      </c>
      <c r="AD90" s="155">
        <v>0</v>
      </c>
      <c r="AE90" s="155">
        <v>0</v>
      </c>
      <c r="AF90" s="155">
        <f t="shared" si="55"/>
        <v>0</v>
      </c>
      <c r="AG90" s="159">
        <v>0</v>
      </c>
      <c r="AH90" s="155">
        <v>0</v>
      </c>
      <c r="AI90" s="155">
        <v>0</v>
      </c>
      <c r="AJ90" s="155">
        <v>0</v>
      </c>
      <c r="AK90" s="155">
        <v>0</v>
      </c>
      <c r="AL90" s="155">
        <v>0</v>
      </c>
      <c r="AM90" s="155">
        <v>0</v>
      </c>
      <c r="AN90" s="155">
        <v>0</v>
      </c>
      <c r="AO90" s="155">
        <v>0</v>
      </c>
      <c r="AP90" s="155">
        <v>0</v>
      </c>
      <c r="AQ90" s="155">
        <v>0</v>
      </c>
      <c r="AR90" s="155">
        <v>0</v>
      </c>
      <c r="AS90" s="155">
        <v>0</v>
      </c>
      <c r="AT90" s="155">
        <f t="shared" si="56"/>
        <v>0</v>
      </c>
      <c r="AU90" s="156">
        <v>0</v>
      </c>
      <c r="AV90" s="155">
        <v>5551406.25</v>
      </c>
      <c r="AW90" s="155">
        <v>5551406.25</v>
      </c>
      <c r="AX90" s="155">
        <v>5551406.25</v>
      </c>
      <c r="AY90" s="155">
        <v>5551406.25</v>
      </c>
      <c r="AZ90" s="155">
        <v>5551406.25</v>
      </c>
      <c r="BA90" s="155">
        <v>5551406.25</v>
      </c>
      <c r="BB90" s="155">
        <v>5551406.25</v>
      </c>
      <c r="BC90" s="155">
        <v>5551406.25</v>
      </c>
      <c r="BD90" s="155">
        <v>5551406.25</v>
      </c>
      <c r="BE90" s="155">
        <v>5551406.25</v>
      </c>
      <c r="BF90" s="155">
        <v>5551406.25</v>
      </c>
      <c r="BG90" s="155">
        <v>5551406.25</v>
      </c>
      <c r="BH90" s="155">
        <f t="shared" si="60"/>
        <v>66616875</v>
      </c>
      <c r="BI90" s="156">
        <f t="shared" si="62"/>
        <v>333084375</v>
      </c>
      <c r="BJ90" s="155">
        <v>5551406.25</v>
      </c>
      <c r="BK90" s="155">
        <v>5551406.25</v>
      </c>
      <c r="BL90" s="155">
        <v>5551406.25</v>
      </c>
      <c r="BM90" s="155">
        <v>5551406.25</v>
      </c>
      <c r="BN90" s="155">
        <v>5551406.25</v>
      </c>
      <c r="BO90" s="155">
        <v>5551406.25</v>
      </c>
      <c r="BP90" s="155">
        <v>5551406.25</v>
      </c>
      <c r="BQ90" s="155">
        <v>5551406.25</v>
      </c>
      <c r="BR90" s="155">
        <v>5551406.25</v>
      </c>
      <c r="BS90" s="155">
        <v>5551406.25</v>
      </c>
      <c r="BT90" s="155">
        <v>5551406.25</v>
      </c>
      <c r="BU90" s="155">
        <v>5551406.25</v>
      </c>
      <c r="BV90" s="155">
        <f t="shared" si="33"/>
        <v>66616875</v>
      </c>
      <c r="BW90" s="156">
        <f t="shared" si="52"/>
        <v>266467500</v>
      </c>
      <c r="BX90" s="157">
        <v>5551406.25</v>
      </c>
      <c r="BY90" s="157">
        <v>5551406.25</v>
      </c>
      <c r="BZ90" s="157">
        <v>5551406.25</v>
      </c>
      <c r="CA90" s="157">
        <v>5551406.25</v>
      </c>
      <c r="CB90" s="157">
        <v>5551406.25</v>
      </c>
      <c r="CC90" s="157">
        <v>5551406.25</v>
      </c>
      <c r="CD90" s="157">
        <v>5551406.25</v>
      </c>
      <c r="CE90" s="157">
        <v>5551406.25</v>
      </c>
      <c r="CF90" s="157">
        <v>5551406.25</v>
      </c>
      <c r="CG90" s="157">
        <v>5551406.25</v>
      </c>
      <c r="CH90" s="157">
        <v>5551406.25</v>
      </c>
      <c r="CI90" s="157">
        <v>5551406.25</v>
      </c>
      <c r="CJ90" s="155">
        <f>+SUM(BX90:CI90)</f>
        <v>66616875</v>
      </c>
      <c r="CK90" s="156">
        <f t="shared" si="53"/>
        <v>199850625</v>
      </c>
      <c r="CL90" s="155">
        <v>5551406.25</v>
      </c>
      <c r="CM90" s="155">
        <v>5551406.25</v>
      </c>
      <c r="CN90" s="155">
        <v>5551406.25</v>
      </c>
      <c r="CO90" s="155">
        <v>5551406.25</v>
      </c>
      <c r="CP90" s="155">
        <v>5551406.25</v>
      </c>
      <c r="CQ90" s="155">
        <v>5551406.25</v>
      </c>
      <c r="CR90" s="155">
        <v>5551406.25</v>
      </c>
      <c r="CS90" s="155">
        <v>5551406.25</v>
      </c>
      <c r="CT90" s="155">
        <v>5551406.25</v>
      </c>
      <c r="CU90" s="155">
        <v>5551406.25</v>
      </c>
      <c r="CV90" s="155">
        <v>5551406.25</v>
      </c>
      <c r="CW90" s="155">
        <v>5551406.25</v>
      </c>
      <c r="CX90" s="155">
        <f>+SUM(CL90:CW90)</f>
        <v>66616875</v>
      </c>
      <c r="CY90" s="155">
        <f t="shared" si="63"/>
        <v>133233750</v>
      </c>
      <c r="CZ90" s="155">
        <f t="shared" si="64"/>
        <v>2775703.125</v>
      </c>
      <c r="DA90" s="155">
        <v>2775703.125</v>
      </c>
      <c r="DB90" s="155">
        <v>2775703.125</v>
      </c>
      <c r="DC90" s="155">
        <v>2775703.125</v>
      </c>
      <c r="DD90" s="155"/>
      <c r="DE90" s="155"/>
      <c r="DF90" s="155"/>
      <c r="DG90" s="155"/>
      <c r="DH90" s="155"/>
      <c r="DI90" s="155"/>
      <c r="DJ90" s="155"/>
      <c r="DK90" s="155"/>
      <c r="DL90" s="155">
        <f>+SUM(CZ90:DK90)</f>
        <v>11102812.5</v>
      </c>
      <c r="DM90" s="155">
        <f t="shared" si="57"/>
        <v>122130937.5</v>
      </c>
      <c r="DN90" s="1">
        <f t="shared" si="58"/>
        <v>2022</v>
      </c>
    </row>
    <row r="91" spans="1:118" ht="13" x14ac:dyDescent="0.25">
      <c r="A91" s="38" t="s">
        <v>38</v>
      </c>
      <c r="B91" s="38" t="s">
        <v>39</v>
      </c>
      <c r="C91" s="89"/>
      <c r="D91" s="38" t="s">
        <v>62</v>
      </c>
      <c r="E91" s="151" t="s">
        <v>184</v>
      </c>
      <c r="F91" s="38" t="s">
        <v>185</v>
      </c>
      <c r="G91" s="57">
        <v>44592</v>
      </c>
      <c r="H91" s="57">
        <v>44565</v>
      </c>
      <c r="I91" s="90" t="s">
        <v>720</v>
      </c>
      <c r="J91" s="151" t="s">
        <v>721</v>
      </c>
      <c r="K91" s="96" t="s">
        <v>50</v>
      </c>
      <c r="L91" s="38"/>
      <c r="M91" s="62" t="s">
        <v>179</v>
      </c>
      <c r="N91" s="38">
        <v>6424001901</v>
      </c>
      <c r="O91" s="96"/>
      <c r="P91" s="92"/>
      <c r="Q91" s="58"/>
      <c r="R91" s="92">
        <v>121788182</v>
      </c>
      <c r="S91" s="93">
        <f t="shared" si="54"/>
        <v>10149015.166666666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f t="shared" si="55"/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  <c r="AT91" s="41">
        <f t="shared" si="56"/>
        <v>0</v>
      </c>
      <c r="AU91" s="95">
        <v>0</v>
      </c>
      <c r="AV91" s="41">
        <v>10149015.166666666</v>
      </c>
      <c r="AW91" s="41">
        <v>10149015.166666666</v>
      </c>
      <c r="AX91" s="41">
        <v>10149015.166666666</v>
      </c>
      <c r="AY91" s="41">
        <v>10149015.166666666</v>
      </c>
      <c r="AZ91" s="41">
        <v>10149015.166666666</v>
      </c>
      <c r="BA91" s="41">
        <v>10149015.166666666</v>
      </c>
      <c r="BB91" s="41">
        <v>10149015.166666666</v>
      </c>
      <c r="BC91" s="41">
        <v>10149015.166666666</v>
      </c>
      <c r="BD91" s="41">
        <v>10149015.166666666</v>
      </c>
      <c r="BE91" s="41">
        <v>10149015.166666666</v>
      </c>
      <c r="BF91" s="41">
        <v>10149015.166666666</v>
      </c>
      <c r="BG91" s="41">
        <v>10149015.166666666</v>
      </c>
      <c r="BH91" s="41">
        <f t="shared" si="60"/>
        <v>121788182.00000001</v>
      </c>
      <c r="BI91" s="122">
        <f t="shared" si="62"/>
        <v>0</v>
      </c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>
        <f t="shared" si="33"/>
        <v>0</v>
      </c>
      <c r="BW91" s="123">
        <f t="shared" si="52"/>
        <v>0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60"/>
      <c r="CK91" s="122">
        <f t="shared" si="53"/>
        <v>0</v>
      </c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>
        <f t="shared" si="63"/>
        <v>0</v>
      </c>
      <c r="CZ91" s="60"/>
      <c r="DA91" s="60"/>
      <c r="DB91" s="60"/>
      <c r="DC91" s="60">
        <v>0</v>
      </c>
      <c r="DD91" s="60"/>
      <c r="DE91" s="60"/>
      <c r="DF91" s="60"/>
      <c r="DG91" s="60"/>
      <c r="DH91" s="60"/>
      <c r="DI91" s="60"/>
      <c r="DJ91" s="60"/>
      <c r="DK91" s="60"/>
      <c r="DL91" s="60"/>
      <c r="DM91" s="60">
        <f t="shared" si="57"/>
        <v>0</v>
      </c>
      <c r="DN91" s="42">
        <f t="shared" si="58"/>
        <v>2022</v>
      </c>
    </row>
    <row r="92" spans="1:118" ht="13" x14ac:dyDescent="0.25">
      <c r="A92" s="80" t="s">
        <v>344</v>
      </c>
      <c r="B92" s="71" t="s">
        <v>196</v>
      </c>
      <c r="C92" s="72" t="s">
        <v>213</v>
      </c>
      <c r="D92" s="71" t="s">
        <v>147</v>
      </c>
      <c r="E92" s="142" t="s">
        <v>1125</v>
      </c>
      <c r="F92" s="71" t="s">
        <v>380</v>
      </c>
      <c r="G92" s="73">
        <v>44593</v>
      </c>
      <c r="H92" s="73">
        <v>44593</v>
      </c>
      <c r="I92" s="74" t="s">
        <v>717</v>
      </c>
      <c r="J92" s="142" t="s">
        <v>761</v>
      </c>
      <c r="K92" s="75" t="s">
        <v>146</v>
      </c>
      <c r="L92" s="71" t="s">
        <v>215</v>
      </c>
      <c r="M92" s="38" t="str">
        <f t="shared" ref="M92:M131" si="65">+LEFT(N92,4)</f>
        <v>6274</v>
      </c>
      <c r="N92" s="71">
        <v>6274001906</v>
      </c>
      <c r="O92" s="75" t="s">
        <v>346</v>
      </c>
      <c r="P92" s="76"/>
      <c r="Q92" s="77"/>
      <c r="R92" s="76">
        <v>53000000</v>
      </c>
      <c r="S92" s="170">
        <f t="shared" si="54"/>
        <v>1472222.2222222222</v>
      </c>
      <c r="T92" s="155">
        <v>0</v>
      </c>
      <c r="U92" s="155">
        <v>0</v>
      </c>
      <c r="V92" s="155">
        <v>0</v>
      </c>
      <c r="W92" s="155">
        <v>0</v>
      </c>
      <c r="X92" s="155">
        <v>0</v>
      </c>
      <c r="Y92" s="155">
        <v>0</v>
      </c>
      <c r="Z92" s="155">
        <v>0</v>
      </c>
      <c r="AA92" s="155">
        <v>0</v>
      </c>
      <c r="AB92" s="155">
        <v>0</v>
      </c>
      <c r="AC92" s="155">
        <v>0</v>
      </c>
      <c r="AD92" s="155">
        <v>0</v>
      </c>
      <c r="AE92" s="155">
        <v>0</v>
      </c>
      <c r="AF92" s="155">
        <f t="shared" si="55"/>
        <v>0</v>
      </c>
      <c r="AG92" s="159">
        <v>0</v>
      </c>
      <c r="AH92" s="155">
        <v>0</v>
      </c>
      <c r="AI92" s="155">
        <v>0</v>
      </c>
      <c r="AJ92" s="155">
        <v>0</v>
      </c>
      <c r="AK92" s="155">
        <v>0</v>
      </c>
      <c r="AL92" s="155">
        <v>0</v>
      </c>
      <c r="AM92" s="155">
        <v>0</v>
      </c>
      <c r="AN92" s="155">
        <v>0</v>
      </c>
      <c r="AO92" s="155">
        <v>0</v>
      </c>
      <c r="AP92" s="155">
        <v>0</v>
      </c>
      <c r="AQ92" s="155">
        <v>0</v>
      </c>
      <c r="AR92" s="155">
        <v>0</v>
      </c>
      <c r="AS92" s="155">
        <v>0</v>
      </c>
      <c r="AT92" s="155">
        <f t="shared" si="56"/>
        <v>0</v>
      </c>
      <c r="AU92" s="156">
        <v>0</v>
      </c>
      <c r="AV92" s="155">
        <v>0</v>
      </c>
      <c r="AW92" s="155">
        <v>1472222</v>
      </c>
      <c r="AX92" s="155">
        <v>1472222</v>
      </c>
      <c r="AY92" s="155">
        <v>1472222</v>
      </c>
      <c r="AZ92" s="155">
        <v>1472222</v>
      </c>
      <c r="BA92" s="155">
        <v>1472222</v>
      </c>
      <c r="BB92" s="155">
        <v>1472222</v>
      </c>
      <c r="BC92" s="155">
        <v>1472222</v>
      </c>
      <c r="BD92" s="155">
        <v>1472222</v>
      </c>
      <c r="BE92" s="155">
        <v>1472222</v>
      </c>
      <c r="BF92" s="155">
        <v>1472222</v>
      </c>
      <c r="BG92" s="155">
        <v>1472222</v>
      </c>
      <c r="BH92" s="155">
        <f t="shared" si="60"/>
        <v>16194442</v>
      </c>
      <c r="BI92" s="156">
        <f t="shared" si="62"/>
        <v>36805558</v>
      </c>
      <c r="BJ92" s="155">
        <v>1472222</v>
      </c>
      <c r="BK92" s="155">
        <v>1472222</v>
      </c>
      <c r="BL92" s="155">
        <v>1472222</v>
      </c>
      <c r="BM92" s="155">
        <v>1472222</v>
      </c>
      <c r="BN92" s="155">
        <v>1472222</v>
      </c>
      <c r="BO92" s="155">
        <v>1472222</v>
      </c>
      <c r="BP92" s="155">
        <v>1472222</v>
      </c>
      <c r="BQ92" s="155">
        <v>1472222</v>
      </c>
      <c r="BR92" s="155">
        <v>1472222</v>
      </c>
      <c r="BS92" s="155">
        <v>1472222</v>
      </c>
      <c r="BT92" s="155">
        <v>1472222</v>
      </c>
      <c r="BU92" s="155">
        <v>1472222</v>
      </c>
      <c r="BV92" s="155">
        <f t="shared" si="33"/>
        <v>17666664</v>
      </c>
      <c r="BW92" s="156">
        <f t="shared" si="52"/>
        <v>19138894</v>
      </c>
      <c r="BX92" s="157">
        <v>1472222</v>
      </c>
      <c r="BY92" s="157">
        <v>1472222</v>
      </c>
      <c r="BZ92" s="157">
        <v>1472222</v>
      </c>
      <c r="CA92" s="157">
        <v>1472222</v>
      </c>
      <c r="CB92" s="157">
        <v>1472222</v>
      </c>
      <c r="CC92" s="157">
        <v>1472222</v>
      </c>
      <c r="CD92" s="157">
        <v>1472222</v>
      </c>
      <c r="CE92" s="157">
        <v>1472222</v>
      </c>
      <c r="CF92" s="157">
        <v>1472222</v>
      </c>
      <c r="CG92" s="157">
        <v>1472222</v>
      </c>
      <c r="CH92" s="157">
        <v>1472222</v>
      </c>
      <c r="CI92" s="157">
        <v>1472222</v>
      </c>
      <c r="CJ92" s="155">
        <f t="shared" ref="CJ92:CJ106" si="66">+SUM(BX92:CI92)</f>
        <v>17666664</v>
      </c>
      <c r="CK92" s="156">
        <f t="shared" si="53"/>
        <v>1472230</v>
      </c>
      <c r="CL92" s="155">
        <v>1472230</v>
      </c>
      <c r="CM92" s="155"/>
      <c r="CN92" s="155"/>
      <c r="CO92" s="155"/>
      <c r="CP92" s="155"/>
      <c r="CQ92" s="155"/>
      <c r="CR92" s="155"/>
      <c r="CS92" s="155"/>
      <c r="CT92" s="155"/>
      <c r="CU92" s="155"/>
      <c r="CV92" s="155"/>
      <c r="CW92" s="155"/>
      <c r="CX92" s="155">
        <f t="shared" ref="CX92:CX106" si="67">+SUM(CL92:CW92)</f>
        <v>1472230</v>
      </c>
      <c r="CY92" s="155">
        <f t="shared" si="63"/>
        <v>0</v>
      </c>
      <c r="CZ92" s="155"/>
      <c r="DA92" s="155"/>
      <c r="DB92" s="155"/>
      <c r="DC92" s="155">
        <v>0</v>
      </c>
      <c r="DD92" s="155"/>
      <c r="DE92" s="155"/>
      <c r="DF92" s="155"/>
      <c r="DG92" s="155"/>
      <c r="DH92" s="155"/>
      <c r="DI92" s="155"/>
      <c r="DJ92" s="155"/>
      <c r="DK92" s="155"/>
      <c r="DL92" s="155">
        <f t="shared" ref="DL92:DL106" si="68">+SUM(CZ92:DK92)</f>
        <v>0</v>
      </c>
      <c r="DM92" s="155">
        <f t="shared" si="57"/>
        <v>0</v>
      </c>
      <c r="DN92" s="1">
        <f t="shared" si="58"/>
        <v>2022</v>
      </c>
    </row>
    <row r="93" spans="1:118" ht="13" x14ac:dyDescent="0.25">
      <c r="A93" s="80" t="s">
        <v>344</v>
      </c>
      <c r="B93" s="71" t="s">
        <v>196</v>
      </c>
      <c r="C93" s="72" t="s">
        <v>213</v>
      </c>
      <c r="D93" s="71" t="s">
        <v>147</v>
      </c>
      <c r="E93" s="142" t="s">
        <v>1127</v>
      </c>
      <c r="F93" s="71" t="s">
        <v>382</v>
      </c>
      <c r="G93" s="73">
        <v>44593</v>
      </c>
      <c r="H93" s="73">
        <v>44620</v>
      </c>
      <c r="I93" s="74" t="s">
        <v>1223</v>
      </c>
      <c r="J93" s="142" t="s">
        <v>761</v>
      </c>
      <c r="K93" s="75" t="s">
        <v>146</v>
      </c>
      <c r="L93" s="71" t="s">
        <v>215</v>
      </c>
      <c r="M93" s="38" t="str">
        <f t="shared" si="65"/>
        <v>6274</v>
      </c>
      <c r="N93" s="71">
        <v>6274001906</v>
      </c>
      <c r="O93" s="75" t="s">
        <v>346</v>
      </c>
      <c r="P93" s="76"/>
      <c r="Q93" s="77"/>
      <c r="R93" s="76">
        <v>125800000</v>
      </c>
      <c r="S93" s="170">
        <f t="shared" si="54"/>
        <v>873611.11111111112</v>
      </c>
      <c r="T93" s="155">
        <v>0</v>
      </c>
      <c r="U93" s="155">
        <v>0</v>
      </c>
      <c r="V93" s="155">
        <v>0</v>
      </c>
      <c r="W93" s="155">
        <v>0</v>
      </c>
      <c r="X93" s="155">
        <v>0</v>
      </c>
      <c r="Y93" s="155">
        <v>0</v>
      </c>
      <c r="Z93" s="155">
        <v>0</v>
      </c>
      <c r="AA93" s="155">
        <v>0</v>
      </c>
      <c r="AB93" s="155">
        <v>0</v>
      </c>
      <c r="AC93" s="155">
        <v>0</v>
      </c>
      <c r="AD93" s="155">
        <v>0</v>
      </c>
      <c r="AE93" s="155">
        <v>0</v>
      </c>
      <c r="AF93" s="155">
        <f t="shared" si="55"/>
        <v>0</v>
      </c>
      <c r="AG93" s="159">
        <v>0</v>
      </c>
      <c r="AH93" s="155">
        <v>0</v>
      </c>
      <c r="AI93" s="155">
        <v>0</v>
      </c>
      <c r="AJ93" s="155">
        <v>0</v>
      </c>
      <c r="AK93" s="155">
        <v>0</v>
      </c>
      <c r="AL93" s="155">
        <v>0</v>
      </c>
      <c r="AM93" s="155">
        <v>0</v>
      </c>
      <c r="AN93" s="155">
        <v>0</v>
      </c>
      <c r="AO93" s="155">
        <v>0</v>
      </c>
      <c r="AP93" s="155">
        <v>0</v>
      </c>
      <c r="AQ93" s="155">
        <v>0</v>
      </c>
      <c r="AR93" s="155">
        <v>0</v>
      </c>
      <c r="AS93" s="155">
        <v>0</v>
      </c>
      <c r="AT93" s="155">
        <f t="shared" si="56"/>
        <v>0</v>
      </c>
      <c r="AU93" s="156">
        <v>0</v>
      </c>
      <c r="AV93" s="155">
        <v>0</v>
      </c>
      <c r="AW93" s="155">
        <v>1747222</v>
      </c>
      <c r="AX93" s="155">
        <v>1747222</v>
      </c>
      <c r="AY93" s="155">
        <v>1747222</v>
      </c>
      <c r="AZ93" s="155">
        <v>1747222</v>
      </c>
      <c r="BA93" s="155">
        <v>1747222</v>
      </c>
      <c r="BB93" s="155">
        <v>1747222</v>
      </c>
      <c r="BC93" s="155">
        <v>1747222</v>
      </c>
      <c r="BD93" s="155">
        <v>1747222</v>
      </c>
      <c r="BE93" s="155">
        <v>1747222</v>
      </c>
      <c r="BF93" s="155">
        <v>1747222</v>
      </c>
      <c r="BG93" s="155">
        <v>1747222</v>
      </c>
      <c r="BH93" s="155">
        <f t="shared" si="60"/>
        <v>19219442</v>
      </c>
      <c r="BI93" s="156">
        <f t="shared" si="62"/>
        <v>106580558</v>
      </c>
      <c r="BJ93" s="155">
        <v>1747222</v>
      </c>
      <c r="BK93" s="155">
        <v>1747222</v>
      </c>
      <c r="BL93" s="155">
        <v>1747222</v>
      </c>
      <c r="BM93" s="155">
        <v>1747222</v>
      </c>
      <c r="BN93" s="155">
        <v>1747222</v>
      </c>
      <c r="BO93" s="155">
        <v>1747222</v>
      </c>
      <c r="BP93" s="155">
        <v>1747222</v>
      </c>
      <c r="BQ93" s="155">
        <v>1747222</v>
      </c>
      <c r="BR93" s="155">
        <v>1747222</v>
      </c>
      <c r="BS93" s="155">
        <v>1747222</v>
      </c>
      <c r="BT93" s="155">
        <v>1747222</v>
      </c>
      <c r="BU93" s="155">
        <v>1747222</v>
      </c>
      <c r="BV93" s="155">
        <f t="shared" si="33"/>
        <v>20966664</v>
      </c>
      <c r="BW93" s="156">
        <f t="shared" si="52"/>
        <v>85613894</v>
      </c>
      <c r="BX93" s="157">
        <v>1747222</v>
      </c>
      <c r="BY93" s="157">
        <v>1747222</v>
      </c>
      <c r="BZ93" s="157">
        <v>1747222</v>
      </c>
      <c r="CA93" s="157">
        <v>1747222</v>
      </c>
      <c r="CB93" s="157">
        <v>1747222</v>
      </c>
      <c r="CC93" s="157">
        <v>1747222</v>
      </c>
      <c r="CD93" s="157">
        <v>1747222</v>
      </c>
      <c r="CE93" s="157">
        <v>1747222</v>
      </c>
      <c r="CF93" s="157">
        <v>1747222</v>
      </c>
      <c r="CG93" s="157">
        <v>1747222</v>
      </c>
      <c r="CH93" s="157">
        <v>1747222</v>
      </c>
      <c r="CI93" s="157">
        <v>1747222</v>
      </c>
      <c r="CJ93" s="155">
        <f t="shared" si="66"/>
        <v>20966664</v>
      </c>
      <c r="CK93" s="156">
        <f t="shared" si="53"/>
        <v>64647230</v>
      </c>
      <c r="CL93" s="155">
        <v>1747222</v>
      </c>
      <c r="CM93" s="155">
        <v>1747222</v>
      </c>
      <c r="CN93" s="155">
        <v>1747222</v>
      </c>
      <c r="CO93" s="155">
        <v>1747222</v>
      </c>
      <c r="CP93" s="155">
        <v>1747222</v>
      </c>
      <c r="CQ93" s="155">
        <v>1747222</v>
      </c>
      <c r="CR93" s="155">
        <v>1747222</v>
      </c>
      <c r="CS93" s="155">
        <v>1747222</v>
      </c>
      <c r="CT93" s="155">
        <v>1747222</v>
      </c>
      <c r="CU93" s="155">
        <v>1747222</v>
      </c>
      <c r="CV93" s="155">
        <v>1747222</v>
      </c>
      <c r="CW93" s="155">
        <v>1747222</v>
      </c>
      <c r="CX93" s="155">
        <f t="shared" si="67"/>
        <v>20966664</v>
      </c>
      <c r="CY93" s="155">
        <f t="shared" si="63"/>
        <v>43680566</v>
      </c>
      <c r="CZ93" s="155">
        <f t="shared" ref="CZ93:CZ94" si="69">S93</f>
        <v>873611.11111111112</v>
      </c>
      <c r="DA93" s="155">
        <v>873611.11111111112</v>
      </c>
      <c r="DB93" s="155">
        <v>873611.11111111112</v>
      </c>
      <c r="DC93" s="155">
        <v>873611.11111111112</v>
      </c>
      <c r="DD93" s="155"/>
      <c r="DE93" s="155"/>
      <c r="DF93" s="155"/>
      <c r="DG93" s="155"/>
      <c r="DH93" s="155"/>
      <c r="DI93" s="155"/>
      <c r="DJ93" s="155"/>
      <c r="DK93" s="155"/>
      <c r="DL93" s="155">
        <f t="shared" si="68"/>
        <v>3494444.4444444445</v>
      </c>
      <c r="DM93" s="155">
        <f t="shared" si="57"/>
        <v>40186121.555555552</v>
      </c>
      <c r="DN93" s="1">
        <f t="shared" si="58"/>
        <v>2022</v>
      </c>
    </row>
    <row r="94" spans="1:118" s="86" customFormat="1" ht="13" x14ac:dyDescent="0.25">
      <c r="A94" s="80" t="s">
        <v>344</v>
      </c>
      <c r="B94" s="71" t="s">
        <v>196</v>
      </c>
      <c r="C94" s="72" t="s">
        <v>229</v>
      </c>
      <c r="D94" s="71" t="s">
        <v>147</v>
      </c>
      <c r="E94" s="142" t="s">
        <v>1128</v>
      </c>
      <c r="F94" s="71" t="s">
        <v>382</v>
      </c>
      <c r="G94" s="73">
        <v>44593</v>
      </c>
      <c r="H94" s="73">
        <v>44620</v>
      </c>
      <c r="I94" s="74" t="s">
        <v>1223</v>
      </c>
      <c r="J94" s="142" t="s">
        <v>751</v>
      </c>
      <c r="K94" s="75" t="s">
        <v>231</v>
      </c>
      <c r="L94" s="71" t="s">
        <v>232</v>
      </c>
      <c r="M94" s="38" t="str">
        <f t="shared" si="65"/>
        <v>6274</v>
      </c>
      <c r="N94" s="71">
        <v>6274001906</v>
      </c>
      <c r="O94" s="75" t="s">
        <v>346</v>
      </c>
      <c r="P94" s="76"/>
      <c r="Q94" s="77"/>
      <c r="R94" s="76">
        <v>125800000</v>
      </c>
      <c r="S94" s="170">
        <f t="shared" si="54"/>
        <v>873611.11111111112</v>
      </c>
      <c r="T94" s="155">
        <v>0</v>
      </c>
      <c r="U94" s="155">
        <v>0</v>
      </c>
      <c r="V94" s="155">
        <v>0</v>
      </c>
      <c r="W94" s="155">
        <v>0</v>
      </c>
      <c r="X94" s="155">
        <v>0</v>
      </c>
      <c r="Y94" s="155">
        <v>0</v>
      </c>
      <c r="Z94" s="155">
        <v>0</v>
      </c>
      <c r="AA94" s="155">
        <v>0</v>
      </c>
      <c r="AB94" s="155">
        <v>0</v>
      </c>
      <c r="AC94" s="155">
        <v>0</v>
      </c>
      <c r="AD94" s="155">
        <v>0</v>
      </c>
      <c r="AE94" s="155">
        <v>0</v>
      </c>
      <c r="AF94" s="155">
        <f t="shared" si="55"/>
        <v>0</v>
      </c>
      <c r="AG94" s="159">
        <v>0</v>
      </c>
      <c r="AH94" s="155">
        <v>0</v>
      </c>
      <c r="AI94" s="155">
        <v>0</v>
      </c>
      <c r="AJ94" s="155">
        <v>0</v>
      </c>
      <c r="AK94" s="155">
        <v>0</v>
      </c>
      <c r="AL94" s="155">
        <v>0</v>
      </c>
      <c r="AM94" s="155">
        <v>0</v>
      </c>
      <c r="AN94" s="155">
        <v>0</v>
      </c>
      <c r="AO94" s="155">
        <v>0</v>
      </c>
      <c r="AP94" s="155">
        <v>0</v>
      </c>
      <c r="AQ94" s="155">
        <v>0</v>
      </c>
      <c r="AR94" s="155">
        <v>0</v>
      </c>
      <c r="AS94" s="155">
        <v>0</v>
      </c>
      <c r="AT94" s="155">
        <f t="shared" si="56"/>
        <v>0</v>
      </c>
      <c r="AU94" s="156">
        <v>0</v>
      </c>
      <c r="AV94" s="155">
        <v>0</v>
      </c>
      <c r="AW94" s="155">
        <v>1747222</v>
      </c>
      <c r="AX94" s="155">
        <v>1747222</v>
      </c>
      <c r="AY94" s="155">
        <v>1747222</v>
      </c>
      <c r="AZ94" s="155">
        <v>1747222</v>
      </c>
      <c r="BA94" s="155">
        <v>1747222</v>
      </c>
      <c r="BB94" s="155">
        <v>1747222</v>
      </c>
      <c r="BC94" s="155">
        <v>1747222</v>
      </c>
      <c r="BD94" s="155">
        <v>1747222</v>
      </c>
      <c r="BE94" s="155">
        <v>1747222</v>
      </c>
      <c r="BF94" s="155">
        <v>1747222</v>
      </c>
      <c r="BG94" s="155">
        <v>1747222</v>
      </c>
      <c r="BH94" s="155">
        <f t="shared" si="60"/>
        <v>19219442</v>
      </c>
      <c r="BI94" s="156">
        <f t="shared" si="62"/>
        <v>106580558</v>
      </c>
      <c r="BJ94" s="155">
        <v>1747222</v>
      </c>
      <c r="BK94" s="155">
        <v>1747222</v>
      </c>
      <c r="BL94" s="155">
        <v>1747222</v>
      </c>
      <c r="BM94" s="155">
        <v>1747222</v>
      </c>
      <c r="BN94" s="155">
        <v>1747222</v>
      </c>
      <c r="BO94" s="155">
        <v>1747222</v>
      </c>
      <c r="BP94" s="155">
        <v>1747222</v>
      </c>
      <c r="BQ94" s="155">
        <v>1747222</v>
      </c>
      <c r="BR94" s="155">
        <v>1747222</v>
      </c>
      <c r="BS94" s="155">
        <v>1747222</v>
      </c>
      <c r="BT94" s="155">
        <v>1747222</v>
      </c>
      <c r="BU94" s="155">
        <v>1747222</v>
      </c>
      <c r="BV94" s="155">
        <f t="shared" si="33"/>
        <v>20966664</v>
      </c>
      <c r="BW94" s="156">
        <f t="shared" si="52"/>
        <v>85613894</v>
      </c>
      <c r="BX94" s="157">
        <v>1747222</v>
      </c>
      <c r="BY94" s="157">
        <v>1747222</v>
      </c>
      <c r="BZ94" s="157">
        <v>1747222</v>
      </c>
      <c r="CA94" s="157">
        <v>1747222</v>
      </c>
      <c r="CB94" s="157">
        <v>1747222</v>
      </c>
      <c r="CC94" s="157">
        <v>1747222</v>
      </c>
      <c r="CD94" s="157">
        <v>1747222</v>
      </c>
      <c r="CE94" s="157">
        <v>1747222</v>
      </c>
      <c r="CF94" s="157">
        <v>1747222</v>
      </c>
      <c r="CG94" s="157">
        <v>1747222</v>
      </c>
      <c r="CH94" s="157">
        <v>1747222</v>
      </c>
      <c r="CI94" s="157">
        <v>1747222</v>
      </c>
      <c r="CJ94" s="155">
        <f t="shared" si="66"/>
        <v>20966664</v>
      </c>
      <c r="CK94" s="156">
        <f t="shared" si="53"/>
        <v>64647230</v>
      </c>
      <c r="CL94" s="155">
        <v>1747222</v>
      </c>
      <c r="CM94" s="155">
        <v>1747222</v>
      </c>
      <c r="CN94" s="155">
        <v>1747222</v>
      </c>
      <c r="CO94" s="155">
        <v>1747222</v>
      </c>
      <c r="CP94" s="155">
        <v>1747222</v>
      </c>
      <c r="CQ94" s="155">
        <v>1747222</v>
      </c>
      <c r="CR94" s="155">
        <v>1747222</v>
      </c>
      <c r="CS94" s="155">
        <v>1747222</v>
      </c>
      <c r="CT94" s="155">
        <v>1747222</v>
      </c>
      <c r="CU94" s="155">
        <v>1747222</v>
      </c>
      <c r="CV94" s="155">
        <v>1747222</v>
      </c>
      <c r="CW94" s="155">
        <v>1747222</v>
      </c>
      <c r="CX94" s="155">
        <f t="shared" si="67"/>
        <v>20966664</v>
      </c>
      <c r="CY94" s="155">
        <f t="shared" si="63"/>
        <v>43680566</v>
      </c>
      <c r="CZ94" s="155">
        <f t="shared" si="69"/>
        <v>873611.11111111112</v>
      </c>
      <c r="DA94" s="155">
        <v>873611.11111111112</v>
      </c>
      <c r="DB94" s="155">
        <v>873611.11111111112</v>
      </c>
      <c r="DC94" s="155">
        <v>873611.11111111112</v>
      </c>
      <c r="DD94" s="155"/>
      <c r="DE94" s="155"/>
      <c r="DF94" s="155"/>
      <c r="DG94" s="155"/>
      <c r="DH94" s="155"/>
      <c r="DI94" s="155"/>
      <c r="DJ94" s="155"/>
      <c r="DK94" s="155"/>
      <c r="DL94" s="155">
        <f t="shared" si="68"/>
        <v>3494444.4444444445</v>
      </c>
      <c r="DM94" s="155">
        <f t="shared" si="57"/>
        <v>40186121.555555552</v>
      </c>
      <c r="DN94" s="1">
        <f t="shared" si="58"/>
        <v>2022</v>
      </c>
    </row>
    <row r="95" spans="1:118" ht="13" x14ac:dyDescent="0.25">
      <c r="A95" s="80" t="s">
        <v>712</v>
      </c>
      <c r="B95" s="80" t="s">
        <v>39</v>
      </c>
      <c r="C95" s="72"/>
      <c r="D95" s="161" t="s">
        <v>719</v>
      </c>
      <c r="E95" s="142" t="s">
        <v>682</v>
      </c>
      <c r="F95" s="71" t="s">
        <v>683</v>
      </c>
      <c r="G95" s="57">
        <v>44593</v>
      </c>
      <c r="H95" s="57">
        <v>44593</v>
      </c>
      <c r="I95" s="141" t="s">
        <v>717</v>
      </c>
      <c r="J95" s="148" t="s">
        <v>721</v>
      </c>
      <c r="K95" s="96" t="s">
        <v>50</v>
      </c>
      <c r="L95" s="38"/>
      <c r="M95" s="38" t="str">
        <f t="shared" si="65"/>
        <v>6423</v>
      </c>
      <c r="N95" s="57" t="s">
        <v>722</v>
      </c>
      <c r="O95" s="96">
        <v>6274001901</v>
      </c>
      <c r="P95" s="92"/>
      <c r="Q95" s="58"/>
      <c r="R95" s="158">
        <v>42280000</v>
      </c>
      <c r="S95" s="170">
        <f t="shared" si="54"/>
        <v>1174444.4444444445</v>
      </c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>
        <f t="shared" si="55"/>
        <v>0</v>
      </c>
      <c r="AG95" s="159">
        <v>0</v>
      </c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>
        <f t="shared" si="56"/>
        <v>0</v>
      </c>
      <c r="AU95" s="156">
        <v>0</v>
      </c>
      <c r="AV95" s="155">
        <v>0</v>
      </c>
      <c r="AW95" s="155">
        <v>1174444.4444444445</v>
      </c>
      <c r="AX95" s="155">
        <v>1174444.4444444445</v>
      </c>
      <c r="AY95" s="155">
        <v>1174444.4444444445</v>
      </c>
      <c r="AZ95" s="155">
        <v>1174444.4444444445</v>
      </c>
      <c r="BA95" s="155">
        <v>1174444.4444444445</v>
      </c>
      <c r="BB95" s="155">
        <v>1174444.4444444445</v>
      </c>
      <c r="BC95" s="155">
        <v>1174444.4444444445</v>
      </c>
      <c r="BD95" s="155">
        <v>1174444.4444444445</v>
      </c>
      <c r="BE95" s="155">
        <v>1174444.4444444445</v>
      </c>
      <c r="BF95" s="155">
        <v>1174444.4444444445</v>
      </c>
      <c r="BG95" s="155">
        <v>1174444.4444444445</v>
      </c>
      <c r="BH95" s="155">
        <f t="shared" si="60"/>
        <v>12918888.888888886</v>
      </c>
      <c r="BI95" s="156">
        <f t="shared" si="62"/>
        <v>29361111.111111112</v>
      </c>
      <c r="BJ95" s="155">
        <v>1174444.4444444445</v>
      </c>
      <c r="BK95" s="155">
        <v>1174444.4444444445</v>
      </c>
      <c r="BL95" s="155">
        <v>1174444.4444444445</v>
      </c>
      <c r="BM95" s="155">
        <v>1174444.4444444445</v>
      </c>
      <c r="BN95" s="155">
        <v>1174444.4444444445</v>
      </c>
      <c r="BO95" s="155">
        <v>1174444.4444444445</v>
      </c>
      <c r="BP95" s="155">
        <v>1174444.4444444445</v>
      </c>
      <c r="BQ95" s="155">
        <v>1174444.4444444445</v>
      </c>
      <c r="BR95" s="155">
        <v>1174444.4444444445</v>
      </c>
      <c r="BS95" s="155">
        <v>1174444.4444444445</v>
      </c>
      <c r="BT95" s="155">
        <v>1174444.4444444445</v>
      </c>
      <c r="BU95" s="155">
        <v>1174444.4444444445</v>
      </c>
      <c r="BV95" s="155">
        <f t="shared" si="33"/>
        <v>14093333.33333333</v>
      </c>
      <c r="BW95" s="156">
        <f t="shared" si="52"/>
        <v>15267777.777777782</v>
      </c>
      <c r="BX95" s="157">
        <v>1174444.4444444445</v>
      </c>
      <c r="BY95" s="157">
        <v>1174444.4444444445</v>
      </c>
      <c r="BZ95" s="157">
        <v>1174444.4444444445</v>
      </c>
      <c r="CA95" s="157">
        <v>1174444.4444444445</v>
      </c>
      <c r="CB95" s="157">
        <v>1174444.4444444445</v>
      </c>
      <c r="CC95" s="157">
        <v>1174444.4444444445</v>
      </c>
      <c r="CD95" s="157">
        <v>1174444.4444444445</v>
      </c>
      <c r="CE95" s="157">
        <v>1174444.4444444445</v>
      </c>
      <c r="CF95" s="157">
        <v>1174444.4444444445</v>
      </c>
      <c r="CG95" s="157">
        <v>1174444.4444444445</v>
      </c>
      <c r="CH95" s="157">
        <v>1174444.4444444445</v>
      </c>
      <c r="CI95" s="157">
        <v>1174444.4444444445</v>
      </c>
      <c r="CJ95" s="155">
        <f t="shared" si="66"/>
        <v>14093333.33333333</v>
      </c>
      <c r="CK95" s="156">
        <f t="shared" si="53"/>
        <v>1174444.4444444515</v>
      </c>
      <c r="CL95" s="155">
        <v>1174444.4444444445</v>
      </c>
      <c r="CM95" s="155">
        <v>0</v>
      </c>
      <c r="CN95" s="155">
        <v>0</v>
      </c>
      <c r="CO95" s="155">
        <v>0</v>
      </c>
      <c r="CP95" s="155">
        <v>0</v>
      </c>
      <c r="CQ95" s="155">
        <v>0</v>
      </c>
      <c r="CR95" s="155">
        <v>0</v>
      </c>
      <c r="CS95" s="155">
        <v>0</v>
      </c>
      <c r="CT95" s="155">
        <v>0</v>
      </c>
      <c r="CU95" s="155">
        <v>0</v>
      </c>
      <c r="CV95" s="155">
        <v>0</v>
      </c>
      <c r="CW95" s="155">
        <v>0</v>
      </c>
      <c r="CX95" s="155">
        <f t="shared" si="67"/>
        <v>1174444.4444444445</v>
      </c>
      <c r="CY95" s="155">
        <f t="shared" si="63"/>
        <v>6.9849193096160889E-9</v>
      </c>
      <c r="CZ95" s="155">
        <f>CY95</f>
        <v>6.9849193096160889E-9</v>
      </c>
      <c r="DA95" s="155">
        <v>6.9849193096160889E-9</v>
      </c>
      <c r="DB95" s="155"/>
      <c r="DC95" s="155">
        <v>0</v>
      </c>
      <c r="DD95" s="155"/>
      <c r="DE95" s="155"/>
      <c r="DF95" s="155"/>
      <c r="DG95" s="155"/>
      <c r="DH95" s="155"/>
      <c r="DI95" s="155"/>
      <c r="DJ95" s="155"/>
      <c r="DK95" s="155"/>
      <c r="DL95" s="155">
        <f t="shared" si="68"/>
        <v>1.3969838619232178E-8</v>
      </c>
      <c r="DM95" s="155">
        <f t="shared" si="57"/>
        <v>-6.9849193096160889E-9</v>
      </c>
      <c r="DN95" s="1">
        <f t="shared" si="58"/>
        <v>2022</v>
      </c>
    </row>
    <row r="96" spans="1:118" ht="13" x14ac:dyDescent="0.25">
      <c r="A96" s="80" t="s">
        <v>460</v>
      </c>
      <c r="B96" s="80" t="s">
        <v>39</v>
      </c>
      <c r="C96" s="72"/>
      <c r="D96" s="71" t="s">
        <v>147</v>
      </c>
      <c r="E96" s="142" t="s">
        <v>882</v>
      </c>
      <c r="F96" s="71" t="s">
        <v>502</v>
      </c>
      <c r="G96" s="73">
        <v>44614</v>
      </c>
      <c r="H96" s="73">
        <v>44614</v>
      </c>
      <c r="I96" s="74" t="s">
        <v>1223</v>
      </c>
      <c r="J96" s="142" t="s">
        <v>613</v>
      </c>
      <c r="K96" s="75" t="s">
        <v>46</v>
      </c>
      <c r="L96" s="71"/>
      <c r="M96" s="38" t="str">
        <f t="shared" si="65"/>
        <v>6274</v>
      </c>
      <c r="N96" s="71">
        <v>6274001906</v>
      </c>
      <c r="O96" s="75" t="s">
        <v>346</v>
      </c>
      <c r="P96" s="76"/>
      <c r="Q96" s="77"/>
      <c r="R96" s="76">
        <v>78409091</v>
      </c>
      <c r="S96" s="170">
        <f t="shared" si="54"/>
        <v>544507.57638888888</v>
      </c>
      <c r="T96" s="155">
        <v>0</v>
      </c>
      <c r="U96" s="155">
        <v>0</v>
      </c>
      <c r="V96" s="155">
        <v>0</v>
      </c>
      <c r="W96" s="155">
        <v>0</v>
      </c>
      <c r="X96" s="155">
        <v>0</v>
      </c>
      <c r="Y96" s="155">
        <v>0</v>
      </c>
      <c r="Z96" s="155">
        <v>0</v>
      </c>
      <c r="AA96" s="155">
        <v>0</v>
      </c>
      <c r="AB96" s="155">
        <v>0</v>
      </c>
      <c r="AC96" s="155">
        <v>0</v>
      </c>
      <c r="AD96" s="155">
        <v>0</v>
      </c>
      <c r="AE96" s="155">
        <v>0</v>
      </c>
      <c r="AF96" s="155">
        <f t="shared" si="55"/>
        <v>0</v>
      </c>
      <c r="AG96" s="159">
        <v>0</v>
      </c>
      <c r="AH96" s="155">
        <v>0</v>
      </c>
      <c r="AI96" s="155">
        <v>0</v>
      </c>
      <c r="AJ96" s="155">
        <v>0</v>
      </c>
      <c r="AK96" s="155">
        <v>0</v>
      </c>
      <c r="AL96" s="155">
        <v>0</v>
      </c>
      <c r="AM96" s="155">
        <v>0</v>
      </c>
      <c r="AN96" s="155">
        <v>0</v>
      </c>
      <c r="AO96" s="155">
        <v>0</v>
      </c>
      <c r="AP96" s="155">
        <v>0</v>
      </c>
      <c r="AQ96" s="155">
        <v>0</v>
      </c>
      <c r="AR96" s="155">
        <v>0</v>
      </c>
      <c r="AS96" s="155">
        <v>0</v>
      </c>
      <c r="AT96" s="155">
        <f t="shared" si="56"/>
        <v>0</v>
      </c>
      <c r="AU96" s="156">
        <v>0</v>
      </c>
      <c r="AV96" s="155">
        <v>0</v>
      </c>
      <c r="AW96" s="155">
        <v>1306818.1833333333</v>
      </c>
      <c r="AX96" s="155">
        <v>1306818.1833333333</v>
      </c>
      <c r="AY96" s="155">
        <v>1306818.1833333333</v>
      </c>
      <c r="AZ96" s="155">
        <v>1306818.1833333333</v>
      </c>
      <c r="BA96" s="155">
        <v>1306818.1833333333</v>
      </c>
      <c r="BB96" s="155">
        <v>1306818.1833333333</v>
      </c>
      <c r="BC96" s="155">
        <v>1306818.1833333333</v>
      </c>
      <c r="BD96" s="155">
        <v>1306818.1833333333</v>
      </c>
      <c r="BE96" s="155">
        <v>1306818.1833333333</v>
      </c>
      <c r="BF96" s="155">
        <v>1306818.1833333333</v>
      </c>
      <c r="BG96" s="155">
        <v>1306818.1833333333</v>
      </c>
      <c r="BH96" s="155">
        <f t="shared" si="60"/>
        <v>14375000.016666668</v>
      </c>
      <c r="BI96" s="156">
        <f t="shared" si="62"/>
        <v>64034090.983333334</v>
      </c>
      <c r="BJ96" s="155">
        <v>1306818.1833333333</v>
      </c>
      <c r="BK96" s="155">
        <v>1306818.1833333333</v>
      </c>
      <c r="BL96" s="155">
        <v>1306818.1833333333</v>
      </c>
      <c r="BM96" s="155">
        <v>1306818.1833333333</v>
      </c>
      <c r="BN96" s="155">
        <v>1306818.1833333333</v>
      </c>
      <c r="BO96" s="155">
        <v>1306818.1833333333</v>
      </c>
      <c r="BP96" s="155">
        <v>1306818.1833333333</v>
      </c>
      <c r="BQ96" s="155">
        <v>1306818.1833333333</v>
      </c>
      <c r="BR96" s="155">
        <v>1306818.1833333333</v>
      </c>
      <c r="BS96" s="155">
        <v>1306818.1833333333</v>
      </c>
      <c r="BT96" s="155">
        <v>1306818.1833333333</v>
      </c>
      <c r="BU96" s="155">
        <v>1306818.1833333333</v>
      </c>
      <c r="BV96" s="155">
        <f t="shared" si="33"/>
        <v>15681818.200000001</v>
      </c>
      <c r="BW96" s="156">
        <f t="shared" si="52"/>
        <v>48352272.783333331</v>
      </c>
      <c r="BX96" s="157">
        <v>1306818.1833333333</v>
      </c>
      <c r="BY96" s="157">
        <v>1306818.1833333333</v>
      </c>
      <c r="BZ96" s="157">
        <v>1306818.1833333333</v>
      </c>
      <c r="CA96" s="157">
        <v>1306818.1833333333</v>
      </c>
      <c r="CB96" s="157">
        <v>1306818.1833333333</v>
      </c>
      <c r="CC96" s="157">
        <v>1306818.1833333333</v>
      </c>
      <c r="CD96" s="157">
        <v>1306818.1833333333</v>
      </c>
      <c r="CE96" s="157">
        <v>1306818.1833333333</v>
      </c>
      <c r="CF96" s="157">
        <v>1306818.1833333333</v>
      </c>
      <c r="CG96" s="157">
        <v>1306818.1833333333</v>
      </c>
      <c r="CH96" s="157">
        <v>1306818.1833333333</v>
      </c>
      <c r="CI96" s="157">
        <v>1306818.1833333333</v>
      </c>
      <c r="CJ96" s="155">
        <f t="shared" si="66"/>
        <v>15681818.200000001</v>
      </c>
      <c r="CK96" s="156">
        <f t="shared" si="53"/>
        <v>32670454.583333328</v>
      </c>
      <c r="CL96" s="155">
        <v>1306818.1833333333</v>
      </c>
      <c r="CM96" s="155">
        <v>1306818.1833333333</v>
      </c>
      <c r="CN96" s="155">
        <v>1306818.1833333333</v>
      </c>
      <c r="CO96" s="155">
        <v>1306818.1833333333</v>
      </c>
      <c r="CP96" s="155">
        <v>1306818.1833333333</v>
      </c>
      <c r="CQ96" s="155">
        <v>1306818.1833333333</v>
      </c>
      <c r="CR96" s="155">
        <v>1306818.1833333333</v>
      </c>
      <c r="CS96" s="155">
        <v>1306818.1833333333</v>
      </c>
      <c r="CT96" s="155">
        <v>1306818.1833333333</v>
      </c>
      <c r="CU96" s="155">
        <v>1306818.1833333333</v>
      </c>
      <c r="CV96" s="155">
        <v>1306818.1833333333</v>
      </c>
      <c r="CW96" s="155">
        <v>1306818.1833333333</v>
      </c>
      <c r="CX96" s="155">
        <f t="shared" si="67"/>
        <v>15681818.200000001</v>
      </c>
      <c r="CY96" s="155">
        <f t="shared" si="63"/>
        <v>16988636.383333325</v>
      </c>
      <c r="CZ96" s="155">
        <f t="shared" ref="CZ96:CZ99" si="70">S96</f>
        <v>544507.57638888888</v>
      </c>
      <c r="DA96" s="155">
        <v>544507.57638888888</v>
      </c>
      <c r="DB96" s="155">
        <v>544507.57638888888</v>
      </c>
      <c r="DC96" s="155">
        <v>544507.57638888888</v>
      </c>
      <c r="DD96" s="155"/>
      <c r="DE96" s="155"/>
      <c r="DF96" s="155"/>
      <c r="DG96" s="155"/>
      <c r="DH96" s="155"/>
      <c r="DI96" s="155"/>
      <c r="DJ96" s="155"/>
      <c r="DK96" s="155"/>
      <c r="DL96" s="155">
        <f t="shared" si="68"/>
        <v>2178030.3055555555</v>
      </c>
      <c r="DM96" s="155">
        <f t="shared" si="57"/>
        <v>14810606.077777769</v>
      </c>
      <c r="DN96" s="1">
        <f t="shared" si="58"/>
        <v>2022</v>
      </c>
    </row>
    <row r="97" spans="1:118" ht="13" x14ac:dyDescent="0.25">
      <c r="A97" s="80" t="s">
        <v>344</v>
      </c>
      <c r="B97" s="71" t="s">
        <v>196</v>
      </c>
      <c r="C97" s="72" t="s">
        <v>201</v>
      </c>
      <c r="D97" s="71" t="s">
        <v>82</v>
      </c>
      <c r="E97" s="142" t="s">
        <v>1129</v>
      </c>
      <c r="F97" s="71" t="s">
        <v>348</v>
      </c>
      <c r="G97" s="73">
        <v>44651</v>
      </c>
      <c r="H97" s="73">
        <v>44651</v>
      </c>
      <c r="I97" s="74" t="s">
        <v>1223</v>
      </c>
      <c r="J97" s="142" t="s">
        <v>94</v>
      </c>
      <c r="K97" s="75" t="s">
        <v>66</v>
      </c>
      <c r="L97" s="71" t="s">
        <v>204</v>
      </c>
      <c r="M97" s="38" t="str">
        <f t="shared" si="65"/>
        <v>6274</v>
      </c>
      <c r="N97" s="71">
        <v>6274001903</v>
      </c>
      <c r="O97" s="75" t="s">
        <v>346</v>
      </c>
      <c r="P97" s="76"/>
      <c r="Q97" s="77"/>
      <c r="R97" s="76">
        <v>265000000</v>
      </c>
      <c r="S97" s="170">
        <f t="shared" si="54"/>
        <v>1840277.7777777778</v>
      </c>
      <c r="T97" s="155">
        <v>0</v>
      </c>
      <c r="U97" s="155">
        <v>0</v>
      </c>
      <c r="V97" s="155">
        <v>0</v>
      </c>
      <c r="W97" s="155">
        <v>0</v>
      </c>
      <c r="X97" s="155">
        <v>0</v>
      </c>
      <c r="Y97" s="155">
        <v>0</v>
      </c>
      <c r="Z97" s="155">
        <v>0</v>
      </c>
      <c r="AA97" s="155">
        <v>0</v>
      </c>
      <c r="AB97" s="155">
        <v>0</v>
      </c>
      <c r="AC97" s="155">
        <v>0</v>
      </c>
      <c r="AD97" s="155">
        <v>0</v>
      </c>
      <c r="AE97" s="155">
        <v>0</v>
      </c>
      <c r="AF97" s="155">
        <f t="shared" si="55"/>
        <v>0</v>
      </c>
      <c r="AG97" s="159">
        <v>0</v>
      </c>
      <c r="AH97" s="155">
        <v>0</v>
      </c>
      <c r="AI97" s="155">
        <v>0</v>
      </c>
      <c r="AJ97" s="155">
        <v>0</v>
      </c>
      <c r="AK97" s="155">
        <v>0</v>
      </c>
      <c r="AL97" s="155">
        <v>0</v>
      </c>
      <c r="AM97" s="155">
        <v>0</v>
      </c>
      <c r="AN97" s="155">
        <v>0</v>
      </c>
      <c r="AO97" s="155">
        <v>0</v>
      </c>
      <c r="AP97" s="155">
        <v>0</v>
      </c>
      <c r="AQ97" s="155">
        <v>0</v>
      </c>
      <c r="AR97" s="155">
        <v>0</v>
      </c>
      <c r="AS97" s="155">
        <v>0</v>
      </c>
      <c r="AT97" s="155">
        <f t="shared" si="56"/>
        <v>0</v>
      </c>
      <c r="AU97" s="156">
        <v>0</v>
      </c>
      <c r="AV97" s="155">
        <v>0</v>
      </c>
      <c r="AW97" s="155">
        <v>0</v>
      </c>
      <c r="AX97" s="155">
        <v>3680555</v>
      </c>
      <c r="AY97" s="155">
        <v>3680555</v>
      </c>
      <c r="AZ97" s="155">
        <v>3680555</v>
      </c>
      <c r="BA97" s="155">
        <v>3680555</v>
      </c>
      <c r="BB97" s="155">
        <v>3680555</v>
      </c>
      <c r="BC97" s="155">
        <v>3680555</v>
      </c>
      <c r="BD97" s="155">
        <v>3680555</v>
      </c>
      <c r="BE97" s="155">
        <v>3680555</v>
      </c>
      <c r="BF97" s="155">
        <v>3680555</v>
      </c>
      <c r="BG97" s="155">
        <v>3680555</v>
      </c>
      <c r="BH97" s="155">
        <f t="shared" si="60"/>
        <v>36805550</v>
      </c>
      <c r="BI97" s="156">
        <f t="shared" si="62"/>
        <v>228194450</v>
      </c>
      <c r="BJ97" s="155">
        <v>3680555</v>
      </c>
      <c r="BK97" s="155">
        <v>3680555</v>
      </c>
      <c r="BL97" s="155">
        <v>3680555</v>
      </c>
      <c r="BM97" s="155">
        <v>3680555</v>
      </c>
      <c r="BN97" s="155">
        <v>3680555</v>
      </c>
      <c r="BO97" s="155">
        <v>3680555</v>
      </c>
      <c r="BP97" s="155">
        <v>3680555</v>
      </c>
      <c r="BQ97" s="155">
        <v>3680555</v>
      </c>
      <c r="BR97" s="155">
        <v>3680555</v>
      </c>
      <c r="BS97" s="155">
        <v>3680555</v>
      </c>
      <c r="BT97" s="155">
        <v>3680555</v>
      </c>
      <c r="BU97" s="155">
        <v>3680555</v>
      </c>
      <c r="BV97" s="155">
        <f t="shared" ref="BV97:BV160" si="71">+SUM(BJ97:BU97)</f>
        <v>44166660</v>
      </c>
      <c r="BW97" s="156">
        <f t="shared" ref="BW97:BW125" si="72">+BI97-BV97</f>
        <v>184027790</v>
      </c>
      <c r="BX97" s="157">
        <v>3680555</v>
      </c>
      <c r="BY97" s="157">
        <v>3680555</v>
      </c>
      <c r="BZ97" s="157">
        <v>3680555</v>
      </c>
      <c r="CA97" s="157">
        <v>3680555</v>
      </c>
      <c r="CB97" s="157">
        <v>3680555</v>
      </c>
      <c r="CC97" s="157">
        <v>3680555</v>
      </c>
      <c r="CD97" s="157">
        <v>3680555</v>
      </c>
      <c r="CE97" s="157">
        <v>3680555</v>
      </c>
      <c r="CF97" s="157">
        <v>3680555</v>
      </c>
      <c r="CG97" s="157">
        <v>3680555</v>
      </c>
      <c r="CH97" s="157">
        <v>3680555</v>
      </c>
      <c r="CI97" s="157">
        <v>3680555</v>
      </c>
      <c r="CJ97" s="155">
        <f t="shared" si="66"/>
        <v>44166660</v>
      </c>
      <c r="CK97" s="156">
        <f t="shared" ref="CK97:CK106" si="73">+BW97-CJ97</f>
        <v>139861130</v>
      </c>
      <c r="CL97" s="155">
        <v>3680555</v>
      </c>
      <c r="CM97" s="155">
        <v>3680555</v>
      </c>
      <c r="CN97" s="155">
        <v>3680555</v>
      </c>
      <c r="CO97" s="155">
        <v>3680555</v>
      </c>
      <c r="CP97" s="155">
        <v>3680555</v>
      </c>
      <c r="CQ97" s="155">
        <v>3680555</v>
      </c>
      <c r="CR97" s="155">
        <v>3680555</v>
      </c>
      <c r="CS97" s="155">
        <v>3680555</v>
      </c>
      <c r="CT97" s="155">
        <v>3680555</v>
      </c>
      <c r="CU97" s="155">
        <v>3680555</v>
      </c>
      <c r="CV97" s="155">
        <v>3680555</v>
      </c>
      <c r="CW97" s="155">
        <v>3680555</v>
      </c>
      <c r="CX97" s="155">
        <f t="shared" si="67"/>
        <v>44166660</v>
      </c>
      <c r="CY97" s="155">
        <f t="shared" si="63"/>
        <v>95694470</v>
      </c>
      <c r="CZ97" s="155">
        <f t="shared" si="70"/>
        <v>1840277.7777777778</v>
      </c>
      <c r="DA97" s="155">
        <v>1840277.7777777778</v>
      </c>
      <c r="DB97" s="155">
        <v>1840277.7777777778</v>
      </c>
      <c r="DC97" s="155">
        <v>1840277.7777777778</v>
      </c>
      <c r="DD97" s="155"/>
      <c r="DE97" s="155"/>
      <c r="DF97" s="155"/>
      <c r="DG97" s="155"/>
      <c r="DH97" s="155"/>
      <c r="DI97" s="155"/>
      <c r="DJ97" s="155"/>
      <c r="DK97" s="155"/>
      <c r="DL97" s="155">
        <f t="shared" si="68"/>
        <v>7361111.111111111</v>
      </c>
      <c r="DM97" s="155">
        <f t="shared" si="57"/>
        <v>88333358.888888896</v>
      </c>
      <c r="DN97" s="1">
        <f t="shared" si="58"/>
        <v>2022</v>
      </c>
    </row>
    <row r="98" spans="1:118" ht="13" x14ac:dyDescent="0.25">
      <c r="A98" s="80" t="s">
        <v>344</v>
      </c>
      <c r="B98" s="71" t="s">
        <v>196</v>
      </c>
      <c r="C98" s="72" t="s">
        <v>229</v>
      </c>
      <c r="D98" s="71" t="s">
        <v>88</v>
      </c>
      <c r="E98" s="142" t="s">
        <v>1130</v>
      </c>
      <c r="F98" s="71" t="s">
        <v>394</v>
      </c>
      <c r="G98" s="73">
        <v>44652</v>
      </c>
      <c r="H98" s="73">
        <v>44673</v>
      </c>
      <c r="I98" s="74" t="s">
        <v>1223</v>
      </c>
      <c r="J98" s="142" t="s">
        <v>761</v>
      </c>
      <c r="K98" s="75" t="s">
        <v>146</v>
      </c>
      <c r="L98" s="71" t="s">
        <v>232</v>
      </c>
      <c r="M98" s="38" t="str">
        <f t="shared" si="65"/>
        <v>6274</v>
      </c>
      <c r="N98" s="71">
        <v>6274001905</v>
      </c>
      <c r="O98" s="75" t="s">
        <v>346</v>
      </c>
      <c r="P98" s="76"/>
      <c r="Q98" s="77"/>
      <c r="R98" s="76">
        <v>600000000</v>
      </c>
      <c r="S98" s="170">
        <f t="shared" si="54"/>
        <v>4166666.6666666665</v>
      </c>
      <c r="T98" s="155">
        <v>0</v>
      </c>
      <c r="U98" s="155">
        <v>0</v>
      </c>
      <c r="V98" s="155">
        <v>0</v>
      </c>
      <c r="W98" s="155">
        <v>0</v>
      </c>
      <c r="X98" s="155">
        <v>0</v>
      </c>
      <c r="Y98" s="155">
        <v>0</v>
      </c>
      <c r="Z98" s="155">
        <v>0</v>
      </c>
      <c r="AA98" s="155">
        <v>0</v>
      </c>
      <c r="AB98" s="155">
        <v>0</v>
      </c>
      <c r="AC98" s="155">
        <v>0</v>
      </c>
      <c r="AD98" s="155">
        <v>0</v>
      </c>
      <c r="AE98" s="155">
        <v>0</v>
      </c>
      <c r="AF98" s="155">
        <f t="shared" si="55"/>
        <v>0</v>
      </c>
      <c r="AG98" s="159">
        <v>0</v>
      </c>
      <c r="AH98" s="155">
        <v>0</v>
      </c>
      <c r="AI98" s="155">
        <v>0</v>
      </c>
      <c r="AJ98" s="155">
        <v>0</v>
      </c>
      <c r="AK98" s="155">
        <v>0</v>
      </c>
      <c r="AL98" s="155">
        <v>0</v>
      </c>
      <c r="AM98" s="155">
        <v>0</v>
      </c>
      <c r="AN98" s="155">
        <v>0</v>
      </c>
      <c r="AO98" s="155">
        <v>0</v>
      </c>
      <c r="AP98" s="155">
        <v>0</v>
      </c>
      <c r="AQ98" s="155">
        <v>0</v>
      </c>
      <c r="AR98" s="155">
        <v>0</v>
      </c>
      <c r="AS98" s="155">
        <v>0</v>
      </c>
      <c r="AT98" s="155">
        <f t="shared" si="56"/>
        <v>0</v>
      </c>
      <c r="AU98" s="156">
        <v>0</v>
      </c>
      <c r="AV98" s="155">
        <v>0</v>
      </c>
      <c r="AW98" s="155">
        <v>0</v>
      </c>
      <c r="AX98" s="155">
        <v>0</v>
      </c>
      <c r="AY98" s="155">
        <v>8333334</v>
      </c>
      <c r="AZ98" s="155">
        <v>8333334</v>
      </c>
      <c r="BA98" s="155">
        <v>8333334</v>
      </c>
      <c r="BB98" s="155">
        <v>8333334</v>
      </c>
      <c r="BC98" s="155">
        <v>8333334</v>
      </c>
      <c r="BD98" s="155">
        <v>8333334</v>
      </c>
      <c r="BE98" s="155">
        <v>8333334</v>
      </c>
      <c r="BF98" s="155">
        <v>8333334</v>
      </c>
      <c r="BG98" s="155">
        <v>8333334</v>
      </c>
      <c r="BH98" s="155">
        <f t="shared" si="60"/>
        <v>75000006</v>
      </c>
      <c r="BI98" s="156">
        <f t="shared" si="62"/>
        <v>524999994</v>
      </c>
      <c r="BJ98" s="155">
        <v>8333334</v>
      </c>
      <c r="BK98" s="155">
        <v>8333334</v>
      </c>
      <c r="BL98" s="155">
        <v>8333334</v>
      </c>
      <c r="BM98" s="155">
        <v>8333334</v>
      </c>
      <c r="BN98" s="155">
        <v>8333334</v>
      </c>
      <c r="BO98" s="155">
        <v>8333334</v>
      </c>
      <c r="BP98" s="155">
        <v>8333334</v>
      </c>
      <c r="BQ98" s="155">
        <v>8333334</v>
      </c>
      <c r="BR98" s="155">
        <v>8333334</v>
      </c>
      <c r="BS98" s="155">
        <v>8333334</v>
      </c>
      <c r="BT98" s="155">
        <v>8333334</v>
      </c>
      <c r="BU98" s="155">
        <v>8333334</v>
      </c>
      <c r="BV98" s="155">
        <f t="shared" si="71"/>
        <v>100000008</v>
      </c>
      <c r="BW98" s="156">
        <f t="shared" si="72"/>
        <v>424999986</v>
      </c>
      <c r="BX98" s="157">
        <v>8333334</v>
      </c>
      <c r="BY98" s="157">
        <v>8333334</v>
      </c>
      <c r="BZ98" s="157">
        <v>8333334</v>
      </c>
      <c r="CA98" s="157">
        <v>8333334</v>
      </c>
      <c r="CB98" s="157">
        <v>8333334</v>
      </c>
      <c r="CC98" s="157">
        <v>8333334</v>
      </c>
      <c r="CD98" s="157">
        <v>8333334</v>
      </c>
      <c r="CE98" s="157">
        <v>8333334</v>
      </c>
      <c r="CF98" s="157">
        <v>8333334</v>
      </c>
      <c r="CG98" s="157">
        <v>8333334</v>
      </c>
      <c r="CH98" s="157">
        <v>8333334</v>
      </c>
      <c r="CI98" s="157">
        <v>8333334</v>
      </c>
      <c r="CJ98" s="155">
        <f t="shared" si="66"/>
        <v>100000008</v>
      </c>
      <c r="CK98" s="156">
        <f t="shared" si="73"/>
        <v>324999978</v>
      </c>
      <c r="CL98" s="155">
        <v>8333334</v>
      </c>
      <c r="CM98" s="155">
        <v>8333334</v>
      </c>
      <c r="CN98" s="155">
        <v>8333334</v>
      </c>
      <c r="CO98" s="155">
        <v>8333334</v>
      </c>
      <c r="CP98" s="155">
        <v>8333334</v>
      </c>
      <c r="CQ98" s="155">
        <v>8333334</v>
      </c>
      <c r="CR98" s="155">
        <v>8333334</v>
      </c>
      <c r="CS98" s="155">
        <v>8333334</v>
      </c>
      <c r="CT98" s="155">
        <v>8333334</v>
      </c>
      <c r="CU98" s="155">
        <v>8333334</v>
      </c>
      <c r="CV98" s="155">
        <v>8333334</v>
      </c>
      <c r="CW98" s="155">
        <v>8333334</v>
      </c>
      <c r="CX98" s="155">
        <f t="shared" si="67"/>
        <v>100000008</v>
      </c>
      <c r="CY98" s="155">
        <f t="shared" si="63"/>
        <v>224999970</v>
      </c>
      <c r="CZ98" s="155">
        <f t="shared" si="70"/>
        <v>4166666.6666666665</v>
      </c>
      <c r="DA98" s="155">
        <v>4166666.6666666665</v>
      </c>
      <c r="DB98" s="155">
        <v>4166666.6666666665</v>
      </c>
      <c r="DC98" s="155">
        <v>4166666.6666666665</v>
      </c>
      <c r="DD98" s="155"/>
      <c r="DE98" s="155"/>
      <c r="DF98" s="155"/>
      <c r="DG98" s="155"/>
      <c r="DH98" s="155"/>
      <c r="DI98" s="155"/>
      <c r="DJ98" s="155"/>
      <c r="DK98" s="155"/>
      <c r="DL98" s="155">
        <f t="shared" si="68"/>
        <v>16666666.666666666</v>
      </c>
      <c r="DM98" s="155">
        <f t="shared" si="57"/>
        <v>208333303.33333334</v>
      </c>
      <c r="DN98" s="1">
        <f t="shared" si="58"/>
        <v>2022</v>
      </c>
    </row>
    <row r="99" spans="1:118" ht="13" x14ac:dyDescent="0.25">
      <c r="A99" s="80" t="s">
        <v>344</v>
      </c>
      <c r="B99" s="71" t="s">
        <v>196</v>
      </c>
      <c r="C99" s="72" t="s">
        <v>213</v>
      </c>
      <c r="D99" s="71" t="s">
        <v>88</v>
      </c>
      <c r="E99" s="142" t="s">
        <v>1131</v>
      </c>
      <c r="F99" s="71" t="s">
        <v>395</v>
      </c>
      <c r="G99" s="73">
        <v>44652</v>
      </c>
      <c r="H99" s="73">
        <v>44673</v>
      </c>
      <c r="I99" s="74" t="s">
        <v>1223</v>
      </c>
      <c r="J99" s="142" t="s">
        <v>761</v>
      </c>
      <c r="K99" s="75" t="s">
        <v>146</v>
      </c>
      <c r="L99" s="71" t="s">
        <v>215</v>
      </c>
      <c r="M99" s="38" t="str">
        <f t="shared" si="65"/>
        <v>6274</v>
      </c>
      <c r="N99" s="71">
        <v>6274001905</v>
      </c>
      <c r="O99" s="75" t="s">
        <v>346</v>
      </c>
      <c r="P99" s="76"/>
      <c r="Q99" s="77"/>
      <c r="R99" s="76">
        <v>162000000</v>
      </c>
      <c r="S99" s="170">
        <f t="shared" si="54"/>
        <v>1125000</v>
      </c>
      <c r="T99" s="155">
        <v>0</v>
      </c>
      <c r="U99" s="155">
        <v>0</v>
      </c>
      <c r="V99" s="155">
        <v>0</v>
      </c>
      <c r="W99" s="155">
        <v>0</v>
      </c>
      <c r="X99" s="155">
        <v>0</v>
      </c>
      <c r="Y99" s="155">
        <v>0</v>
      </c>
      <c r="Z99" s="155">
        <v>0</v>
      </c>
      <c r="AA99" s="155">
        <v>0</v>
      </c>
      <c r="AB99" s="155">
        <v>0</v>
      </c>
      <c r="AC99" s="155">
        <v>0</v>
      </c>
      <c r="AD99" s="155">
        <v>0</v>
      </c>
      <c r="AE99" s="155">
        <v>0</v>
      </c>
      <c r="AF99" s="155">
        <f t="shared" si="55"/>
        <v>0</v>
      </c>
      <c r="AG99" s="159">
        <v>0</v>
      </c>
      <c r="AH99" s="155">
        <v>0</v>
      </c>
      <c r="AI99" s="155">
        <v>0</v>
      </c>
      <c r="AJ99" s="155">
        <v>0</v>
      </c>
      <c r="AK99" s="155">
        <v>0</v>
      </c>
      <c r="AL99" s="155">
        <v>0</v>
      </c>
      <c r="AM99" s="155">
        <v>0</v>
      </c>
      <c r="AN99" s="155">
        <v>0</v>
      </c>
      <c r="AO99" s="155">
        <v>0</v>
      </c>
      <c r="AP99" s="155">
        <v>0</v>
      </c>
      <c r="AQ99" s="155">
        <v>0</v>
      </c>
      <c r="AR99" s="155">
        <v>0</v>
      </c>
      <c r="AS99" s="155">
        <v>0</v>
      </c>
      <c r="AT99" s="155">
        <f t="shared" si="56"/>
        <v>0</v>
      </c>
      <c r="AU99" s="156">
        <v>0</v>
      </c>
      <c r="AV99" s="155">
        <v>0</v>
      </c>
      <c r="AW99" s="155">
        <v>0</v>
      </c>
      <c r="AX99" s="155">
        <v>0</v>
      </c>
      <c r="AY99" s="155">
        <v>2250000</v>
      </c>
      <c r="AZ99" s="155">
        <v>2250000</v>
      </c>
      <c r="BA99" s="155">
        <v>2250000</v>
      </c>
      <c r="BB99" s="155">
        <v>2250000</v>
      </c>
      <c r="BC99" s="155">
        <v>2250000</v>
      </c>
      <c r="BD99" s="155">
        <v>2250000</v>
      </c>
      <c r="BE99" s="155">
        <v>2250000</v>
      </c>
      <c r="BF99" s="155">
        <v>2250000</v>
      </c>
      <c r="BG99" s="155">
        <v>2250000</v>
      </c>
      <c r="BH99" s="155">
        <f t="shared" si="60"/>
        <v>20250000</v>
      </c>
      <c r="BI99" s="156">
        <f t="shared" si="62"/>
        <v>141750000</v>
      </c>
      <c r="BJ99" s="155">
        <v>2250000</v>
      </c>
      <c r="BK99" s="155">
        <v>2250000</v>
      </c>
      <c r="BL99" s="155">
        <v>2250000</v>
      </c>
      <c r="BM99" s="155">
        <v>2250000</v>
      </c>
      <c r="BN99" s="155">
        <v>2250000</v>
      </c>
      <c r="BO99" s="155">
        <v>2250000</v>
      </c>
      <c r="BP99" s="155">
        <v>2250000</v>
      </c>
      <c r="BQ99" s="155">
        <v>2250000</v>
      </c>
      <c r="BR99" s="155">
        <v>2250000</v>
      </c>
      <c r="BS99" s="155">
        <v>2250000</v>
      </c>
      <c r="BT99" s="155">
        <v>2250000</v>
      </c>
      <c r="BU99" s="155">
        <v>2250000</v>
      </c>
      <c r="BV99" s="155">
        <f t="shared" si="71"/>
        <v>27000000</v>
      </c>
      <c r="BW99" s="156">
        <f t="shared" si="72"/>
        <v>114750000</v>
      </c>
      <c r="BX99" s="157">
        <v>2250000</v>
      </c>
      <c r="BY99" s="157">
        <v>2250000</v>
      </c>
      <c r="BZ99" s="157">
        <v>2250000</v>
      </c>
      <c r="CA99" s="157">
        <v>2250000</v>
      </c>
      <c r="CB99" s="157">
        <v>2250000</v>
      </c>
      <c r="CC99" s="157">
        <v>2250000</v>
      </c>
      <c r="CD99" s="157">
        <v>2250000</v>
      </c>
      <c r="CE99" s="157">
        <v>2250000</v>
      </c>
      <c r="CF99" s="157">
        <v>2250000</v>
      </c>
      <c r="CG99" s="157">
        <v>2250000</v>
      </c>
      <c r="CH99" s="157">
        <v>2250000</v>
      </c>
      <c r="CI99" s="157">
        <v>2250000</v>
      </c>
      <c r="CJ99" s="155">
        <f t="shared" si="66"/>
        <v>27000000</v>
      </c>
      <c r="CK99" s="156">
        <f t="shared" si="73"/>
        <v>87750000</v>
      </c>
      <c r="CL99" s="155">
        <v>2250000</v>
      </c>
      <c r="CM99" s="155">
        <v>2250000</v>
      </c>
      <c r="CN99" s="155">
        <v>2250000</v>
      </c>
      <c r="CO99" s="155">
        <v>2250000</v>
      </c>
      <c r="CP99" s="155">
        <v>2250000</v>
      </c>
      <c r="CQ99" s="155">
        <v>2250000</v>
      </c>
      <c r="CR99" s="155">
        <v>2250000</v>
      </c>
      <c r="CS99" s="155">
        <v>2250000</v>
      </c>
      <c r="CT99" s="155">
        <v>2250000</v>
      </c>
      <c r="CU99" s="155">
        <v>2250000</v>
      </c>
      <c r="CV99" s="155">
        <v>2250000</v>
      </c>
      <c r="CW99" s="155">
        <v>2250000</v>
      </c>
      <c r="CX99" s="155">
        <f t="shared" si="67"/>
        <v>27000000</v>
      </c>
      <c r="CY99" s="155">
        <f t="shared" si="63"/>
        <v>60750000</v>
      </c>
      <c r="CZ99" s="155">
        <f t="shared" si="70"/>
        <v>1125000</v>
      </c>
      <c r="DA99" s="155">
        <v>1125000</v>
      </c>
      <c r="DB99" s="155">
        <v>1125000</v>
      </c>
      <c r="DC99" s="155">
        <v>1125000</v>
      </c>
      <c r="DD99" s="155"/>
      <c r="DE99" s="155"/>
      <c r="DF99" s="155"/>
      <c r="DG99" s="155"/>
      <c r="DH99" s="155"/>
      <c r="DI99" s="155"/>
      <c r="DJ99" s="155"/>
      <c r="DK99" s="155"/>
      <c r="DL99" s="155">
        <f t="shared" si="68"/>
        <v>4500000</v>
      </c>
      <c r="DM99" s="155">
        <f t="shared" si="57"/>
        <v>56250000</v>
      </c>
      <c r="DN99" s="1">
        <f t="shared" si="58"/>
        <v>2022</v>
      </c>
    </row>
    <row r="100" spans="1:118" ht="13" x14ac:dyDescent="0.25">
      <c r="A100" s="80" t="s">
        <v>714</v>
      </c>
      <c r="B100" s="80" t="s">
        <v>39</v>
      </c>
      <c r="C100" s="72"/>
      <c r="D100" s="161" t="s">
        <v>610</v>
      </c>
      <c r="E100" s="142" t="s">
        <v>671</v>
      </c>
      <c r="F100" s="71" t="s">
        <v>672</v>
      </c>
      <c r="G100" s="57">
        <v>44652</v>
      </c>
      <c r="H100" s="57">
        <v>44652</v>
      </c>
      <c r="I100" s="141" t="s">
        <v>717</v>
      </c>
      <c r="J100" s="148" t="s">
        <v>619</v>
      </c>
      <c r="K100" s="96" t="s">
        <v>43</v>
      </c>
      <c r="L100" s="38"/>
      <c r="M100" s="38" t="str">
        <f t="shared" si="65"/>
        <v>6273</v>
      </c>
      <c r="N100" s="57" t="s">
        <v>718</v>
      </c>
      <c r="O100" s="96">
        <v>6274001901</v>
      </c>
      <c r="P100" s="92"/>
      <c r="Q100" s="58"/>
      <c r="R100" s="158">
        <v>39670000</v>
      </c>
      <c r="S100" s="170">
        <f t="shared" si="54"/>
        <v>1101944.4444444445</v>
      </c>
      <c r="T100" s="155">
        <v>0</v>
      </c>
      <c r="U100" s="155">
        <v>0</v>
      </c>
      <c r="V100" s="155">
        <v>0</v>
      </c>
      <c r="W100" s="155">
        <v>0</v>
      </c>
      <c r="X100" s="155">
        <v>0</v>
      </c>
      <c r="Y100" s="155">
        <v>0</v>
      </c>
      <c r="Z100" s="155">
        <v>0</v>
      </c>
      <c r="AA100" s="155">
        <v>0</v>
      </c>
      <c r="AB100" s="155">
        <v>0</v>
      </c>
      <c r="AC100" s="155">
        <v>0</v>
      </c>
      <c r="AD100" s="155">
        <v>0</v>
      </c>
      <c r="AE100" s="155">
        <v>0</v>
      </c>
      <c r="AF100" s="155">
        <v>0</v>
      </c>
      <c r="AG100" s="159">
        <v>0</v>
      </c>
      <c r="AH100" s="155">
        <v>0</v>
      </c>
      <c r="AI100" s="155">
        <v>0</v>
      </c>
      <c r="AJ100" s="155">
        <v>0</v>
      </c>
      <c r="AK100" s="155">
        <v>0</v>
      </c>
      <c r="AL100" s="155">
        <v>0</v>
      </c>
      <c r="AM100" s="155">
        <v>0</v>
      </c>
      <c r="AN100" s="155">
        <v>0</v>
      </c>
      <c r="AO100" s="155">
        <v>0</v>
      </c>
      <c r="AP100" s="155">
        <v>0</v>
      </c>
      <c r="AQ100" s="155">
        <v>0</v>
      </c>
      <c r="AR100" s="155">
        <v>0</v>
      </c>
      <c r="AS100" s="155">
        <v>0</v>
      </c>
      <c r="AT100" s="155">
        <v>0</v>
      </c>
      <c r="AU100" s="156">
        <v>0</v>
      </c>
      <c r="AV100" s="155">
        <v>0</v>
      </c>
      <c r="AW100" s="155">
        <v>0</v>
      </c>
      <c r="AX100" s="155">
        <v>0</v>
      </c>
      <c r="AY100" s="155">
        <v>1101944.4444444445</v>
      </c>
      <c r="AZ100" s="155">
        <v>1101944.4444444445</v>
      </c>
      <c r="BA100" s="155">
        <v>1101944.4444444445</v>
      </c>
      <c r="BB100" s="155">
        <v>1101944.4444444445</v>
      </c>
      <c r="BC100" s="155">
        <v>1101944.4444444445</v>
      </c>
      <c r="BD100" s="155">
        <v>1101944.4444444445</v>
      </c>
      <c r="BE100" s="155">
        <v>1101944.4444444445</v>
      </c>
      <c r="BF100" s="155">
        <v>1101944.4444444445</v>
      </c>
      <c r="BG100" s="155">
        <v>1101944.4444444445</v>
      </c>
      <c r="BH100" s="155">
        <f t="shared" si="60"/>
        <v>9917499.9999999981</v>
      </c>
      <c r="BI100" s="156">
        <f t="shared" si="62"/>
        <v>29752500</v>
      </c>
      <c r="BJ100" s="155">
        <v>1101944.4444444445</v>
      </c>
      <c r="BK100" s="155">
        <v>1101944.4444444445</v>
      </c>
      <c r="BL100" s="155">
        <v>1101944.4444444445</v>
      </c>
      <c r="BM100" s="155">
        <v>1101944.4444444445</v>
      </c>
      <c r="BN100" s="155">
        <v>1101944.4444444445</v>
      </c>
      <c r="BO100" s="155">
        <v>1101944.4444444445</v>
      </c>
      <c r="BP100" s="155">
        <v>1101944.4444444445</v>
      </c>
      <c r="BQ100" s="155">
        <v>1101944.4444444445</v>
      </c>
      <c r="BR100" s="155">
        <v>1101944.4444444445</v>
      </c>
      <c r="BS100" s="155">
        <v>1101944.4444444445</v>
      </c>
      <c r="BT100" s="155">
        <v>1101944.4444444445</v>
      </c>
      <c r="BU100" s="155">
        <v>1101944.4444444445</v>
      </c>
      <c r="BV100" s="155">
        <f t="shared" si="71"/>
        <v>13223333.33333333</v>
      </c>
      <c r="BW100" s="156">
        <f t="shared" si="72"/>
        <v>16529166.66666667</v>
      </c>
      <c r="BX100" s="157">
        <v>1101944.4444444445</v>
      </c>
      <c r="BY100" s="157">
        <v>1101944.4444444445</v>
      </c>
      <c r="BZ100" s="157">
        <v>1101944.4444444445</v>
      </c>
      <c r="CA100" s="157">
        <v>1101944.4444444445</v>
      </c>
      <c r="CB100" s="157">
        <v>1101944.4444444445</v>
      </c>
      <c r="CC100" s="157">
        <v>1101944.4444444445</v>
      </c>
      <c r="CD100" s="157">
        <v>1101944.4444444445</v>
      </c>
      <c r="CE100" s="157">
        <v>1101944.4444444445</v>
      </c>
      <c r="CF100" s="157">
        <v>1101944.4444444445</v>
      </c>
      <c r="CG100" s="157">
        <v>1101944.4444444445</v>
      </c>
      <c r="CH100" s="157">
        <v>1101944.4444444445</v>
      </c>
      <c r="CI100" s="157">
        <v>1101944.4444444445</v>
      </c>
      <c r="CJ100" s="155">
        <f t="shared" si="66"/>
        <v>13223333.33333333</v>
      </c>
      <c r="CK100" s="156">
        <f t="shared" si="73"/>
        <v>3305833.3333333395</v>
      </c>
      <c r="CL100" s="155">
        <v>1101944.4444444445</v>
      </c>
      <c r="CM100" s="155">
        <v>1101944.4444444445</v>
      </c>
      <c r="CN100" s="155">
        <v>1101944.4444444445</v>
      </c>
      <c r="CO100" s="155"/>
      <c r="CP100" s="155"/>
      <c r="CQ100" s="155"/>
      <c r="CR100" s="155"/>
      <c r="CS100" s="155"/>
      <c r="CT100" s="155"/>
      <c r="CU100" s="155"/>
      <c r="CV100" s="155"/>
      <c r="CW100" s="155"/>
      <c r="CX100" s="155">
        <f t="shared" si="67"/>
        <v>3305833.3333333335</v>
      </c>
      <c r="CY100" s="155">
        <f>CK100-CX100</f>
        <v>6.0535967350006104E-9</v>
      </c>
      <c r="CZ100" s="155">
        <f>CY100</f>
        <v>6.0535967350006104E-9</v>
      </c>
      <c r="DA100" s="155">
        <v>6.0535967350006104E-9</v>
      </c>
      <c r="DB100" s="155"/>
      <c r="DC100" s="155">
        <v>0</v>
      </c>
      <c r="DD100" s="155"/>
      <c r="DE100" s="155"/>
      <c r="DF100" s="155"/>
      <c r="DG100" s="155"/>
      <c r="DH100" s="155"/>
      <c r="DI100" s="155"/>
      <c r="DJ100" s="155"/>
      <c r="DK100" s="155"/>
      <c r="DL100" s="155">
        <f t="shared" si="68"/>
        <v>1.2107193470001221E-8</v>
      </c>
      <c r="DM100" s="155">
        <f t="shared" si="57"/>
        <v>-6.0535967350006104E-9</v>
      </c>
      <c r="DN100" s="1">
        <f t="shared" si="58"/>
        <v>2022</v>
      </c>
    </row>
    <row r="101" spans="1:118" ht="13" x14ac:dyDescent="0.25">
      <c r="A101" s="80" t="s">
        <v>460</v>
      </c>
      <c r="B101" s="80" t="s">
        <v>39</v>
      </c>
      <c r="C101" s="72"/>
      <c r="D101" s="71" t="s">
        <v>88</v>
      </c>
      <c r="E101" s="142" t="s">
        <v>883</v>
      </c>
      <c r="F101" s="71" t="s">
        <v>543</v>
      </c>
      <c r="G101" s="73">
        <v>44669</v>
      </c>
      <c r="H101" s="73">
        <v>44634</v>
      </c>
      <c r="I101" s="74" t="s">
        <v>1223</v>
      </c>
      <c r="J101" s="142" t="s">
        <v>613</v>
      </c>
      <c r="K101" s="75" t="s">
        <v>46</v>
      </c>
      <c r="L101" s="71"/>
      <c r="M101" s="38" t="str">
        <f t="shared" si="65"/>
        <v>6274</v>
      </c>
      <c r="N101" s="71">
        <v>6274001905</v>
      </c>
      <c r="O101" s="75">
        <v>6274001905</v>
      </c>
      <c r="P101" s="76"/>
      <c r="Q101" s="77"/>
      <c r="R101" s="76">
        <v>85000000</v>
      </c>
      <c r="S101" s="170">
        <f t="shared" si="54"/>
        <v>590277.77777777775</v>
      </c>
      <c r="T101" s="155">
        <v>0</v>
      </c>
      <c r="U101" s="155">
        <v>0</v>
      </c>
      <c r="V101" s="155">
        <v>0</v>
      </c>
      <c r="W101" s="155">
        <v>0</v>
      </c>
      <c r="X101" s="155">
        <v>0</v>
      </c>
      <c r="Y101" s="155">
        <v>0</v>
      </c>
      <c r="Z101" s="155">
        <v>0</v>
      </c>
      <c r="AA101" s="155">
        <v>0</v>
      </c>
      <c r="AB101" s="155">
        <v>0</v>
      </c>
      <c r="AC101" s="155">
        <v>0</v>
      </c>
      <c r="AD101" s="155">
        <v>0</v>
      </c>
      <c r="AE101" s="155">
        <v>0</v>
      </c>
      <c r="AF101" s="155">
        <f>+SUM(T101:AE101)</f>
        <v>0</v>
      </c>
      <c r="AG101" s="159">
        <v>0</v>
      </c>
      <c r="AH101" s="155">
        <v>0</v>
      </c>
      <c r="AI101" s="155">
        <v>0</v>
      </c>
      <c r="AJ101" s="155">
        <v>0</v>
      </c>
      <c r="AK101" s="155">
        <v>0</v>
      </c>
      <c r="AL101" s="155">
        <v>0</v>
      </c>
      <c r="AM101" s="155">
        <v>0</v>
      </c>
      <c r="AN101" s="155">
        <v>0</v>
      </c>
      <c r="AO101" s="155">
        <v>0</v>
      </c>
      <c r="AP101" s="155">
        <v>0</v>
      </c>
      <c r="AQ101" s="155">
        <v>0</v>
      </c>
      <c r="AR101" s="155">
        <v>0</v>
      </c>
      <c r="AS101" s="155">
        <v>0</v>
      </c>
      <c r="AT101" s="155">
        <f>+SUM(AH101:AS101)</f>
        <v>0</v>
      </c>
      <c r="AU101" s="156">
        <v>0</v>
      </c>
      <c r="AV101" s="155">
        <v>0</v>
      </c>
      <c r="AW101" s="155">
        <v>0</v>
      </c>
      <c r="AX101" s="155">
        <v>1180555.5555555555</v>
      </c>
      <c r="AY101" s="155">
        <v>1180555.5555555555</v>
      </c>
      <c r="AZ101" s="155">
        <v>1180555.5555555555</v>
      </c>
      <c r="BA101" s="155">
        <v>1180555.5555555555</v>
      </c>
      <c r="BB101" s="155">
        <v>1180555.5555555555</v>
      </c>
      <c r="BC101" s="155">
        <v>1180555.5555555555</v>
      </c>
      <c r="BD101" s="155">
        <v>1180555.5555555555</v>
      </c>
      <c r="BE101" s="155">
        <v>1180555.5555555555</v>
      </c>
      <c r="BF101" s="155">
        <v>1180555.5555555555</v>
      </c>
      <c r="BG101" s="155">
        <v>1180555.5555555555</v>
      </c>
      <c r="BH101" s="155">
        <f t="shared" si="60"/>
        <v>11805555.555555558</v>
      </c>
      <c r="BI101" s="156">
        <f t="shared" si="62"/>
        <v>73194444.444444448</v>
      </c>
      <c r="BJ101" s="155">
        <v>1180555.5555555555</v>
      </c>
      <c r="BK101" s="155">
        <v>1180555.5555555555</v>
      </c>
      <c r="BL101" s="155">
        <v>1180555.5555555555</v>
      </c>
      <c r="BM101" s="155">
        <v>1180555.5555555555</v>
      </c>
      <c r="BN101" s="155">
        <v>1180555.5555555555</v>
      </c>
      <c r="BO101" s="155">
        <v>1180555.5555555555</v>
      </c>
      <c r="BP101" s="155">
        <v>1180555.5555555555</v>
      </c>
      <c r="BQ101" s="155">
        <v>1180555.5555555555</v>
      </c>
      <c r="BR101" s="155">
        <v>1180555.5555555555</v>
      </c>
      <c r="BS101" s="155">
        <v>1180555.5555555555</v>
      </c>
      <c r="BT101" s="155">
        <v>1180555.5555555555</v>
      </c>
      <c r="BU101" s="155">
        <v>1180555.5555555555</v>
      </c>
      <c r="BV101" s="155">
        <f t="shared" si="71"/>
        <v>14166666.66666667</v>
      </c>
      <c r="BW101" s="156">
        <f t="shared" si="72"/>
        <v>59027777.777777776</v>
      </c>
      <c r="BX101" s="157">
        <v>1180555.5555555555</v>
      </c>
      <c r="BY101" s="157">
        <v>1180555.5555555555</v>
      </c>
      <c r="BZ101" s="157">
        <v>1180555.5555555555</v>
      </c>
      <c r="CA101" s="157">
        <v>1180555.5555555555</v>
      </c>
      <c r="CB101" s="157">
        <v>1180555.5555555555</v>
      </c>
      <c r="CC101" s="157">
        <v>1180555.5555555555</v>
      </c>
      <c r="CD101" s="157">
        <v>1180555.5555555555</v>
      </c>
      <c r="CE101" s="157">
        <v>1180555.5555555555</v>
      </c>
      <c r="CF101" s="157">
        <v>1180555.5555555555</v>
      </c>
      <c r="CG101" s="157">
        <v>1180555.5555555555</v>
      </c>
      <c r="CH101" s="157">
        <v>1180555.5555555555</v>
      </c>
      <c r="CI101" s="157">
        <v>1180555.5555555555</v>
      </c>
      <c r="CJ101" s="155">
        <f t="shared" si="66"/>
        <v>14166666.66666667</v>
      </c>
      <c r="CK101" s="156">
        <f t="shared" si="73"/>
        <v>44861111.111111104</v>
      </c>
      <c r="CL101" s="155">
        <v>1180555.5555555555</v>
      </c>
      <c r="CM101" s="155">
        <v>1180555.5555555555</v>
      </c>
      <c r="CN101" s="155">
        <v>1180555.5555555555</v>
      </c>
      <c r="CO101" s="155">
        <v>1180555.5555555555</v>
      </c>
      <c r="CP101" s="155">
        <v>1180555.5555555555</v>
      </c>
      <c r="CQ101" s="155">
        <v>1180555.5555555555</v>
      </c>
      <c r="CR101" s="155">
        <v>1180555.5555555555</v>
      </c>
      <c r="CS101" s="155">
        <v>1180555.5555555555</v>
      </c>
      <c r="CT101" s="155">
        <v>1180555.5555555555</v>
      </c>
      <c r="CU101" s="155">
        <v>1180555.5555555555</v>
      </c>
      <c r="CV101" s="155">
        <v>1180555.5555555555</v>
      </c>
      <c r="CW101" s="155">
        <v>1180555.5555555555</v>
      </c>
      <c r="CX101" s="155">
        <f t="shared" si="67"/>
        <v>14166666.66666667</v>
      </c>
      <c r="CY101" s="155">
        <f>+CK101-CX101</f>
        <v>30694444.444444433</v>
      </c>
      <c r="CZ101" s="155">
        <f>S101</f>
        <v>590277.77777777775</v>
      </c>
      <c r="DA101" s="155">
        <v>590277.77777777775</v>
      </c>
      <c r="DB101" s="155">
        <v>590277.77777777775</v>
      </c>
      <c r="DC101" s="155">
        <v>590277.77777777775</v>
      </c>
      <c r="DD101" s="155"/>
      <c r="DE101" s="155"/>
      <c r="DF101" s="155"/>
      <c r="DG101" s="155"/>
      <c r="DH101" s="155"/>
      <c r="DI101" s="155"/>
      <c r="DJ101" s="155"/>
      <c r="DK101" s="155"/>
      <c r="DL101" s="155">
        <f t="shared" si="68"/>
        <v>2361111.111111111</v>
      </c>
      <c r="DM101" s="155">
        <f t="shared" si="57"/>
        <v>28333333.333333321</v>
      </c>
      <c r="DN101" s="1">
        <f t="shared" si="58"/>
        <v>2022</v>
      </c>
    </row>
    <row r="102" spans="1:118" ht="13" x14ac:dyDescent="0.25">
      <c r="A102" s="80" t="s">
        <v>712</v>
      </c>
      <c r="B102" s="80" t="s">
        <v>39</v>
      </c>
      <c r="C102" s="72"/>
      <c r="D102" s="161" t="s">
        <v>719</v>
      </c>
      <c r="E102" s="142" t="s">
        <v>684</v>
      </c>
      <c r="F102" s="71" t="s">
        <v>685</v>
      </c>
      <c r="G102" s="57">
        <v>44680</v>
      </c>
      <c r="H102" s="57">
        <v>44680</v>
      </c>
      <c r="I102" s="141" t="s">
        <v>717</v>
      </c>
      <c r="J102" s="148" t="s">
        <v>721</v>
      </c>
      <c r="K102" s="96" t="s">
        <v>50</v>
      </c>
      <c r="L102" s="38"/>
      <c r="M102" s="38" t="str">
        <f t="shared" si="65"/>
        <v>6423</v>
      </c>
      <c r="N102" s="57" t="s">
        <v>722</v>
      </c>
      <c r="O102" s="96">
        <v>6274001901</v>
      </c>
      <c r="P102" s="92"/>
      <c r="Q102" s="58"/>
      <c r="R102" s="158">
        <v>31440000</v>
      </c>
      <c r="S102" s="170">
        <f t="shared" si="54"/>
        <v>873333.33333333337</v>
      </c>
      <c r="T102" s="155">
        <v>0</v>
      </c>
      <c r="U102" s="155">
        <v>0</v>
      </c>
      <c r="V102" s="155">
        <v>0</v>
      </c>
      <c r="W102" s="155">
        <v>0</v>
      </c>
      <c r="X102" s="155">
        <v>0</v>
      </c>
      <c r="Y102" s="155">
        <v>0</v>
      </c>
      <c r="Z102" s="155">
        <v>0</v>
      </c>
      <c r="AA102" s="155">
        <v>0</v>
      </c>
      <c r="AB102" s="155">
        <v>0</v>
      </c>
      <c r="AC102" s="155">
        <v>0</v>
      </c>
      <c r="AD102" s="155">
        <v>0</v>
      </c>
      <c r="AE102" s="155">
        <v>0</v>
      </c>
      <c r="AF102" s="155">
        <v>0</v>
      </c>
      <c r="AG102" s="159">
        <v>0</v>
      </c>
      <c r="AH102" s="155">
        <v>0</v>
      </c>
      <c r="AI102" s="155">
        <v>0</v>
      </c>
      <c r="AJ102" s="155">
        <v>0</v>
      </c>
      <c r="AK102" s="155">
        <v>0</v>
      </c>
      <c r="AL102" s="155">
        <v>0</v>
      </c>
      <c r="AM102" s="155">
        <v>0</v>
      </c>
      <c r="AN102" s="155">
        <v>0</v>
      </c>
      <c r="AO102" s="155">
        <v>0</v>
      </c>
      <c r="AP102" s="155">
        <v>0</v>
      </c>
      <c r="AQ102" s="155">
        <v>0</v>
      </c>
      <c r="AR102" s="155">
        <v>0</v>
      </c>
      <c r="AS102" s="155">
        <v>0</v>
      </c>
      <c r="AT102" s="155">
        <v>0</v>
      </c>
      <c r="AU102" s="156">
        <v>0</v>
      </c>
      <c r="AV102" s="155">
        <v>0</v>
      </c>
      <c r="AW102" s="155">
        <v>0</v>
      </c>
      <c r="AX102" s="155">
        <v>0</v>
      </c>
      <c r="AY102" s="155">
        <v>873333.33333333337</v>
      </c>
      <c r="AZ102" s="155">
        <v>873333.33333333337</v>
      </c>
      <c r="BA102" s="155">
        <v>873333.33333333337</v>
      </c>
      <c r="BB102" s="155">
        <v>873333.33333333337</v>
      </c>
      <c r="BC102" s="155">
        <v>873333.33333333337</v>
      </c>
      <c r="BD102" s="155">
        <v>873333.33333333337</v>
      </c>
      <c r="BE102" s="155">
        <v>873333.33333333337</v>
      </c>
      <c r="BF102" s="155">
        <v>873333.33333333337</v>
      </c>
      <c r="BG102" s="155">
        <v>873333.33333333337</v>
      </c>
      <c r="BH102" s="155">
        <f t="shared" si="60"/>
        <v>7859999.9999999991</v>
      </c>
      <c r="BI102" s="156">
        <f t="shared" si="62"/>
        <v>23580000</v>
      </c>
      <c r="BJ102" s="155">
        <v>873333.33333333337</v>
      </c>
      <c r="BK102" s="155">
        <v>873333.33333333337</v>
      </c>
      <c r="BL102" s="155">
        <v>873333.33333333337</v>
      </c>
      <c r="BM102" s="155">
        <v>873333.33333333337</v>
      </c>
      <c r="BN102" s="155">
        <v>873333.33333333337</v>
      </c>
      <c r="BO102" s="155">
        <v>873333.33333333337</v>
      </c>
      <c r="BP102" s="155">
        <v>873333.33333333337</v>
      </c>
      <c r="BQ102" s="155">
        <v>873333.33333333337</v>
      </c>
      <c r="BR102" s="155">
        <v>873333.33333333337</v>
      </c>
      <c r="BS102" s="155">
        <v>873333.33333333337</v>
      </c>
      <c r="BT102" s="155">
        <v>873333.33333333337</v>
      </c>
      <c r="BU102" s="155">
        <v>873333.33333333337</v>
      </c>
      <c r="BV102" s="155">
        <f t="shared" si="71"/>
        <v>10480000</v>
      </c>
      <c r="BW102" s="156">
        <f t="shared" si="72"/>
        <v>13100000</v>
      </c>
      <c r="BX102" s="157">
        <v>873333.33333333337</v>
      </c>
      <c r="BY102" s="157">
        <v>873333.33333333337</v>
      </c>
      <c r="BZ102" s="157">
        <v>873333.33333333337</v>
      </c>
      <c r="CA102" s="157">
        <v>873333.33333333337</v>
      </c>
      <c r="CB102" s="157">
        <v>873333.33333333337</v>
      </c>
      <c r="CC102" s="157">
        <v>873333.33333333337</v>
      </c>
      <c r="CD102" s="157">
        <v>873333.33333333337</v>
      </c>
      <c r="CE102" s="157">
        <v>873333.33333333337</v>
      </c>
      <c r="CF102" s="157">
        <v>873333.33333333337</v>
      </c>
      <c r="CG102" s="157">
        <v>873333.33333333337</v>
      </c>
      <c r="CH102" s="157">
        <v>873333.33333333337</v>
      </c>
      <c r="CI102" s="157">
        <v>873333.33333333337</v>
      </c>
      <c r="CJ102" s="155">
        <f t="shared" si="66"/>
        <v>10480000</v>
      </c>
      <c r="CK102" s="156">
        <f t="shared" si="73"/>
        <v>2620000</v>
      </c>
      <c r="CL102" s="155">
        <v>873333.33333333337</v>
      </c>
      <c r="CM102" s="155">
        <v>873333.33333333337</v>
      </c>
      <c r="CN102" s="155">
        <v>873333.33333333337</v>
      </c>
      <c r="CO102" s="155"/>
      <c r="CP102" s="155"/>
      <c r="CQ102" s="155"/>
      <c r="CR102" s="155"/>
      <c r="CS102" s="155"/>
      <c r="CT102" s="155"/>
      <c r="CU102" s="155"/>
      <c r="CV102" s="155"/>
      <c r="CW102" s="155"/>
      <c r="CX102" s="155">
        <f t="shared" si="67"/>
        <v>2620000</v>
      </c>
      <c r="CY102" s="155">
        <f>CK102-CX102</f>
        <v>0</v>
      </c>
      <c r="CZ102" s="155"/>
      <c r="DA102" s="155"/>
      <c r="DB102" s="155"/>
      <c r="DC102" s="155">
        <v>0</v>
      </c>
      <c r="DD102" s="155"/>
      <c r="DE102" s="155"/>
      <c r="DF102" s="155"/>
      <c r="DG102" s="155"/>
      <c r="DH102" s="155"/>
      <c r="DI102" s="155"/>
      <c r="DJ102" s="155"/>
      <c r="DK102" s="155"/>
      <c r="DL102" s="155">
        <f t="shared" si="68"/>
        <v>0</v>
      </c>
      <c r="DM102" s="155">
        <f t="shared" si="57"/>
        <v>0</v>
      </c>
      <c r="DN102" s="1">
        <f t="shared" si="58"/>
        <v>2022</v>
      </c>
    </row>
    <row r="103" spans="1:118" ht="13" x14ac:dyDescent="0.25">
      <c r="A103" s="80" t="s">
        <v>712</v>
      </c>
      <c r="B103" s="80" t="s">
        <v>39</v>
      </c>
      <c r="C103" s="72"/>
      <c r="D103" s="161" t="s">
        <v>719</v>
      </c>
      <c r="E103" s="142" t="s">
        <v>686</v>
      </c>
      <c r="F103" s="71" t="s">
        <v>687</v>
      </c>
      <c r="G103" s="57">
        <v>44680</v>
      </c>
      <c r="H103" s="57">
        <v>44680</v>
      </c>
      <c r="I103" s="141" t="s">
        <v>717</v>
      </c>
      <c r="J103" s="148" t="s">
        <v>721</v>
      </c>
      <c r="K103" s="96" t="s">
        <v>50</v>
      </c>
      <c r="L103" s="38"/>
      <c r="M103" s="38" t="str">
        <f t="shared" si="65"/>
        <v>6423</v>
      </c>
      <c r="N103" s="57" t="s">
        <v>722</v>
      </c>
      <c r="O103" s="96">
        <v>6274001901</v>
      </c>
      <c r="P103" s="92"/>
      <c r="Q103" s="58"/>
      <c r="R103" s="158">
        <v>42210000</v>
      </c>
      <c r="S103" s="170">
        <f t="shared" si="54"/>
        <v>1172500</v>
      </c>
      <c r="T103" s="155">
        <v>0</v>
      </c>
      <c r="U103" s="155">
        <v>0</v>
      </c>
      <c r="V103" s="155">
        <v>0</v>
      </c>
      <c r="W103" s="155">
        <v>0</v>
      </c>
      <c r="X103" s="155">
        <v>0</v>
      </c>
      <c r="Y103" s="155">
        <v>0</v>
      </c>
      <c r="Z103" s="155">
        <v>0</v>
      </c>
      <c r="AA103" s="155">
        <v>0</v>
      </c>
      <c r="AB103" s="155">
        <v>0</v>
      </c>
      <c r="AC103" s="155">
        <v>0</v>
      </c>
      <c r="AD103" s="155">
        <v>0</v>
      </c>
      <c r="AE103" s="155">
        <v>0</v>
      </c>
      <c r="AF103" s="155">
        <v>0</v>
      </c>
      <c r="AG103" s="159">
        <v>0</v>
      </c>
      <c r="AH103" s="155">
        <v>0</v>
      </c>
      <c r="AI103" s="155">
        <v>0</v>
      </c>
      <c r="AJ103" s="155">
        <v>0</v>
      </c>
      <c r="AK103" s="155">
        <v>0</v>
      </c>
      <c r="AL103" s="155">
        <v>0</v>
      </c>
      <c r="AM103" s="155">
        <v>0</v>
      </c>
      <c r="AN103" s="155">
        <v>0</v>
      </c>
      <c r="AO103" s="155">
        <v>0</v>
      </c>
      <c r="AP103" s="155">
        <v>0</v>
      </c>
      <c r="AQ103" s="155">
        <v>0</v>
      </c>
      <c r="AR103" s="155">
        <v>0</v>
      </c>
      <c r="AS103" s="155">
        <v>0</v>
      </c>
      <c r="AT103" s="155">
        <v>0</v>
      </c>
      <c r="AU103" s="156">
        <v>0</v>
      </c>
      <c r="AV103" s="155">
        <v>0</v>
      </c>
      <c r="AW103" s="155">
        <v>0</v>
      </c>
      <c r="AX103" s="155">
        <v>0</v>
      </c>
      <c r="AY103" s="155">
        <v>1172500</v>
      </c>
      <c r="AZ103" s="155">
        <v>1172500</v>
      </c>
      <c r="BA103" s="155">
        <v>1172500</v>
      </c>
      <c r="BB103" s="155">
        <v>1172500</v>
      </c>
      <c r="BC103" s="155">
        <v>1172500</v>
      </c>
      <c r="BD103" s="155">
        <v>1172500</v>
      </c>
      <c r="BE103" s="155">
        <v>1172500</v>
      </c>
      <c r="BF103" s="155">
        <v>1172500</v>
      </c>
      <c r="BG103" s="155">
        <v>1172500</v>
      </c>
      <c r="BH103" s="155">
        <f t="shared" si="60"/>
        <v>10552500</v>
      </c>
      <c r="BI103" s="156">
        <f t="shared" si="62"/>
        <v>31657500</v>
      </c>
      <c r="BJ103" s="155">
        <v>1172500</v>
      </c>
      <c r="BK103" s="155">
        <v>1172500</v>
      </c>
      <c r="BL103" s="155">
        <v>1172500</v>
      </c>
      <c r="BM103" s="155">
        <v>1172500</v>
      </c>
      <c r="BN103" s="155">
        <v>1172500</v>
      </c>
      <c r="BO103" s="155">
        <v>1172500</v>
      </c>
      <c r="BP103" s="155">
        <v>1172500</v>
      </c>
      <c r="BQ103" s="155">
        <v>1172500</v>
      </c>
      <c r="BR103" s="155">
        <v>1172500</v>
      </c>
      <c r="BS103" s="155">
        <v>1172500</v>
      </c>
      <c r="BT103" s="155">
        <v>1172500</v>
      </c>
      <c r="BU103" s="155">
        <v>1172500</v>
      </c>
      <c r="BV103" s="155">
        <f t="shared" si="71"/>
        <v>14070000</v>
      </c>
      <c r="BW103" s="156">
        <f t="shared" si="72"/>
        <v>17587500</v>
      </c>
      <c r="BX103" s="157">
        <v>1172500</v>
      </c>
      <c r="BY103" s="157">
        <v>1172500</v>
      </c>
      <c r="BZ103" s="157">
        <v>1172500</v>
      </c>
      <c r="CA103" s="157">
        <v>1172500</v>
      </c>
      <c r="CB103" s="157">
        <v>1172500</v>
      </c>
      <c r="CC103" s="157">
        <v>1172500</v>
      </c>
      <c r="CD103" s="157">
        <v>1172500</v>
      </c>
      <c r="CE103" s="157">
        <v>1172500</v>
      </c>
      <c r="CF103" s="157">
        <v>1172500</v>
      </c>
      <c r="CG103" s="157">
        <v>1172500</v>
      </c>
      <c r="CH103" s="157">
        <v>1172500</v>
      </c>
      <c r="CI103" s="157">
        <v>1172500</v>
      </c>
      <c r="CJ103" s="155">
        <f t="shared" si="66"/>
        <v>14070000</v>
      </c>
      <c r="CK103" s="156">
        <f t="shared" si="73"/>
        <v>3517500</v>
      </c>
      <c r="CL103" s="155">
        <v>1172500</v>
      </c>
      <c r="CM103" s="155">
        <v>1172500</v>
      </c>
      <c r="CN103" s="155">
        <v>1172500</v>
      </c>
      <c r="CO103" s="155">
        <v>1172500</v>
      </c>
      <c r="CP103" s="155">
        <v>1172500</v>
      </c>
      <c r="CQ103" s="155">
        <v>1172500</v>
      </c>
      <c r="CR103" s="155">
        <v>1172500</v>
      </c>
      <c r="CS103" s="155">
        <v>1172500</v>
      </c>
      <c r="CT103" s="155">
        <v>1172500</v>
      </c>
      <c r="CU103" s="155">
        <v>1172500</v>
      </c>
      <c r="CV103" s="155">
        <v>1172500</v>
      </c>
      <c r="CW103" s="155">
        <v>1172500</v>
      </c>
      <c r="CX103" s="155">
        <f t="shared" si="67"/>
        <v>14070000</v>
      </c>
      <c r="CY103" s="155">
        <f>+R103-CX103</f>
        <v>28140000</v>
      </c>
      <c r="CZ103" s="155">
        <f t="shared" ref="CZ103:CZ106" si="74">S103</f>
        <v>1172500</v>
      </c>
      <c r="DA103" s="155">
        <v>1172500</v>
      </c>
      <c r="DB103" s="155">
        <v>1172500</v>
      </c>
      <c r="DC103" s="155">
        <v>1172500</v>
      </c>
      <c r="DD103" s="155"/>
      <c r="DE103" s="155"/>
      <c r="DF103" s="155"/>
      <c r="DG103" s="155"/>
      <c r="DH103" s="155"/>
      <c r="DI103" s="155"/>
      <c r="DJ103" s="155"/>
      <c r="DK103" s="155"/>
      <c r="DL103" s="155">
        <f t="shared" si="68"/>
        <v>4690000</v>
      </c>
      <c r="DM103" s="155">
        <f t="shared" si="57"/>
        <v>23450000</v>
      </c>
      <c r="DN103" s="1">
        <f t="shared" si="58"/>
        <v>2022</v>
      </c>
    </row>
    <row r="104" spans="1:118" ht="13" x14ac:dyDescent="0.25">
      <c r="A104" s="80" t="s">
        <v>716</v>
      </c>
      <c r="B104" s="80" t="s">
        <v>39</v>
      </c>
      <c r="C104" s="72"/>
      <c r="D104" s="71" t="s">
        <v>564</v>
      </c>
      <c r="E104" s="142" t="s">
        <v>884</v>
      </c>
      <c r="F104" s="71" t="s">
        <v>565</v>
      </c>
      <c r="G104" s="73">
        <v>44681</v>
      </c>
      <c r="H104" s="73">
        <v>44681</v>
      </c>
      <c r="I104" s="74" t="s">
        <v>783</v>
      </c>
      <c r="J104" s="142" t="s">
        <v>773</v>
      </c>
      <c r="K104" s="75" t="s">
        <v>300</v>
      </c>
      <c r="L104" s="71"/>
      <c r="M104" s="38" t="str">
        <f t="shared" si="65"/>
        <v>6414</v>
      </c>
      <c r="N104" s="71">
        <v>6414001905</v>
      </c>
      <c r="O104" s="75">
        <v>6274001905</v>
      </c>
      <c r="P104" s="76"/>
      <c r="Q104" s="77"/>
      <c r="R104" s="76">
        <v>390000000</v>
      </c>
      <c r="S104" s="170">
        <f t="shared" si="54"/>
        <v>6500000</v>
      </c>
      <c r="T104" s="155">
        <v>0</v>
      </c>
      <c r="U104" s="155">
        <v>0</v>
      </c>
      <c r="V104" s="155">
        <v>0</v>
      </c>
      <c r="W104" s="155">
        <v>0</v>
      </c>
      <c r="X104" s="155">
        <v>0</v>
      </c>
      <c r="Y104" s="155">
        <v>0</v>
      </c>
      <c r="Z104" s="155">
        <v>0</v>
      </c>
      <c r="AA104" s="155">
        <v>0</v>
      </c>
      <c r="AB104" s="155">
        <v>0</v>
      </c>
      <c r="AC104" s="155">
        <v>0</v>
      </c>
      <c r="AD104" s="155">
        <v>0</v>
      </c>
      <c r="AE104" s="155">
        <v>0</v>
      </c>
      <c r="AF104" s="155">
        <f>+SUM(T104:AE104)</f>
        <v>0</v>
      </c>
      <c r="AG104" s="159">
        <v>0</v>
      </c>
      <c r="AH104" s="155">
        <v>0</v>
      </c>
      <c r="AI104" s="155">
        <v>0</v>
      </c>
      <c r="AJ104" s="155">
        <v>0</v>
      </c>
      <c r="AK104" s="155">
        <v>0</v>
      </c>
      <c r="AL104" s="155">
        <v>0</v>
      </c>
      <c r="AM104" s="155">
        <v>0</v>
      </c>
      <c r="AN104" s="155">
        <v>0</v>
      </c>
      <c r="AO104" s="155">
        <v>0</v>
      </c>
      <c r="AP104" s="155">
        <v>0</v>
      </c>
      <c r="AQ104" s="155">
        <v>0</v>
      </c>
      <c r="AR104" s="155">
        <v>0</v>
      </c>
      <c r="AS104" s="155">
        <v>0</v>
      </c>
      <c r="AT104" s="155">
        <f>+SUM(AH104:AS104)</f>
        <v>0</v>
      </c>
      <c r="AU104" s="156">
        <v>0</v>
      </c>
      <c r="AV104" s="155">
        <v>0</v>
      </c>
      <c r="AW104" s="155">
        <v>0</v>
      </c>
      <c r="AX104" s="155">
        <v>0</v>
      </c>
      <c r="AY104" s="155">
        <v>6500000</v>
      </c>
      <c r="AZ104" s="155">
        <v>6500000</v>
      </c>
      <c r="BA104" s="155">
        <v>6500000</v>
      </c>
      <c r="BB104" s="155">
        <v>6500000</v>
      </c>
      <c r="BC104" s="155">
        <v>6500000</v>
      </c>
      <c r="BD104" s="155">
        <v>6500000</v>
      </c>
      <c r="BE104" s="155">
        <v>6500000</v>
      </c>
      <c r="BF104" s="155">
        <v>6500000</v>
      </c>
      <c r="BG104" s="155">
        <v>6500000</v>
      </c>
      <c r="BH104" s="155">
        <f t="shared" si="60"/>
        <v>58500000</v>
      </c>
      <c r="BI104" s="156">
        <f t="shared" si="62"/>
        <v>331500000</v>
      </c>
      <c r="BJ104" s="155">
        <v>6500000</v>
      </c>
      <c r="BK104" s="155">
        <v>6500000</v>
      </c>
      <c r="BL104" s="155">
        <v>6500000</v>
      </c>
      <c r="BM104" s="155">
        <v>6500000</v>
      </c>
      <c r="BN104" s="155">
        <v>6500000</v>
      </c>
      <c r="BO104" s="155">
        <v>6500000</v>
      </c>
      <c r="BP104" s="155">
        <v>6500000</v>
      </c>
      <c r="BQ104" s="155">
        <v>6500000</v>
      </c>
      <c r="BR104" s="155">
        <v>6500000</v>
      </c>
      <c r="BS104" s="155">
        <v>6500000</v>
      </c>
      <c r="BT104" s="155">
        <v>6500000</v>
      </c>
      <c r="BU104" s="155">
        <v>6500000</v>
      </c>
      <c r="BV104" s="155">
        <f t="shared" si="71"/>
        <v>78000000</v>
      </c>
      <c r="BW104" s="156">
        <f t="shared" si="72"/>
        <v>253500000</v>
      </c>
      <c r="BX104" s="157">
        <v>6500000</v>
      </c>
      <c r="BY104" s="157">
        <v>6500000</v>
      </c>
      <c r="BZ104" s="157">
        <v>6500000</v>
      </c>
      <c r="CA104" s="157">
        <v>6500000</v>
      </c>
      <c r="CB104" s="157">
        <v>6500000</v>
      </c>
      <c r="CC104" s="157">
        <v>6500000</v>
      </c>
      <c r="CD104" s="157">
        <v>6500000</v>
      </c>
      <c r="CE104" s="157">
        <v>6500000</v>
      </c>
      <c r="CF104" s="157">
        <v>6500000</v>
      </c>
      <c r="CG104" s="157">
        <v>6500000</v>
      </c>
      <c r="CH104" s="157">
        <v>6500000</v>
      </c>
      <c r="CI104" s="157">
        <v>6500000</v>
      </c>
      <c r="CJ104" s="155">
        <f t="shared" si="66"/>
        <v>78000000</v>
      </c>
      <c r="CK104" s="156">
        <f t="shared" si="73"/>
        <v>175500000</v>
      </c>
      <c r="CL104" s="155">
        <v>6500000</v>
      </c>
      <c r="CM104" s="155">
        <v>6500000</v>
      </c>
      <c r="CN104" s="155">
        <v>6500000</v>
      </c>
      <c r="CO104" s="155">
        <v>6500000</v>
      </c>
      <c r="CP104" s="155">
        <v>6500000</v>
      </c>
      <c r="CQ104" s="155">
        <v>6500000</v>
      </c>
      <c r="CR104" s="155">
        <v>6500000</v>
      </c>
      <c r="CS104" s="155">
        <v>6500000</v>
      </c>
      <c r="CT104" s="155">
        <v>6500000</v>
      </c>
      <c r="CU104" s="155">
        <v>6500000</v>
      </c>
      <c r="CV104" s="155">
        <v>6500000</v>
      </c>
      <c r="CW104" s="155">
        <v>6500000</v>
      </c>
      <c r="CX104" s="155">
        <f t="shared" si="67"/>
        <v>78000000</v>
      </c>
      <c r="CY104" s="155">
        <f>+CK104-CX104</f>
        <v>97500000</v>
      </c>
      <c r="CZ104" s="155">
        <f t="shared" si="74"/>
        <v>6500000</v>
      </c>
      <c r="DA104" s="155">
        <v>6500000</v>
      </c>
      <c r="DB104" s="155">
        <v>6500000</v>
      </c>
      <c r="DC104" s="155">
        <v>6500000</v>
      </c>
      <c r="DD104" s="155"/>
      <c r="DE104" s="155"/>
      <c r="DF104" s="155"/>
      <c r="DG104" s="155"/>
      <c r="DH104" s="155"/>
      <c r="DI104" s="155"/>
      <c r="DJ104" s="155"/>
      <c r="DK104" s="155"/>
      <c r="DL104" s="155">
        <f t="shared" si="68"/>
        <v>26000000</v>
      </c>
      <c r="DM104" s="155">
        <f t="shared" si="57"/>
        <v>71500000</v>
      </c>
      <c r="DN104" s="1">
        <f t="shared" si="58"/>
        <v>2022</v>
      </c>
    </row>
    <row r="105" spans="1:118" ht="13" x14ac:dyDescent="0.25">
      <c r="A105" s="80" t="s">
        <v>460</v>
      </c>
      <c r="B105" s="80" t="s">
        <v>39</v>
      </c>
      <c r="C105" s="72"/>
      <c r="D105" s="71" t="s">
        <v>82</v>
      </c>
      <c r="E105" s="142" t="s">
        <v>890</v>
      </c>
      <c r="F105" s="71" t="s">
        <v>467</v>
      </c>
      <c r="G105" s="73">
        <v>44682</v>
      </c>
      <c r="H105" s="73">
        <v>44698</v>
      </c>
      <c r="I105" s="74" t="s">
        <v>1228</v>
      </c>
      <c r="J105" s="142" t="s">
        <v>613</v>
      </c>
      <c r="K105" s="75" t="s">
        <v>46</v>
      </c>
      <c r="L105" s="71"/>
      <c r="M105" s="38" t="str">
        <f t="shared" si="65"/>
        <v>6274</v>
      </c>
      <c r="N105" s="71">
        <v>6274001903</v>
      </c>
      <c r="O105" s="75" t="s">
        <v>346</v>
      </c>
      <c r="P105" s="76"/>
      <c r="Q105" s="77"/>
      <c r="R105" s="76">
        <v>1062500000</v>
      </c>
      <c r="S105" s="170">
        <f t="shared" si="54"/>
        <v>8854166.666666666</v>
      </c>
      <c r="T105" s="155">
        <v>0</v>
      </c>
      <c r="U105" s="155">
        <v>0</v>
      </c>
      <c r="V105" s="155">
        <v>0</v>
      </c>
      <c r="W105" s="155">
        <v>0</v>
      </c>
      <c r="X105" s="155">
        <v>0</v>
      </c>
      <c r="Y105" s="155">
        <v>0</v>
      </c>
      <c r="Z105" s="155">
        <v>0</v>
      </c>
      <c r="AA105" s="155">
        <v>0</v>
      </c>
      <c r="AB105" s="155">
        <v>0</v>
      </c>
      <c r="AC105" s="155">
        <v>0</v>
      </c>
      <c r="AD105" s="155">
        <v>0</v>
      </c>
      <c r="AE105" s="155">
        <v>0</v>
      </c>
      <c r="AF105" s="155">
        <f>+SUM(T105:AE105)</f>
        <v>0</v>
      </c>
      <c r="AG105" s="159">
        <v>0</v>
      </c>
      <c r="AH105" s="155">
        <v>0</v>
      </c>
      <c r="AI105" s="155">
        <v>0</v>
      </c>
      <c r="AJ105" s="155">
        <v>0</v>
      </c>
      <c r="AK105" s="155">
        <v>0</v>
      </c>
      <c r="AL105" s="155">
        <v>0</v>
      </c>
      <c r="AM105" s="155">
        <v>0</v>
      </c>
      <c r="AN105" s="155">
        <v>0</v>
      </c>
      <c r="AO105" s="155">
        <v>0</v>
      </c>
      <c r="AP105" s="155">
        <v>0</v>
      </c>
      <c r="AQ105" s="155">
        <v>0</v>
      </c>
      <c r="AR105" s="155">
        <v>0</v>
      </c>
      <c r="AS105" s="155">
        <v>0</v>
      </c>
      <c r="AT105" s="155">
        <f>+SUM(AH105:AS105)</f>
        <v>0</v>
      </c>
      <c r="AU105" s="156">
        <v>0</v>
      </c>
      <c r="AV105" s="155">
        <v>0</v>
      </c>
      <c r="AW105" s="155">
        <v>0</v>
      </c>
      <c r="AX105" s="155">
        <v>0</v>
      </c>
      <c r="AY105" s="155">
        <v>0</v>
      </c>
      <c r="AZ105" s="155">
        <v>8854166.666666666</v>
      </c>
      <c r="BA105" s="155">
        <v>8854166.666666666</v>
      </c>
      <c r="BB105" s="155">
        <v>8854166.666666666</v>
      </c>
      <c r="BC105" s="155">
        <v>8854166.666666666</v>
      </c>
      <c r="BD105" s="155">
        <v>8854166.666666666</v>
      </c>
      <c r="BE105" s="155">
        <v>8854166.666666666</v>
      </c>
      <c r="BF105" s="155">
        <v>8854166.666666666</v>
      </c>
      <c r="BG105" s="155">
        <v>8854166.666666666</v>
      </c>
      <c r="BH105" s="155">
        <f t="shared" si="60"/>
        <v>70833333.333333328</v>
      </c>
      <c r="BI105" s="156">
        <f t="shared" si="62"/>
        <v>991666666.66666663</v>
      </c>
      <c r="BJ105" s="155">
        <v>8854166.666666666</v>
      </c>
      <c r="BK105" s="155">
        <v>8854166.666666666</v>
      </c>
      <c r="BL105" s="155">
        <v>8854166.666666666</v>
      </c>
      <c r="BM105" s="155">
        <v>8854166.666666666</v>
      </c>
      <c r="BN105" s="155">
        <v>8854166.666666666</v>
      </c>
      <c r="BO105" s="155">
        <v>8854166.666666666</v>
      </c>
      <c r="BP105" s="155">
        <v>8854166.666666666</v>
      </c>
      <c r="BQ105" s="155">
        <v>8854166.666666666</v>
      </c>
      <c r="BR105" s="155">
        <v>8854166.666666666</v>
      </c>
      <c r="BS105" s="155">
        <v>8854166.666666666</v>
      </c>
      <c r="BT105" s="155">
        <v>8854166.666666666</v>
      </c>
      <c r="BU105" s="155">
        <v>8854166.666666666</v>
      </c>
      <c r="BV105" s="155">
        <f t="shared" si="71"/>
        <v>106250000.00000001</v>
      </c>
      <c r="BW105" s="156">
        <f t="shared" si="72"/>
        <v>885416666.66666663</v>
      </c>
      <c r="BX105" s="157">
        <v>8854166.666666666</v>
      </c>
      <c r="BY105" s="157">
        <v>8854166.666666666</v>
      </c>
      <c r="BZ105" s="157">
        <v>8854166.666666666</v>
      </c>
      <c r="CA105" s="157">
        <v>8854166.666666666</v>
      </c>
      <c r="CB105" s="157">
        <v>8854166.666666666</v>
      </c>
      <c r="CC105" s="157">
        <v>8854166.666666666</v>
      </c>
      <c r="CD105" s="157">
        <v>8854166.666666666</v>
      </c>
      <c r="CE105" s="157">
        <v>8854166.666666666</v>
      </c>
      <c r="CF105" s="157">
        <v>8854166.666666666</v>
      </c>
      <c r="CG105" s="157">
        <v>8854166.666666666</v>
      </c>
      <c r="CH105" s="157">
        <v>8854166.666666666</v>
      </c>
      <c r="CI105" s="157">
        <v>8854166.666666666</v>
      </c>
      <c r="CJ105" s="155">
        <f t="shared" si="66"/>
        <v>106250000.00000001</v>
      </c>
      <c r="CK105" s="156">
        <f t="shared" si="73"/>
        <v>779166666.66666663</v>
      </c>
      <c r="CL105" s="155">
        <v>8854166.666666666</v>
      </c>
      <c r="CM105" s="155">
        <v>8854166.666666666</v>
      </c>
      <c r="CN105" s="155">
        <v>8854166.666666666</v>
      </c>
      <c r="CO105" s="155">
        <v>8854166.666666666</v>
      </c>
      <c r="CP105" s="155">
        <v>8854166.666666666</v>
      </c>
      <c r="CQ105" s="155">
        <v>8854166.666666666</v>
      </c>
      <c r="CR105" s="155">
        <v>8854166.666666666</v>
      </c>
      <c r="CS105" s="155">
        <v>8854166.666666666</v>
      </c>
      <c r="CT105" s="155">
        <v>8854166.666666666</v>
      </c>
      <c r="CU105" s="155">
        <v>8854166.666666666</v>
      </c>
      <c r="CV105" s="155">
        <v>8854166.666666666</v>
      </c>
      <c r="CW105" s="155">
        <v>8854166.666666666</v>
      </c>
      <c r="CX105" s="155">
        <f t="shared" si="67"/>
        <v>106250000.00000001</v>
      </c>
      <c r="CY105" s="155">
        <f>+CK105-CX105</f>
        <v>672916666.66666663</v>
      </c>
      <c r="CZ105" s="155">
        <f t="shared" si="74"/>
        <v>8854166.666666666</v>
      </c>
      <c r="DA105" s="155">
        <v>8854166.666666666</v>
      </c>
      <c r="DB105" s="155">
        <v>8854166.666666666</v>
      </c>
      <c r="DC105" s="155">
        <v>8854166.666666666</v>
      </c>
      <c r="DD105" s="155"/>
      <c r="DE105" s="155"/>
      <c r="DF105" s="155"/>
      <c r="DG105" s="155"/>
      <c r="DH105" s="155"/>
      <c r="DI105" s="155"/>
      <c r="DJ105" s="155"/>
      <c r="DK105" s="155"/>
      <c r="DL105" s="155">
        <f t="shared" si="68"/>
        <v>35416666.666666664</v>
      </c>
      <c r="DM105" s="155">
        <f t="shared" si="57"/>
        <v>637500000</v>
      </c>
      <c r="DN105" s="1">
        <f t="shared" si="58"/>
        <v>2022</v>
      </c>
    </row>
    <row r="106" spans="1:118" ht="13" x14ac:dyDescent="0.25">
      <c r="A106" s="80" t="s">
        <v>460</v>
      </c>
      <c r="B106" s="80" t="s">
        <v>39</v>
      </c>
      <c r="C106" s="72"/>
      <c r="D106" s="71" t="s">
        <v>82</v>
      </c>
      <c r="E106" s="142" t="s">
        <v>893</v>
      </c>
      <c r="F106" s="71" t="s">
        <v>466</v>
      </c>
      <c r="G106" s="73">
        <v>44682</v>
      </c>
      <c r="H106" s="73">
        <v>44708</v>
      </c>
      <c r="I106" s="74" t="s">
        <v>783</v>
      </c>
      <c r="J106" s="142" t="s">
        <v>613</v>
      </c>
      <c r="K106" s="75" t="s">
        <v>46</v>
      </c>
      <c r="L106" s="71"/>
      <c r="M106" s="38" t="str">
        <f t="shared" si="65"/>
        <v>6274</v>
      </c>
      <c r="N106" s="71">
        <v>6274001903</v>
      </c>
      <c r="O106" s="75" t="s">
        <v>346</v>
      </c>
      <c r="P106" s="76"/>
      <c r="Q106" s="77"/>
      <c r="R106" s="76">
        <v>250840000</v>
      </c>
      <c r="S106" s="170">
        <f t="shared" si="54"/>
        <v>4180666.6666666665</v>
      </c>
      <c r="T106" s="155">
        <v>0</v>
      </c>
      <c r="U106" s="155">
        <v>0</v>
      </c>
      <c r="V106" s="155">
        <v>0</v>
      </c>
      <c r="W106" s="155">
        <v>0</v>
      </c>
      <c r="X106" s="155">
        <v>0</v>
      </c>
      <c r="Y106" s="155">
        <v>0</v>
      </c>
      <c r="Z106" s="155">
        <v>0</v>
      </c>
      <c r="AA106" s="155">
        <v>0</v>
      </c>
      <c r="AB106" s="155">
        <v>0</v>
      </c>
      <c r="AC106" s="155">
        <v>0</v>
      </c>
      <c r="AD106" s="155">
        <v>0</v>
      </c>
      <c r="AE106" s="155">
        <v>0</v>
      </c>
      <c r="AF106" s="155">
        <f>+SUM(T106:AE106)</f>
        <v>0</v>
      </c>
      <c r="AG106" s="159">
        <v>0</v>
      </c>
      <c r="AH106" s="155">
        <v>0</v>
      </c>
      <c r="AI106" s="155">
        <v>0</v>
      </c>
      <c r="AJ106" s="155">
        <v>0</v>
      </c>
      <c r="AK106" s="155">
        <v>0</v>
      </c>
      <c r="AL106" s="155">
        <v>0</v>
      </c>
      <c r="AM106" s="155">
        <v>0</v>
      </c>
      <c r="AN106" s="155">
        <v>0</v>
      </c>
      <c r="AO106" s="155">
        <v>0</v>
      </c>
      <c r="AP106" s="155">
        <v>0</v>
      </c>
      <c r="AQ106" s="155">
        <v>0</v>
      </c>
      <c r="AR106" s="155">
        <v>0</v>
      </c>
      <c r="AS106" s="155">
        <v>0</v>
      </c>
      <c r="AT106" s="155">
        <f>+SUM(AH106:AS106)</f>
        <v>0</v>
      </c>
      <c r="AU106" s="156">
        <v>0</v>
      </c>
      <c r="AV106" s="155">
        <v>0</v>
      </c>
      <c r="AW106" s="155">
        <v>0</v>
      </c>
      <c r="AX106" s="155">
        <v>0</v>
      </c>
      <c r="AY106" s="155">
        <v>0</v>
      </c>
      <c r="AZ106" s="155">
        <v>4180666.6666666665</v>
      </c>
      <c r="BA106" s="155">
        <v>4180666.6666666665</v>
      </c>
      <c r="BB106" s="155">
        <v>4180666.6666666665</v>
      </c>
      <c r="BC106" s="155">
        <v>4180666.6666666665</v>
      </c>
      <c r="BD106" s="155">
        <v>4180666.6666666665</v>
      </c>
      <c r="BE106" s="155">
        <v>4180666.6666666665</v>
      </c>
      <c r="BF106" s="155">
        <v>4180666.6666666665</v>
      </c>
      <c r="BG106" s="155">
        <v>4180666.6666666665</v>
      </c>
      <c r="BH106" s="155">
        <f t="shared" si="60"/>
        <v>33445333.333333336</v>
      </c>
      <c r="BI106" s="156">
        <f t="shared" si="62"/>
        <v>217394666.66666666</v>
      </c>
      <c r="BJ106" s="155">
        <v>4180666.6666666665</v>
      </c>
      <c r="BK106" s="155">
        <v>4180666.6666666665</v>
      </c>
      <c r="BL106" s="155">
        <v>4180666.6666666665</v>
      </c>
      <c r="BM106" s="155">
        <v>4180666.6666666665</v>
      </c>
      <c r="BN106" s="155">
        <v>4180666.6666666665</v>
      </c>
      <c r="BO106" s="155">
        <v>4180666.6666666665</v>
      </c>
      <c r="BP106" s="155">
        <v>4180666.6666666665</v>
      </c>
      <c r="BQ106" s="155">
        <v>4180666.6666666665</v>
      </c>
      <c r="BR106" s="155">
        <v>4180666.6666666665</v>
      </c>
      <c r="BS106" s="155">
        <v>4180666.6666666665</v>
      </c>
      <c r="BT106" s="155">
        <v>4180666.6666666665</v>
      </c>
      <c r="BU106" s="155">
        <v>4180666.6666666665</v>
      </c>
      <c r="BV106" s="155">
        <f t="shared" si="71"/>
        <v>50167999.999999993</v>
      </c>
      <c r="BW106" s="156">
        <f t="shared" si="72"/>
        <v>167226666.66666666</v>
      </c>
      <c r="BX106" s="157">
        <v>4180666.6666666665</v>
      </c>
      <c r="BY106" s="157">
        <v>4180666.6666666665</v>
      </c>
      <c r="BZ106" s="157">
        <v>4180666.6666666665</v>
      </c>
      <c r="CA106" s="157">
        <v>4180666.6666666665</v>
      </c>
      <c r="CB106" s="157">
        <v>4180666.6666666665</v>
      </c>
      <c r="CC106" s="157">
        <v>4180666.6666666665</v>
      </c>
      <c r="CD106" s="157">
        <v>4180666.6666666665</v>
      </c>
      <c r="CE106" s="157">
        <v>4180666.6666666665</v>
      </c>
      <c r="CF106" s="157">
        <v>4180666.6666666665</v>
      </c>
      <c r="CG106" s="157">
        <v>4180666.6666666665</v>
      </c>
      <c r="CH106" s="157">
        <v>4180666.6666666665</v>
      </c>
      <c r="CI106" s="157">
        <v>4180666.6666666665</v>
      </c>
      <c r="CJ106" s="155">
        <f t="shared" si="66"/>
        <v>50167999.999999993</v>
      </c>
      <c r="CK106" s="156">
        <f t="shared" si="73"/>
        <v>117058666.66666666</v>
      </c>
      <c r="CL106" s="155">
        <v>4180666.6666666665</v>
      </c>
      <c r="CM106" s="155">
        <v>4180666.6666666665</v>
      </c>
      <c r="CN106" s="155">
        <v>4180666.6666666665</v>
      </c>
      <c r="CO106" s="155">
        <v>4180666.6666666665</v>
      </c>
      <c r="CP106" s="155">
        <v>4180666.6666666665</v>
      </c>
      <c r="CQ106" s="155">
        <v>4180666.6666666665</v>
      </c>
      <c r="CR106" s="155">
        <v>4180666.6666666665</v>
      </c>
      <c r="CS106" s="155">
        <v>4180666.6666666665</v>
      </c>
      <c r="CT106" s="155">
        <v>4180666.6666666665</v>
      </c>
      <c r="CU106" s="155">
        <v>4180666.6666666665</v>
      </c>
      <c r="CV106" s="155">
        <v>4180666.6666666665</v>
      </c>
      <c r="CW106" s="155">
        <v>4180666.6666666665</v>
      </c>
      <c r="CX106" s="155">
        <f t="shared" si="67"/>
        <v>50167999.999999993</v>
      </c>
      <c r="CY106" s="155">
        <f>+CK106-CX106</f>
        <v>66890666.666666664</v>
      </c>
      <c r="CZ106" s="155">
        <f t="shared" si="74"/>
        <v>4180666.6666666665</v>
      </c>
      <c r="DA106" s="155">
        <v>4180666.6666666665</v>
      </c>
      <c r="DB106" s="155">
        <v>4180666.6666666665</v>
      </c>
      <c r="DC106" s="155">
        <v>4180666.6666666665</v>
      </c>
      <c r="DD106" s="155"/>
      <c r="DE106" s="155"/>
      <c r="DF106" s="155"/>
      <c r="DG106" s="155"/>
      <c r="DH106" s="155"/>
      <c r="DI106" s="155"/>
      <c r="DJ106" s="155"/>
      <c r="DK106" s="155"/>
      <c r="DL106" s="155">
        <f t="shared" si="68"/>
        <v>16722666.666666666</v>
      </c>
      <c r="DM106" s="155">
        <f t="shared" si="57"/>
        <v>50168000</v>
      </c>
      <c r="DN106" s="1">
        <f t="shared" si="58"/>
        <v>2022</v>
      </c>
    </row>
    <row r="107" spans="1:118" ht="13" x14ac:dyDescent="0.25">
      <c r="A107" s="80" t="s">
        <v>712</v>
      </c>
      <c r="B107" s="80" t="s">
        <v>39</v>
      </c>
      <c r="C107" s="72"/>
      <c r="D107" s="161" t="s">
        <v>719</v>
      </c>
      <c r="E107" s="142" t="s">
        <v>688</v>
      </c>
      <c r="F107" s="71" t="s">
        <v>689</v>
      </c>
      <c r="G107" s="57">
        <v>44687</v>
      </c>
      <c r="H107" s="57">
        <v>44677</v>
      </c>
      <c r="I107" s="141" t="s">
        <v>720</v>
      </c>
      <c r="J107" s="148" t="s">
        <v>721</v>
      </c>
      <c r="K107" s="96" t="s">
        <v>50</v>
      </c>
      <c r="L107" s="38"/>
      <c r="M107" s="38" t="str">
        <f t="shared" si="65"/>
        <v>6423</v>
      </c>
      <c r="N107" s="57" t="s">
        <v>722</v>
      </c>
      <c r="O107" s="96">
        <v>6274001901</v>
      </c>
      <c r="P107" s="92"/>
      <c r="Q107" s="58"/>
      <c r="R107" s="158">
        <v>31440000</v>
      </c>
      <c r="S107" s="170">
        <f t="shared" si="54"/>
        <v>2620000</v>
      </c>
      <c r="T107" s="155">
        <v>0</v>
      </c>
      <c r="U107" s="155">
        <v>0</v>
      </c>
      <c r="V107" s="155">
        <v>0</v>
      </c>
      <c r="W107" s="155">
        <v>0</v>
      </c>
      <c r="X107" s="155">
        <v>0</v>
      </c>
      <c r="Y107" s="155">
        <v>0</v>
      </c>
      <c r="Z107" s="155">
        <v>0</v>
      </c>
      <c r="AA107" s="155">
        <v>0</v>
      </c>
      <c r="AB107" s="155">
        <v>0</v>
      </c>
      <c r="AC107" s="155">
        <v>0</v>
      </c>
      <c r="AD107" s="155">
        <v>0</v>
      </c>
      <c r="AE107" s="155">
        <v>0</v>
      </c>
      <c r="AF107" s="155">
        <v>0</v>
      </c>
      <c r="AG107" s="159">
        <v>0</v>
      </c>
      <c r="AH107" s="155">
        <v>0</v>
      </c>
      <c r="AI107" s="155">
        <v>0</v>
      </c>
      <c r="AJ107" s="155">
        <v>0</v>
      </c>
      <c r="AK107" s="155">
        <v>0</v>
      </c>
      <c r="AL107" s="155">
        <v>0</v>
      </c>
      <c r="AM107" s="155">
        <v>0</v>
      </c>
      <c r="AN107" s="155">
        <v>0</v>
      </c>
      <c r="AO107" s="155">
        <v>0</v>
      </c>
      <c r="AP107" s="155">
        <v>0</v>
      </c>
      <c r="AQ107" s="155">
        <v>0</v>
      </c>
      <c r="AR107" s="155">
        <v>0</v>
      </c>
      <c r="AS107" s="155">
        <v>0</v>
      </c>
      <c r="AT107" s="155">
        <v>0</v>
      </c>
      <c r="AU107" s="156">
        <v>0</v>
      </c>
      <c r="AV107" s="155">
        <v>0</v>
      </c>
      <c r="AW107" s="155">
        <v>0</v>
      </c>
      <c r="AX107" s="155">
        <v>0</v>
      </c>
      <c r="AY107" s="155">
        <v>2620000</v>
      </c>
      <c r="AZ107" s="155">
        <v>2620000</v>
      </c>
      <c r="BA107" s="155">
        <v>2620000</v>
      </c>
      <c r="BB107" s="155">
        <v>2620000</v>
      </c>
      <c r="BC107" s="155">
        <v>2620000</v>
      </c>
      <c r="BD107" s="155">
        <v>2620000</v>
      </c>
      <c r="BE107" s="155">
        <v>2620000</v>
      </c>
      <c r="BF107" s="155">
        <v>2620000</v>
      </c>
      <c r="BG107" s="155">
        <v>2620000</v>
      </c>
      <c r="BH107" s="155">
        <f t="shared" si="60"/>
        <v>23580000</v>
      </c>
      <c r="BI107" s="156">
        <f t="shared" si="62"/>
        <v>7860000</v>
      </c>
      <c r="BJ107" s="155">
        <v>2620000</v>
      </c>
      <c r="BK107" s="155">
        <v>2620000</v>
      </c>
      <c r="BL107" s="155">
        <v>2620000</v>
      </c>
      <c r="BM107" s="155">
        <v>0</v>
      </c>
      <c r="BN107" s="155">
        <v>0</v>
      </c>
      <c r="BO107" s="155">
        <v>0</v>
      </c>
      <c r="BP107" s="155">
        <v>0</v>
      </c>
      <c r="BQ107" s="155">
        <v>0</v>
      </c>
      <c r="BR107" s="155">
        <v>0</v>
      </c>
      <c r="BS107" s="155">
        <v>0</v>
      </c>
      <c r="BT107" s="155">
        <v>0</v>
      </c>
      <c r="BU107" s="155">
        <v>0</v>
      </c>
      <c r="BV107" s="155">
        <f t="shared" si="71"/>
        <v>7860000</v>
      </c>
      <c r="BW107" s="156">
        <f t="shared" si="72"/>
        <v>0</v>
      </c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5"/>
      <c r="CK107" s="156"/>
      <c r="CL107" s="155"/>
      <c r="CM107" s="155"/>
      <c r="CN107" s="155"/>
      <c r="CO107" s="155"/>
      <c r="CP107" s="155"/>
      <c r="CQ107" s="155"/>
      <c r="CR107" s="155"/>
      <c r="CS107" s="155"/>
      <c r="CT107" s="155"/>
      <c r="CU107" s="155"/>
      <c r="CV107" s="155"/>
      <c r="CW107" s="155"/>
      <c r="CX107" s="155"/>
      <c r="CY107" s="155">
        <f>CK107-CX107</f>
        <v>0</v>
      </c>
      <c r="CZ107" s="155"/>
      <c r="DA107" s="155"/>
      <c r="DB107" s="155"/>
      <c r="DC107" s="155">
        <v>0</v>
      </c>
      <c r="DD107" s="155"/>
      <c r="DE107" s="155"/>
      <c r="DF107" s="155"/>
      <c r="DG107" s="155"/>
      <c r="DH107" s="155"/>
      <c r="DI107" s="155"/>
      <c r="DJ107" s="155"/>
      <c r="DK107" s="155"/>
      <c r="DL107" s="155"/>
      <c r="DM107" s="155">
        <f t="shared" si="57"/>
        <v>0</v>
      </c>
      <c r="DN107" s="1">
        <f t="shared" si="58"/>
        <v>2022</v>
      </c>
    </row>
    <row r="108" spans="1:118" ht="13" x14ac:dyDescent="0.25">
      <c r="A108" s="80" t="s">
        <v>712</v>
      </c>
      <c r="B108" s="80" t="s">
        <v>39</v>
      </c>
      <c r="C108" s="72"/>
      <c r="D108" s="161" t="s">
        <v>719</v>
      </c>
      <c r="E108" s="142" t="s">
        <v>690</v>
      </c>
      <c r="F108" s="71" t="s">
        <v>691</v>
      </c>
      <c r="G108" s="57">
        <v>44687</v>
      </c>
      <c r="H108" s="57">
        <v>44677</v>
      </c>
      <c r="I108" s="141" t="s">
        <v>720</v>
      </c>
      <c r="J108" s="148" t="s">
        <v>721</v>
      </c>
      <c r="K108" s="96" t="s">
        <v>50</v>
      </c>
      <c r="L108" s="38"/>
      <c r="M108" s="38" t="str">
        <f t="shared" si="65"/>
        <v>6423</v>
      </c>
      <c r="N108" s="57" t="s">
        <v>722</v>
      </c>
      <c r="O108" s="96">
        <v>6274001901</v>
      </c>
      <c r="P108" s="92"/>
      <c r="Q108" s="58"/>
      <c r="R108" s="158">
        <v>31440000</v>
      </c>
      <c r="S108" s="170">
        <f t="shared" si="54"/>
        <v>2620000</v>
      </c>
      <c r="T108" s="155">
        <v>0</v>
      </c>
      <c r="U108" s="155">
        <v>0</v>
      </c>
      <c r="V108" s="155">
        <v>0</v>
      </c>
      <c r="W108" s="155">
        <v>0</v>
      </c>
      <c r="X108" s="155">
        <v>0</v>
      </c>
      <c r="Y108" s="155">
        <v>0</v>
      </c>
      <c r="Z108" s="155">
        <v>0</v>
      </c>
      <c r="AA108" s="155">
        <v>0</v>
      </c>
      <c r="AB108" s="155">
        <v>0</v>
      </c>
      <c r="AC108" s="155">
        <v>0</v>
      </c>
      <c r="AD108" s="155">
        <v>0</v>
      </c>
      <c r="AE108" s="155">
        <v>0</v>
      </c>
      <c r="AF108" s="155">
        <v>0</v>
      </c>
      <c r="AG108" s="159">
        <v>0</v>
      </c>
      <c r="AH108" s="155">
        <v>0</v>
      </c>
      <c r="AI108" s="155">
        <v>0</v>
      </c>
      <c r="AJ108" s="155">
        <v>0</v>
      </c>
      <c r="AK108" s="155">
        <v>0</v>
      </c>
      <c r="AL108" s="155">
        <v>0</v>
      </c>
      <c r="AM108" s="155">
        <v>0</v>
      </c>
      <c r="AN108" s="155">
        <v>0</v>
      </c>
      <c r="AO108" s="155">
        <v>0</v>
      </c>
      <c r="AP108" s="155">
        <v>0</v>
      </c>
      <c r="AQ108" s="155">
        <v>0</v>
      </c>
      <c r="AR108" s="155">
        <v>0</v>
      </c>
      <c r="AS108" s="155">
        <v>0</v>
      </c>
      <c r="AT108" s="155">
        <v>0</v>
      </c>
      <c r="AU108" s="156">
        <v>0</v>
      </c>
      <c r="AV108" s="155">
        <v>0</v>
      </c>
      <c r="AW108" s="155">
        <v>0</v>
      </c>
      <c r="AX108" s="155">
        <v>0</v>
      </c>
      <c r="AY108" s="155">
        <v>2620000</v>
      </c>
      <c r="AZ108" s="155">
        <v>2620000</v>
      </c>
      <c r="BA108" s="155">
        <v>2620000</v>
      </c>
      <c r="BB108" s="155">
        <v>2620000</v>
      </c>
      <c r="BC108" s="155">
        <v>2620000</v>
      </c>
      <c r="BD108" s="155">
        <v>2620000</v>
      </c>
      <c r="BE108" s="155">
        <v>2620000</v>
      </c>
      <c r="BF108" s="155">
        <v>2620000</v>
      </c>
      <c r="BG108" s="155">
        <v>2620000</v>
      </c>
      <c r="BH108" s="155">
        <f t="shared" si="60"/>
        <v>23580000</v>
      </c>
      <c r="BI108" s="156">
        <f t="shared" si="62"/>
        <v>7860000</v>
      </c>
      <c r="BJ108" s="155">
        <v>2620000</v>
      </c>
      <c r="BK108" s="155">
        <v>2620000</v>
      </c>
      <c r="BL108" s="155">
        <v>2620000</v>
      </c>
      <c r="BM108" s="155">
        <v>0</v>
      </c>
      <c r="BN108" s="155">
        <v>0</v>
      </c>
      <c r="BO108" s="155">
        <v>0</v>
      </c>
      <c r="BP108" s="155">
        <v>0</v>
      </c>
      <c r="BQ108" s="155">
        <v>0</v>
      </c>
      <c r="BR108" s="155">
        <v>0</v>
      </c>
      <c r="BS108" s="155">
        <v>0</v>
      </c>
      <c r="BT108" s="155">
        <v>0</v>
      </c>
      <c r="BU108" s="155">
        <v>0</v>
      </c>
      <c r="BV108" s="155">
        <f t="shared" si="71"/>
        <v>7860000</v>
      </c>
      <c r="BW108" s="156">
        <f t="shared" si="72"/>
        <v>0</v>
      </c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5"/>
      <c r="CK108" s="156"/>
      <c r="CL108" s="155"/>
      <c r="CM108" s="155"/>
      <c r="CN108" s="155"/>
      <c r="CO108" s="155"/>
      <c r="CP108" s="155"/>
      <c r="CQ108" s="155"/>
      <c r="CR108" s="155"/>
      <c r="CS108" s="155"/>
      <c r="CT108" s="155"/>
      <c r="CU108" s="155"/>
      <c r="CV108" s="155"/>
      <c r="CW108" s="155"/>
      <c r="CX108" s="155"/>
      <c r="CY108" s="155">
        <f>CK108-CX108</f>
        <v>0</v>
      </c>
      <c r="CZ108" s="155"/>
      <c r="DA108" s="155"/>
      <c r="DB108" s="155"/>
      <c r="DC108" s="155">
        <v>0</v>
      </c>
      <c r="DD108" s="155"/>
      <c r="DE108" s="155"/>
      <c r="DF108" s="155"/>
      <c r="DG108" s="155"/>
      <c r="DH108" s="155"/>
      <c r="DI108" s="155"/>
      <c r="DJ108" s="155"/>
      <c r="DK108" s="155"/>
      <c r="DL108" s="155"/>
      <c r="DM108" s="155">
        <f t="shared" si="57"/>
        <v>0</v>
      </c>
      <c r="DN108" s="1">
        <f t="shared" si="58"/>
        <v>2022</v>
      </c>
    </row>
    <row r="109" spans="1:118" ht="13" x14ac:dyDescent="0.25">
      <c r="A109" s="80" t="s">
        <v>460</v>
      </c>
      <c r="B109" s="80" t="s">
        <v>39</v>
      </c>
      <c r="C109" s="72"/>
      <c r="D109" s="71" t="s">
        <v>88</v>
      </c>
      <c r="E109" s="142" t="s">
        <v>888</v>
      </c>
      <c r="F109" s="71" t="s">
        <v>545</v>
      </c>
      <c r="G109" s="73">
        <v>44691</v>
      </c>
      <c r="H109" s="73">
        <v>44691</v>
      </c>
      <c r="I109" s="74" t="s">
        <v>814</v>
      </c>
      <c r="J109" s="142" t="s">
        <v>94</v>
      </c>
      <c r="K109" s="75" t="s">
        <v>66</v>
      </c>
      <c r="L109" s="71"/>
      <c r="M109" s="38" t="str">
        <f t="shared" si="65"/>
        <v>6274</v>
      </c>
      <c r="N109" s="71">
        <v>6274001905</v>
      </c>
      <c r="O109" s="75">
        <v>6274001905</v>
      </c>
      <c r="P109" s="76"/>
      <c r="Q109" s="77"/>
      <c r="R109" s="76">
        <v>291000000</v>
      </c>
      <c r="S109" s="170">
        <f t="shared" si="54"/>
        <v>4041666.6666666665</v>
      </c>
      <c r="T109" s="155">
        <v>0</v>
      </c>
      <c r="U109" s="155">
        <v>0</v>
      </c>
      <c r="V109" s="155">
        <v>0</v>
      </c>
      <c r="W109" s="155">
        <v>0</v>
      </c>
      <c r="X109" s="155">
        <v>0</v>
      </c>
      <c r="Y109" s="155">
        <v>0</v>
      </c>
      <c r="Z109" s="155">
        <v>0</v>
      </c>
      <c r="AA109" s="155">
        <v>0</v>
      </c>
      <c r="AB109" s="155">
        <v>0</v>
      </c>
      <c r="AC109" s="155">
        <v>0</v>
      </c>
      <c r="AD109" s="155">
        <v>0</v>
      </c>
      <c r="AE109" s="155">
        <v>0</v>
      </c>
      <c r="AF109" s="155">
        <f t="shared" ref="AF109:AF140" si="75">+SUM(T109:AE109)</f>
        <v>0</v>
      </c>
      <c r="AG109" s="159">
        <v>0</v>
      </c>
      <c r="AH109" s="155">
        <v>0</v>
      </c>
      <c r="AI109" s="155">
        <v>0</v>
      </c>
      <c r="AJ109" s="155">
        <v>0</v>
      </c>
      <c r="AK109" s="155">
        <v>0</v>
      </c>
      <c r="AL109" s="155">
        <v>0</v>
      </c>
      <c r="AM109" s="155">
        <v>0</v>
      </c>
      <c r="AN109" s="155">
        <v>0</v>
      </c>
      <c r="AO109" s="155">
        <v>0</v>
      </c>
      <c r="AP109" s="155">
        <v>0</v>
      </c>
      <c r="AQ109" s="155">
        <v>0</v>
      </c>
      <c r="AR109" s="155">
        <v>0</v>
      </c>
      <c r="AS109" s="155">
        <v>0</v>
      </c>
      <c r="AT109" s="155">
        <f t="shared" ref="AT109:AT140" si="76">+SUM(AH109:AS109)</f>
        <v>0</v>
      </c>
      <c r="AU109" s="156">
        <v>0</v>
      </c>
      <c r="AV109" s="155">
        <v>0</v>
      </c>
      <c r="AW109" s="155">
        <v>0</v>
      </c>
      <c r="AX109" s="155">
        <v>0</v>
      </c>
      <c r="AY109" s="155">
        <v>0</v>
      </c>
      <c r="AZ109" s="155">
        <v>4041666.6666666665</v>
      </c>
      <c r="BA109" s="155">
        <v>4041666.6666666665</v>
      </c>
      <c r="BB109" s="155">
        <v>4041666.6666666665</v>
      </c>
      <c r="BC109" s="155">
        <v>4041666.6666666665</v>
      </c>
      <c r="BD109" s="155">
        <v>4041666.6666666665</v>
      </c>
      <c r="BE109" s="155">
        <v>4041666.6666666665</v>
      </c>
      <c r="BF109" s="155">
        <v>4041666.6666666665</v>
      </c>
      <c r="BG109" s="155">
        <v>4041666.6666666665</v>
      </c>
      <c r="BH109" s="155">
        <f t="shared" si="60"/>
        <v>32333333.333333336</v>
      </c>
      <c r="BI109" s="156">
        <f t="shared" si="62"/>
        <v>258666666.66666666</v>
      </c>
      <c r="BJ109" s="155">
        <v>4041666.6666666665</v>
      </c>
      <c r="BK109" s="155">
        <v>4041666.6666666665</v>
      </c>
      <c r="BL109" s="155">
        <v>4041666.6666666665</v>
      </c>
      <c r="BM109" s="155">
        <v>4041666.6666666665</v>
      </c>
      <c r="BN109" s="155">
        <v>4041666.6666666665</v>
      </c>
      <c r="BO109" s="155">
        <v>4041666.6666666665</v>
      </c>
      <c r="BP109" s="155">
        <v>4041666.6666666665</v>
      </c>
      <c r="BQ109" s="155">
        <v>4041666.6666666665</v>
      </c>
      <c r="BR109" s="155">
        <v>4041666.6666666665</v>
      </c>
      <c r="BS109" s="155">
        <v>4041666.6666666665</v>
      </c>
      <c r="BT109" s="155">
        <v>4041666.6666666665</v>
      </c>
      <c r="BU109" s="155">
        <v>4041666.6666666665</v>
      </c>
      <c r="BV109" s="155">
        <f t="shared" si="71"/>
        <v>48499999.999999993</v>
      </c>
      <c r="BW109" s="156">
        <f t="shared" si="72"/>
        <v>210166666.66666666</v>
      </c>
      <c r="BX109" s="157">
        <v>4041666.6666666665</v>
      </c>
      <c r="BY109" s="157">
        <v>4041666.6666666665</v>
      </c>
      <c r="BZ109" s="157">
        <v>4041666.6666666665</v>
      </c>
      <c r="CA109" s="157">
        <v>4041666.6666666665</v>
      </c>
      <c r="CB109" s="157">
        <v>4041666.6666666665</v>
      </c>
      <c r="CC109" s="157">
        <v>4041666.6666666665</v>
      </c>
      <c r="CD109" s="157">
        <v>4041666.6666666665</v>
      </c>
      <c r="CE109" s="157">
        <v>4041666.6666666665</v>
      </c>
      <c r="CF109" s="157">
        <v>4041666.6666666665</v>
      </c>
      <c r="CG109" s="157">
        <v>4041666.6666666665</v>
      </c>
      <c r="CH109" s="157">
        <v>4041666.6666666665</v>
      </c>
      <c r="CI109" s="157">
        <v>4041666.6666666665</v>
      </c>
      <c r="CJ109" s="155">
        <f t="shared" ref="CJ109:CJ117" si="77">+SUM(BX109:CI109)</f>
        <v>48499999.999999993</v>
      </c>
      <c r="CK109" s="156">
        <f t="shared" ref="CK109:CK117" si="78">+BW109-CJ109</f>
        <v>161666666.66666666</v>
      </c>
      <c r="CL109" s="155">
        <v>4041666.6666666665</v>
      </c>
      <c r="CM109" s="155">
        <v>4041666.6666666665</v>
      </c>
      <c r="CN109" s="155">
        <v>4041666.6666666665</v>
      </c>
      <c r="CO109" s="155">
        <v>4041666.6666666665</v>
      </c>
      <c r="CP109" s="155">
        <v>4041666.6666666665</v>
      </c>
      <c r="CQ109" s="155">
        <v>4041666.6666666665</v>
      </c>
      <c r="CR109" s="155">
        <v>4041666.6666666665</v>
      </c>
      <c r="CS109" s="155">
        <v>4041666.6666666665</v>
      </c>
      <c r="CT109" s="155">
        <v>4041666.6666666665</v>
      </c>
      <c r="CU109" s="155">
        <v>4041666.6666666665</v>
      </c>
      <c r="CV109" s="155">
        <v>4041666.6666666665</v>
      </c>
      <c r="CW109" s="155">
        <v>4041666.6666666665</v>
      </c>
      <c r="CX109" s="155">
        <f t="shared" ref="CX109:CX117" si="79">+SUM(CL109:CW109)</f>
        <v>48499999.999999993</v>
      </c>
      <c r="CY109" s="155">
        <f t="shared" ref="CY109:CY117" si="80">+CK109-CX109</f>
        <v>113166666.66666666</v>
      </c>
      <c r="CZ109" s="155">
        <f>S109</f>
        <v>4041666.6666666665</v>
      </c>
      <c r="DA109" s="155">
        <v>4041666.6666666665</v>
      </c>
      <c r="DB109" s="155">
        <v>4041666.6666666665</v>
      </c>
      <c r="DC109" s="155">
        <v>4041666.6666666665</v>
      </c>
      <c r="DD109" s="155"/>
      <c r="DE109" s="155"/>
      <c r="DF109" s="155"/>
      <c r="DG109" s="155"/>
      <c r="DH109" s="155"/>
      <c r="DI109" s="155"/>
      <c r="DJ109" s="155"/>
      <c r="DK109" s="155"/>
      <c r="DL109" s="155">
        <f t="shared" ref="DL109:DL117" si="81">+SUM(CZ109:DK109)</f>
        <v>16166666.666666666</v>
      </c>
      <c r="DM109" s="155">
        <f t="shared" si="57"/>
        <v>96999999.999999985</v>
      </c>
      <c r="DN109" s="1">
        <f t="shared" si="58"/>
        <v>2022</v>
      </c>
    </row>
    <row r="110" spans="1:118" ht="13" x14ac:dyDescent="0.25">
      <c r="A110" s="80" t="s">
        <v>716</v>
      </c>
      <c r="B110" s="80" t="s">
        <v>39</v>
      </c>
      <c r="C110" s="72"/>
      <c r="D110" s="71" t="s">
        <v>780</v>
      </c>
      <c r="E110" s="142" t="s">
        <v>776</v>
      </c>
      <c r="F110" s="71" t="s">
        <v>777</v>
      </c>
      <c r="G110" s="73">
        <v>44699</v>
      </c>
      <c r="H110" s="73">
        <v>44684</v>
      </c>
      <c r="I110" s="74" t="s">
        <v>720</v>
      </c>
      <c r="J110" s="74" t="s">
        <v>721</v>
      </c>
      <c r="K110" s="75" t="s">
        <v>50</v>
      </c>
      <c r="L110" s="75"/>
      <c r="M110" s="38" t="str">
        <f t="shared" si="65"/>
        <v>6414</v>
      </c>
      <c r="N110" s="160" t="s">
        <v>818</v>
      </c>
      <c r="O110" s="75"/>
      <c r="P110" s="76"/>
      <c r="Q110" s="77"/>
      <c r="R110" s="165">
        <v>92890000</v>
      </c>
      <c r="S110" s="170">
        <f t="shared" si="54"/>
        <v>7740833.333333333</v>
      </c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>
        <f t="shared" si="75"/>
        <v>0</v>
      </c>
      <c r="AG110" s="159">
        <v>0</v>
      </c>
      <c r="AH110" s="155">
        <v>0</v>
      </c>
      <c r="AI110" s="155">
        <v>0</v>
      </c>
      <c r="AJ110" s="155">
        <v>0</v>
      </c>
      <c r="AK110" s="155">
        <v>0</v>
      </c>
      <c r="AL110" s="155">
        <v>0</v>
      </c>
      <c r="AM110" s="155">
        <v>0</v>
      </c>
      <c r="AN110" s="155">
        <v>0</v>
      </c>
      <c r="AO110" s="155">
        <v>0</v>
      </c>
      <c r="AP110" s="155">
        <v>0</v>
      </c>
      <c r="AQ110" s="155">
        <v>0</v>
      </c>
      <c r="AR110" s="155">
        <v>0</v>
      </c>
      <c r="AS110" s="155">
        <v>0</v>
      </c>
      <c r="AT110" s="155">
        <f t="shared" si="76"/>
        <v>0</v>
      </c>
      <c r="AU110" s="156">
        <v>0</v>
      </c>
      <c r="AV110" s="155">
        <v>0</v>
      </c>
      <c r="AW110" s="155">
        <v>0</v>
      </c>
      <c r="AX110" s="155">
        <v>0</v>
      </c>
      <c r="AY110" s="155">
        <v>0</v>
      </c>
      <c r="AZ110" s="155">
        <v>7740833.333333333</v>
      </c>
      <c r="BA110" s="155">
        <v>7740833.333333333</v>
      </c>
      <c r="BB110" s="155">
        <v>7740833.333333333</v>
      </c>
      <c r="BC110" s="155">
        <v>7740833.333333333</v>
      </c>
      <c r="BD110" s="155">
        <v>7740833.333333333</v>
      </c>
      <c r="BE110" s="155">
        <v>7740833.333333333</v>
      </c>
      <c r="BF110" s="155">
        <v>7740833.333333333</v>
      </c>
      <c r="BG110" s="155">
        <v>7740833.333333333</v>
      </c>
      <c r="BH110" s="155">
        <f t="shared" si="60"/>
        <v>61926666.666666672</v>
      </c>
      <c r="BI110" s="156">
        <f t="shared" si="62"/>
        <v>30963333.333333328</v>
      </c>
      <c r="BJ110" s="155">
        <v>7740833.333333333</v>
      </c>
      <c r="BK110" s="155">
        <v>7740833.333333333</v>
      </c>
      <c r="BL110" s="155">
        <v>7740833.333333333</v>
      </c>
      <c r="BM110" s="155">
        <v>7740833.333333333</v>
      </c>
      <c r="BN110" s="155">
        <v>0</v>
      </c>
      <c r="BO110" s="155">
        <v>0</v>
      </c>
      <c r="BP110" s="155">
        <v>0</v>
      </c>
      <c r="BQ110" s="155">
        <v>0</v>
      </c>
      <c r="BR110" s="155">
        <v>0</v>
      </c>
      <c r="BS110" s="155">
        <v>0</v>
      </c>
      <c r="BT110" s="155">
        <v>0</v>
      </c>
      <c r="BU110" s="155">
        <v>0</v>
      </c>
      <c r="BV110" s="155">
        <f t="shared" si="71"/>
        <v>30963333.333333332</v>
      </c>
      <c r="BW110" s="156">
        <f t="shared" si="72"/>
        <v>0</v>
      </c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  <c r="CJ110" s="155">
        <f t="shared" si="77"/>
        <v>0</v>
      </c>
      <c r="CK110" s="156">
        <f t="shared" si="78"/>
        <v>0</v>
      </c>
      <c r="CL110" s="155">
        <v>0</v>
      </c>
      <c r="CM110" s="155">
        <v>0</v>
      </c>
      <c r="CN110" s="155">
        <v>0</v>
      </c>
      <c r="CO110" s="155">
        <v>0</v>
      </c>
      <c r="CP110" s="155">
        <v>0</v>
      </c>
      <c r="CQ110" s="155">
        <v>0</v>
      </c>
      <c r="CR110" s="155">
        <v>0</v>
      </c>
      <c r="CS110" s="155">
        <v>0</v>
      </c>
      <c r="CT110" s="155">
        <v>0</v>
      </c>
      <c r="CU110" s="155">
        <v>0</v>
      </c>
      <c r="CV110" s="155">
        <v>0</v>
      </c>
      <c r="CW110" s="155">
        <v>0</v>
      </c>
      <c r="CX110" s="155">
        <f t="shared" si="79"/>
        <v>0</v>
      </c>
      <c r="CY110" s="155">
        <f t="shared" si="80"/>
        <v>0</v>
      </c>
      <c r="CZ110" s="155"/>
      <c r="DA110" s="155"/>
      <c r="DB110" s="155"/>
      <c r="DC110" s="155">
        <v>0</v>
      </c>
      <c r="DD110" s="155"/>
      <c r="DE110" s="155"/>
      <c r="DF110" s="155"/>
      <c r="DG110" s="155"/>
      <c r="DH110" s="155"/>
      <c r="DI110" s="155"/>
      <c r="DJ110" s="155"/>
      <c r="DK110" s="155"/>
      <c r="DL110" s="155">
        <f t="shared" si="81"/>
        <v>0</v>
      </c>
      <c r="DM110" s="155">
        <f t="shared" si="57"/>
        <v>0</v>
      </c>
      <c r="DN110" s="1">
        <f t="shared" si="58"/>
        <v>2022</v>
      </c>
    </row>
    <row r="111" spans="1:118" ht="13" x14ac:dyDescent="0.25">
      <c r="A111" s="80" t="s">
        <v>460</v>
      </c>
      <c r="B111" s="80" t="s">
        <v>39</v>
      </c>
      <c r="C111" s="72"/>
      <c r="D111" s="71" t="s">
        <v>88</v>
      </c>
      <c r="E111" s="142" t="s">
        <v>891</v>
      </c>
      <c r="F111" s="71" t="s">
        <v>546</v>
      </c>
      <c r="G111" s="73">
        <v>44699</v>
      </c>
      <c r="H111" s="73">
        <v>44699</v>
      </c>
      <c r="I111" s="74" t="s">
        <v>814</v>
      </c>
      <c r="J111" s="142" t="s">
        <v>94</v>
      </c>
      <c r="K111" s="75" t="s">
        <v>66</v>
      </c>
      <c r="L111" s="71"/>
      <c r="M111" s="38" t="str">
        <f t="shared" si="65"/>
        <v>6274</v>
      </c>
      <c r="N111" s="71">
        <v>6274001905</v>
      </c>
      <c r="O111" s="75">
        <v>6274001905</v>
      </c>
      <c r="P111" s="76"/>
      <c r="Q111" s="77"/>
      <c r="R111" s="76">
        <v>470000000</v>
      </c>
      <c r="S111" s="170">
        <f t="shared" si="54"/>
        <v>6527777.777777778</v>
      </c>
      <c r="T111" s="155">
        <v>0</v>
      </c>
      <c r="U111" s="155">
        <v>0</v>
      </c>
      <c r="V111" s="155">
        <v>0</v>
      </c>
      <c r="W111" s="155">
        <v>0</v>
      </c>
      <c r="X111" s="155">
        <v>0</v>
      </c>
      <c r="Y111" s="155">
        <v>0</v>
      </c>
      <c r="Z111" s="155">
        <v>0</v>
      </c>
      <c r="AA111" s="155">
        <v>0</v>
      </c>
      <c r="AB111" s="155">
        <v>0</v>
      </c>
      <c r="AC111" s="155">
        <v>0</v>
      </c>
      <c r="AD111" s="155">
        <v>0</v>
      </c>
      <c r="AE111" s="155">
        <v>0</v>
      </c>
      <c r="AF111" s="155">
        <f t="shared" si="75"/>
        <v>0</v>
      </c>
      <c r="AG111" s="159">
        <v>0</v>
      </c>
      <c r="AH111" s="155">
        <v>0</v>
      </c>
      <c r="AI111" s="155">
        <v>0</v>
      </c>
      <c r="AJ111" s="155">
        <v>0</v>
      </c>
      <c r="AK111" s="155">
        <v>0</v>
      </c>
      <c r="AL111" s="155">
        <v>0</v>
      </c>
      <c r="AM111" s="155">
        <v>0</v>
      </c>
      <c r="AN111" s="155">
        <v>0</v>
      </c>
      <c r="AO111" s="155">
        <v>0</v>
      </c>
      <c r="AP111" s="155">
        <v>0</v>
      </c>
      <c r="AQ111" s="155">
        <v>0</v>
      </c>
      <c r="AR111" s="155">
        <v>0</v>
      </c>
      <c r="AS111" s="155">
        <v>0</v>
      </c>
      <c r="AT111" s="155">
        <f t="shared" si="76"/>
        <v>0</v>
      </c>
      <c r="AU111" s="156">
        <v>0</v>
      </c>
      <c r="AV111" s="155">
        <v>0</v>
      </c>
      <c r="AW111" s="155">
        <v>0</v>
      </c>
      <c r="AX111" s="155">
        <v>0</v>
      </c>
      <c r="AY111" s="155">
        <v>0</v>
      </c>
      <c r="AZ111" s="155">
        <v>6527777.777777778</v>
      </c>
      <c r="BA111" s="155">
        <v>6527777.777777778</v>
      </c>
      <c r="BB111" s="155">
        <v>6527777.777777778</v>
      </c>
      <c r="BC111" s="155">
        <v>6527777.777777778</v>
      </c>
      <c r="BD111" s="155">
        <v>6527777.777777778</v>
      </c>
      <c r="BE111" s="155">
        <v>6527777.777777778</v>
      </c>
      <c r="BF111" s="155">
        <v>6527777.777777778</v>
      </c>
      <c r="BG111" s="155">
        <v>6527777.777777778</v>
      </c>
      <c r="BH111" s="155">
        <f t="shared" si="60"/>
        <v>52222222.222222216</v>
      </c>
      <c r="BI111" s="156">
        <f t="shared" si="62"/>
        <v>417777777.77777779</v>
      </c>
      <c r="BJ111" s="155">
        <v>6527777.777777778</v>
      </c>
      <c r="BK111" s="155">
        <v>6527777.777777778</v>
      </c>
      <c r="BL111" s="155">
        <v>6527777.777777778</v>
      </c>
      <c r="BM111" s="155">
        <v>6527777.777777778</v>
      </c>
      <c r="BN111" s="155">
        <v>6527777.777777778</v>
      </c>
      <c r="BO111" s="155">
        <v>6527777.777777778</v>
      </c>
      <c r="BP111" s="155">
        <v>6527777.777777778</v>
      </c>
      <c r="BQ111" s="155">
        <v>6527777.777777778</v>
      </c>
      <c r="BR111" s="155">
        <v>6527777.777777778</v>
      </c>
      <c r="BS111" s="155">
        <v>6527777.777777778</v>
      </c>
      <c r="BT111" s="155">
        <v>6527777.777777778</v>
      </c>
      <c r="BU111" s="155">
        <v>6527777.777777778</v>
      </c>
      <c r="BV111" s="155">
        <f t="shared" si="71"/>
        <v>78333333.333333328</v>
      </c>
      <c r="BW111" s="156">
        <f t="shared" si="72"/>
        <v>339444444.44444448</v>
      </c>
      <c r="BX111" s="157">
        <v>6527777.777777778</v>
      </c>
      <c r="BY111" s="157">
        <v>6527777.777777778</v>
      </c>
      <c r="BZ111" s="157">
        <v>6527777.777777778</v>
      </c>
      <c r="CA111" s="157">
        <v>6527777.777777778</v>
      </c>
      <c r="CB111" s="157">
        <v>6527777.777777778</v>
      </c>
      <c r="CC111" s="157">
        <v>6527777.777777778</v>
      </c>
      <c r="CD111" s="157">
        <v>6527777.777777778</v>
      </c>
      <c r="CE111" s="157">
        <v>6527777.777777778</v>
      </c>
      <c r="CF111" s="157">
        <v>6527777.777777778</v>
      </c>
      <c r="CG111" s="157">
        <v>6527777.777777778</v>
      </c>
      <c r="CH111" s="157">
        <v>6527777.777777778</v>
      </c>
      <c r="CI111" s="157">
        <v>6527777.777777778</v>
      </c>
      <c r="CJ111" s="155">
        <f t="shared" si="77"/>
        <v>78333333.333333328</v>
      </c>
      <c r="CK111" s="156">
        <f t="shared" si="78"/>
        <v>261111111.11111116</v>
      </c>
      <c r="CL111" s="155">
        <v>6527777.777777778</v>
      </c>
      <c r="CM111" s="155">
        <v>6527777.777777778</v>
      </c>
      <c r="CN111" s="155">
        <v>6527777.777777778</v>
      </c>
      <c r="CO111" s="155">
        <v>6527777.777777778</v>
      </c>
      <c r="CP111" s="155">
        <v>6527777.777777778</v>
      </c>
      <c r="CQ111" s="155">
        <v>6527777.777777778</v>
      </c>
      <c r="CR111" s="155">
        <v>6527777.777777778</v>
      </c>
      <c r="CS111" s="155">
        <v>6527777.777777778</v>
      </c>
      <c r="CT111" s="155">
        <v>6527777.777777778</v>
      </c>
      <c r="CU111" s="155">
        <v>6527777.777777778</v>
      </c>
      <c r="CV111" s="155">
        <v>6527777.777777778</v>
      </c>
      <c r="CW111" s="155">
        <v>6527777.777777778</v>
      </c>
      <c r="CX111" s="155">
        <f t="shared" si="79"/>
        <v>78333333.333333328</v>
      </c>
      <c r="CY111" s="155">
        <f t="shared" si="80"/>
        <v>182777777.77777785</v>
      </c>
      <c r="CZ111" s="155">
        <f>S111</f>
        <v>6527777.777777778</v>
      </c>
      <c r="DA111" s="155">
        <v>6527777.777777778</v>
      </c>
      <c r="DB111" s="155">
        <v>6527777.777777778</v>
      </c>
      <c r="DC111" s="155">
        <v>6527777.777777778</v>
      </c>
      <c r="DD111" s="155"/>
      <c r="DE111" s="155"/>
      <c r="DF111" s="155"/>
      <c r="DG111" s="155"/>
      <c r="DH111" s="155"/>
      <c r="DI111" s="155"/>
      <c r="DJ111" s="155"/>
      <c r="DK111" s="155"/>
      <c r="DL111" s="155">
        <f t="shared" si="81"/>
        <v>26111111.111111112</v>
      </c>
      <c r="DM111" s="155">
        <f t="shared" si="57"/>
        <v>156666666.66666675</v>
      </c>
      <c r="DN111" s="1">
        <f t="shared" si="58"/>
        <v>2022</v>
      </c>
    </row>
    <row r="112" spans="1:118" ht="13" x14ac:dyDescent="0.25">
      <c r="A112" s="80" t="s">
        <v>460</v>
      </c>
      <c r="B112" s="80" t="s">
        <v>39</v>
      </c>
      <c r="C112" s="72"/>
      <c r="D112" s="87" t="s">
        <v>82</v>
      </c>
      <c r="E112" s="142" t="s">
        <v>885</v>
      </c>
      <c r="F112" s="71" t="s">
        <v>461</v>
      </c>
      <c r="G112" s="73">
        <v>44701</v>
      </c>
      <c r="H112" s="73">
        <v>44683</v>
      </c>
      <c r="I112" s="74" t="s">
        <v>717</v>
      </c>
      <c r="J112" s="142" t="s">
        <v>613</v>
      </c>
      <c r="K112" s="75" t="s">
        <v>46</v>
      </c>
      <c r="L112" s="71"/>
      <c r="M112" s="38" t="str">
        <f t="shared" si="65"/>
        <v>6274</v>
      </c>
      <c r="N112" s="71">
        <v>6274001903</v>
      </c>
      <c r="O112" s="75" t="s">
        <v>346</v>
      </c>
      <c r="P112" s="76"/>
      <c r="Q112" s="77"/>
      <c r="R112" s="76">
        <v>33250000</v>
      </c>
      <c r="S112" s="170">
        <f t="shared" si="54"/>
        <v>923611.11111111112</v>
      </c>
      <c r="T112" s="155">
        <v>0</v>
      </c>
      <c r="U112" s="155">
        <v>0</v>
      </c>
      <c r="V112" s="155">
        <v>0</v>
      </c>
      <c r="W112" s="155">
        <v>0</v>
      </c>
      <c r="X112" s="155">
        <v>0</v>
      </c>
      <c r="Y112" s="155">
        <v>0</v>
      </c>
      <c r="Z112" s="155">
        <v>0</v>
      </c>
      <c r="AA112" s="155">
        <v>0</v>
      </c>
      <c r="AB112" s="155">
        <v>0</v>
      </c>
      <c r="AC112" s="155">
        <v>0</v>
      </c>
      <c r="AD112" s="155">
        <v>0</v>
      </c>
      <c r="AE112" s="155">
        <v>0</v>
      </c>
      <c r="AF112" s="155">
        <f t="shared" si="75"/>
        <v>0</v>
      </c>
      <c r="AG112" s="159">
        <v>0</v>
      </c>
      <c r="AH112" s="155">
        <v>0</v>
      </c>
      <c r="AI112" s="155">
        <v>0</v>
      </c>
      <c r="AJ112" s="155">
        <v>0</v>
      </c>
      <c r="AK112" s="155">
        <v>0</v>
      </c>
      <c r="AL112" s="155">
        <v>0</v>
      </c>
      <c r="AM112" s="155">
        <v>0</v>
      </c>
      <c r="AN112" s="155">
        <v>0</v>
      </c>
      <c r="AO112" s="155">
        <v>0</v>
      </c>
      <c r="AP112" s="155">
        <v>0</v>
      </c>
      <c r="AQ112" s="155">
        <v>0</v>
      </c>
      <c r="AR112" s="155">
        <v>0</v>
      </c>
      <c r="AS112" s="155">
        <v>0</v>
      </c>
      <c r="AT112" s="155">
        <f t="shared" si="76"/>
        <v>0</v>
      </c>
      <c r="AU112" s="156">
        <v>0</v>
      </c>
      <c r="AV112" s="155">
        <v>0</v>
      </c>
      <c r="AW112" s="155">
        <v>0</v>
      </c>
      <c r="AX112" s="155">
        <v>0</v>
      </c>
      <c r="AY112" s="155">
        <v>0</v>
      </c>
      <c r="AZ112" s="155">
        <v>923611.11111111112</v>
      </c>
      <c r="BA112" s="155">
        <v>923611.11111111112</v>
      </c>
      <c r="BB112" s="155">
        <v>923611.11111111112</v>
      </c>
      <c r="BC112" s="155">
        <v>923611.11111111112</v>
      </c>
      <c r="BD112" s="155">
        <v>923611.11111111112</v>
      </c>
      <c r="BE112" s="155">
        <v>923611.11111111112</v>
      </c>
      <c r="BF112" s="155">
        <v>923611.11111111112</v>
      </c>
      <c r="BG112" s="155">
        <v>923611.11111111112</v>
      </c>
      <c r="BH112" s="155">
        <f t="shared" si="60"/>
        <v>7388888.888888889</v>
      </c>
      <c r="BI112" s="156">
        <f t="shared" si="62"/>
        <v>25861111.111111112</v>
      </c>
      <c r="BJ112" s="155">
        <v>923611.11111111112</v>
      </c>
      <c r="BK112" s="155">
        <v>923611.11111111112</v>
      </c>
      <c r="BL112" s="155">
        <v>923611.11111111112</v>
      </c>
      <c r="BM112" s="155">
        <v>923611.11111111112</v>
      </c>
      <c r="BN112" s="155">
        <v>923611.11111111112</v>
      </c>
      <c r="BO112" s="155">
        <v>923611.11111111112</v>
      </c>
      <c r="BP112" s="155">
        <v>923611.11111111112</v>
      </c>
      <c r="BQ112" s="155">
        <v>923611.11111111112</v>
      </c>
      <c r="BR112" s="155">
        <v>923611.11111111112</v>
      </c>
      <c r="BS112" s="155">
        <v>923611.11111111112</v>
      </c>
      <c r="BT112" s="155">
        <v>923611.11111111112</v>
      </c>
      <c r="BU112" s="155">
        <v>923611.11111111112</v>
      </c>
      <c r="BV112" s="155">
        <f t="shared" si="71"/>
        <v>11083333.333333336</v>
      </c>
      <c r="BW112" s="156">
        <f t="shared" si="72"/>
        <v>14777777.777777776</v>
      </c>
      <c r="BX112" s="157">
        <v>923611.11111111112</v>
      </c>
      <c r="BY112" s="157">
        <v>923611.11111111112</v>
      </c>
      <c r="BZ112" s="157">
        <v>923611.11111111112</v>
      </c>
      <c r="CA112" s="157">
        <v>923611.11111111112</v>
      </c>
      <c r="CB112" s="157">
        <v>923611.11111111112</v>
      </c>
      <c r="CC112" s="157">
        <v>923611.11111111112</v>
      </c>
      <c r="CD112" s="157">
        <v>923611.11111111112</v>
      </c>
      <c r="CE112" s="157">
        <v>923611.11111111112</v>
      </c>
      <c r="CF112" s="157">
        <v>923611.11111111112</v>
      </c>
      <c r="CG112" s="157">
        <v>923611.11111111112</v>
      </c>
      <c r="CH112" s="157">
        <v>923611.11111111112</v>
      </c>
      <c r="CI112" s="157">
        <v>923611.11111111112</v>
      </c>
      <c r="CJ112" s="155">
        <f t="shared" si="77"/>
        <v>11083333.333333336</v>
      </c>
      <c r="CK112" s="156">
        <f t="shared" si="78"/>
        <v>3694444.4444444403</v>
      </c>
      <c r="CL112" s="155">
        <v>923611.11111111112</v>
      </c>
      <c r="CM112" s="155">
        <v>923611.11111111112</v>
      </c>
      <c r="CN112" s="155">
        <v>923611.11111111112</v>
      </c>
      <c r="CO112" s="155">
        <v>923615.11111111112</v>
      </c>
      <c r="CP112" s="155"/>
      <c r="CQ112" s="155"/>
      <c r="CR112" s="155"/>
      <c r="CS112" s="155"/>
      <c r="CT112" s="155"/>
      <c r="CU112" s="155"/>
      <c r="CV112" s="155"/>
      <c r="CW112" s="155"/>
      <c r="CX112" s="155">
        <f t="shared" si="79"/>
        <v>3694448.4444444445</v>
      </c>
      <c r="CY112" s="155">
        <f t="shared" si="80"/>
        <v>-4.0000000041909516</v>
      </c>
      <c r="CZ112" s="155"/>
      <c r="DA112" s="155"/>
      <c r="DB112" s="155"/>
      <c r="DC112" s="155">
        <v>0</v>
      </c>
      <c r="DD112" s="155"/>
      <c r="DE112" s="155"/>
      <c r="DF112" s="155"/>
      <c r="DG112" s="155"/>
      <c r="DH112" s="155"/>
      <c r="DI112" s="155"/>
      <c r="DJ112" s="155"/>
      <c r="DK112" s="155"/>
      <c r="DL112" s="155">
        <f t="shared" si="81"/>
        <v>0</v>
      </c>
      <c r="DM112" s="155">
        <f t="shared" si="57"/>
        <v>-4.0000000041909516</v>
      </c>
      <c r="DN112" s="1">
        <f t="shared" si="58"/>
        <v>2022</v>
      </c>
    </row>
    <row r="113" spans="1:118" ht="13" x14ac:dyDescent="0.25">
      <c r="A113" s="80" t="s">
        <v>344</v>
      </c>
      <c r="B113" s="71" t="s">
        <v>196</v>
      </c>
      <c r="C113" s="72" t="s">
        <v>201</v>
      </c>
      <c r="D113" s="71" t="s">
        <v>147</v>
      </c>
      <c r="E113" s="142" t="s">
        <v>1132</v>
      </c>
      <c r="F113" s="71" t="s">
        <v>381</v>
      </c>
      <c r="G113" s="73">
        <v>44713</v>
      </c>
      <c r="H113" s="73">
        <v>44713</v>
      </c>
      <c r="I113" s="74" t="s">
        <v>1223</v>
      </c>
      <c r="J113" s="142" t="s">
        <v>763</v>
      </c>
      <c r="K113" s="75" t="s">
        <v>203</v>
      </c>
      <c r="L113" s="71" t="s">
        <v>204</v>
      </c>
      <c r="M113" s="38" t="str">
        <f t="shared" si="65"/>
        <v>6274</v>
      </c>
      <c r="N113" s="71">
        <v>6274001906</v>
      </c>
      <c r="O113" s="75" t="s">
        <v>346</v>
      </c>
      <c r="P113" s="76"/>
      <c r="Q113" s="77"/>
      <c r="R113" s="76">
        <v>60000000</v>
      </c>
      <c r="S113" s="170">
        <f t="shared" si="54"/>
        <v>416666.66666666669</v>
      </c>
      <c r="T113" s="155">
        <v>0</v>
      </c>
      <c r="U113" s="155">
        <v>0</v>
      </c>
      <c r="V113" s="155">
        <v>0</v>
      </c>
      <c r="W113" s="155">
        <v>0</v>
      </c>
      <c r="X113" s="155">
        <v>0</v>
      </c>
      <c r="Y113" s="155">
        <v>0</v>
      </c>
      <c r="Z113" s="155">
        <v>0</v>
      </c>
      <c r="AA113" s="155">
        <v>0</v>
      </c>
      <c r="AB113" s="155">
        <v>0</v>
      </c>
      <c r="AC113" s="155">
        <v>0</v>
      </c>
      <c r="AD113" s="155">
        <v>0</v>
      </c>
      <c r="AE113" s="155">
        <v>0</v>
      </c>
      <c r="AF113" s="155">
        <f t="shared" si="75"/>
        <v>0</v>
      </c>
      <c r="AG113" s="159">
        <v>0</v>
      </c>
      <c r="AH113" s="155">
        <v>0</v>
      </c>
      <c r="AI113" s="155">
        <v>0</v>
      </c>
      <c r="AJ113" s="155">
        <v>0</v>
      </c>
      <c r="AK113" s="155">
        <v>0</v>
      </c>
      <c r="AL113" s="155">
        <v>0</v>
      </c>
      <c r="AM113" s="155">
        <v>0</v>
      </c>
      <c r="AN113" s="155">
        <v>0</v>
      </c>
      <c r="AO113" s="155">
        <v>0</v>
      </c>
      <c r="AP113" s="155">
        <v>0</v>
      </c>
      <c r="AQ113" s="155">
        <v>0</v>
      </c>
      <c r="AR113" s="155">
        <v>0</v>
      </c>
      <c r="AS113" s="155">
        <v>0</v>
      </c>
      <c r="AT113" s="155">
        <f t="shared" si="76"/>
        <v>0</v>
      </c>
      <c r="AU113" s="156">
        <v>0</v>
      </c>
      <c r="AV113" s="155">
        <v>0</v>
      </c>
      <c r="AW113" s="155">
        <v>0</v>
      </c>
      <c r="AX113" s="155">
        <v>0</v>
      </c>
      <c r="AY113" s="155">
        <v>0</v>
      </c>
      <c r="AZ113" s="155">
        <v>0</v>
      </c>
      <c r="BA113" s="155">
        <v>1000000</v>
      </c>
      <c r="BB113" s="155">
        <v>1000000</v>
      </c>
      <c r="BC113" s="155">
        <v>1000000</v>
      </c>
      <c r="BD113" s="155">
        <v>1000000</v>
      </c>
      <c r="BE113" s="155">
        <v>1000000</v>
      </c>
      <c r="BF113" s="155">
        <v>1000000</v>
      </c>
      <c r="BG113" s="155">
        <v>1000000</v>
      </c>
      <c r="BH113" s="155">
        <f t="shared" si="60"/>
        <v>7000000</v>
      </c>
      <c r="BI113" s="156">
        <f t="shared" si="62"/>
        <v>53000000</v>
      </c>
      <c r="BJ113" s="155">
        <v>1000000</v>
      </c>
      <c r="BK113" s="155">
        <v>1000000</v>
      </c>
      <c r="BL113" s="155">
        <v>1000000</v>
      </c>
      <c r="BM113" s="155">
        <v>1000000</v>
      </c>
      <c r="BN113" s="155">
        <v>1000000</v>
      </c>
      <c r="BO113" s="155">
        <v>1000000</v>
      </c>
      <c r="BP113" s="155">
        <v>1000000</v>
      </c>
      <c r="BQ113" s="155">
        <v>1000000</v>
      </c>
      <c r="BR113" s="155">
        <v>1000000</v>
      </c>
      <c r="BS113" s="155">
        <v>1000000</v>
      </c>
      <c r="BT113" s="155">
        <v>1000000</v>
      </c>
      <c r="BU113" s="155">
        <v>1000000</v>
      </c>
      <c r="BV113" s="155">
        <f t="shared" si="71"/>
        <v>12000000</v>
      </c>
      <c r="BW113" s="156">
        <f t="shared" si="72"/>
        <v>41000000</v>
      </c>
      <c r="BX113" s="157">
        <v>1000000</v>
      </c>
      <c r="BY113" s="157">
        <v>1000000</v>
      </c>
      <c r="BZ113" s="157">
        <v>1000000</v>
      </c>
      <c r="CA113" s="157">
        <v>1000000</v>
      </c>
      <c r="CB113" s="157">
        <v>1000000</v>
      </c>
      <c r="CC113" s="157">
        <v>1000000</v>
      </c>
      <c r="CD113" s="157">
        <v>1000000</v>
      </c>
      <c r="CE113" s="157">
        <v>1000000</v>
      </c>
      <c r="CF113" s="157">
        <v>1000000</v>
      </c>
      <c r="CG113" s="157">
        <v>1000000</v>
      </c>
      <c r="CH113" s="157">
        <v>1000000</v>
      </c>
      <c r="CI113" s="157">
        <v>1000000</v>
      </c>
      <c r="CJ113" s="155">
        <f t="shared" si="77"/>
        <v>12000000</v>
      </c>
      <c r="CK113" s="156">
        <f t="shared" si="78"/>
        <v>29000000</v>
      </c>
      <c r="CL113" s="155">
        <v>1000000</v>
      </c>
      <c r="CM113" s="155">
        <v>1000000</v>
      </c>
      <c r="CN113" s="155">
        <v>1000000</v>
      </c>
      <c r="CO113" s="155">
        <v>1000000</v>
      </c>
      <c r="CP113" s="155">
        <v>1000000</v>
      </c>
      <c r="CQ113" s="155">
        <v>1000000</v>
      </c>
      <c r="CR113" s="155">
        <v>1000000</v>
      </c>
      <c r="CS113" s="155">
        <v>1000000</v>
      </c>
      <c r="CT113" s="155">
        <v>1000000</v>
      </c>
      <c r="CU113" s="155">
        <v>1000000</v>
      </c>
      <c r="CV113" s="155">
        <v>1000000</v>
      </c>
      <c r="CW113" s="155">
        <v>1000000</v>
      </c>
      <c r="CX113" s="155">
        <f t="shared" si="79"/>
        <v>12000000</v>
      </c>
      <c r="CY113" s="155">
        <f t="shared" si="80"/>
        <v>17000000</v>
      </c>
      <c r="CZ113" s="155">
        <f>S113</f>
        <v>416666.66666666669</v>
      </c>
      <c r="DA113" s="155">
        <v>416666.66666666669</v>
      </c>
      <c r="DB113" s="155">
        <v>416666.66666666669</v>
      </c>
      <c r="DC113" s="155">
        <v>416666.66666666669</v>
      </c>
      <c r="DD113" s="155"/>
      <c r="DE113" s="155"/>
      <c r="DF113" s="155"/>
      <c r="DG113" s="155"/>
      <c r="DH113" s="155"/>
      <c r="DI113" s="155"/>
      <c r="DJ113" s="155"/>
      <c r="DK113" s="155"/>
      <c r="DL113" s="155">
        <f t="shared" si="81"/>
        <v>1666666.6666666667</v>
      </c>
      <c r="DM113" s="155">
        <f t="shared" si="57"/>
        <v>15333333.333333334</v>
      </c>
      <c r="DN113" s="1">
        <f t="shared" si="58"/>
        <v>2022</v>
      </c>
    </row>
    <row r="114" spans="1:118" ht="13" x14ac:dyDescent="0.25">
      <c r="A114" s="80" t="s">
        <v>344</v>
      </c>
      <c r="B114" s="71" t="s">
        <v>196</v>
      </c>
      <c r="C114" s="72" t="s">
        <v>201</v>
      </c>
      <c r="D114" s="71" t="s">
        <v>147</v>
      </c>
      <c r="E114" s="142" t="s">
        <v>1133</v>
      </c>
      <c r="F114" s="71" t="s">
        <v>383</v>
      </c>
      <c r="G114" s="73">
        <v>44713</v>
      </c>
      <c r="H114" s="73">
        <v>44713</v>
      </c>
      <c r="I114" s="74" t="s">
        <v>717</v>
      </c>
      <c r="J114" s="142" t="s">
        <v>763</v>
      </c>
      <c r="K114" s="75" t="s">
        <v>203</v>
      </c>
      <c r="L114" s="71" t="s">
        <v>204</v>
      </c>
      <c r="M114" s="38" t="str">
        <f t="shared" si="65"/>
        <v>6274</v>
      </c>
      <c r="N114" s="71">
        <v>6274001906</v>
      </c>
      <c r="O114" s="75" t="s">
        <v>346</v>
      </c>
      <c r="P114" s="76"/>
      <c r="Q114" s="77"/>
      <c r="R114" s="76">
        <v>72000000</v>
      </c>
      <c r="S114" s="170">
        <f t="shared" si="54"/>
        <v>2000000</v>
      </c>
      <c r="T114" s="155">
        <v>0</v>
      </c>
      <c r="U114" s="155">
        <v>0</v>
      </c>
      <c r="V114" s="155">
        <v>0</v>
      </c>
      <c r="W114" s="155">
        <v>0</v>
      </c>
      <c r="X114" s="155">
        <v>0</v>
      </c>
      <c r="Y114" s="155">
        <v>0</v>
      </c>
      <c r="Z114" s="155">
        <v>0</v>
      </c>
      <c r="AA114" s="155">
        <v>0</v>
      </c>
      <c r="AB114" s="155">
        <v>0</v>
      </c>
      <c r="AC114" s="155">
        <v>0</v>
      </c>
      <c r="AD114" s="155">
        <v>0</v>
      </c>
      <c r="AE114" s="155">
        <v>0</v>
      </c>
      <c r="AF114" s="155">
        <f t="shared" si="75"/>
        <v>0</v>
      </c>
      <c r="AG114" s="159">
        <v>0</v>
      </c>
      <c r="AH114" s="155">
        <v>0</v>
      </c>
      <c r="AI114" s="155">
        <v>0</v>
      </c>
      <c r="AJ114" s="155">
        <v>0</v>
      </c>
      <c r="AK114" s="155">
        <v>0</v>
      </c>
      <c r="AL114" s="155">
        <v>0</v>
      </c>
      <c r="AM114" s="155">
        <v>0</v>
      </c>
      <c r="AN114" s="155">
        <v>0</v>
      </c>
      <c r="AO114" s="155">
        <v>0</v>
      </c>
      <c r="AP114" s="155">
        <v>0</v>
      </c>
      <c r="AQ114" s="155">
        <v>0</v>
      </c>
      <c r="AR114" s="155">
        <v>0</v>
      </c>
      <c r="AS114" s="155">
        <v>0</v>
      </c>
      <c r="AT114" s="155">
        <f t="shared" si="76"/>
        <v>0</v>
      </c>
      <c r="AU114" s="156">
        <v>0</v>
      </c>
      <c r="AV114" s="155">
        <v>0</v>
      </c>
      <c r="AW114" s="155">
        <v>0</v>
      </c>
      <c r="AX114" s="155">
        <v>0</v>
      </c>
      <c r="AY114" s="155">
        <v>0</v>
      </c>
      <c r="AZ114" s="155">
        <v>0</v>
      </c>
      <c r="BA114" s="155">
        <v>2000000</v>
      </c>
      <c r="BB114" s="155">
        <v>2000000</v>
      </c>
      <c r="BC114" s="155">
        <v>2000000</v>
      </c>
      <c r="BD114" s="155">
        <v>2000000</v>
      </c>
      <c r="BE114" s="155">
        <v>2000000</v>
      </c>
      <c r="BF114" s="155">
        <v>2000000</v>
      </c>
      <c r="BG114" s="155">
        <v>2000000</v>
      </c>
      <c r="BH114" s="155">
        <f t="shared" si="60"/>
        <v>14000000</v>
      </c>
      <c r="BI114" s="156">
        <f t="shared" si="62"/>
        <v>58000000</v>
      </c>
      <c r="BJ114" s="155">
        <v>2000000</v>
      </c>
      <c r="BK114" s="155">
        <v>2000000</v>
      </c>
      <c r="BL114" s="155">
        <v>2000000</v>
      </c>
      <c r="BM114" s="155">
        <v>2000000</v>
      </c>
      <c r="BN114" s="155">
        <v>2000000</v>
      </c>
      <c r="BO114" s="155">
        <v>2000000</v>
      </c>
      <c r="BP114" s="155">
        <v>2000000</v>
      </c>
      <c r="BQ114" s="155">
        <v>2000000</v>
      </c>
      <c r="BR114" s="155">
        <v>2000000</v>
      </c>
      <c r="BS114" s="155">
        <v>2000000</v>
      </c>
      <c r="BT114" s="155">
        <v>2000000</v>
      </c>
      <c r="BU114" s="155">
        <v>2000000</v>
      </c>
      <c r="BV114" s="155">
        <f t="shared" si="71"/>
        <v>24000000</v>
      </c>
      <c r="BW114" s="156">
        <f t="shared" si="72"/>
        <v>34000000</v>
      </c>
      <c r="BX114" s="157">
        <v>2000000</v>
      </c>
      <c r="BY114" s="157">
        <v>2000000</v>
      </c>
      <c r="BZ114" s="157">
        <v>2000000</v>
      </c>
      <c r="CA114" s="157">
        <v>2000000</v>
      </c>
      <c r="CB114" s="157">
        <v>2000000</v>
      </c>
      <c r="CC114" s="157">
        <v>2000000</v>
      </c>
      <c r="CD114" s="157">
        <v>2000000</v>
      </c>
      <c r="CE114" s="157">
        <v>2000000</v>
      </c>
      <c r="CF114" s="157">
        <v>2000000</v>
      </c>
      <c r="CG114" s="157">
        <v>2000000</v>
      </c>
      <c r="CH114" s="157">
        <v>2000000</v>
      </c>
      <c r="CI114" s="157">
        <v>2000000</v>
      </c>
      <c r="CJ114" s="155">
        <f t="shared" si="77"/>
        <v>24000000</v>
      </c>
      <c r="CK114" s="156">
        <f t="shared" si="78"/>
        <v>10000000</v>
      </c>
      <c r="CL114" s="155">
        <v>2000000</v>
      </c>
      <c r="CM114" s="155">
        <v>2000000</v>
      </c>
      <c r="CN114" s="155">
        <v>2000000</v>
      </c>
      <c r="CO114" s="155">
        <v>2000000</v>
      </c>
      <c r="CP114" s="155">
        <v>2000000</v>
      </c>
      <c r="CQ114" s="155"/>
      <c r="CR114" s="155"/>
      <c r="CS114" s="155"/>
      <c r="CT114" s="155"/>
      <c r="CU114" s="155"/>
      <c r="CV114" s="155"/>
      <c r="CW114" s="155"/>
      <c r="CX114" s="155">
        <f t="shared" si="79"/>
        <v>10000000</v>
      </c>
      <c r="CY114" s="155">
        <f t="shared" si="80"/>
        <v>0</v>
      </c>
      <c r="CZ114" s="155"/>
      <c r="DA114" s="155"/>
      <c r="DB114" s="155"/>
      <c r="DC114" s="155">
        <v>0</v>
      </c>
      <c r="DD114" s="155"/>
      <c r="DE114" s="155"/>
      <c r="DF114" s="155"/>
      <c r="DG114" s="155"/>
      <c r="DH114" s="155"/>
      <c r="DI114" s="155"/>
      <c r="DJ114" s="155"/>
      <c r="DK114" s="155"/>
      <c r="DL114" s="155">
        <f t="shared" si="81"/>
        <v>0</v>
      </c>
      <c r="DM114" s="155">
        <f t="shared" si="57"/>
        <v>0</v>
      </c>
      <c r="DN114" s="1">
        <f t="shared" si="58"/>
        <v>2022</v>
      </c>
    </row>
    <row r="115" spans="1:118" ht="13" x14ac:dyDescent="0.25">
      <c r="A115" s="80" t="s">
        <v>344</v>
      </c>
      <c r="B115" s="71" t="s">
        <v>196</v>
      </c>
      <c r="C115" s="72" t="s">
        <v>213</v>
      </c>
      <c r="D115" s="71" t="s">
        <v>88</v>
      </c>
      <c r="E115" s="142" t="s">
        <v>1134</v>
      </c>
      <c r="F115" s="71" t="s">
        <v>396</v>
      </c>
      <c r="G115" s="73">
        <v>44713</v>
      </c>
      <c r="H115" s="73">
        <v>44722</v>
      </c>
      <c r="I115" s="74" t="s">
        <v>1223</v>
      </c>
      <c r="J115" s="142" t="s">
        <v>751</v>
      </c>
      <c r="K115" s="75" t="s">
        <v>231</v>
      </c>
      <c r="L115" s="71" t="s">
        <v>215</v>
      </c>
      <c r="M115" s="38" t="str">
        <f t="shared" si="65"/>
        <v>6274</v>
      </c>
      <c r="N115" s="71">
        <v>6274001905</v>
      </c>
      <c r="O115" s="75" t="s">
        <v>346</v>
      </c>
      <c r="P115" s="76"/>
      <c r="Q115" s="77"/>
      <c r="R115" s="76">
        <v>472000000</v>
      </c>
      <c r="S115" s="170">
        <f t="shared" si="54"/>
        <v>3277777.777777778</v>
      </c>
      <c r="T115" s="155">
        <v>0</v>
      </c>
      <c r="U115" s="155">
        <v>0</v>
      </c>
      <c r="V115" s="155">
        <v>0</v>
      </c>
      <c r="W115" s="155">
        <v>0</v>
      </c>
      <c r="X115" s="155">
        <v>0</v>
      </c>
      <c r="Y115" s="155">
        <v>0</v>
      </c>
      <c r="Z115" s="155">
        <v>0</v>
      </c>
      <c r="AA115" s="155">
        <v>0</v>
      </c>
      <c r="AB115" s="155">
        <v>0</v>
      </c>
      <c r="AC115" s="155">
        <v>0</v>
      </c>
      <c r="AD115" s="155">
        <v>0</v>
      </c>
      <c r="AE115" s="155">
        <v>0</v>
      </c>
      <c r="AF115" s="155">
        <f t="shared" si="75"/>
        <v>0</v>
      </c>
      <c r="AG115" s="159">
        <v>0</v>
      </c>
      <c r="AH115" s="155">
        <v>0</v>
      </c>
      <c r="AI115" s="155">
        <v>0</v>
      </c>
      <c r="AJ115" s="155">
        <v>0</v>
      </c>
      <c r="AK115" s="155">
        <v>0</v>
      </c>
      <c r="AL115" s="155">
        <v>0</v>
      </c>
      <c r="AM115" s="155">
        <v>0</v>
      </c>
      <c r="AN115" s="155">
        <v>0</v>
      </c>
      <c r="AO115" s="155">
        <v>0</v>
      </c>
      <c r="AP115" s="155">
        <v>0</v>
      </c>
      <c r="AQ115" s="155">
        <v>0</v>
      </c>
      <c r="AR115" s="155">
        <v>0</v>
      </c>
      <c r="AS115" s="155">
        <v>0</v>
      </c>
      <c r="AT115" s="155">
        <f t="shared" si="76"/>
        <v>0</v>
      </c>
      <c r="AU115" s="156">
        <v>0</v>
      </c>
      <c r="AV115" s="155">
        <v>0</v>
      </c>
      <c r="AW115" s="155">
        <v>0</v>
      </c>
      <c r="AX115" s="155">
        <v>0</v>
      </c>
      <c r="AY115" s="155">
        <v>0</v>
      </c>
      <c r="AZ115" s="155">
        <v>0</v>
      </c>
      <c r="BA115" s="155">
        <v>7866666</v>
      </c>
      <c r="BB115" s="155">
        <v>7866666</v>
      </c>
      <c r="BC115" s="155">
        <v>7866666</v>
      </c>
      <c r="BD115" s="155">
        <v>7866666</v>
      </c>
      <c r="BE115" s="155">
        <v>7866666</v>
      </c>
      <c r="BF115" s="155">
        <v>7866666</v>
      </c>
      <c r="BG115" s="155">
        <v>7866666</v>
      </c>
      <c r="BH115" s="155">
        <f t="shared" si="60"/>
        <v>55066662</v>
      </c>
      <c r="BI115" s="156">
        <f t="shared" si="62"/>
        <v>416933338</v>
      </c>
      <c r="BJ115" s="155">
        <v>7866666</v>
      </c>
      <c r="BK115" s="155">
        <v>7866666</v>
      </c>
      <c r="BL115" s="155">
        <v>7866666</v>
      </c>
      <c r="BM115" s="155">
        <v>7866666</v>
      </c>
      <c r="BN115" s="155">
        <v>7866666</v>
      </c>
      <c r="BO115" s="155">
        <v>7866666</v>
      </c>
      <c r="BP115" s="155">
        <v>7866666</v>
      </c>
      <c r="BQ115" s="155">
        <v>7866666</v>
      </c>
      <c r="BR115" s="155">
        <v>7866666</v>
      </c>
      <c r="BS115" s="155">
        <v>7866666</v>
      </c>
      <c r="BT115" s="155">
        <v>7866666</v>
      </c>
      <c r="BU115" s="155">
        <v>7866666</v>
      </c>
      <c r="BV115" s="155">
        <f t="shared" si="71"/>
        <v>94399992</v>
      </c>
      <c r="BW115" s="156">
        <f t="shared" si="72"/>
        <v>322533346</v>
      </c>
      <c r="BX115" s="157">
        <v>7866666</v>
      </c>
      <c r="BY115" s="157">
        <v>7866666</v>
      </c>
      <c r="BZ115" s="157">
        <v>7866666</v>
      </c>
      <c r="CA115" s="157">
        <v>7866666</v>
      </c>
      <c r="CB115" s="157">
        <v>7866666</v>
      </c>
      <c r="CC115" s="157">
        <v>7866666</v>
      </c>
      <c r="CD115" s="157">
        <v>7866666</v>
      </c>
      <c r="CE115" s="157">
        <v>7866666</v>
      </c>
      <c r="CF115" s="157">
        <v>7866666</v>
      </c>
      <c r="CG115" s="157">
        <v>7866666</v>
      </c>
      <c r="CH115" s="157">
        <v>7866666</v>
      </c>
      <c r="CI115" s="157">
        <v>7866666</v>
      </c>
      <c r="CJ115" s="155">
        <f t="shared" si="77"/>
        <v>94399992</v>
      </c>
      <c r="CK115" s="156">
        <f t="shared" si="78"/>
        <v>228133354</v>
      </c>
      <c r="CL115" s="155">
        <v>7866666</v>
      </c>
      <c r="CM115" s="155">
        <v>7866666</v>
      </c>
      <c r="CN115" s="155">
        <v>7866666</v>
      </c>
      <c r="CO115" s="155">
        <v>7866666</v>
      </c>
      <c r="CP115" s="155">
        <v>7866666</v>
      </c>
      <c r="CQ115" s="155">
        <v>7866666</v>
      </c>
      <c r="CR115" s="155">
        <v>7866666</v>
      </c>
      <c r="CS115" s="155">
        <v>7866666</v>
      </c>
      <c r="CT115" s="155">
        <v>7866666</v>
      </c>
      <c r="CU115" s="155">
        <v>7866666</v>
      </c>
      <c r="CV115" s="155">
        <v>7866666</v>
      </c>
      <c r="CW115" s="155">
        <v>7866666</v>
      </c>
      <c r="CX115" s="155">
        <f t="shared" si="79"/>
        <v>94399992</v>
      </c>
      <c r="CY115" s="155">
        <f t="shared" si="80"/>
        <v>133733362</v>
      </c>
      <c r="CZ115" s="155">
        <f>S115</f>
        <v>3277777.777777778</v>
      </c>
      <c r="DA115" s="155">
        <v>3277777.777777778</v>
      </c>
      <c r="DB115" s="155">
        <v>3277777.777777778</v>
      </c>
      <c r="DC115" s="155">
        <v>3277777.777777778</v>
      </c>
      <c r="DD115" s="155"/>
      <c r="DE115" s="155"/>
      <c r="DF115" s="155"/>
      <c r="DG115" s="155"/>
      <c r="DH115" s="155"/>
      <c r="DI115" s="155"/>
      <c r="DJ115" s="155"/>
      <c r="DK115" s="155"/>
      <c r="DL115" s="155">
        <f t="shared" si="81"/>
        <v>13111111.111111112</v>
      </c>
      <c r="DM115" s="155">
        <f t="shared" si="57"/>
        <v>120622250.8888889</v>
      </c>
      <c r="DN115" s="1">
        <f t="shared" si="58"/>
        <v>2022</v>
      </c>
    </row>
    <row r="116" spans="1:118" ht="13" x14ac:dyDescent="0.25">
      <c r="A116" s="80" t="s">
        <v>712</v>
      </c>
      <c r="B116" s="80" t="s">
        <v>39</v>
      </c>
      <c r="C116" s="72"/>
      <c r="D116" s="161" t="s">
        <v>719</v>
      </c>
      <c r="E116" s="142" t="s">
        <v>694</v>
      </c>
      <c r="F116" s="71" t="s">
        <v>695</v>
      </c>
      <c r="G116" s="57">
        <v>44716</v>
      </c>
      <c r="H116" s="57">
        <v>44709</v>
      </c>
      <c r="I116" s="141" t="s">
        <v>717</v>
      </c>
      <c r="J116" s="148" t="s">
        <v>723</v>
      </c>
      <c r="K116" s="96" t="s">
        <v>599</v>
      </c>
      <c r="L116" s="38"/>
      <c r="M116" s="38" t="str">
        <f t="shared" si="65"/>
        <v>6423</v>
      </c>
      <c r="N116" s="57" t="s">
        <v>722</v>
      </c>
      <c r="O116" s="96">
        <v>6274001901</v>
      </c>
      <c r="P116" s="92"/>
      <c r="Q116" s="58"/>
      <c r="R116" s="158">
        <v>42280000</v>
      </c>
      <c r="S116" s="170">
        <f t="shared" si="54"/>
        <v>1174444.4444444445</v>
      </c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>
        <f t="shared" si="75"/>
        <v>0</v>
      </c>
      <c r="AG116" s="159">
        <v>0</v>
      </c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>
        <f t="shared" si="76"/>
        <v>0</v>
      </c>
      <c r="AU116" s="156">
        <v>0</v>
      </c>
      <c r="AV116" s="155">
        <v>0</v>
      </c>
      <c r="AW116" s="155">
        <v>0</v>
      </c>
      <c r="AX116" s="155">
        <v>0</v>
      </c>
      <c r="AY116" s="155">
        <v>0</v>
      </c>
      <c r="AZ116" s="155">
        <v>1174444.4444444445</v>
      </c>
      <c r="BA116" s="155">
        <v>1174444.4444444445</v>
      </c>
      <c r="BB116" s="155">
        <v>1174444.4444444445</v>
      </c>
      <c r="BC116" s="155">
        <v>1174444.4444444445</v>
      </c>
      <c r="BD116" s="155">
        <v>1174444.4444444445</v>
      </c>
      <c r="BE116" s="155">
        <v>1174444.4444444445</v>
      </c>
      <c r="BF116" s="155">
        <v>1174444.4444444445</v>
      </c>
      <c r="BG116" s="155">
        <v>1174444.4444444445</v>
      </c>
      <c r="BH116" s="155">
        <f t="shared" ref="BH116:BH140" si="82">+SUM(AV116:BG116)</f>
        <v>9395555.5555555541</v>
      </c>
      <c r="BI116" s="156">
        <f t="shared" si="62"/>
        <v>32884444.444444448</v>
      </c>
      <c r="BJ116" s="155">
        <v>1174444.4444444445</v>
      </c>
      <c r="BK116" s="155">
        <v>1174444.4444444445</v>
      </c>
      <c r="BL116" s="155">
        <v>1174444.4444444445</v>
      </c>
      <c r="BM116" s="155">
        <v>1174444.4444444445</v>
      </c>
      <c r="BN116" s="155">
        <v>1174444.4444444445</v>
      </c>
      <c r="BO116" s="155">
        <v>1174444.4444444445</v>
      </c>
      <c r="BP116" s="155">
        <v>1174444.4444444445</v>
      </c>
      <c r="BQ116" s="155">
        <v>1174444.4444444445</v>
      </c>
      <c r="BR116" s="155">
        <v>1174444.4444444445</v>
      </c>
      <c r="BS116" s="155">
        <v>1174444.4444444445</v>
      </c>
      <c r="BT116" s="155">
        <v>1174444.4444444445</v>
      </c>
      <c r="BU116" s="155">
        <v>1174444.4444444445</v>
      </c>
      <c r="BV116" s="155">
        <f t="shared" si="71"/>
        <v>14093333.33333333</v>
      </c>
      <c r="BW116" s="156">
        <f t="shared" si="72"/>
        <v>18791111.111111119</v>
      </c>
      <c r="BX116" s="157">
        <v>1174444.4444444445</v>
      </c>
      <c r="BY116" s="157">
        <v>1174444.4444444445</v>
      </c>
      <c r="BZ116" s="157">
        <v>1174444.4444444445</v>
      </c>
      <c r="CA116" s="157">
        <v>1174444.4444444445</v>
      </c>
      <c r="CB116" s="157">
        <v>1174444.4444444445</v>
      </c>
      <c r="CC116" s="157">
        <v>1174444.4444444445</v>
      </c>
      <c r="CD116" s="157">
        <v>1174444.4444444445</v>
      </c>
      <c r="CE116" s="157">
        <v>1174444.4444444445</v>
      </c>
      <c r="CF116" s="157">
        <v>1174444.4444444445</v>
      </c>
      <c r="CG116" s="157">
        <v>1174444.4444444445</v>
      </c>
      <c r="CH116" s="157">
        <v>1174444.4444444445</v>
      </c>
      <c r="CI116" s="157">
        <v>1174444.4444444445</v>
      </c>
      <c r="CJ116" s="155">
        <f t="shared" si="77"/>
        <v>14093333.33333333</v>
      </c>
      <c r="CK116" s="156">
        <f t="shared" si="78"/>
        <v>4697777.7777777892</v>
      </c>
      <c r="CL116" s="155">
        <v>1174444.4444444445</v>
      </c>
      <c r="CM116" s="155">
        <v>1174444.4444444445</v>
      </c>
      <c r="CN116" s="155">
        <v>1174444.4444444445</v>
      </c>
      <c r="CO116" s="155">
        <v>1174444.4444444445</v>
      </c>
      <c r="CP116" s="155">
        <v>0</v>
      </c>
      <c r="CQ116" s="155">
        <v>0</v>
      </c>
      <c r="CR116" s="155">
        <v>0</v>
      </c>
      <c r="CS116" s="155">
        <v>0</v>
      </c>
      <c r="CT116" s="155">
        <v>0</v>
      </c>
      <c r="CU116" s="155">
        <v>0</v>
      </c>
      <c r="CV116" s="155">
        <v>0</v>
      </c>
      <c r="CW116" s="155">
        <v>0</v>
      </c>
      <c r="CX116" s="155">
        <f t="shared" si="79"/>
        <v>4697777.777777778</v>
      </c>
      <c r="CY116" s="155">
        <f t="shared" si="80"/>
        <v>1.1175870895385742E-8</v>
      </c>
      <c r="CZ116" s="155">
        <f t="shared" ref="CZ116:CZ117" si="83">CY116</f>
        <v>1.1175870895385742E-8</v>
      </c>
      <c r="DA116" s="155">
        <v>1.1175870895385742E-8</v>
      </c>
      <c r="DB116" s="155"/>
      <c r="DC116" s="155">
        <v>0</v>
      </c>
      <c r="DD116" s="155"/>
      <c r="DE116" s="155"/>
      <c r="DF116" s="155"/>
      <c r="DG116" s="155"/>
      <c r="DH116" s="155"/>
      <c r="DI116" s="155"/>
      <c r="DJ116" s="155"/>
      <c r="DK116" s="155"/>
      <c r="DL116" s="155">
        <f t="shared" si="81"/>
        <v>2.2351741790771484E-8</v>
      </c>
      <c r="DM116" s="155">
        <f t="shared" si="57"/>
        <v>-1.1175870895385742E-8</v>
      </c>
      <c r="DN116" s="1">
        <f t="shared" si="58"/>
        <v>2022</v>
      </c>
    </row>
    <row r="117" spans="1:118" ht="13" x14ac:dyDescent="0.25">
      <c r="A117" s="80" t="s">
        <v>460</v>
      </c>
      <c r="B117" s="80" t="s">
        <v>39</v>
      </c>
      <c r="C117" s="72"/>
      <c r="D117" s="71" t="s">
        <v>82</v>
      </c>
      <c r="E117" s="142" t="s">
        <v>894</v>
      </c>
      <c r="F117" s="71" t="s">
        <v>465</v>
      </c>
      <c r="G117" s="73">
        <v>44722</v>
      </c>
      <c r="H117" s="73">
        <v>44722</v>
      </c>
      <c r="I117" s="74" t="s">
        <v>717</v>
      </c>
      <c r="J117" s="142" t="s">
        <v>94</v>
      </c>
      <c r="K117" s="75" t="s">
        <v>66</v>
      </c>
      <c r="L117" s="71"/>
      <c r="M117" s="38" t="str">
        <f t="shared" si="65"/>
        <v>6274</v>
      </c>
      <c r="N117" s="71">
        <v>6274001903</v>
      </c>
      <c r="O117" s="75" t="s">
        <v>346</v>
      </c>
      <c r="P117" s="76"/>
      <c r="Q117" s="77"/>
      <c r="R117" s="76">
        <v>65500000</v>
      </c>
      <c r="S117" s="170">
        <f t="shared" si="54"/>
        <v>1819444.4444444445</v>
      </c>
      <c r="T117" s="155">
        <v>0</v>
      </c>
      <c r="U117" s="155">
        <v>0</v>
      </c>
      <c r="V117" s="155">
        <v>0</v>
      </c>
      <c r="W117" s="155">
        <v>0</v>
      </c>
      <c r="X117" s="155">
        <v>0</v>
      </c>
      <c r="Y117" s="155">
        <v>0</v>
      </c>
      <c r="Z117" s="155">
        <v>0</v>
      </c>
      <c r="AA117" s="155">
        <v>0</v>
      </c>
      <c r="AB117" s="155">
        <v>0</v>
      </c>
      <c r="AC117" s="155">
        <v>0</v>
      </c>
      <c r="AD117" s="155">
        <v>0</v>
      </c>
      <c r="AE117" s="155">
        <v>0</v>
      </c>
      <c r="AF117" s="155">
        <f t="shared" si="75"/>
        <v>0</v>
      </c>
      <c r="AG117" s="159">
        <v>0</v>
      </c>
      <c r="AH117" s="155">
        <v>0</v>
      </c>
      <c r="AI117" s="155">
        <v>0</v>
      </c>
      <c r="AJ117" s="155">
        <v>0</v>
      </c>
      <c r="AK117" s="155">
        <v>0</v>
      </c>
      <c r="AL117" s="155">
        <v>0</v>
      </c>
      <c r="AM117" s="155">
        <v>0</v>
      </c>
      <c r="AN117" s="155">
        <v>0</v>
      </c>
      <c r="AO117" s="155">
        <v>0</v>
      </c>
      <c r="AP117" s="155">
        <v>0</v>
      </c>
      <c r="AQ117" s="155">
        <v>0</v>
      </c>
      <c r="AR117" s="155">
        <v>0</v>
      </c>
      <c r="AS117" s="155">
        <v>0</v>
      </c>
      <c r="AT117" s="155">
        <f t="shared" si="76"/>
        <v>0</v>
      </c>
      <c r="AU117" s="156">
        <v>0</v>
      </c>
      <c r="AV117" s="155">
        <v>0</v>
      </c>
      <c r="AW117" s="155">
        <v>0</v>
      </c>
      <c r="AX117" s="155">
        <v>0</v>
      </c>
      <c r="AY117" s="155">
        <v>0</v>
      </c>
      <c r="AZ117" s="155">
        <v>0</v>
      </c>
      <c r="BA117" s="155">
        <v>1819444.4444444445</v>
      </c>
      <c r="BB117" s="155">
        <v>1819444.4444444445</v>
      </c>
      <c r="BC117" s="155">
        <v>1819444.4444444445</v>
      </c>
      <c r="BD117" s="155">
        <v>1819444.4444444445</v>
      </c>
      <c r="BE117" s="155">
        <v>1819444.4444444445</v>
      </c>
      <c r="BF117" s="155">
        <v>1819444.4444444445</v>
      </c>
      <c r="BG117" s="155">
        <v>1819444.4444444445</v>
      </c>
      <c r="BH117" s="155">
        <f t="shared" si="82"/>
        <v>12736111.11111111</v>
      </c>
      <c r="BI117" s="156">
        <f t="shared" si="62"/>
        <v>52763888.888888888</v>
      </c>
      <c r="BJ117" s="155">
        <v>1819444.4444444445</v>
      </c>
      <c r="BK117" s="155">
        <v>1819444.4444444445</v>
      </c>
      <c r="BL117" s="155">
        <v>1819444.4444444445</v>
      </c>
      <c r="BM117" s="155">
        <v>1819444.4444444445</v>
      </c>
      <c r="BN117" s="155">
        <v>1819444.4444444445</v>
      </c>
      <c r="BO117" s="155">
        <v>1819444.4444444445</v>
      </c>
      <c r="BP117" s="155">
        <v>1819444.4444444445</v>
      </c>
      <c r="BQ117" s="155">
        <v>1819444.4444444445</v>
      </c>
      <c r="BR117" s="155">
        <v>1819444.4444444445</v>
      </c>
      <c r="BS117" s="155">
        <v>1819444.4444444445</v>
      </c>
      <c r="BT117" s="155">
        <v>1819444.4444444445</v>
      </c>
      <c r="BU117" s="155">
        <v>1819444.4444444445</v>
      </c>
      <c r="BV117" s="155">
        <f t="shared" si="71"/>
        <v>21833333.333333332</v>
      </c>
      <c r="BW117" s="156">
        <f t="shared" si="72"/>
        <v>30930555.555555556</v>
      </c>
      <c r="BX117" s="157">
        <v>1819444.4444444445</v>
      </c>
      <c r="BY117" s="157">
        <v>1819444.4444444445</v>
      </c>
      <c r="BZ117" s="157">
        <v>1819444.4444444445</v>
      </c>
      <c r="CA117" s="157">
        <v>1819444.4444444445</v>
      </c>
      <c r="CB117" s="157">
        <v>1819444.4444444445</v>
      </c>
      <c r="CC117" s="157">
        <v>1819444.4444444445</v>
      </c>
      <c r="CD117" s="157">
        <v>1819444.4444444445</v>
      </c>
      <c r="CE117" s="157">
        <v>1819444.4444444445</v>
      </c>
      <c r="CF117" s="157">
        <v>1819444.4444444445</v>
      </c>
      <c r="CG117" s="157">
        <v>1819444.4444444445</v>
      </c>
      <c r="CH117" s="157">
        <v>1819444.4444444445</v>
      </c>
      <c r="CI117" s="157">
        <v>1819444.4444444445</v>
      </c>
      <c r="CJ117" s="155">
        <f t="shared" si="77"/>
        <v>21833333.333333332</v>
      </c>
      <c r="CK117" s="156">
        <f t="shared" si="78"/>
        <v>9097222.2222222239</v>
      </c>
      <c r="CL117" s="155">
        <v>1819444.4444444445</v>
      </c>
      <c r="CM117" s="155">
        <v>1819444.4444444445</v>
      </c>
      <c r="CN117" s="155">
        <v>1819444.4444444445</v>
      </c>
      <c r="CO117" s="155">
        <v>1819444.4444444445</v>
      </c>
      <c r="CP117" s="155">
        <v>1819424.4444444445</v>
      </c>
      <c r="CQ117" s="155"/>
      <c r="CR117" s="155"/>
      <c r="CS117" s="155"/>
      <c r="CT117" s="155"/>
      <c r="CU117" s="155"/>
      <c r="CV117" s="155"/>
      <c r="CW117" s="155"/>
      <c r="CX117" s="155">
        <f t="shared" si="79"/>
        <v>9097202.222222222</v>
      </c>
      <c r="CY117" s="155">
        <f t="shared" si="80"/>
        <v>20.000000001862645</v>
      </c>
      <c r="CZ117" s="155">
        <f t="shared" si="83"/>
        <v>20.000000001862645</v>
      </c>
      <c r="DA117" s="155">
        <v>20.000000001862645</v>
      </c>
      <c r="DB117" s="155"/>
      <c r="DC117" s="155">
        <v>0</v>
      </c>
      <c r="DD117" s="155"/>
      <c r="DE117" s="155"/>
      <c r="DF117" s="155"/>
      <c r="DG117" s="155"/>
      <c r="DH117" s="155"/>
      <c r="DI117" s="155"/>
      <c r="DJ117" s="155"/>
      <c r="DK117" s="155"/>
      <c r="DL117" s="155">
        <f t="shared" si="81"/>
        <v>40.00000000372529</v>
      </c>
      <c r="DM117" s="155">
        <f t="shared" si="57"/>
        <v>-20.000000001862645</v>
      </c>
      <c r="DN117" s="1">
        <f t="shared" si="58"/>
        <v>2022</v>
      </c>
    </row>
    <row r="118" spans="1:118" ht="13" x14ac:dyDescent="0.25">
      <c r="A118" s="80" t="s">
        <v>712</v>
      </c>
      <c r="B118" s="80" t="s">
        <v>39</v>
      </c>
      <c r="C118" s="72"/>
      <c r="D118" s="161" t="s">
        <v>719</v>
      </c>
      <c r="E118" s="142" t="s">
        <v>692</v>
      </c>
      <c r="F118" s="71" t="s">
        <v>693</v>
      </c>
      <c r="G118" s="57">
        <v>44725</v>
      </c>
      <c r="H118" s="57">
        <v>44699</v>
      </c>
      <c r="I118" s="141" t="s">
        <v>720</v>
      </c>
      <c r="J118" s="148" t="s">
        <v>721</v>
      </c>
      <c r="K118" s="96" t="s">
        <v>50</v>
      </c>
      <c r="L118" s="38"/>
      <c r="M118" s="38" t="str">
        <f t="shared" si="65"/>
        <v>6423</v>
      </c>
      <c r="N118" s="57" t="s">
        <v>722</v>
      </c>
      <c r="O118" s="96">
        <v>6274001901</v>
      </c>
      <c r="P118" s="92"/>
      <c r="Q118" s="58"/>
      <c r="R118" s="158">
        <v>37545456</v>
      </c>
      <c r="S118" s="170">
        <f t="shared" si="54"/>
        <v>3128788</v>
      </c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>
        <f t="shared" si="75"/>
        <v>0</v>
      </c>
      <c r="AG118" s="159">
        <v>0</v>
      </c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>
        <f t="shared" si="76"/>
        <v>0</v>
      </c>
      <c r="AU118" s="156">
        <v>0</v>
      </c>
      <c r="AV118" s="155">
        <v>0</v>
      </c>
      <c r="AW118" s="155">
        <v>0</v>
      </c>
      <c r="AX118" s="155">
        <v>0</v>
      </c>
      <c r="AY118" s="155">
        <v>0</v>
      </c>
      <c r="AZ118" s="155">
        <v>3128788</v>
      </c>
      <c r="BA118" s="155">
        <v>3128788</v>
      </c>
      <c r="BB118" s="155">
        <v>3128788</v>
      </c>
      <c r="BC118" s="155">
        <v>3128788</v>
      </c>
      <c r="BD118" s="155">
        <v>3128788</v>
      </c>
      <c r="BE118" s="155">
        <v>3128788</v>
      </c>
      <c r="BF118" s="155">
        <v>3128788</v>
      </c>
      <c r="BG118" s="155">
        <v>3128788</v>
      </c>
      <c r="BH118" s="155">
        <f t="shared" si="82"/>
        <v>25030304</v>
      </c>
      <c r="BI118" s="156">
        <f t="shared" si="62"/>
        <v>12515152</v>
      </c>
      <c r="BJ118" s="155">
        <v>3128788</v>
      </c>
      <c r="BK118" s="155">
        <v>3128788</v>
      </c>
      <c r="BL118" s="155">
        <v>3128788</v>
      </c>
      <c r="BM118" s="155">
        <v>3128788</v>
      </c>
      <c r="BN118" s="155">
        <v>0</v>
      </c>
      <c r="BO118" s="155">
        <v>0</v>
      </c>
      <c r="BP118" s="155">
        <v>0</v>
      </c>
      <c r="BQ118" s="155">
        <v>0</v>
      </c>
      <c r="BR118" s="155">
        <v>0</v>
      </c>
      <c r="BS118" s="155">
        <v>0</v>
      </c>
      <c r="BT118" s="155">
        <v>0</v>
      </c>
      <c r="BU118" s="155">
        <v>0</v>
      </c>
      <c r="BV118" s="155">
        <f t="shared" si="71"/>
        <v>12515152</v>
      </c>
      <c r="BW118" s="156">
        <f t="shared" si="72"/>
        <v>0</v>
      </c>
      <c r="BX118" s="155">
        <v>0</v>
      </c>
      <c r="BY118" s="155">
        <v>0</v>
      </c>
      <c r="BZ118" s="155">
        <v>0</v>
      </c>
      <c r="CA118" s="155">
        <v>0</v>
      </c>
      <c r="CB118" s="155">
        <v>0</v>
      </c>
      <c r="CC118" s="155">
        <v>0</v>
      </c>
      <c r="CD118" s="155">
        <v>0</v>
      </c>
      <c r="CE118" s="155">
        <v>0</v>
      </c>
      <c r="CF118" s="155">
        <v>0</v>
      </c>
      <c r="CG118" s="155">
        <v>0</v>
      </c>
      <c r="CH118" s="155">
        <v>0</v>
      </c>
      <c r="CI118" s="155">
        <v>0</v>
      </c>
      <c r="CJ118" s="155">
        <v>0</v>
      </c>
      <c r="CK118" s="156">
        <v>0</v>
      </c>
      <c r="CL118" s="155">
        <v>0</v>
      </c>
      <c r="CM118" s="155">
        <v>0</v>
      </c>
      <c r="CN118" s="155">
        <v>0</v>
      </c>
      <c r="CO118" s="155">
        <v>0</v>
      </c>
      <c r="CP118" s="155">
        <v>0</v>
      </c>
      <c r="CQ118" s="155">
        <v>0</v>
      </c>
      <c r="CR118" s="155">
        <v>0</v>
      </c>
      <c r="CS118" s="155">
        <v>0</v>
      </c>
      <c r="CT118" s="155">
        <v>0</v>
      </c>
      <c r="CU118" s="155">
        <v>0</v>
      </c>
      <c r="CV118" s="155">
        <v>0</v>
      </c>
      <c r="CW118" s="155">
        <v>0</v>
      </c>
      <c r="CX118" s="155">
        <v>0</v>
      </c>
      <c r="CY118" s="155">
        <v>0</v>
      </c>
      <c r="CZ118" s="155"/>
      <c r="DA118" s="155"/>
      <c r="DB118" s="155"/>
      <c r="DC118" s="155">
        <v>0</v>
      </c>
      <c r="DD118" s="155"/>
      <c r="DE118" s="155"/>
      <c r="DF118" s="155"/>
      <c r="DG118" s="155"/>
      <c r="DH118" s="155"/>
      <c r="DI118" s="155"/>
      <c r="DJ118" s="155"/>
      <c r="DK118" s="155"/>
      <c r="DL118" s="155">
        <v>0</v>
      </c>
      <c r="DM118" s="155">
        <f t="shared" si="57"/>
        <v>0</v>
      </c>
      <c r="DN118" s="1">
        <f t="shared" si="58"/>
        <v>2022</v>
      </c>
    </row>
    <row r="119" spans="1:118" ht="13" x14ac:dyDescent="0.25">
      <c r="A119" s="80" t="s">
        <v>715</v>
      </c>
      <c r="B119" s="80" t="s">
        <v>39</v>
      </c>
      <c r="C119" s="72"/>
      <c r="D119" s="71" t="s">
        <v>176</v>
      </c>
      <c r="E119" s="142" t="s">
        <v>895</v>
      </c>
      <c r="F119" s="71" t="s">
        <v>574</v>
      </c>
      <c r="G119" s="73">
        <v>44725</v>
      </c>
      <c r="H119" s="73">
        <v>44728</v>
      </c>
      <c r="I119" s="74" t="s">
        <v>717</v>
      </c>
      <c r="J119" s="142" t="s">
        <v>721</v>
      </c>
      <c r="K119" s="75" t="s">
        <v>50</v>
      </c>
      <c r="L119" s="71"/>
      <c r="M119" s="38" t="str">
        <f t="shared" si="65"/>
        <v>6424</v>
      </c>
      <c r="N119" s="71">
        <v>6424001904</v>
      </c>
      <c r="O119" s="75">
        <v>6274001904</v>
      </c>
      <c r="P119" s="76"/>
      <c r="Q119" s="77"/>
      <c r="R119" s="76">
        <v>46318182</v>
      </c>
      <c r="S119" s="170">
        <f t="shared" si="54"/>
        <v>1286616.1666666667</v>
      </c>
      <c r="T119" s="155">
        <v>0</v>
      </c>
      <c r="U119" s="155">
        <v>0</v>
      </c>
      <c r="V119" s="155">
        <v>0</v>
      </c>
      <c r="W119" s="155">
        <v>0</v>
      </c>
      <c r="X119" s="155">
        <v>0</v>
      </c>
      <c r="Y119" s="155">
        <v>0</v>
      </c>
      <c r="Z119" s="155">
        <v>0</v>
      </c>
      <c r="AA119" s="155">
        <v>0</v>
      </c>
      <c r="AB119" s="155">
        <v>0</v>
      </c>
      <c r="AC119" s="155">
        <v>0</v>
      </c>
      <c r="AD119" s="155">
        <v>0</v>
      </c>
      <c r="AE119" s="155">
        <v>0</v>
      </c>
      <c r="AF119" s="155">
        <f t="shared" si="75"/>
        <v>0</v>
      </c>
      <c r="AG119" s="159">
        <v>0</v>
      </c>
      <c r="AH119" s="155">
        <v>0</v>
      </c>
      <c r="AI119" s="155">
        <v>0</v>
      </c>
      <c r="AJ119" s="155">
        <v>0</v>
      </c>
      <c r="AK119" s="155">
        <v>0</v>
      </c>
      <c r="AL119" s="155">
        <v>0</v>
      </c>
      <c r="AM119" s="155">
        <v>0</v>
      </c>
      <c r="AN119" s="155">
        <v>0</v>
      </c>
      <c r="AO119" s="155">
        <v>0</v>
      </c>
      <c r="AP119" s="155">
        <v>0</v>
      </c>
      <c r="AQ119" s="155">
        <v>0</v>
      </c>
      <c r="AR119" s="155">
        <v>0</v>
      </c>
      <c r="AS119" s="155">
        <v>0</v>
      </c>
      <c r="AT119" s="155">
        <f t="shared" si="76"/>
        <v>0</v>
      </c>
      <c r="AU119" s="156">
        <v>0</v>
      </c>
      <c r="AV119" s="155">
        <v>0</v>
      </c>
      <c r="AW119" s="155">
        <v>0</v>
      </c>
      <c r="AX119" s="155">
        <v>0</v>
      </c>
      <c r="AY119" s="155">
        <v>0</v>
      </c>
      <c r="AZ119" s="155">
        <v>0</v>
      </c>
      <c r="BA119" s="155">
        <v>1286616.1666666667</v>
      </c>
      <c r="BB119" s="155">
        <v>1286616.1666666667</v>
      </c>
      <c r="BC119" s="155">
        <v>1286616.1666666667</v>
      </c>
      <c r="BD119" s="155">
        <v>1286616.1666666667</v>
      </c>
      <c r="BE119" s="155">
        <v>1286616.1666666667</v>
      </c>
      <c r="BF119" s="155">
        <v>1286616.1666666667</v>
      </c>
      <c r="BG119" s="155">
        <v>1286616.1666666667</v>
      </c>
      <c r="BH119" s="155">
        <f t="shared" si="82"/>
        <v>9006313.1666666679</v>
      </c>
      <c r="BI119" s="156">
        <f t="shared" ref="BI119:BI140" si="84">+R119-BH119</f>
        <v>37311868.833333328</v>
      </c>
      <c r="BJ119" s="155">
        <v>1286616.1666666667</v>
      </c>
      <c r="BK119" s="155">
        <v>1286616.1666666667</v>
      </c>
      <c r="BL119" s="155">
        <v>1286616.1666666667</v>
      </c>
      <c r="BM119" s="155">
        <v>1286616.1666666667</v>
      </c>
      <c r="BN119" s="155">
        <v>1286616.1666666667</v>
      </c>
      <c r="BO119" s="155">
        <v>1286616.1666666667</v>
      </c>
      <c r="BP119" s="155">
        <v>1286616.1666666667</v>
      </c>
      <c r="BQ119" s="155">
        <v>1286616.1666666667</v>
      </c>
      <c r="BR119" s="155">
        <v>1286616.1666666667</v>
      </c>
      <c r="BS119" s="155">
        <v>1286616.1666666667</v>
      </c>
      <c r="BT119" s="155">
        <v>1286616.1666666667</v>
      </c>
      <c r="BU119" s="155">
        <v>1286616.1666666667</v>
      </c>
      <c r="BV119" s="155">
        <f t="shared" si="71"/>
        <v>15439393.999999998</v>
      </c>
      <c r="BW119" s="156">
        <f t="shared" si="72"/>
        <v>21872474.833333328</v>
      </c>
      <c r="BX119" s="157">
        <v>1286616.1666666667</v>
      </c>
      <c r="BY119" s="157">
        <v>1286616.1666666667</v>
      </c>
      <c r="BZ119" s="157">
        <v>1286616.1666666667</v>
      </c>
      <c r="CA119" s="157">
        <v>1286616.1666666667</v>
      </c>
      <c r="CB119" s="157">
        <v>1286616.1666666667</v>
      </c>
      <c r="CC119" s="157">
        <v>1286616.1666666667</v>
      </c>
      <c r="CD119" s="157">
        <v>1286616.1666666667</v>
      </c>
      <c r="CE119" s="157">
        <v>1286616.1666666667</v>
      </c>
      <c r="CF119" s="157">
        <v>1286616.1666666667</v>
      </c>
      <c r="CG119" s="157">
        <v>1286616.1666666667</v>
      </c>
      <c r="CH119" s="157">
        <v>1286616.1666666667</v>
      </c>
      <c r="CI119" s="157">
        <v>1286616.1666666667</v>
      </c>
      <c r="CJ119" s="155">
        <f t="shared" ref="CJ119:CJ160" si="85">+SUM(BX119:CI119)</f>
        <v>15439393.999999998</v>
      </c>
      <c r="CK119" s="156">
        <f t="shared" ref="CK119:CK125" si="86">+BW119-CJ119</f>
        <v>6433080.8333333302</v>
      </c>
      <c r="CL119" s="155">
        <v>1286616.1666666667</v>
      </c>
      <c r="CM119" s="155">
        <v>1286616.1666666667</v>
      </c>
      <c r="CN119" s="155">
        <v>1286616.1666666667</v>
      </c>
      <c r="CO119" s="155">
        <v>1286616.1666666667</v>
      </c>
      <c r="CP119" s="155">
        <v>1286622.1666666667</v>
      </c>
      <c r="CQ119" s="155"/>
      <c r="CR119" s="155"/>
      <c r="CS119" s="155"/>
      <c r="CT119" s="155"/>
      <c r="CU119" s="155"/>
      <c r="CV119" s="155"/>
      <c r="CW119" s="155"/>
      <c r="CX119" s="155">
        <f>+SUM(CL119:CW119)</f>
        <v>6433086.833333334</v>
      </c>
      <c r="CY119" s="155">
        <f>+CK119-CX119</f>
        <v>-6.0000000037252903</v>
      </c>
      <c r="CZ119" s="155"/>
      <c r="DA119" s="155"/>
      <c r="DB119" s="155"/>
      <c r="DC119" s="155">
        <v>0</v>
      </c>
      <c r="DD119" s="155"/>
      <c r="DE119" s="155"/>
      <c r="DF119" s="155"/>
      <c r="DG119" s="155"/>
      <c r="DH119" s="155"/>
      <c r="DI119" s="155"/>
      <c r="DJ119" s="155"/>
      <c r="DK119" s="155"/>
      <c r="DL119" s="155">
        <f>+SUM(CZ119:DK119)</f>
        <v>0</v>
      </c>
      <c r="DM119" s="155">
        <f t="shared" si="57"/>
        <v>-6.0000000037252903</v>
      </c>
      <c r="DN119" s="1">
        <f t="shared" si="58"/>
        <v>2022</v>
      </c>
    </row>
    <row r="120" spans="1:118" ht="13" x14ac:dyDescent="0.25">
      <c r="A120" s="80" t="s">
        <v>715</v>
      </c>
      <c r="B120" s="80" t="s">
        <v>39</v>
      </c>
      <c r="C120" s="72"/>
      <c r="D120" s="71" t="s">
        <v>176</v>
      </c>
      <c r="E120" s="142" t="s">
        <v>896</v>
      </c>
      <c r="F120" s="71" t="s">
        <v>575</v>
      </c>
      <c r="G120" s="73">
        <v>44725</v>
      </c>
      <c r="H120" s="73">
        <v>44728</v>
      </c>
      <c r="I120" s="74" t="s">
        <v>717</v>
      </c>
      <c r="J120" s="142" t="s">
        <v>721</v>
      </c>
      <c r="K120" s="75" t="s">
        <v>50</v>
      </c>
      <c r="L120" s="71"/>
      <c r="M120" s="38" t="str">
        <f t="shared" si="65"/>
        <v>6424</v>
      </c>
      <c r="N120" s="71">
        <v>6424001904</v>
      </c>
      <c r="O120" s="75">
        <v>6274001904</v>
      </c>
      <c r="P120" s="76"/>
      <c r="Q120" s="77"/>
      <c r="R120" s="76">
        <v>46318182</v>
      </c>
      <c r="S120" s="170">
        <f t="shared" si="54"/>
        <v>1286616.1666666667</v>
      </c>
      <c r="T120" s="155">
        <v>0</v>
      </c>
      <c r="U120" s="155">
        <v>0</v>
      </c>
      <c r="V120" s="155">
        <v>0</v>
      </c>
      <c r="W120" s="155">
        <v>0</v>
      </c>
      <c r="X120" s="155">
        <v>0</v>
      </c>
      <c r="Y120" s="155">
        <v>0</v>
      </c>
      <c r="Z120" s="155">
        <v>0</v>
      </c>
      <c r="AA120" s="155">
        <v>0</v>
      </c>
      <c r="AB120" s="155">
        <v>0</v>
      </c>
      <c r="AC120" s="155">
        <v>0</v>
      </c>
      <c r="AD120" s="155">
        <v>0</v>
      </c>
      <c r="AE120" s="155">
        <v>0</v>
      </c>
      <c r="AF120" s="155">
        <f t="shared" si="75"/>
        <v>0</v>
      </c>
      <c r="AG120" s="159">
        <v>0</v>
      </c>
      <c r="AH120" s="155">
        <v>0</v>
      </c>
      <c r="AI120" s="155">
        <v>0</v>
      </c>
      <c r="AJ120" s="155">
        <v>0</v>
      </c>
      <c r="AK120" s="155">
        <v>0</v>
      </c>
      <c r="AL120" s="155">
        <v>0</v>
      </c>
      <c r="AM120" s="155">
        <v>0</v>
      </c>
      <c r="AN120" s="155">
        <v>0</v>
      </c>
      <c r="AO120" s="155">
        <v>0</v>
      </c>
      <c r="AP120" s="155">
        <v>0</v>
      </c>
      <c r="AQ120" s="155">
        <v>0</v>
      </c>
      <c r="AR120" s="155">
        <v>0</v>
      </c>
      <c r="AS120" s="155">
        <v>0</v>
      </c>
      <c r="AT120" s="155">
        <f t="shared" si="76"/>
        <v>0</v>
      </c>
      <c r="AU120" s="156">
        <v>0</v>
      </c>
      <c r="AV120" s="155">
        <v>0</v>
      </c>
      <c r="AW120" s="155">
        <v>0</v>
      </c>
      <c r="AX120" s="155">
        <v>0</v>
      </c>
      <c r="AY120" s="155">
        <v>0</v>
      </c>
      <c r="AZ120" s="155">
        <v>0</v>
      </c>
      <c r="BA120" s="155">
        <v>1286616.1666666667</v>
      </c>
      <c r="BB120" s="155">
        <v>1286616.1666666667</v>
      </c>
      <c r="BC120" s="155">
        <v>1286616.1666666667</v>
      </c>
      <c r="BD120" s="155">
        <v>1286616.1666666667</v>
      </c>
      <c r="BE120" s="155">
        <v>1286616.1666666667</v>
      </c>
      <c r="BF120" s="155">
        <v>1286616.1666666667</v>
      </c>
      <c r="BG120" s="155">
        <v>1286616.1666666667</v>
      </c>
      <c r="BH120" s="155">
        <f t="shared" si="82"/>
        <v>9006313.1666666679</v>
      </c>
      <c r="BI120" s="156">
        <f t="shared" si="84"/>
        <v>37311868.833333328</v>
      </c>
      <c r="BJ120" s="155">
        <v>1286616.1666666667</v>
      </c>
      <c r="BK120" s="155">
        <v>1286616.1666666667</v>
      </c>
      <c r="BL120" s="155">
        <v>1286616.1666666667</v>
      </c>
      <c r="BM120" s="155">
        <v>1286616.1666666667</v>
      </c>
      <c r="BN120" s="155">
        <v>1286616.1666666667</v>
      </c>
      <c r="BO120" s="155">
        <v>1286616.1666666667</v>
      </c>
      <c r="BP120" s="155">
        <v>1286616.1666666667</v>
      </c>
      <c r="BQ120" s="155">
        <v>1286616.1666666667</v>
      </c>
      <c r="BR120" s="155">
        <v>1286616.1666666667</v>
      </c>
      <c r="BS120" s="155">
        <v>1286616.1666666667</v>
      </c>
      <c r="BT120" s="155">
        <v>1286616.1666666667</v>
      </c>
      <c r="BU120" s="155">
        <v>1286616.1666666667</v>
      </c>
      <c r="BV120" s="155">
        <f t="shared" si="71"/>
        <v>15439393.999999998</v>
      </c>
      <c r="BW120" s="156">
        <f t="shared" si="72"/>
        <v>21872474.833333328</v>
      </c>
      <c r="BX120" s="157">
        <v>1286616.1666666667</v>
      </c>
      <c r="BY120" s="157">
        <v>1286616.1666666667</v>
      </c>
      <c r="BZ120" s="157">
        <v>1286616.1666666667</v>
      </c>
      <c r="CA120" s="157">
        <v>1286616.1666666667</v>
      </c>
      <c r="CB120" s="157">
        <v>1286616.1666666667</v>
      </c>
      <c r="CC120" s="157">
        <v>1286616.1666666667</v>
      </c>
      <c r="CD120" s="157">
        <v>1286616.1666666667</v>
      </c>
      <c r="CE120" s="157">
        <v>1286616.1666666667</v>
      </c>
      <c r="CF120" s="157">
        <v>1286616.1666666667</v>
      </c>
      <c r="CG120" s="157">
        <v>1286616.1666666667</v>
      </c>
      <c r="CH120" s="157">
        <v>1286616.1666666667</v>
      </c>
      <c r="CI120" s="157">
        <v>1286616.1666666667</v>
      </c>
      <c r="CJ120" s="155">
        <f t="shared" si="85"/>
        <v>15439393.999999998</v>
      </c>
      <c r="CK120" s="156">
        <f t="shared" si="86"/>
        <v>6433080.8333333302</v>
      </c>
      <c r="CL120" s="155">
        <v>1286616.1666666667</v>
      </c>
      <c r="CM120" s="155">
        <v>1286616.1666666667</v>
      </c>
      <c r="CN120" s="155">
        <v>1286616.1666666667</v>
      </c>
      <c r="CO120" s="155">
        <v>1286616.1666666667</v>
      </c>
      <c r="CP120" s="155">
        <v>1286622.1666666667</v>
      </c>
      <c r="CQ120" s="155"/>
      <c r="CR120" s="155"/>
      <c r="CS120" s="155"/>
      <c r="CT120" s="155"/>
      <c r="CU120" s="155"/>
      <c r="CV120" s="155"/>
      <c r="CW120" s="155"/>
      <c r="CX120" s="155">
        <f>+SUM(CL120:CW120)</f>
        <v>6433086.833333334</v>
      </c>
      <c r="CY120" s="155">
        <f>+CK120-CX120</f>
        <v>-6.0000000037252903</v>
      </c>
      <c r="CZ120" s="155"/>
      <c r="DA120" s="155"/>
      <c r="DB120" s="155"/>
      <c r="DC120" s="155">
        <v>0</v>
      </c>
      <c r="DD120" s="155"/>
      <c r="DE120" s="155"/>
      <c r="DF120" s="155"/>
      <c r="DG120" s="155"/>
      <c r="DH120" s="155"/>
      <c r="DI120" s="155"/>
      <c r="DJ120" s="155"/>
      <c r="DK120" s="155"/>
      <c r="DL120" s="155">
        <f>+SUM(CZ120:DK120)</f>
        <v>0</v>
      </c>
      <c r="DM120" s="155">
        <f t="shared" si="57"/>
        <v>-6.0000000037252903</v>
      </c>
      <c r="DN120" s="1">
        <f t="shared" si="58"/>
        <v>2022</v>
      </c>
    </row>
    <row r="121" spans="1:118" ht="13" x14ac:dyDescent="0.25">
      <c r="A121" s="80" t="s">
        <v>460</v>
      </c>
      <c r="B121" s="80" t="s">
        <v>39</v>
      </c>
      <c r="C121" s="72"/>
      <c r="D121" s="71" t="s">
        <v>147</v>
      </c>
      <c r="E121" s="142" t="s">
        <v>897</v>
      </c>
      <c r="F121" s="71" t="s">
        <v>503</v>
      </c>
      <c r="G121" s="73">
        <v>44734</v>
      </c>
      <c r="H121" s="73">
        <v>44734</v>
      </c>
      <c r="I121" s="74" t="s">
        <v>1223</v>
      </c>
      <c r="J121" s="142" t="s">
        <v>94</v>
      </c>
      <c r="K121" s="75" t="s">
        <v>66</v>
      </c>
      <c r="L121" s="71"/>
      <c r="M121" s="38" t="str">
        <f t="shared" si="65"/>
        <v>6274</v>
      </c>
      <c r="N121" s="71">
        <v>6274001906</v>
      </c>
      <c r="O121" s="75" t="s">
        <v>346</v>
      </c>
      <c r="P121" s="76"/>
      <c r="Q121" s="77"/>
      <c r="R121" s="76">
        <v>142187500</v>
      </c>
      <c r="S121" s="170">
        <f t="shared" si="54"/>
        <v>987413.1944444445</v>
      </c>
      <c r="T121" s="155">
        <v>0</v>
      </c>
      <c r="U121" s="155">
        <v>0</v>
      </c>
      <c r="V121" s="155">
        <v>0</v>
      </c>
      <c r="W121" s="155">
        <v>0</v>
      </c>
      <c r="X121" s="155">
        <v>0</v>
      </c>
      <c r="Y121" s="155">
        <v>0</v>
      </c>
      <c r="Z121" s="155">
        <v>0</v>
      </c>
      <c r="AA121" s="155">
        <v>0</v>
      </c>
      <c r="AB121" s="155">
        <v>0</v>
      </c>
      <c r="AC121" s="155">
        <v>0</v>
      </c>
      <c r="AD121" s="155">
        <v>0</v>
      </c>
      <c r="AE121" s="155">
        <v>0</v>
      </c>
      <c r="AF121" s="155">
        <f t="shared" si="75"/>
        <v>0</v>
      </c>
      <c r="AG121" s="159">
        <v>0</v>
      </c>
      <c r="AH121" s="155">
        <v>0</v>
      </c>
      <c r="AI121" s="155">
        <v>0</v>
      </c>
      <c r="AJ121" s="155">
        <v>0</v>
      </c>
      <c r="AK121" s="155">
        <v>0</v>
      </c>
      <c r="AL121" s="155">
        <v>0</v>
      </c>
      <c r="AM121" s="155">
        <v>0</v>
      </c>
      <c r="AN121" s="155">
        <v>0</v>
      </c>
      <c r="AO121" s="155">
        <v>0</v>
      </c>
      <c r="AP121" s="155">
        <v>0</v>
      </c>
      <c r="AQ121" s="155">
        <v>0</v>
      </c>
      <c r="AR121" s="155">
        <v>0</v>
      </c>
      <c r="AS121" s="155">
        <v>0</v>
      </c>
      <c r="AT121" s="155">
        <f t="shared" si="76"/>
        <v>0</v>
      </c>
      <c r="AU121" s="156">
        <v>0</v>
      </c>
      <c r="AV121" s="155">
        <v>0</v>
      </c>
      <c r="AW121" s="155">
        <v>0</v>
      </c>
      <c r="AX121" s="155">
        <v>0</v>
      </c>
      <c r="AY121" s="155">
        <v>0</v>
      </c>
      <c r="AZ121" s="155">
        <v>0</v>
      </c>
      <c r="BA121" s="155">
        <v>2369791.6666666665</v>
      </c>
      <c r="BB121" s="155">
        <v>2369791.6666666665</v>
      </c>
      <c r="BC121" s="155">
        <v>2369791.6666666665</v>
      </c>
      <c r="BD121" s="155">
        <v>2369791.6666666665</v>
      </c>
      <c r="BE121" s="155">
        <v>2369791.6666666665</v>
      </c>
      <c r="BF121" s="155">
        <v>2369791.6666666665</v>
      </c>
      <c r="BG121" s="155">
        <v>2369791.6666666665</v>
      </c>
      <c r="BH121" s="155">
        <f t="shared" si="82"/>
        <v>16588541.666666664</v>
      </c>
      <c r="BI121" s="156">
        <f t="shared" si="84"/>
        <v>125598958.33333334</v>
      </c>
      <c r="BJ121" s="155">
        <v>2369791.6666666665</v>
      </c>
      <c r="BK121" s="155">
        <v>2369791.6666666665</v>
      </c>
      <c r="BL121" s="155">
        <v>2369791.6666666665</v>
      </c>
      <c r="BM121" s="155">
        <v>2369791.6666666665</v>
      </c>
      <c r="BN121" s="155">
        <v>2369791.6666666665</v>
      </c>
      <c r="BO121" s="155">
        <v>2369791.6666666665</v>
      </c>
      <c r="BP121" s="155">
        <v>2369791.6666666665</v>
      </c>
      <c r="BQ121" s="155">
        <v>2369791.6666666665</v>
      </c>
      <c r="BR121" s="155">
        <v>2369791.6666666665</v>
      </c>
      <c r="BS121" s="155">
        <v>2369791.6666666665</v>
      </c>
      <c r="BT121" s="155">
        <v>2369791.6666666665</v>
      </c>
      <c r="BU121" s="155">
        <v>2369791.6666666665</v>
      </c>
      <c r="BV121" s="155">
        <f t="shared" si="71"/>
        <v>28437500.000000004</v>
      </c>
      <c r="BW121" s="156">
        <f t="shared" si="72"/>
        <v>97161458.333333343</v>
      </c>
      <c r="BX121" s="157">
        <v>2369791.6666666665</v>
      </c>
      <c r="BY121" s="157">
        <v>2369791.6666666665</v>
      </c>
      <c r="BZ121" s="157">
        <v>2369791.6666666665</v>
      </c>
      <c r="CA121" s="157">
        <v>2369791.6666666665</v>
      </c>
      <c r="CB121" s="157">
        <v>2369791.6666666665</v>
      </c>
      <c r="CC121" s="157">
        <v>2369791.6666666665</v>
      </c>
      <c r="CD121" s="157">
        <v>2369791.6666666665</v>
      </c>
      <c r="CE121" s="157">
        <v>2369791.6666666665</v>
      </c>
      <c r="CF121" s="157">
        <v>2369791.6666666665</v>
      </c>
      <c r="CG121" s="157">
        <v>2369791.6666666665</v>
      </c>
      <c r="CH121" s="157">
        <v>2369791.6666666665</v>
      </c>
      <c r="CI121" s="157">
        <v>2369791.6666666665</v>
      </c>
      <c r="CJ121" s="155">
        <f t="shared" si="85"/>
        <v>28437500.000000004</v>
      </c>
      <c r="CK121" s="156">
        <f t="shared" si="86"/>
        <v>68723958.333333343</v>
      </c>
      <c r="CL121" s="155">
        <v>2369791.6666666665</v>
      </c>
      <c r="CM121" s="155">
        <v>2369791.6666666665</v>
      </c>
      <c r="CN121" s="155">
        <v>2369791.6666666665</v>
      </c>
      <c r="CO121" s="155">
        <v>2369791.6666666665</v>
      </c>
      <c r="CP121" s="155">
        <v>2369791.6666666665</v>
      </c>
      <c r="CQ121" s="155">
        <v>2369791.6666666665</v>
      </c>
      <c r="CR121" s="155">
        <v>2369791.6666666665</v>
      </c>
      <c r="CS121" s="155">
        <v>2369791.6666666665</v>
      </c>
      <c r="CT121" s="155">
        <v>2369791.6666666665</v>
      </c>
      <c r="CU121" s="155">
        <v>2369791.6666666665</v>
      </c>
      <c r="CV121" s="155">
        <v>2369791.6666666665</v>
      </c>
      <c r="CW121" s="155">
        <v>2369791.6666666665</v>
      </c>
      <c r="CX121" s="155">
        <f>+SUM(CL121:CW121)</f>
        <v>28437500.000000004</v>
      </c>
      <c r="CY121" s="155">
        <f>+CK121-CX121</f>
        <v>40286458.333333343</v>
      </c>
      <c r="CZ121" s="155">
        <f t="shared" ref="CZ121:CZ123" si="87">S121</f>
        <v>987413.1944444445</v>
      </c>
      <c r="DA121" s="155">
        <v>987413.1944444445</v>
      </c>
      <c r="DB121" s="155">
        <v>987413.1944444445</v>
      </c>
      <c r="DC121" s="155">
        <v>987413.1944444445</v>
      </c>
      <c r="DD121" s="155"/>
      <c r="DE121" s="155"/>
      <c r="DF121" s="155"/>
      <c r="DG121" s="155"/>
      <c r="DH121" s="155"/>
      <c r="DI121" s="155"/>
      <c r="DJ121" s="155"/>
      <c r="DK121" s="155"/>
      <c r="DL121" s="155">
        <f>+SUM(CZ121:DK121)</f>
        <v>3949652.777777778</v>
      </c>
      <c r="DM121" s="155">
        <f t="shared" si="57"/>
        <v>36336805.555555567</v>
      </c>
      <c r="DN121" s="1">
        <f t="shared" si="58"/>
        <v>2022</v>
      </c>
    </row>
    <row r="122" spans="1:118" ht="13" x14ac:dyDescent="0.25">
      <c r="A122" s="71" t="s">
        <v>195</v>
      </c>
      <c r="B122" s="71" t="s">
        <v>196</v>
      </c>
      <c r="C122" s="72" t="s">
        <v>229</v>
      </c>
      <c r="D122" s="71" t="s">
        <v>82</v>
      </c>
      <c r="E122" s="142" t="s">
        <v>1024</v>
      </c>
      <c r="F122" s="71" t="s">
        <v>230</v>
      </c>
      <c r="G122" s="73">
        <v>44736</v>
      </c>
      <c r="H122" s="73">
        <v>44736</v>
      </c>
      <c r="I122" s="74" t="s">
        <v>1223</v>
      </c>
      <c r="J122" s="142" t="s">
        <v>751</v>
      </c>
      <c r="K122" s="75" t="s">
        <v>231</v>
      </c>
      <c r="L122" s="71" t="s">
        <v>232</v>
      </c>
      <c r="M122" s="38" t="str">
        <f t="shared" si="65"/>
        <v>6274</v>
      </c>
      <c r="N122" s="71">
        <v>6274001903</v>
      </c>
      <c r="O122" s="75">
        <v>6274001903</v>
      </c>
      <c r="P122" s="76"/>
      <c r="Q122" s="77"/>
      <c r="R122" s="76">
        <v>551292212</v>
      </c>
      <c r="S122" s="78">
        <f t="shared" si="54"/>
        <v>3828418.138888889</v>
      </c>
      <c r="T122" s="41">
        <v>0</v>
      </c>
      <c r="U122" s="41">
        <v>0</v>
      </c>
      <c r="V122" s="41">
        <v>0</v>
      </c>
      <c r="W122" s="41">
        <v>0</v>
      </c>
      <c r="X122" s="41">
        <v>0</v>
      </c>
      <c r="Y122" s="41">
        <v>0</v>
      </c>
      <c r="Z122" s="41">
        <v>0</v>
      </c>
      <c r="AA122" s="41">
        <v>0</v>
      </c>
      <c r="AB122" s="41">
        <v>0</v>
      </c>
      <c r="AC122" s="41">
        <v>0</v>
      </c>
      <c r="AD122" s="41">
        <v>0</v>
      </c>
      <c r="AE122" s="41">
        <v>0</v>
      </c>
      <c r="AF122" s="41">
        <f t="shared" si="75"/>
        <v>0</v>
      </c>
      <c r="AG122" s="41">
        <v>0</v>
      </c>
      <c r="AH122" s="41">
        <v>0</v>
      </c>
      <c r="AI122" s="41">
        <v>0</v>
      </c>
      <c r="AJ122" s="41">
        <v>0</v>
      </c>
      <c r="AK122" s="41"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0</v>
      </c>
      <c r="AS122" s="41">
        <v>0</v>
      </c>
      <c r="AT122" s="41">
        <f t="shared" si="76"/>
        <v>0</v>
      </c>
      <c r="AU122" s="79">
        <v>0</v>
      </c>
      <c r="AV122" s="41">
        <v>0</v>
      </c>
      <c r="AW122" s="41">
        <v>0</v>
      </c>
      <c r="AX122" s="41">
        <v>0</v>
      </c>
      <c r="AY122" s="41">
        <v>0</v>
      </c>
      <c r="AZ122" s="41">
        <v>0</v>
      </c>
      <c r="BA122" s="41">
        <v>9188203</v>
      </c>
      <c r="BB122" s="41">
        <v>9188203</v>
      </c>
      <c r="BC122" s="41">
        <v>9188203</v>
      </c>
      <c r="BD122" s="41">
        <v>9188203</v>
      </c>
      <c r="BE122" s="41">
        <v>9188203</v>
      </c>
      <c r="BF122" s="41">
        <v>9188203</v>
      </c>
      <c r="BG122" s="41">
        <v>9188203</v>
      </c>
      <c r="BH122" s="41">
        <f t="shared" si="82"/>
        <v>64317421</v>
      </c>
      <c r="BI122" s="79">
        <f t="shared" si="84"/>
        <v>486974791</v>
      </c>
      <c r="BJ122" s="41">
        <v>9188203</v>
      </c>
      <c r="BK122" s="41">
        <v>9188203</v>
      </c>
      <c r="BL122" s="41">
        <v>9188203</v>
      </c>
      <c r="BM122" s="41">
        <v>9188203</v>
      </c>
      <c r="BN122" s="41">
        <v>9188203</v>
      </c>
      <c r="BO122" s="41">
        <v>9188203</v>
      </c>
      <c r="BP122" s="41">
        <v>9188203</v>
      </c>
      <c r="BQ122" s="41">
        <v>9188203</v>
      </c>
      <c r="BR122" s="41">
        <v>9188203</v>
      </c>
      <c r="BS122" s="41">
        <v>9188203</v>
      </c>
      <c r="BT122" s="41">
        <v>9188203</v>
      </c>
      <c r="BU122" s="41">
        <v>9188203</v>
      </c>
      <c r="BV122" s="41">
        <f t="shared" si="71"/>
        <v>110258436</v>
      </c>
      <c r="BW122" s="79">
        <f t="shared" si="72"/>
        <v>376716355</v>
      </c>
      <c r="BX122" s="61">
        <v>9188203</v>
      </c>
      <c r="BY122" s="61">
        <v>9188203</v>
      </c>
      <c r="BZ122" s="61">
        <v>9188203</v>
      </c>
      <c r="CA122" s="61">
        <v>9188203</v>
      </c>
      <c r="CB122" s="61">
        <v>9188203</v>
      </c>
      <c r="CC122" s="61">
        <v>9188203</v>
      </c>
      <c r="CD122" s="61">
        <v>9188203</v>
      </c>
      <c r="CE122" s="61">
        <v>9188203</v>
      </c>
      <c r="CF122" s="61">
        <v>9188203</v>
      </c>
      <c r="CG122" s="61">
        <v>9188203</v>
      </c>
      <c r="CH122" s="61">
        <v>9188203</v>
      </c>
      <c r="CI122" s="61">
        <v>9188203</v>
      </c>
      <c r="CJ122" s="41">
        <f t="shared" si="85"/>
        <v>110258436</v>
      </c>
      <c r="CK122" s="79">
        <f t="shared" si="86"/>
        <v>266457919</v>
      </c>
      <c r="CL122" s="41">
        <v>9188203</v>
      </c>
      <c r="CM122" s="41">
        <v>9188203</v>
      </c>
      <c r="CN122" s="41">
        <v>9188203</v>
      </c>
      <c r="CO122" s="41">
        <v>9188203</v>
      </c>
      <c r="CP122" s="41">
        <v>9188203</v>
      </c>
      <c r="CQ122" s="41">
        <v>9188203</v>
      </c>
      <c r="CR122" s="41">
        <v>9188203</v>
      </c>
      <c r="CS122" s="41">
        <v>9188203</v>
      </c>
      <c r="CT122" s="41">
        <v>9188203</v>
      </c>
      <c r="CU122" s="41">
        <v>9188203</v>
      </c>
      <c r="CV122" s="41">
        <v>9188203</v>
      </c>
      <c r="CW122" s="41">
        <v>9188203</v>
      </c>
      <c r="CX122" s="41">
        <f>+SUM(CL122:CW122)</f>
        <v>110258436</v>
      </c>
      <c r="CY122" s="41">
        <f>+CK122-CX122</f>
        <v>156199483</v>
      </c>
      <c r="CZ122" s="41">
        <f t="shared" si="87"/>
        <v>3828418.138888889</v>
      </c>
      <c r="DA122" s="41">
        <v>3828418.138888889</v>
      </c>
      <c r="DB122" s="41">
        <v>3828418.138888889</v>
      </c>
      <c r="DC122" s="41">
        <v>3828418.138888889</v>
      </c>
      <c r="DD122" s="41"/>
      <c r="DE122" s="41"/>
      <c r="DF122" s="41"/>
      <c r="DG122" s="41"/>
      <c r="DH122" s="41"/>
      <c r="DI122" s="41"/>
      <c r="DJ122" s="41"/>
      <c r="DK122" s="41"/>
      <c r="DL122" s="41">
        <f>+SUM(CZ122:DK122)</f>
        <v>15313672.555555556</v>
      </c>
      <c r="DM122" s="41">
        <f t="shared" si="57"/>
        <v>140885810.44444445</v>
      </c>
      <c r="DN122" s="1">
        <f t="shared" si="58"/>
        <v>2022</v>
      </c>
    </row>
    <row r="123" spans="1:118" ht="13" x14ac:dyDescent="0.25">
      <c r="A123" s="80" t="s">
        <v>715</v>
      </c>
      <c r="B123" s="80" t="s">
        <v>39</v>
      </c>
      <c r="C123" s="72"/>
      <c r="D123" s="71" t="s">
        <v>176</v>
      </c>
      <c r="E123" s="142" t="s">
        <v>892</v>
      </c>
      <c r="F123" s="71" t="s">
        <v>576</v>
      </c>
      <c r="G123" s="73">
        <v>44743</v>
      </c>
      <c r="H123" s="73">
        <v>44699</v>
      </c>
      <c r="I123" s="74" t="s">
        <v>1228</v>
      </c>
      <c r="J123" s="142" t="s">
        <v>721</v>
      </c>
      <c r="K123" s="75" t="s">
        <v>50</v>
      </c>
      <c r="L123" s="71"/>
      <c r="M123" s="38" t="str">
        <f t="shared" si="65"/>
        <v>6424</v>
      </c>
      <c r="N123" s="71">
        <v>6424001904</v>
      </c>
      <c r="O123" s="75">
        <v>6274001904</v>
      </c>
      <c r="P123" s="76"/>
      <c r="Q123" s="77"/>
      <c r="R123" s="76">
        <v>35838000</v>
      </c>
      <c r="S123" s="170">
        <f t="shared" si="54"/>
        <v>298650</v>
      </c>
      <c r="T123" s="155">
        <v>0</v>
      </c>
      <c r="U123" s="155">
        <v>0</v>
      </c>
      <c r="V123" s="155">
        <v>0</v>
      </c>
      <c r="W123" s="155">
        <v>0</v>
      </c>
      <c r="X123" s="155">
        <v>0</v>
      </c>
      <c r="Y123" s="155">
        <v>0</v>
      </c>
      <c r="Z123" s="155">
        <v>0</v>
      </c>
      <c r="AA123" s="155">
        <v>0</v>
      </c>
      <c r="AB123" s="155">
        <v>0</v>
      </c>
      <c r="AC123" s="155">
        <v>0</v>
      </c>
      <c r="AD123" s="155">
        <v>0</v>
      </c>
      <c r="AE123" s="155">
        <v>0</v>
      </c>
      <c r="AF123" s="155">
        <f t="shared" si="75"/>
        <v>0</v>
      </c>
      <c r="AG123" s="159">
        <v>0</v>
      </c>
      <c r="AH123" s="155">
        <v>0</v>
      </c>
      <c r="AI123" s="155">
        <v>0</v>
      </c>
      <c r="AJ123" s="155">
        <v>0</v>
      </c>
      <c r="AK123" s="155">
        <v>0</v>
      </c>
      <c r="AL123" s="155">
        <v>0</v>
      </c>
      <c r="AM123" s="155">
        <v>0</v>
      </c>
      <c r="AN123" s="155">
        <v>0</v>
      </c>
      <c r="AO123" s="155">
        <v>0</v>
      </c>
      <c r="AP123" s="155">
        <v>0</v>
      </c>
      <c r="AQ123" s="155">
        <v>0</v>
      </c>
      <c r="AR123" s="155">
        <v>0</v>
      </c>
      <c r="AS123" s="155">
        <v>0</v>
      </c>
      <c r="AT123" s="155">
        <f t="shared" si="76"/>
        <v>0</v>
      </c>
      <c r="AU123" s="156">
        <v>0</v>
      </c>
      <c r="AV123" s="155">
        <v>0</v>
      </c>
      <c r="AW123" s="155">
        <v>0</v>
      </c>
      <c r="AX123" s="155">
        <v>0</v>
      </c>
      <c r="AY123" s="155">
        <v>0</v>
      </c>
      <c r="AZ123" s="155">
        <v>597300</v>
      </c>
      <c r="BA123" s="155">
        <v>597300</v>
      </c>
      <c r="BB123" s="155">
        <v>597300</v>
      </c>
      <c r="BC123" s="155">
        <v>597300</v>
      </c>
      <c r="BD123" s="155">
        <v>597300</v>
      </c>
      <c r="BE123" s="155">
        <v>597300</v>
      </c>
      <c r="BF123" s="155">
        <v>597300</v>
      </c>
      <c r="BG123" s="155">
        <v>597300</v>
      </c>
      <c r="BH123" s="155">
        <f t="shared" si="82"/>
        <v>4778400</v>
      </c>
      <c r="BI123" s="156">
        <f t="shared" si="84"/>
        <v>31059600</v>
      </c>
      <c r="BJ123" s="155">
        <v>597300</v>
      </c>
      <c r="BK123" s="155">
        <v>597300</v>
      </c>
      <c r="BL123" s="155">
        <v>597300</v>
      </c>
      <c r="BM123" s="155">
        <v>597300</v>
      </c>
      <c r="BN123" s="155">
        <v>597300</v>
      </c>
      <c r="BO123" s="155">
        <v>597300</v>
      </c>
      <c r="BP123" s="155">
        <v>597300</v>
      </c>
      <c r="BQ123" s="155">
        <v>597300</v>
      </c>
      <c r="BR123" s="155">
        <v>597300</v>
      </c>
      <c r="BS123" s="155">
        <v>597300</v>
      </c>
      <c r="BT123" s="155">
        <v>597300</v>
      </c>
      <c r="BU123" s="155">
        <v>597300</v>
      </c>
      <c r="BV123" s="155">
        <f t="shared" si="71"/>
        <v>7167600</v>
      </c>
      <c r="BW123" s="156">
        <f t="shared" si="72"/>
        <v>23892000</v>
      </c>
      <c r="BX123" s="157">
        <v>597300</v>
      </c>
      <c r="BY123" s="157">
        <v>597300</v>
      </c>
      <c r="BZ123" s="157">
        <v>597300</v>
      </c>
      <c r="CA123" s="157">
        <v>597300</v>
      </c>
      <c r="CB123" s="157">
        <v>597300</v>
      </c>
      <c r="CC123" s="157">
        <v>597300</v>
      </c>
      <c r="CD123" s="157">
        <v>597300</v>
      </c>
      <c r="CE123" s="157">
        <v>597300</v>
      </c>
      <c r="CF123" s="157">
        <v>597300</v>
      </c>
      <c r="CG123" s="157">
        <v>597300</v>
      </c>
      <c r="CH123" s="157">
        <v>597300</v>
      </c>
      <c r="CI123" s="157">
        <v>597300</v>
      </c>
      <c r="CJ123" s="155">
        <f t="shared" si="85"/>
        <v>7167600</v>
      </c>
      <c r="CK123" s="156">
        <f t="shared" si="86"/>
        <v>16724400</v>
      </c>
      <c r="CL123" s="155">
        <v>597300</v>
      </c>
      <c r="CM123" s="155">
        <v>597300</v>
      </c>
      <c r="CN123" s="155">
        <v>597300</v>
      </c>
      <c r="CO123" s="155">
        <v>597300</v>
      </c>
      <c r="CP123" s="155">
        <v>597300</v>
      </c>
      <c r="CQ123" s="155">
        <v>597300</v>
      </c>
      <c r="CR123" s="155">
        <v>597300</v>
      </c>
      <c r="CS123" s="155">
        <v>597300</v>
      </c>
      <c r="CT123" s="155">
        <v>597300</v>
      </c>
      <c r="CU123" s="155">
        <v>597300</v>
      </c>
      <c r="CV123" s="155">
        <v>597300</v>
      </c>
      <c r="CW123" s="155">
        <v>597300</v>
      </c>
      <c r="CX123" s="155">
        <f>+SUM(CL123:CW123)</f>
        <v>7167600</v>
      </c>
      <c r="CY123" s="155">
        <f>+CK123-CX123</f>
        <v>9556800</v>
      </c>
      <c r="CZ123" s="155">
        <f t="shared" si="87"/>
        <v>298650</v>
      </c>
      <c r="DA123" s="155">
        <v>298650</v>
      </c>
      <c r="DB123" s="155">
        <v>298650</v>
      </c>
      <c r="DC123" s="155">
        <v>298650</v>
      </c>
      <c r="DD123" s="155"/>
      <c r="DE123" s="155"/>
      <c r="DF123" s="155"/>
      <c r="DG123" s="155"/>
      <c r="DH123" s="155"/>
      <c r="DI123" s="155"/>
      <c r="DJ123" s="155"/>
      <c r="DK123" s="155"/>
      <c r="DL123" s="155">
        <f>+SUM(CZ123:DK123)</f>
        <v>1194600</v>
      </c>
      <c r="DM123" s="155">
        <f t="shared" si="57"/>
        <v>8362200</v>
      </c>
      <c r="DN123" s="1">
        <f t="shared" si="58"/>
        <v>2022</v>
      </c>
    </row>
    <row r="124" spans="1:118" ht="13" x14ac:dyDescent="0.25">
      <c r="A124" s="80" t="s">
        <v>460</v>
      </c>
      <c r="B124" s="80" t="s">
        <v>39</v>
      </c>
      <c r="C124" s="72"/>
      <c r="D124" s="71" t="s">
        <v>64</v>
      </c>
      <c r="E124" s="142" t="s">
        <v>898</v>
      </c>
      <c r="F124" s="71" t="s">
        <v>584</v>
      </c>
      <c r="G124" s="73">
        <v>44743</v>
      </c>
      <c r="H124" s="73">
        <v>44740</v>
      </c>
      <c r="I124" s="74" t="s">
        <v>1423</v>
      </c>
      <c r="J124" s="142" t="s">
        <v>94</v>
      </c>
      <c r="K124" s="75" t="s">
        <v>66</v>
      </c>
      <c r="L124" s="71"/>
      <c r="M124" s="38" t="str">
        <f t="shared" si="65"/>
        <v>6274</v>
      </c>
      <c r="N124" s="71">
        <v>6274001909</v>
      </c>
      <c r="O124" s="75">
        <v>6274001909</v>
      </c>
      <c r="P124" s="76"/>
      <c r="Q124" s="77"/>
      <c r="R124" s="76">
        <v>60800000</v>
      </c>
      <c r="S124" s="170">
        <f t="shared" si="54"/>
        <v>2026666.6666666667</v>
      </c>
      <c r="T124" s="155">
        <v>0</v>
      </c>
      <c r="U124" s="155">
        <v>0</v>
      </c>
      <c r="V124" s="155">
        <v>0</v>
      </c>
      <c r="W124" s="155">
        <v>0</v>
      </c>
      <c r="X124" s="155">
        <v>0</v>
      </c>
      <c r="Y124" s="155">
        <v>0</v>
      </c>
      <c r="Z124" s="155">
        <v>0</v>
      </c>
      <c r="AA124" s="155">
        <v>0</v>
      </c>
      <c r="AB124" s="155">
        <v>0</v>
      </c>
      <c r="AC124" s="155">
        <v>0</v>
      </c>
      <c r="AD124" s="155">
        <v>0</v>
      </c>
      <c r="AE124" s="155">
        <v>0</v>
      </c>
      <c r="AF124" s="155">
        <f t="shared" si="75"/>
        <v>0</v>
      </c>
      <c r="AG124" s="159">
        <v>0</v>
      </c>
      <c r="AH124" s="155">
        <v>0</v>
      </c>
      <c r="AI124" s="155">
        <v>0</v>
      </c>
      <c r="AJ124" s="155">
        <v>0</v>
      </c>
      <c r="AK124" s="155">
        <v>0</v>
      </c>
      <c r="AL124" s="155">
        <v>0</v>
      </c>
      <c r="AM124" s="155">
        <v>0</v>
      </c>
      <c r="AN124" s="155">
        <v>0</v>
      </c>
      <c r="AO124" s="155">
        <v>0</v>
      </c>
      <c r="AP124" s="155">
        <v>0</v>
      </c>
      <c r="AQ124" s="155">
        <v>0</v>
      </c>
      <c r="AR124" s="155">
        <v>0</v>
      </c>
      <c r="AS124" s="155">
        <v>0</v>
      </c>
      <c r="AT124" s="155">
        <f t="shared" si="76"/>
        <v>0</v>
      </c>
      <c r="AU124" s="156">
        <v>0</v>
      </c>
      <c r="AV124" s="155">
        <v>0</v>
      </c>
      <c r="AW124" s="155">
        <v>0</v>
      </c>
      <c r="AX124" s="155">
        <v>0</v>
      </c>
      <c r="AY124" s="155">
        <v>0</v>
      </c>
      <c r="AZ124" s="155">
        <v>0</v>
      </c>
      <c r="BA124" s="155">
        <v>2026666.6666666667</v>
      </c>
      <c r="BB124" s="155">
        <v>2026666.6666666667</v>
      </c>
      <c r="BC124" s="155">
        <v>2026666.6666666667</v>
      </c>
      <c r="BD124" s="155">
        <v>2026666.6666666667</v>
      </c>
      <c r="BE124" s="155">
        <v>2026666.6666666667</v>
      </c>
      <c r="BF124" s="155">
        <v>2026666.6666666667</v>
      </c>
      <c r="BG124" s="155">
        <v>2026666.6666666667</v>
      </c>
      <c r="BH124" s="155">
        <f t="shared" si="82"/>
        <v>14186666.666666666</v>
      </c>
      <c r="BI124" s="156">
        <f t="shared" si="84"/>
        <v>46613333.333333336</v>
      </c>
      <c r="BJ124" s="155">
        <v>2026666.6666666667</v>
      </c>
      <c r="BK124" s="155">
        <v>2026666.6666666667</v>
      </c>
      <c r="BL124" s="155">
        <v>2026666.6666666667</v>
      </c>
      <c r="BM124" s="155">
        <v>2026666.6666666667</v>
      </c>
      <c r="BN124" s="155">
        <v>2026666.6666666667</v>
      </c>
      <c r="BO124" s="155">
        <v>2026666.6666666667</v>
      </c>
      <c r="BP124" s="155">
        <v>2026666.6666666667</v>
      </c>
      <c r="BQ124" s="155">
        <v>2026666.6666666667</v>
      </c>
      <c r="BR124" s="155">
        <v>2026666.6666666667</v>
      </c>
      <c r="BS124" s="155">
        <v>2026666.6666666667</v>
      </c>
      <c r="BT124" s="155">
        <v>2026666.6666666667</v>
      </c>
      <c r="BU124" s="155">
        <v>2026666.6666666667</v>
      </c>
      <c r="BV124" s="155">
        <f t="shared" si="71"/>
        <v>24320000.000000004</v>
      </c>
      <c r="BW124" s="156">
        <f t="shared" si="72"/>
        <v>22293333.333333332</v>
      </c>
      <c r="BX124" s="157">
        <v>2026666.6666666667</v>
      </c>
      <c r="BY124" s="157">
        <v>2026666.6666666667</v>
      </c>
      <c r="BZ124" s="157">
        <v>2026666.6666666667</v>
      </c>
      <c r="CA124" s="157">
        <v>2026666.6666666667</v>
      </c>
      <c r="CB124" s="157">
        <v>2026666.6666666667</v>
      </c>
      <c r="CC124" s="157">
        <v>2026666.6666666667</v>
      </c>
      <c r="CD124" s="157">
        <v>2026666.6666666667</v>
      </c>
      <c r="CE124" s="157">
        <v>2026666.6666666667</v>
      </c>
      <c r="CF124" s="157">
        <v>2026666.6666666667</v>
      </c>
      <c r="CG124" s="157">
        <v>2026666.6666666667</v>
      </c>
      <c r="CH124" s="157">
        <v>2026686.6666666667</v>
      </c>
      <c r="CI124" s="157"/>
      <c r="CJ124" s="155">
        <f t="shared" si="85"/>
        <v>22293353.333333336</v>
      </c>
      <c r="CK124" s="156">
        <f t="shared" si="86"/>
        <v>-20.00000000372529</v>
      </c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59"/>
      <c r="CW124" s="159"/>
      <c r="CX124" s="159"/>
      <c r="CY124" s="159"/>
      <c r="CZ124" s="159"/>
      <c r="DA124" s="159"/>
      <c r="DB124" s="159"/>
      <c r="DC124" s="159">
        <v>0</v>
      </c>
      <c r="DD124" s="159"/>
      <c r="DE124" s="159"/>
      <c r="DF124" s="159"/>
      <c r="DG124" s="159"/>
      <c r="DH124" s="159"/>
      <c r="DI124" s="159"/>
      <c r="DJ124" s="159"/>
      <c r="DK124" s="159"/>
      <c r="DL124" s="159"/>
      <c r="DM124" s="159">
        <f t="shared" si="57"/>
        <v>0</v>
      </c>
      <c r="DN124" s="1">
        <f t="shared" si="58"/>
        <v>2022</v>
      </c>
    </row>
    <row r="125" spans="1:118" s="42" customFormat="1" ht="13" x14ac:dyDescent="0.25">
      <c r="A125" s="80" t="s">
        <v>460</v>
      </c>
      <c r="B125" s="80" t="s">
        <v>39</v>
      </c>
      <c r="C125" s="72"/>
      <c r="D125" s="71" t="s">
        <v>82</v>
      </c>
      <c r="E125" s="142" t="s">
        <v>899</v>
      </c>
      <c r="F125" s="71" t="s">
        <v>468</v>
      </c>
      <c r="G125" s="73">
        <v>44755</v>
      </c>
      <c r="H125" s="73">
        <v>44757</v>
      </c>
      <c r="I125" s="74" t="s">
        <v>717</v>
      </c>
      <c r="J125" s="142" t="s">
        <v>94</v>
      </c>
      <c r="K125" s="75" t="s">
        <v>66</v>
      </c>
      <c r="L125" s="71"/>
      <c r="M125" s="38" t="str">
        <f t="shared" si="65"/>
        <v>6274</v>
      </c>
      <c r="N125" s="71">
        <v>6274001903</v>
      </c>
      <c r="O125" s="75" t="s">
        <v>346</v>
      </c>
      <c r="P125" s="76"/>
      <c r="Q125" s="77"/>
      <c r="R125" s="76">
        <v>76000000</v>
      </c>
      <c r="S125" s="170">
        <f t="shared" si="54"/>
        <v>2111111.111111111</v>
      </c>
      <c r="T125" s="158">
        <v>0</v>
      </c>
      <c r="U125" s="158">
        <v>0</v>
      </c>
      <c r="V125" s="158">
        <v>0</v>
      </c>
      <c r="W125" s="158">
        <v>0</v>
      </c>
      <c r="X125" s="158">
        <v>0</v>
      </c>
      <c r="Y125" s="158">
        <v>0</v>
      </c>
      <c r="Z125" s="158">
        <v>0</v>
      </c>
      <c r="AA125" s="158">
        <v>0</v>
      </c>
      <c r="AB125" s="158">
        <v>0</v>
      </c>
      <c r="AC125" s="158">
        <v>0</v>
      </c>
      <c r="AD125" s="158">
        <v>0</v>
      </c>
      <c r="AE125" s="158">
        <v>0</v>
      </c>
      <c r="AF125" s="158">
        <f t="shared" si="75"/>
        <v>0</v>
      </c>
      <c r="AG125" s="156">
        <v>0</v>
      </c>
      <c r="AH125" s="158">
        <v>0</v>
      </c>
      <c r="AI125" s="158">
        <v>0</v>
      </c>
      <c r="AJ125" s="158">
        <v>0</v>
      </c>
      <c r="AK125" s="158">
        <v>0</v>
      </c>
      <c r="AL125" s="158">
        <v>0</v>
      </c>
      <c r="AM125" s="158">
        <v>0</v>
      </c>
      <c r="AN125" s="158">
        <v>0</v>
      </c>
      <c r="AO125" s="158">
        <v>0</v>
      </c>
      <c r="AP125" s="158">
        <v>0</v>
      </c>
      <c r="AQ125" s="158">
        <v>0</v>
      </c>
      <c r="AR125" s="158">
        <v>0</v>
      </c>
      <c r="AS125" s="158">
        <v>0</v>
      </c>
      <c r="AT125" s="158">
        <f t="shared" si="76"/>
        <v>0</v>
      </c>
      <c r="AU125" s="156">
        <v>0</v>
      </c>
      <c r="AV125" s="158">
        <v>0</v>
      </c>
      <c r="AW125" s="158">
        <v>0</v>
      </c>
      <c r="AX125" s="158">
        <v>0</v>
      </c>
      <c r="AY125" s="158">
        <v>0</v>
      </c>
      <c r="AZ125" s="158">
        <v>0</v>
      </c>
      <c r="BA125" s="158">
        <v>0</v>
      </c>
      <c r="BB125" s="158">
        <v>2111111.111111111</v>
      </c>
      <c r="BC125" s="158">
        <v>2111111.111111111</v>
      </c>
      <c r="BD125" s="158">
        <v>2111111.111111111</v>
      </c>
      <c r="BE125" s="158">
        <v>2111111.111111111</v>
      </c>
      <c r="BF125" s="158">
        <v>2111111.111111111</v>
      </c>
      <c r="BG125" s="158">
        <v>2111111.111111111</v>
      </c>
      <c r="BH125" s="158">
        <f t="shared" si="82"/>
        <v>12666666.666666668</v>
      </c>
      <c r="BI125" s="156">
        <f t="shared" si="84"/>
        <v>63333333.333333328</v>
      </c>
      <c r="BJ125" s="158">
        <v>2111111.111111111</v>
      </c>
      <c r="BK125" s="158">
        <v>2111111.111111111</v>
      </c>
      <c r="BL125" s="158">
        <v>2111111.111111111</v>
      </c>
      <c r="BM125" s="158">
        <v>2111111.111111111</v>
      </c>
      <c r="BN125" s="158">
        <v>2111111.111111111</v>
      </c>
      <c r="BO125" s="158">
        <v>2111111.111111111</v>
      </c>
      <c r="BP125" s="158">
        <v>2111111.111111111</v>
      </c>
      <c r="BQ125" s="158">
        <v>2111111.111111111</v>
      </c>
      <c r="BR125" s="158">
        <v>2111111.111111111</v>
      </c>
      <c r="BS125" s="158">
        <v>2111111.111111111</v>
      </c>
      <c r="BT125" s="158">
        <v>2111111.111111111</v>
      </c>
      <c r="BU125" s="158">
        <v>2111111.111111111</v>
      </c>
      <c r="BV125" s="158">
        <f t="shared" si="71"/>
        <v>25333333.33333334</v>
      </c>
      <c r="BW125" s="156">
        <f t="shared" si="72"/>
        <v>37999999.999999985</v>
      </c>
      <c r="BX125" s="167">
        <v>2111111.111111111</v>
      </c>
      <c r="BY125" s="167">
        <v>2111111.111111111</v>
      </c>
      <c r="BZ125" s="167">
        <v>2111111.111111111</v>
      </c>
      <c r="CA125" s="167">
        <v>2111111.111111111</v>
      </c>
      <c r="CB125" s="167">
        <v>2111111.111111111</v>
      </c>
      <c r="CC125" s="167">
        <v>2111111.111111111</v>
      </c>
      <c r="CD125" s="167">
        <v>2111111.111111111</v>
      </c>
      <c r="CE125" s="167">
        <v>2111111.111111111</v>
      </c>
      <c r="CF125" s="167">
        <v>2111111.111111111</v>
      </c>
      <c r="CG125" s="167">
        <v>2111111.111111111</v>
      </c>
      <c r="CH125" s="167">
        <v>2111111.111111111</v>
      </c>
      <c r="CI125" s="167">
        <v>2111111.111111111</v>
      </c>
      <c r="CJ125" s="158">
        <f t="shared" si="85"/>
        <v>25333333.33333334</v>
      </c>
      <c r="CK125" s="156">
        <f t="shared" si="86"/>
        <v>12666666.666666646</v>
      </c>
      <c r="CL125" s="158">
        <v>2111111.111111111</v>
      </c>
      <c r="CM125" s="158">
        <v>2111111.111111111</v>
      </c>
      <c r="CN125" s="158">
        <v>2111111.111111111</v>
      </c>
      <c r="CO125" s="158">
        <v>2111111.111111111</v>
      </c>
      <c r="CP125" s="158">
        <v>2111111.111111111</v>
      </c>
      <c r="CQ125" s="158">
        <v>2111115.111111111</v>
      </c>
      <c r="CR125" s="158"/>
      <c r="CS125" s="158"/>
      <c r="CT125" s="158"/>
      <c r="CU125" s="158"/>
      <c r="CV125" s="158"/>
      <c r="CW125" s="158"/>
      <c r="CX125" s="155">
        <f t="shared" ref="CX125:CX170" si="88">+SUM(CL125:CW125)</f>
        <v>12666670.666666668</v>
      </c>
      <c r="CY125" s="158">
        <f t="shared" ref="CY125:CY156" si="89">+CK125-CX125</f>
        <v>-4.0000000223517418</v>
      </c>
      <c r="CZ125" s="158"/>
      <c r="DA125" s="158"/>
      <c r="DB125" s="158"/>
      <c r="DC125" s="158">
        <v>0</v>
      </c>
      <c r="DD125" s="158"/>
      <c r="DE125" s="158"/>
      <c r="DF125" s="158"/>
      <c r="DG125" s="158"/>
      <c r="DH125" s="158"/>
      <c r="DI125" s="158"/>
      <c r="DJ125" s="158"/>
      <c r="DK125" s="158"/>
      <c r="DL125" s="155">
        <f t="shared" ref="DL125:DL170" si="90">+SUM(CZ125:DK125)</f>
        <v>0</v>
      </c>
      <c r="DM125" s="158">
        <f t="shared" si="57"/>
        <v>-4.0000000223517418</v>
      </c>
      <c r="DN125" s="1">
        <f t="shared" si="58"/>
        <v>2022</v>
      </c>
    </row>
    <row r="126" spans="1:118" s="42" customFormat="1" ht="13" x14ac:dyDescent="0.25">
      <c r="A126" s="80" t="s">
        <v>715</v>
      </c>
      <c r="B126" s="80" t="s">
        <v>39</v>
      </c>
      <c r="C126" s="72"/>
      <c r="D126" s="71" t="s">
        <v>176</v>
      </c>
      <c r="E126" s="142" t="s">
        <v>798</v>
      </c>
      <c r="F126" s="71" t="s">
        <v>799</v>
      </c>
      <c r="G126" s="73">
        <v>44764</v>
      </c>
      <c r="H126" s="73">
        <v>44765</v>
      </c>
      <c r="I126" s="74" t="s">
        <v>720</v>
      </c>
      <c r="J126" s="74" t="s">
        <v>775</v>
      </c>
      <c r="K126" s="75" t="s">
        <v>596</v>
      </c>
      <c r="L126" s="71"/>
      <c r="M126" s="38" t="str">
        <f t="shared" si="65"/>
        <v>6424</v>
      </c>
      <c r="N126" s="160" t="s">
        <v>819</v>
      </c>
      <c r="O126" s="75"/>
      <c r="P126" s="76"/>
      <c r="Q126" s="77"/>
      <c r="R126" s="165">
        <v>86890910</v>
      </c>
      <c r="S126" s="170">
        <f t="shared" si="54"/>
        <v>7240909.166666667</v>
      </c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>
        <f t="shared" si="75"/>
        <v>0</v>
      </c>
      <c r="AG126" s="156">
        <v>0</v>
      </c>
      <c r="AH126" s="158">
        <v>0</v>
      </c>
      <c r="AI126" s="158">
        <v>0</v>
      </c>
      <c r="AJ126" s="158">
        <v>0</v>
      </c>
      <c r="AK126" s="158">
        <v>0</v>
      </c>
      <c r="AL126" s="158">
        <v>0</v>
      </c>
      <c r="AM126" s="158">
        <v>0</v>
      </c>
      <c r="AN126" s="158">
        <v>0</v>
      </c>
      <c r="AO126" s="158">
        <v>0</v>
      </c>
      <c r="AP126" s="158">
        <v>0</v>
      </c>
      <c r="AQ126" s="158">
        <v>0</v>
      </c>
      <c r="AR126" s="158">
        <v>0</v>
      </c>
      <c r="AS126" s="158">
        <v>0</v>
      </c>
      <c r="AT126" s="158">
        <f t="shared" si="76"/>
        <v>0</v>
      </c>
      <c r="AU126" s="156">
        <v>0</v>
      </c>
      <c r="AV126" s="158">
        <v>0</v>
      </c>
      <c r="AW126" s="158">
        <v>0</v>
      </c>
      <c r="AX126" s="158">
        <v>0</v>
      </c>
      <c r="AY126" s="158">
        <v>0</v>
      </c>
      <c r="AZ126" s="158">
        <v>0</v>
      </c>
      <c r="BA126" s="158">
        <v>0</v>
      </c>
      <c r="BB126" s="158">
        <v>7240909.166666667</v>
      </c>
      <c r="BC126" s="158">
        <v>7240909.166666667</v>
      </c>
      <c r="BD126" s="158">
        <v>7240909.166666667</v>
      </c>
      <c r="BE126" s="158">
        <v>7240909.166666667</v>
      </c>
      <c r="BF126" s="158">
        <v>7240909.166666667</v>
      </c>
      <c r="BG126" s="158">
        <v>7240909.166666667</v>
      </c>
      <c r="BH126" s="158">
        <f t="shared" si="82"/>
        <v>43445455</v>
      </c>
      <c r="BI126" s="156">
        <f t="shared" si="84"/>
        <v>43445455</v>
      </c>
      <c r="BJ126" s="158">
        <v>7240909.166666667</v>
      </c>
      <c r="BK126" s="158">
        <v>7240909.166666667</v>
      </c>
      <c r="BL126" s="158">
        <v>7240909.166666667</v>
      </c>
      <c r="BM126" s="158">
        <v>7240909.166666667</v>
      </c>
      <c r="BN126" s="158">
        <v>7240909.166666667</v>
      </c>
      <c r="BO126" s="158">
        <v>7240909.166666667</v>
      </c>
      <c r="BP126" s="158">
        <v>0</v>
      </c>
      <c r="BQ126" s="158">
        <v>0</v>
      </c>
      <c r="BR126" s="158">
        <v>0</v>
      </c>
      <c r="BS126" s="158">
        <v>0</v>
      </c>
      <c r="BT126" s="158">
        <v>0</v>
      </c>
      <c r="BU126" s="158">
        <v>0</v>
      </c>
      <c r="BV126" s="158">
        <f t="shared" si="71"/>
        <v>43445455</v>
      </c>
      <c r="BW126" s="156">
        <v>0</v>
      </c>
      <c r="BX126" s="158"/>
      <c r="BY126" s="158"/>
      <c r="BZ126" s="158"/>
      <c r="CA126" s="158"/>
      <c r="CB126" s="158"/>
      <c r="CC126" s="158"/>
      <c r="CD126" s="158"/>
      <c r="CE126" s="158"/>
      <c r="CF126" s="158"/>
      <c r="CG126" s="158"/>
      <c r="CH126" s="158"/>
      <c r="CI126" s="158"/>
      <c r="CJ126" s="158">
        <f t="shared" si="85"/>
        <v>0</v>
      </c>
      <c r="CK126" s="156">
        <f>+R126-CJ126</f>
        <v>86890910</v>
      </c>
      <c r="CL126" s="158"/>
      <c r="CM126" s="158"/>
      <c r="CN126" s="158"/>
      <c r="CO126" s="158"/>
      <c r="CP126" s="158"/>
      <c r="CQ126" s="158"/>
      <c r="CR126" s="158"/>
      <c r="CS126" s="158"/>
      <c r="CT126" s="158"/>
      <c r="CU126" s="158"/>
      <c r="CV126" s="158"/>
      <c r="CW126" s="158"/>
      <c r="CX126" s="155">
        <f t="shared" si="88"/>
        <v>0</v>
      </c>
      <c r="CY126" s="158">
        <f t="shared" si="89"/>
        <v>86890910</v>
      </c>
      <c r="CZ126" s="158">
        <f t="shared" ref="CZ126:CZ140" si="91">S126</f>
        <v>7240909.166666667</v>
      </c>
      <c r="DA126" s="158">
        <v>7240909.166666667</v>
      </c>
      <c r="DB126" s="158">
        <v>7240909.166666667</v>
      </c>
      <c r="DC126" s="158">
        <v>7240909.166666667</v>
      </c>
      <c r="DD126" s="158"/>
      <c r="DE126" s="158"/>
      <c r="DF126" s="158"/>
      <c r="DG126" s="158"/>
      <c r="DH126" s="158"/>
      <c r="DI126" s="158"/>
      <c r="DJ126" s="158"/>
      <c r="DK126" s="158"/>
      <c r="DL126" s="155">
        <f t="shared" si="90"/>
        <v>28963636.666666668</v>
      </c>
      <c r="DM126" s="158">
        <f t="shared" si="57"/>
        <v>57927273.333333328</v>
      </c>
      <c r="DN126" s="1">
        <f t="shared" si="58"/>
        <v>2022</v>
      </c>
    </row>
    <row r="127" spans="1:118" s="42" customFormat="1" ht="13" x14ac:dyDescent="0.25">
      <c r="A127" s="80" t="s">
        <v>460</v>
      </c>
      <c r="B127" s="80" t="s">
        <v>39</v>
      </c>
      <c r="C127" s="72"/>
      <c r="D127" s="71" t="s">
        <v>88</v>
      </c>
      <c r="E127" s="142" t="s">
        <v>900</v>
      </c>
      <c r="F127" s="71" t="s">
        <v>547</v>
      </c>
      <c r="G127" s="73">
        <v>44767</v>
      </c>
      <c r="H127" s="73">
        <v>44757</v>
      </c>
      <c r="I127" s="74" t="s">
        <v>1228</v>
      </c>
      <c r="J127" s="142" t="s">
        <v>94</v>
      </c>
      <c r="K127" s="75" t="s">
        <v>66</v>
      </c>
      <c r="L127" s="71"/>
      <c r="M127" s="38" t="str">
        <f t="shared" si="65"/>
        <v>6274</v>
      </c>
      <c r="N127" s="71">
        <v>6274001905</v>
      </c>
      <c r="O127" s="75">
        <v>6274001905</v>
      </c>
      <c r="P127" s="76"/>
      <c r="Q127" s="77"/>
      <c r="R127" s="76">
        <v>1191602171</v>
      </c>
      <c r="S127" s="170">
        <f t="shared" si="54"/>
        <v>9930018.0916666668</v>
      </c>
      <c r="T127" s="158">
        <v>0</v>
      </c>
      <c r="U127" s="158">
        <v>0</v>
      </c>
      <c r="V127" s="158">
        <v>0</v>
      </c>
      <c r="W127" s="158">
        <v>0</v>
      </c>
      <c r="X127" s="158">
        <v>0</v>
      </c>
      <c r="Y127" s="158">
        <v>0</v>
      </c>
      <c r="Z127" s="158">
        <v>0</v>
      </c>
      <c r="AA127" s="158">
        <v>0</v>
      </c>
      <c r="AB127" s="158">
        <v>0</v>
      </c>
      <c r="AC127" s="158">
        <v>0</v>
      </c>
      <c r="AD127" s="158">
        <v>0</v>
      </c>
      <c r="AE127" s="158">
        <v>0</v>
      </c>
      <c r="AF127" s="158">
        <f t="shared" si="75"/>
        <v>0</v>
      </c>
      <c r="AG127" s="156">
        <v>0</v>
      </c>
      <c r="AH127" s="158">
        <v>0</v>
      </c>
      <c r="AI127" s="158">
        <v>0</v>
      </c>
      <c r="AJ127" s="158">
        <v>0</v>
      </c>
      <c r="AK127" s="158">
        <v>0</v>
      </c>
      <c r="AL127" s="158">
        <v>0</v>
      </c>
      <c r="AM127" s="158">
        <v>0</v>
      </c>
      <c r="AN127" s="158">
        <v>0</v>
      </c>
      <c r="AO127" s="158">
        <v>0</v>
      </c>
      <c r="AP127" s="158">
        <v>0</v>
      </c>
      <c r="AQ127" s="158">
        <v>0</v>
      </c>
      <c r="AR127" s="158">
        <v>0</v>
      </c>
      <c r="AS127" s="158">
        <v>0</v>
      </c>
      <c r="AT127" s="158">
        <f t="shared" si="76"/>
        <v>0</v>
      </c>
      <c r="AU127" s="156">
        <v>0</v>
      </c>
      <c r="AV127" s="158">
        <v>0</v>
      </c>
      <c r="AW127" s="158">
        <v>0</v>
      </c>
      <c r="AX127" s="158">
        <v>0</v>
      </c>
      <c r="AY127" s="158">
        <v>0</v>
      </c>
      <c r="AZ127" s="158">
        <v>0</v>
      </c>
      <c r="BA127" s="158">
        <v>0</v>
      </c>
      <c r="BB127" s="158">
        <v>12412522.614583334</v>
      </c>
      <c r="BC127" s="158">
        <v>12412522.614583334</v>
      </c>
      <c r="BD127" s="158">
        <v>12412522.614583334</v>
      </c>
      <c r="BE127" s="158">
        <v>12412522.614583334</v>
      </c>
      <c r="BF127" s="158">
        <v>12412522.614583334</v>
      </c>
      <c r="BG127" s="158">
        <v>12412522.614583334</v>
      </c>
      <c r="BH127" s="158">
        <f t="shared" si="82"/>
        <v>74475135.6875</v>
      </c>
      <c r="BI127" s="156">
        <f t="shared" si="84"/>
        <v>1117127035.3125</v>
      </c>
      <c r="BJ127" s="158">
        <v>12412522.614583334</v>
      </c>
      <c r="BK127" s="158">
        <v>12412522.614583334</v>
      </c>
      <c r="BL127" s="158">
        <v>12412522.614583334</v>
      </c>
      <c r="BM127" s="158">
        <v>12412522.614583334</v>
      </c>
      <c r="BN127" s="158">
        <v>12412522.614583334</v>
      </c>
      <c r="BO127" s="158">
        <v>12412522.614583334</v>
      </c>
      <c r="BP127" s="158">
        <v>12412522.614583334</v>
      </c>
      <c r="BQ127" s="158">
        <v>12412522.614583334</v>
      </c>
      <c r="BR127" s="158">
        <v>12412522.614583334</v>
      </c>
      <c r="BS127" s="158">
        <v>12412522.614583334</v>
      </c>
      <c r="BT127" s="158">
        <v>12412522.614583334</v>
      </c>
      <c r="BU127" s="158">
        <v>12412522.614583334</v>
      </c>
      <c r="BV127" s="158">
        <f t="shared" si="71"/>
        <v>148950271.375</v>
      </c>
      <c r="BW127" s="156">
        <f t="shared" ref="BW127:BW170" si="92">+BI127-BV127</f>
        <v>968176763.9375</v>
      </c>
      <c r="BX127" s="167">
        <v>12412522.614583334</v>
      </c>
      <c r="BY127" s="167">
        <v>12412522.614583334</v>
      </c>
      <c r="BZ127" s="167">
        <v>12412522.614583334</v>
      </c>
      <c r="CA127" s="167">
        <v>12412522.614583334</v>
      </c>
      <c r="CB127" s="167">
        <v>12412522.614583334</v>
      </c>
      <c r="CC127" s="167">
        <v>12412522.614583334</v>
      </c>
      <c r="CD127" s="167">
        <v>12412522.614583334</v>
      </c>
      <c r="CE127" s="167">
        <v>12412522.614583334</v>
      </c>
      <c r="CF127" s="167">
        <v>12412522.614583334</v>
      </c>
      <c r="CG127" s="167">
        <v>12412522.614583334</v>
      </c>
      <c r="CH127" s="167">
        <v>12412522.614583334</v>
      </c>
      <c r="CI127" s="167">
        <v>12412522.614583334</v>
      </c>
      <c r="CJ127" s="158">
        <f t="shared" si="85"/>
        <v>148950271.375</v>
      </c>
      <c r="CK127" s="156">
        <f t="shared" ref="CK127:CK160" si="93">+BW127-CJ127</f>
        <v>819226492.5625</v>
      </c>
      <c r="CL127" s="158">
        <v>12412522.614583334</v>
      </c>
      <c r="CM127" s="158">
        <v>12412522.614583334</v>
      </c>
      <c r="CN127" s="158">
        <v>12412522.614583334</v>
      </c>
      <c r="CO127" s="158">
        <v>12412522.614583334</v>
      </c>
      <c r="CP127" s="158">
        <v>12412522.614583334</v>
      </c>
      <c r="CQ127" s="158">
        <v>12412522.614583334</v>
      </c>
      <c r="CR127" s="158">
        <v>12412522.614583334</v>
      </c>
      <c r="CS127" s="158">
        <v>12412522.614583334</v>
      </c>
      <c r="CT127" s="158">
        <v>12412522.614583334</v>
      </c>
      <c r="CU127" s="158">
        <v>12412522.614583334</v>
      </c>
      <c r="CV127" s="158">
        <v>12412522.614583334</v>
      </c>
      <c r="CW127" s="158">
        <v>12412522.614583334</v>
      </c>
      <c r="CX127" s="155">
        <f t="shared" si="88"/>
        <v>148950271.375</v>
      </c>
      <c r="CY127" s="158">
        <f t="shared" si="89"/>
        <v>670276221.1875</v>
      </c>
      <c r="CZ127" s="158">
        <f t="shared" si="91"/>
        <v>9930018.0916666668</v>
      </c>
      <c r="DA127" s="158">
        <v>9930018.0916666668</v>
      </c>
      <c r="DB127" s="158">
        <v>9930018.0916666668</v>
      </c>
      <c r="DC127" s="158">
        <v>9930018.0916666668</v>
      </c>
      <c r="DD127" s="158"/>
      <c r="DE127" s="158"/>
      <c r="DF127" s="158"/>
      <c r="DG127" s="158"/>
      <c r="DH127" s="158"/>
      <c r="DI127" s="158"/>
      <c r="DJ127" s="158"/>
      <c r="DK127" s="158"/>
      <c r="DL127" s="155">
        <f t="shared" si="90"/>
        <v>39720072.366666667</v>
      </c>
      <c r="DM127" s="158">
        <f t="shared" si="57"/>
        <v>630556148.82083333</v>
      </c>
      <c r="DN127" s="1">
        <f t="shared" si="58"/>
        <v>2022</v>
      </c>
    </row>
    <row r="128" spans="1:118" s="42" customFormat="1" ht="13" x14ac:dyDescent="0.25">
      <c r="A128" s="80" t="s">
        <v>460</v>
      </c>
      <c r="B128" s="80" t="s">
        <v>39</v>
      </c>
      <c r="C128" s="72"/>
      <c r="D128" s="71" t="s">
        <v>82</v>
      </c>
      <c r="E128" s="142" t="s">
        <v>889</v>
      </c>
      <c r="F128" s="71" t="s">
        <v>464</v>
      </c>
      <c r="G128" s="73">
        <v>44768</v>
      </c>
      <c r="H128" s="73">
        <v>44694</v>
      </c>
      <c r="I128" s="74" t="s">
        <v>1223</v>
      </c>
      <c r="J128" s="142" t="s">
        <v>94</v>
      </c>
      <c r="K128" s="75" t="s">
        <v>66</v>
      </c>
      <c r="L128" s="71"/>
      <c r="M128" s="38" t="str">
        <f t="shared" si="65"/>
        <v>6274</v>
      </c>
      <c r="N128" s="71">
        <v>6274001903</v>
      </c>
      <c r="O128" s="75" t="s">
        <v>346</v>
      </c>
      <c r="P128" s="76"/>
      <c r="Q128" s="77"/>
      <c r="R128" s="76">
        <v>172165000</v>
      </c>
      <c r="S128" s="170">
        <f t="shared" si="54"/>
        <v>1195590.2777777778</v>
      </c>
      <c r="T128" s="158">
        <v>0</v>
      </c>
      <c r="U128" s="158">
        <v>0</v>
      </c>
      <c r="V128" s="158">
        <v>0</v>
      </c>
      <c r="W128" s="158">
        <v>0</v>
      </c>
      <c r="X128" s="158">
        <v>0</v>
      </c>
      <c r="Y128" s="158">
        <v>0</v>
      </c>
      <c r="Z128" s="158">
        <v>0</v>
      </c>
      <c r="AA128" s="158">
        <v>0</v>
      </c>
      <c r="AB128" s="158">
        <v>0</v>
      </c>
      <c r="AC128" s="158">
        <v>0</v>
      </c>
      <c r="AD128" s="158">
        <v>0</v>
      </c>
      <c r="AE128" s="158">
        <v>0</v>
      </c>
      <c r="AF128" s="158">
        <f t="shared" si="75"/>
        <v>0</v>
      </c>
      <c r="AG128" s="156">
        <v>0</v>
      </c>
      <c r="AH128" s="158">
        <v>0</v>
      </c>
      <c r="AI128" s="158">
        <v>0</v>
      </c>
      <c r="AJ128" s="158">
        <v>0</v>
      </c>
      <c r="AK128" s="158">
        <v>0</v>
      </c>
      <c r="AL128" s="158">
        <v>0</v>
      </c>
      <c r="AM128" s="158">
        <v>0</v>
      </c>
      <c r="AN128" s="158">
        <v>0</v>
      </c>
      <c r="AO128" s="158">
        <v>0</v>
      </c>
      <c r="AP128" s="158">
        <v>0</v>
      </c>
      <c r="AQ128" s="158">
        <v>0</v>
      </c>
      <c r="AR128" s="158">
        <v>0</v>
      </c>
      <c r="AS128" s="158">
        <v>0</v>
      </c>
      <c r="AT128" s="158">
        <f t="shared" si="76"/>
        <v>0</v>
      </c>
      <c r="AU128" s="156">
        <v>0</v>
      </c>
      <c r="AV128" s="158">
        <v>0</v>
      </c>
      <c r="AW128" s="158">
        <v>0</v>
      </c>
      <c r="AX128" s="158">
        <v>0</v>
      </c>
      <c r="AY128" s="158">
        <v>0</v>
      </c>
      <c r="AZ128" s="158">
        <v>2869416.6666666665</v>
      </c>
      <c r="BA128" s="158">
        <v>2869416.6666666665</v>
      </c>
      <c r="BB128" s="158">
        <v>2869416.6666666665</v>
      </c>
      <c r="BC128" s="158">
        <v>2869416.6666666665</v>
      </c>
      <c r="BD128" s="158">
        <v>2869416.6666666665</v>
      </c>
      <c r="BE128" s="158">
        <v>2869416.6666666665</v>
      </c>
      <c r="BF128" s="158">
        <v>2869416.6666666665</v>
      </c>
      <c r="BG128" s="158">
        <v>2869416.6666666665</v>
      </c>
      <c r="BH128" s="158">
        <f t="shared" si="82"/>
        <v>22955333.333333336</v>
      </c>
      <c r="BI128" s="156">
        <f t="shared" si="84"/>
        <v>149209666.66666666</v>
      </c>
      <c r="BJ128" s="158">
        <v>2869416.6666666665</v>
      </c>
      <c r="BK128" s="158">
        <v>2869416.6666666665</v>
      </c>
      <c r="BL128" s="158">
        <v>2869416.6666666665</v>
      </c>
      <c r="BM128" s="158">
        <v>2869416.6666666665</v>
      </c>
      <c r="BN128" s="158">
        <v>2869416.6666666665</v>
      </c>
      <c r="BO128" s="158">
        <v>2869416.6666666665</v>
      </c>
      <c r="BP128" s="158">
        <v>2869416.6666666665</v>
      </c>
      <c r="BQ128" s="158">
        <v>2869416.6666666665</v>
      </c>
      <c r="BR128" s="158">
        <v>2869416.6666666665</v>
      </c>
      <c r="BS128" s="158">
        <v>2869416.6666666665</v>
      </c>
      <c r="BT128" s="158">
        <v>2869416.6666666665</v>
      </c>
      <c r="BU128" s="158">
        <v>2869416.6666666665</v>
      </c>
      <c r="BV128" s="158">
        <f t="shared" si="71"/>
        <v>34433000.000000007</v>
      </c>
      <c r="BW128" s="156">
        <f t="shared" si="92"/>
        <v>114776666.66666666</v>
      </c>
      <c r="BX128" s="167">
        <v>2869416.6666666665</v>
      </c>
      <c r="BY128" s="167">
        <v>2869416.6666666665</v>
      </c>
      <c r="BZ128" s="167">
        <v>2869416.6666666665</v>
      </c>
      <c r="CA128" s="167">
        <v>2869416.6666666665</v>
      </c>
      <c r="CB128" s="167">
        <v>2869416.6666666665</v>
      </c>
      <c r="CC128" s="167">
        <v>2869416.6666666665</v>
      </c>
      <c r="CD128" s="167">
        <v>2869416.6666666665</v>
      </c>
      <c r="CE128" s="167">
        <v>2869416.6666666665</v>
      </c>
      <c r="CF128" s="167">
        <v>2869416.6666666665</v>
      </c>
      <c r="CG128" s="167">
        <v>2869416.6666666665</v>
      </c>
      <c r="CH128" s="167">
        <v>2869416.6666666665</v>
      </c>
      <c r="CI128" s="167">
        <v>2869416.6666666665</v>
      </c>
      <c r="CJ128" s="158">
        <f t="shared" si="85"/>
        <v>34433000.000000007</v>
      </c>
      <c r="CK128" s="156">
        <f t="shared" si="93"/>
        <v>80343666.666666657</v>
      </c>
      <c r="CL128" s="158">
        <v>2869416.6666666665</v>
      </c>
      <c r="CM128" s="158">
        <v>2869416.6666666665</v>
      </c>
      <c r="CN128" s="158">
        <v>2869416.6666666665</v>
      </c>
      <c r="CO128" s="158">
        <v>2869416.6666666665</v>
      </c>
      <c r="CP128" s="158">
        <v>2869416.6666666665</v>
      </c>
      <c r="CQ128" s="158">
        <v>2869416.6666666665</v>
      </c>
      <c r="CR128" s="158">
        <v>2869416.6666666665</v>
      </c>
      <c r="CS128" s="158">
        <v>2869416.6666666665</v>
      </c>
      <c r="CT128" s="158">
        <v>2869416.6666666665</v>
      </c>
      <c r="CU128" s="158">
        <v>2869416.6666666665</v>
      </c>
      <c r="CV128" s="158">
        <v>2869416.6666666665</v>
      </c>
      <c r="CW128" s="158">
        <v>2869416.6666666665</v>
      </c>
      <c r="CX128" s="155">
        <f t="shared" si="88"/>
        <v>34433000.000000007</v>
      </c>
      <c r="CY128" s="158">
        <f t="shared" si="89"/>
        <v>45910666.666666649</v>
      </c>
      <c r="CZ128" s="158">
        <f t="shared" si="91"/>
        <v>1195590.2777777778</v>
      </c>
      <c r="DA128" s="158">
        <v>1195590.2777777778</v>
      </c>
      <c r="DB128" s="158">
        <v>1195590.2777777778</v>
      </c>
      <c r="DC128" s="158">
        <v>1195590.2777777778</v>
      </c>
      <c r="DD128" s="158"/>
      <c r="DE128" s="158"/>
      <c r="DF128" s="158"/>
      <c r="DG128" s="158"/>
      <c r="DH128" s="158"/>
      <c r="DI128" s="158"/>
      <c r="DJ128" s="158"/>
      <c r="DK128" s="158"/>
      <c r="DL128" s="155">
        <f t="shared" si="90"/>
        <v>4782361.111111111</v>
      </c>
      <c r="DM128" s="158">
        <f t="shared" si="57"/>
        <v>41128305.555555537</v>
      </c>
      <c r="DN128" s="1">
        <f t="shared" si="58"/>
        <v>2022</v>
      </c>
    </row>
    <row r="129" spans="1:118" s="42" customFormat="1" ht="13" x14ac:dyDescent="0.25">
      <c r="A129" s="80" t="s">
        <v>460</v>
      </c>
      <c r="B129" s="80" t="s">
        <v>39</v>
      </c>
      <c r="C129" s="72"/>
      <c r="D129" s="71" t="s">
        <v>88</v>
      </c>
      <c r="E129" s="142" t="s">
        <v>901</v>
      </c>
      <c r="F129" s="71" t="s">
        <v>548</v>
      </c>
      <c r="G129" s="73">
        <v>44768</v>
      </c>
      <c r="H129" s="73">
        <v>44757</v>
      </c>
      <c r="I129" s="74" t="s">
        <v>783</v>
      </c>
      <c r="J129" s="142" t="s">
        <v>94</v>
      </c>
      <c r="K129" s="75" t="s">
        <v>66</v>
      </c>
      <c r="L129" s="71"/>
      <c r="M129" s="38" t="str">
        <f t="shared" si="65"/>
        <v>6274</v>
      </c>
      <c r="N129" s="71">
        <v>6274001905</v>
      </c>
      <c r="O129" s="75">
        <v>6274001905</v>
      </c>
      <c r="P129" s="76"/>
      <c r="Q129" s="77"/>
      <c r="R129" s="76">
        <v>877179059</v>
      </c>
      <c r="S129" s="170">
        <f t="shared" si="54"/>
        <v>14619650.983333332</v>
      </c>
      <c r="T129" s="158">
        <v>0</v>
      </c>
      <c r="U129" s="158">
        <v>0</v>
      </c>
      <c r="V129" s="158">
        <v>0</v>
      </c>
      <c r="W129" s="158">
        <v>0</v>
      </c>
      <c r="X129" s="158">
        <v>0</v>
      </c>
      <c r="Y129" s="158">
        <v>0</v>
      </c>
      <c r="Z129" s="158">
        <v>0</v>
      </c>
      <c r="AA129" s="158">
        <v>0</v>
      </c>
      <c r="AB129" s="158">
        <v>0</v>
      </c>
      <c r="AC129" s="158">
        <v>0</v>
      </c>
      <c r="AD129" s="158">
        <v>0</v>
      </c>
      <c r="AE129" s="158">
        <v>0</v>
      </c>
      <c r="AF129" s="158">
        <f t="shared" si="75"/>
        <v>0</v>
      </c>
      <c r="AG129" s="156">
        <v>0</v>
      </c>
      <c r="AH129" s="158">
        <v>0</v>
      </c>
      <c r="AI129" s="158">
        <v>0</v>
      </c>
      <c r="AJ129" s="158">
        <v>0</v>
      </c>
      <c r="AK129" s="158">
        <v>0</v>
      </c>
      <c r="AL129" s="158">
        <v>0</v>
      </c>
      <c r="AM129" s="158">
        <v>0</v>
      </c>
      <c r="AN129" s="158">
        <v>0</v>
      </c>
      <c r="AO129" s="158">
        <v>0</v>
      </c>
      <c r="AP129" s="158">
        <v>0</v>
      </c>
      <c r="AQ129" s="158">
        <v>0</v>
      </c>
      <c r="AR129" s="158">
        <v>0</v>
      </c>
      <c r="AS129" s="158">
        <v>0</v>
      </c>
      <c r="AT129" s="158">
        <f t="shared" si="76"/>
        <v>0</v>
      </c>
      <c r="AU129" s="156">
        <v>0</v>
      </c>
      <c r="AV129" s="158">
        <v>0</v>
      </c>
      <c r="AW129" s="158">
        <v>0</v>
      </c>
      <c r="AX129" s="158">
        <v>0</v>
      </c>
      <c r="AY129" s="158">
        <v>0</v>
      </c>
      <c r="AZ129" s="158">
        <v>0</v>
      </c>
      <c r="BA129" s="158">
        <v>0</v>
      </c>
      <c r="BB129" s="158">
        <v>14619650.983333332</v>
      </c>
      <c r="BC129" s="158">
        <v>14619650.983333332</v>
      </c>
      <c r="BD129" s="158">
        <v>14619650.983333332</v>
      </c>
      <c r="BE129" s="158">
        <v>14619650.983333332</v>
      </c>
      <c r="BF129" s="158">
        <v>14619650.983333332</v>
      </c>
      <c r="BG129" s="158">
        <v>14619650.983333332</v>
      </c>
      <c r="BH129" s="158">
        <f t="shared" si="82"/>
        <v>87717905.899999991</v>
      </c>
      <c r="BI129" s="156">
        <f t="shared" si="84"/>
        <v>789461153.10000002</v>
      </c>
      <c r="BJ129" s="158">
        <v>14619650.983333332</v>
      </c>
      <c r="BK129" s="158">
        <v>14619650.983333332</v>
      </c>
      <c r="BL129" s="158">
        <v>14619650.983333332</v>
      </c>
      <c r="BM129" s="158">
        <v>14619650.983333332</v>
      </c>
      <c r="BN129" s="158">
        <v>14619650.983333332</v>
      </c>
      <c r="BO129" s="158">
        <v>14619650.983333332</v>
      </c>
      <c r="BP129" s="158">
        <v>14619650.983333332</v>
      </c>
      <c r="BQ129" s="158">
        <v>14619650.983333332</v>
      </c>
      <c r="BR129" s="158">
        <v>14619650.983333332</v>
      </c>
      <c r="BS129" s="158">
        <v>14619650.983333332</v>
      </c>
      <c r="BT129" s="158">
        <v>14619650.983333332</v>
      </c>
      <c r="BU129" s="158">
        <v>14619650.983333332</v>
      </c>
      <c r="BV129" s="158">
        <f t="shared" si="71"/>
        <v>175435811.79999995</v>
      </c>
      <c r="BW129" s="156">
        <f t="shared" si="92"/>
        <v>614025341.30000007</v>
      </c>
      <c r="BX129" s="167">
        <v>14619650.983333332</v>
      </c>
      <c r="BY129" s="167">
        <v>14619650.983333332</v>
      </c>
      <c r="BZ129" s="167">
        <v>14619650.983333332</v>
      </c>
      <c r="CA129" s="167">
        <v>14619650.983333332</v>
      </c>
      <c r="CB129" s="167">
        <v>14619650.983333332</v>
      </c>
      <c r="CC129" s="167">
        <v>14619650.983333332</v>
      </c>
      <c r="CD129" s="167">
        <v>14619650.983333332</v>
      </c>
      <c r="CE129" s="167">
        <v>14619650.983333332</v>
      </c>
      <c r="CF129" s="167">
        <v>14619650.983333332</v>
      </c>
      <c r="CG129" s="167">
        <v>14619650.983333332</v>
      </c>
      <c r="CH129" s="167">
        <v>14619650.983333332</v>
      </c>
      <c r="CI129" s="167">
        <v>14619650.983333332</v>
      </c>
      <c r="CJ129" s="158">
        <f t="shared" si="85"/>
        <v>175435811.79999995</v>
      </c>
      <c r="CK129" s="156">
        <f t="shared" si="93"/>
        <v>438589529.50000012</v>
      </c>
      <c r="CL129" s="158">
        <v>14619650.983333332</v>
      </c>
      <c r="CM129" s="158">
        <v>14619650.983333332</v>
      </c>
      <c r="CN129" s="158">
        <v>14619650.983333332</v>
      </c>
      <c r="CO129" s="158">
        <v>14619650.983333332</v>
      </c>
      <c r="CP129" s="158">
        <v>14619650.983333332</v>
      </c>
      <c r="CQ129" s="158">
        <v>14619650.983333332</v>
      </c>
      <c r="CR129" s="158">
        <v>14619650.983333332</v>
      </c>
      <c r="CS129" s="158">
        <v>14619650.983333332</v>
      </c>
      <c r="CT129" s="158">
        <v>14619650.983333332</v>
      </c>
      <c r="CU129" s="158">
        <v>14619650.983333332</v>
      </c>
      <c r="CV129" s="158">
        <v>14619650.983333332</v>
      </c>
      <c r="CW129" s="158">
        <v>14619650.983333332</v>
      </c>
      <c r="CX129" s="155">
        <f t="shared" si="88"/>
        <v>175435811.79999995</v>
      </c>
      <c r="CY129" s="158">
        <f t="shared" si="89"/>
        <v>263153717.70000017</v>
      </c>
      <c r="CZ129" s="158">
        <f t="shared" si="91"/>
        <v>14619650.983333332</v>
      </c>
      <c r="DA129" s="158">
        <v>14619650.983333332</v>
      </c>
      <c r="DB129" s="158">
        <v>14619650.983333332</v>
      </c>
      <c r="DC129" s="158">
        <v>14619650.983333332</v>
      </c>
      <c r="DD129" s="158"/>
      <c r="DE129" s="158"/>
      <c r="DF129" s="158"/>
      <c r="DG129" s="158"/>
      <c r="DH129" s="158"/>
      <c r="DI129" s="158"/>
      <c r="DJ129" s="158"/>
      <c r="DK129" s="158"/>
      <c r="DL129" s="155">
        <f t="shared" si="90"/>
        <v>58478603.93333333</v>
      </c>
      <c r="DM129" s="158">
        <f t="shared" si="57"/>
        <v>204675113.76666683</v>
      </c>
      <c r="DN129" s="1">
        <f t="shared" si="58"/>
        <v>2022</v>
      </c>
    </row>
    <row r="130" spans="1:118" s="42" customFormat="1" ht="13" x14ac:dyDescent="0.25">
      <c r="A130" s="71" t="s">
        <v>195</v>
      </c>
      <c r="B130" s="71" t="s">
        <v>196</v>
      </c>
      <c r="C130" s="72" t="s">
        <v>213</v>
      </c>
      <c r="D130" s="71" t="s">
        <v>82</v>
      </c>
      <c r="E130" s="142" t="s">
        <v>1025</v>
      </c>
      <c r="F130" s="71" t="s">
        <v>233</v>
      </c>
      <c r="G130" s="73">
        <v>44770</v>
      </c>
      <c r="H130" s="73">
        <v>44757</v>
      </c>
      <c r="I130" s="74" t="s">
        <v>1223</v>
      </c>
      <c r="J130" s="142" t="s">
        <v>761</v>
      </c>
      <c r="K130" s="75" t="s">
        <v>146</v>
      </c>
      <c r="L130" s="71" t="s">
        <v>215</v>
      </c>
      <c r="M130" s="38" t="str">
        <f t="shared" si="65"/>
        <v>6274</v>
      </c>
      <c r="N130" s="71">
        <v>6274001903</v>
      </c>
      <c r="O130" s="75">
        <v>6274001903</v>
      </c>
      <c r="P130" s="76"/>
      <c r="Q130" s="77"/>
      <c r="R130" s="76">
        <v>123198632</v>
      </c>
      <c r="S130" s="78">
        <f t="shared" si="54"/>
        <v>855546.0555555555</v>
      </c>
      <c r="T130" s="95">
        <v>0</v>
      </c>
      <c r="U130" s="95">
        <v>0</v>
      </c>
      <c r="V130" s="95">
        <v>0</v>
      </c>
      <c r="W130" s="95">
        <v>0</v>
      </c>
      <c r="X130" s="95">
        <v>0</v>
      </c>
      <c r="Y130" s="95">
        <v>0</v>
      </c>
      <c r="Z130" s="95">
        <v>0</v>
      </c>
      <c r="AA130" s="95">
        <v>0</v>
      </c>
      <c r="AB130" s="95">
        <v>0</v>
      </c>
      <c r="AC130" s="95">
        <v>0</v>
      </c>
      <c r="AD130" s="95">
        <v>0</v>
      </c>
      <c r="AE130" s="95">
        <v>0</v>
      </c>
      <c r="AF130" s="95">
        <f t="shared" si="75"/>
        <v>0</v>
      </c>
      <c r="AG130" s="95">
        <v>0</v>
      </c>
      <c r="AH130" s="95">
        <v>0</v>
      </c>
      <c r="AI130" s="95">
        <v>0</v>
      </c>
      <c r="AJ130" s="95">
        <v>0</v>
      </c>
      <c r="AK130" s="95">
        <v>0</v>
      </c>
      <c r="AL130" s="95">
        <v>0</v>
      </c>
      <c r="AM130" s="95">
        <v>0</v>
      </c>
      <c r="AN130" s="95">
        <v>0</v>
      </c>
      <c r="AO130" s="95">
        <v>0</v>
      </c>
      <c r="AP130" s="95">
        <v>0</v>
      </c>
      <c r="AQ130" s="95">
        <v>0</v>
      </c>
      <c r="AR130" s="95">
        <v>0</v>
      </c>
      <c r="AS130" s="95">
        <v>0</v>
      </c>
      <c r="AT130" s="95">
        <f t="shared" si="76"/>
        <v>0</v>
      </c>
      <c r="AU130" s="79">
        <v>0</v>
      </c>
      <c r="AV130" s="95">
        <v>0</v>
      </c>
      <c r="AW130" s="95">
        <v>0</v>
      </c>
      <c r="AX130" s="95">
        <v>0</v>
      </c>
      <c r="AY130" s="95">
        <v>0</v>
      </c>
      <c r="AZ130" s="95">
        <v>0</v>
      </c>
      <c r="BA130" s="95">
        <v>0</v>
      </c>
      <c r="BB130" s="95">
        <v>1283319</v>
      </c>
      <c r="BC130" s="95">
        <v>1283319</v>
      </c>
      <c r="BD130" s="95">
        <v>1283319</v>
      </c>
      <c r="BE130" s="95">
        <v>1283319</v>
      </c>
      <c r="BF130" s="95">
        <v>1283319</v>
      </c>
      <c r="BG130" s="95">
        <v>1283319</v>
      </c>
      <c r="BH130" s="95">
        <f t="shared" si="82"/>
        <v>7699914</v>
      </c>
      <c r="BI130" s="79">
        <f t="shared" si="84"/>
        <v>115498718</v>
      </c>
      <c r="BJ130" s="95">
        <v>1283319</v>
      </c>
      <c r="BK130" s="95">
        <v>1283319</v>
      </c>
      <c r="BL130" s="95">
        <v>1283319</v>
      </c>
      <c r="BM130" s="95">
        <v>1283319</v>
      </c>
      <c r="BN130" s="95">
        <v>1283319</v>
      </c>
      <c r="BO130" s="95">
        <v>1283319</v>
      </c>
      <c r="BP130" s="95">
        <v>1283319</v>
      </c>
      <c r="BQ130" s="95">
        <v>1283319</v>
      </c>
      <c r="BR130" s="95">
        <v>1283319</v>
      </c>
      <c r="BS130" s="95">
        <v>1283319</v>
      </c>
      <c r="BT130" s="95">
        <v>1283319</v>
      </c>
      <c r="BU130" s="95">
        <v>1283319</v>
      </c>
      <c r="BV130" s="95">
        <f t="shared" si="71"/>
        <v>15399828</v>
      </c>
      <c r="BW130" s="79">
        <f t="shared" si="92"/>
        <v>100098890</v>
      </c>
      <c r="BX130" s="94">
        <v>1283319</v>
      </c>
      <c r="BY130" s="94">
        <v>1283319</v>
      </c>
      <c r="BZ130" s="94">
        <v>1283319</v>
      </c>
      <c r="CA130" s="94">
        <v>1283319</v>
      </c>
      <c r="CB130" s="94">
        <v>1283319</v>
      </c>
      <c r="CC130" s="94">
        <v>1283319</v>
      </c>
      <c r="CD130" s="94">
        <v>1283319</v>
      </c>
      <c r="CE130" s="94">
        <v>1283319</v>
      </c>
      <c r="CF130" s="94">
        <v>1283319</v>
      </c>
      <c r="CG130" s="94">
        <v>1283319</v>
      </c>
      <c r="CH130" s="94">
        <v>1283319</v>
      </c>
      <c r="CI130" s="94">
        <v>1283319</v>
      </c>
      <c r="CJ130" s="95">
        <f t="shared" si="85"/>
        <v>15399828</v>
      </c>
      <c r="CK130" s="79">
        <f t="shared" si="93"/>
        <v>84699062</v>
      </c>
      <c r="CL130" s="95">
        <v>1283319</v>
      </c>
      <c r="CM130" s="95">
        <v>1283319</v>
      </c>
      <c r="CN130" s="95">
        <v>1283319</v>
      </c>
      <c r="CO130" s="95">
        <v>1283319</v>
      </c>
      <c r="CP130" s="95">
        <v>1283319</v>
      </c>
      <c r="CQ130" s="95">
        <v>1283319</v>
      </c>
      <c r="CR130" s="95">
        <v>1283319</v>
      </c>
      <c r="CS130" s="95">
        <v>1283319</v>
      </c>
      <c r="CT130" s="95">
        <v>1283319</v>
      </c>
      <c r="CU130" s="95">
        <v>1283319</v>
      </c>
      <c r="CV130" s="95">
        <v>1283319</v>
      </c>
      <c r="CW130" s="95">
        <v>1283319</v>
      </c>
      <c r="CX130" s="41">
        <f t="shared" si="88"/>
        <v>15399828</v>
      </c>
      <c r="CY130" s="95">
        <f t="shared" si="89"/>
        <v>69299234</v>
      </c>
      <c r="CZ130" s="95">
        <f t="shared" si="91"/>
        <v>855546.0555555555</v>
      </c>
      <c r="DA130" s="95">
        <v>855546.0555555555</v>
      </c>
      <c r="DB130" s="95">
        <v>855546.0555555555</v>
      </c>
      <c r="DC130" s="95">
        <v>855546.0555555555</v>
      </c>
      <c r="DD130" s="95"/>
      <c r="DE130" s="95"/>
      <c r="DF130" s="95"/>
      <c r="DG130" s="95"/>
      <c r="DH130" s="95"/>
      <c r="DI130" s="95"/>
      <c r="DJ130" s="95"/>
      <c r="DK130" s="95"/>
      <c r="DL130" s="41">
        <f t="shared" si="90"/>
        <v>3422184.222222222</v>
      </c>
      <c r="DM130" s="95">
        <f t="shared" si="57"/>
        <v>65877049.777777776</v>
      </c>
      <c r="DN130" s="1">
        <f t="shared" si="58"/>
        <v>2022</v>
      </c>
    </row>
    <row r="131" spans="1:118" s="42" customFormat="1" ht="13" x14ac:dyDescent="0.25">
      <c r="A131" s="38" t="s">
        <v>38</v>
      </c>
      <c r="B131" s="38" t="s">
        <v>39</v>
      </c>
      <c r="C131" s="89"/>
      <c r="D131" s="38" t="s">
        <v>173</v>
      </c>
      <c r="E131" s="151" t="s">
        <v>174</v>
      </c>
      <c r="F131" s="38" t="s">
        <v>175</v>
      </c>
      <c r="G131" s="57">
        <v>44774</v>
      </c>
      <c r="H131" s="57">
        <v>44779</v>
      </c>
      <c r="I131" s="90" t="s">
        <v>783</v>
      </c>
      <c r="J131" s="151" t="s">
        <v>758</v>
      </c>
      <c r="K131" s="96" t="s">
        <v>109</v>
      </c>
      <c r="L131" s="38"/>
      <c r="M131" s="38" t="str">
        <f t="shared" si="65"/>
        <v>6274</v>
      </c>
      <c r="N131" s="38">
        <v>6274001904</v>
      </c>
      <c r="O131" s="96"/>
      <c r="P131" s="92"/>
      <c r="Q131" s="58"/>
      <c r="R131" s="92">
        <v>211019000</v>
      </c>
      <c r="S131" s="93">
        <f t="shared" si="54"/>
        <v>3516983.3333333335</v>
      </c>
      <c r="T131" s="95">
        <v>0</v>
      </c>
      <c r="U131" s="95">
        <v>0</v>
      </c>
      <c r="V131" s="95">
        <v>0</v>
      </c>
      <c r="W131" s="95">
        <v>0</v>
      </c>
      <c r="X131" s="95">
        <v>0</v>
      </c>
      <c r="Y131" s="95">
        <v>0</v>
      </c>
      <c r="Z131" s="95">
        <v>0</v>
      </c>
      <c r="AA131" s="95">
        <v>0</v>
      </c>
      <c r="AB131" s="95">
        <v>0</v>
      </c>
      <c r="AC131" s="95">
        <v>0</v>
      </c>
      <c r="AD131" s="95">
        <v>0</v>
      </c>
      <c r="AE131" s="95">
        <v>0</v>
      </c>
      <c r="AF131" s="95">
        <f t="shared" si="75"/>
        <v>0</v>
      </c>
      <c r="AG131" s="95">
        <v>0</v>
      </c>
      <c r="AH131" s="95">
        <v>0</v>
      </c>
      <c r="AI131" s="95">
        <v>0</v>
      </c>
      <c r="AJ131" s="95">
        <v>0</v>
      </c>
      <c r="AK131" s="95">
        <v>0</v>
      </c>
      <c r="AL131" s="95">
        <v>0</v>
      </c>
      <c r="AM131" s="95">
        <v>0</v>
      </c>
      <c r="AN131" s="95">
        <v>0</v>
      </c>
      <c r="AO131" s="95">
        <v>0</v>
      </c>
      <c r="AP131" s="95">
        <v>0</v>
      </c>
      <c r="AQ131" s="95">
        <v>0</v>
      </c>
      <c r="AR131" s="95">
        <v>0</v>
      </c>
      <c r="AS131" s="95">
        <v>0</v>
      </c>
      <c r="AT131" s="95">
        <f t="shared" si="76"/>
        <v>0</v>
      </c>
      <c r="AU131" s="95">
        <v>0</v>
      </c>
      <c r="AV131" s="95">
        <v>0</v>
      </c>
      <c r="AW131" s="95">
        <v>0</v>
      </c>
      <c r="AX131" s="95">
        <v>0</v>
      </c>
      <c r="AY131" s="95">
        <v>0</v>
      </c>
      <c r="AZ131" s="95">
        <v>0</v>
      </c>
      <c r="BA131" s="95">
        <v>0</v>
      </c>
      <c r="BB131" s="95">
        <v>0</v>
      </c>
      <c r="BC131" s="95">
        <v>3516983.3333333335</v>
      </c>
      <c r="BD131" s="95">
        <v>3516983.3333333335</v>
      </c>
      <c r="BE131" s="95">
        <v>3516983.3333333335</v>
      </c>
      <c r="BF131" s="95">
        <v>3516983.3333333335</v>
      </c>
      <c r="BG131" s="95">
        <v>3516983.3333333335</v>
      </c>
      <c r="BH131" s="95">
        <f t="shared" si="82"/>
        <v>17584916.666666668</v>
      </c>
      <c r="BI131" s="94">
        <f t="shared" si="84"/>
        <v>193434083.33333334</v>
      </c>
      <c r="BJ131" s="95">
        <v>3516983.3333333335</v>
      </c>
      <c r="BK131" s="95">
        <v>3516983.3333333335</v>
      </c>
      <c r="BL131" s="95">
        <v>3516983.3333333335</v>
      </c>
      <c r="BM131" s="95">
        <v>3516983.3333333335</v>
      </c>
      <c r="BN131" s="95">
        <v>3516983.3333333335</v>
      </c>
      <c r="BO131" s="95">
        <v>3516983.3333333335</v>
      </c>
      <c r="BP131" s="95">
        <v>3516983.3333333335</v>
      </c>
      <c r="BQ131" s="95">
        <v>3516983.3333333335</v>
      </c>
      <c r="BR131" s="95">
        <v>3516983.3333333335</v>
      </c>
      <c r="BS131" s="95">
        <v>3516983.3333333335</v>
      </c>
      <c r="BT131" s="95">
        <v>3516983.3333333335</v>
      </c>
      <c r="BU131" s="95">
        <v>3516983.3333333335</v>
      </c>
      <c r="BV131" s="95">
        <f t="shared" si="71"/>
        <v>42203800</v>
      </c>
      <c r="BW131" s="95">
        <f t="shared" si="92"/>
        <v>151230283.33333334</v>
      </c>
      <c r="BX131" s="94">
        <v>3516983.3333333335</v>
      </c>
      <c r="BY131" s="94">
        <v>3516983.3333333335</v>
      </c>
      <c r="BZ131" s="94">
        <v>3516983.3333333335</v>
      </c>
      <c r="CA131" s="94">
        <v>3516983.3333333335</v>
      </c>
      <c r="CB131" s="94">
        <v>3516983.3333333335</v>
      </c>
      <c r="CC131" s="94">
        <v>3516983.3333333335</v>
      </c>
      <c r="CD131" s="94">
        <v>3516983.3333333335</v>
      </c>
      <c r="CE131" s="94">
        <v>3516983.3333333335</v>
      </c>
      <c r="CF131" s="94">
        <v>3516983.3333333335</v>
      </c>
      <c r="CG131" s="94">
        <v>3516983.3333333335</v>
      </c>
      <c r="CH131" s="94">
        <v>3516983.3333333335</v>
      </c>
      <c r="CI131" s="94">
        <v>3516983.3333333335</v>
      </c>
      <c r="CJ131" s="95">
        <f t="shared" si="85"/>
        <v>42203800</v>
      </c>
      <c r="CK131" s="95">
        <f t="shared" si="93"/>
        <v>109026483.33333334</v>
      </c>
      <c r="CL131" s="95">
        <v>3516983.3333333335</v>
      </c>
      <c r="CM131" s="95">
        <v>3516983.3333333335</v>
      </c>
      <c r="CN131" s="95">
        <v>3516983.3333333335</v>
      </c>
      <c r="CO131" s="95">
        <v>3516983.3333333335</v>
      </c>
      <c r="CP131" s="95">
        <v>3516983.3333333335</v>
      </c>
      <c r="CQ131" s="95">
        <v>3516983.3333333335</v>
      </c>
      <c r="CR131" s="95">
        <v>3516983.3333333335</v>
      </c>
      <c r="CS131" s="95">
        <v>3516983.3333333335</v>
      </c>
      <c r="CT131" s="95">
        <v>3516983.3333333335</v>
      </c>
      <c r="CU131" s="95">
        <v>3516983.3333333335</v>
      </c>
      <c r="CV131" s="95">
        <v>3516983.3333333335</v>
      </c>
      <c r="CW131" s="95">
        <v>3516983.3333333335</v>
      </c>
      <c r="CX131" s="41">
        <f t="shared" si="88"/>
        <v>42203800</v>
      </c>
      <c r="CY131" s="95">
        <f t="shared" si="89"/>
        <v>66822683.333333343</v>
      </c>
      <c r="CZ131" s="95">
        <f t="shared" si="91"/>
        <v>3516983.3333333335</v>
      </c>
      <c r="DA131" s="95">
        <v>3516983.3333333335</v>
      </c>
      <c r="DB131" s="95">
        <v>3516983.3333333335</v>
      </c>
      <c r="DC131" s="95">
        <v>3516983.3333333335</v>
      </c>
      <c r="DD131" s="95"/>
      <c r="DE131" s="95"/>
      <c r="DF131" s="95"/>
      <c r="DG131" s="95"/>
      <c r="DH131" s="95"/>
      <c r="DI131" s="95"/>
      <c r="DJ131" s="95"/>
      <c r="DK131" s="95"/>
      <c r="DL131" s="41">
        <f t="shared" si="90"/>
        <v>14067933.333333334</v>
      </c>
      <c r="DM131" s="95">
        <f t="shared" si="57"/>
        <v>52754750.000000007</v>
      </c>
      <c r="DN131" s="42">
        <f t="shared" si="58"/>
        <v>2022</v>
      </c>
    </row>
    <row r="132" spans="1:118" s="42" customFormat="1" ht="13" x14ac:dyDescent="0.25">
      <c r="A132" s="38" t="s">
        <v>38</v>
      </c>
      <c r="B132" s="38" t="s">
        <v>39</v>
      </c>
      <c r="C132" s="89"/>
      <c r="D132" s="38" t="s">
        <v>176</v>
      </c>
      <c r="E132" s="151" t="s">
        <v>177</v>
      </c>
      <c r="F132" s="38" t="s">
        <v>178</v>
      </c>
      <c r="G132" s="57">
        <v>44774</v>
      </c>
      <c r="H132" s="57">
        <v>44779</v>
      </c>
      <c r="I132" s="90" t="s">
        <v>783</v>
      </c>
      <c r="J132" s="151" t="s">
        <v>721</v>
      </c>
      <c r="K132" s="96" t="s">
        <v>50</v>
      </c>
      <c r="L132" s="38"/>
      <c r="M132" s="62" t="s">
        <v>179</v>
      </c>
      <c r="N132" s="38">
        <v>6424001904</v>
      </c>
      <c r="O132" s="96"/>
      <c r="P132" s="92"/>
      <c r="Q132" s="58"/>
      <c r="R132" s="92">
        <v>125173000</v>
      </c>
      <c r="S132" s="93">
        <f t="shared" si="54"/>
        <v>2086216.6666666667</v>
      </c>
      <c r="T132" s="95">
        <v>0</v>
      </c>
      <c r="U132" s="95">
        <v>0</v>
      </c>
      <c r="V132" s="95">
        <v>0</v>
      </c>
      <c r="W132" s="95">
        <v>0</v>
      </c>
      <c r="X132" s="95">
        <v>0</v>
      </c>
      <c r="Y132" s="95">
        <v>0</v>
      </c>
      <c r="Z132" s="95">
        <v>0</v>
      </c>
      <c r="AA132" s="95">
        <v>0</v>
      </c>
      <c r="AB132" s="95">
        <v>0</v>
      </c>
      <c r="AC132" s="95">
        <v>0</v>
      </c>
      <c r="AD132" s="95">
        <v>0</v>
      </c>
      <c r="AE132" s="95">
        <v>0</v>
      </c>
      <c r="AF132" s="95">
        <f t="shared" si="75"/>
        <v>0</v>
      </c>
      <c r="AG132" s="95">
        <v>0</v>
      </c>
      <c r="AH132" s="95">
        <v>0</v>
      </c>
      <c r="AI132" s="95">
        <v>0</v>
      </c>
      <c r="AJ132" s="95">
        <v>0</v>
      </c>
      <c r="AK132" s="95">
        <v>0</v>
      </c>
      <c r="AL132" s="95">
        <v>0</v>
      </c>
      <c r="AM132" s="95">
        <v>0</v>
      </c>
      <c r="AN132" s="95">
        <v>0</v>
      </c>
      <c r="AO132" s="95">
        <v>0</v>
      </c>
      <c r="AP132" s="95">
        <v>0</v>
      </c>
      <c r="AQ132" s="95">
        <v>0</v>
      </c>
      <c r="AR132" s="95">
        <v>0</v>
      </c>
      <c r="AS132" s="95">
        <v>0</v>
      </c>
      <c r="AT132" s="95">
        <f t="shared" si="76"/>
        <v>0</v>
      </c>
      <c r="AU132" s="95">
        <v>0</v>
      </c>
      <c r="AV132" s="95">
        <v>0</v>
      </c>
      <c r="AW132" s="95">
        <v>0</v>
      </c>
      <c r="AX132" s="95">
        <v>0</v>
      </c>
      <c r="AY132" s="95">
        <v>0</v>
      </c>
      <c r="AZ132" s="95">
        <v>0</v>
      </c>
      <c r="BA132" s="95">
        <v>0</v>
      </c>
      <c r="BB132" s="95">
        <v>0</v>
      </c>
      <c r="BC132" s="95">
        <v>2086216.6666666667</v>
      </c>
      <c r="BD132" s="95">
        <v>2086216.6666666667</v>
      </c>
      <c r="BE132" s="95">
        <v>2086216.6666666667</v>
      </c>
      <c r="BF132" s="95">
        <v>2086216.6666666667</v>
      </c>
      <c r="BG132" s="95">
        <v>2086216.6666666667</v>
      </c>
      <c r="BH132" s="95">
        <f t="shared" si="82"/>
        <v>10431083.333333334</v>
      </c>
      <c r="BI132" s="94">
        <f t="shared" si="84"/>
        <v>114741916.66666667</v>
      </c>
      <c r="BJ132" s="95">
        <v>2086216.6666666667</v>
      </c>
      <c r="BK132" s="95">
        <v>2086216.6666666667</v>
      </c>
      <c r="BL132" s="95">
        <v>2086216.6666666667</v>
      </c>
      <c r="BM132" s="95">
        <v>2086216.6666666667</v>
      </c>
      <c r="BN132" s="95">
        <v>2086216.6666666667</v>
      </c>
      <c r="BO132" s="95">
        <v>2086216.6666666667</v>
      </c>
      <c r="BP132" s="95">
        <v>2086216.6666666667</v>
      </c>
      <c r="BQ132" s="95">
        <v>2086216.6666666667</v>
      </c>
      <c r="BR132" s="95">
        <v>2086216.6666666667</v>
      </c>
      <c r="BS132" s="95">
        <v>2086216.6666666667</v>
      </c>
      <c r="BT132" s="95">
        <v>2086216.6666666667</v>
      </c>
      <c r="BU132" s="95">
        <v>2086216.6666666667</v>
      </c>
      <c r="BV132" s="95">
        <f t="shared" si="71"/>
        <v>25034600.000000004</v>
      </c>
      <c r="BW132" s="95">
        <f t="shared" si="92"/>
        <v>89707316.666666672</v>
      </c>
      <c r="BX132" s="94">
        <v>2086216.6666666667</v>
      </c>
      <c r="BY132" s="94">
        <v>2086216.6666666667</v>
      </c>
      <c r="BZ132" s="94">
        <v>2086216.6666666667</v>
      </c>
      <c r="CA132" s="94">
        <v>2086216.6666666667</v>
      </c>
      <c r="CB132" s="94">
        <v>2086216.6666666667</v>
      </c>
      <c r="CC132" s="94">
        <v>2086216.6666666667</v>
      </c>
      <c r="CD132" s="94">
        <v>2086216.6666666667</v>
      </c>
      <c r="CE132" s="94">
        <v>2086216.6666666667</v>
      </c>
      <c r="CF132" s="94">
        <v>2086216.6666666667</v>
      </c>
      <c r="CG132" s="94">
        <v>2086216.6666666667</v>
      </c>
      <c r="CH132" s="94">
        <v>2086216.6666666667</v>
      </c>
      <c r="CI132" s="94">
        <v>2086216.6666666667</v>
      </c>
      <c r="CJ132" s="95">
        <f t="shared" si="85"/>
        <v>25034600.000000004</v>
      </c>
      <c r="CK132" s="95">
        <f t="shared" si="93"/>
        <v>64672716.666666672</v>
      </c>
      <c r="CL132" s="95">
        <v>2086216.6666666667</v>
      </c>
      <c r="CM132" s="95">
        <v>2086216.6666666667</v>
      </c>
      <c r="CN132" s="95">
        <v>2086216.6666666667</v>
      </c>
      <c r="CO132" s="95">
        <v>2086216.6666666667</v>
      </c>
      <c r="CP132" s="95">
        <v>2086216.6666666667</v>
      </c>
      <c r="CQ132" s="95">
        <v>2086216.6666666667</v>
      </c>
      <c r="CR132" s="95">
        <v>2086216.6666666667</v>
      </c>
      <c r="CS132" s="95">
        <v>2086216.6666666667</v>
      </c>
      <c r="CT132" s="95">
        <v>2086216.6666666667</v>
      </c>
      <c r="CU132" s="95">
        <v>2086216.6666666667</v>
      </c>
      <c r="CV132" s="95">
        <v>2086216.6666666667</v>
      </c>
      <c r="CW132" s="95">
        <v>2086216.6666666667</v>
      </c>
      <c r="CX132" s="41">
        <f t="shared" si="88"/>
        <v>25034600.000000004</v>
      </c>
      <c r="CY132" s="95">
        <f t="shared" si="89"/>
        <v>39638116.666666672</v>
      </c>
      <c r="CZ132" s="95">
        <f t="shared" si="91"/>
        <v>2086216.6666666667</v>
      </c>
      <c r="DA132" s="95">
        <v>2086216.6666666667</v>
      </c>
      <c r="DB132" s="95">
        <v>2086216.6666666667</v>
      </c>
      <c r="DC132" s="95">
        <v>2086216.6666666667</v>
      </c>
      <c r="DD132" s="95"/>
      <c r="DE132" s="95"/>
      <c r="DF132" s="95"/>
      <c r="DG132" s="95"/>
      <c r="DH132" s="95"/>
      <c r="DI132" s="95"/>
      <c r="DJ132" s="95"/>
      <c r="DK132" s="95"/>
      <c r="DL132" s="41">
        <f t="shared" si="90"/>
        <v>8344866.666666667</v>
      </c>
      <c r="DM132" s="95">
        <f t="shared" si="57"/>
        <v>31293250.000000004</v>
      </c>
      <c r="DN132" s="42">
        <f t="shared" si="58"/>
        <v>2022</v>
      </c>
    </row>
    <row r="133" spans="1:118" s="42" customFormat="1" ht="13" x14ac:dyDescent="0.25">
      <c r="A133" s="38" t="s">
        <v>38</v>
      </c>
      <c r="B133" s="38" t="s">
        <v>39</v>
      </c>
      <c r="C133" s="89"/>
      <c r="D133" s="38" t="s">
        <v>40</v>
      </c>
      <c r="E133" s="151" t="s">
        <v>103</v>
      </c>
      <c r="F133" s="38" t="s">
        <v>104</v>
      </c>
      <c r="G133" s="57">
        <v>44775</v>
      </c>
      <c r="H133" s="57">
        <v>44757</v>
      </c>
      <c r="I133" s="90" t="s">
        <v>783</v>
      </c>
      <c r="J133" s="151" t="s">
        <v>619</v>
      </c>
      <c r="K133" s="96" t="s">
        <v>43</v>
      </c>
      <c r="L133" s="38"/>
      <c r="M133" s="38" t="str">
        <f>+LEFT(N133,4)</f>
        <v>6274</v>
      </c>
      <c r="N133" s="38">
        <v>6274001901</v>
      </c>
      <c r="O133" s="96"/>
      <c r="P133" s="92"/>
      <c r="Q133" s="58"/>
      <c r="R133" s="92">
        <v>201303632</v>
      </c>
      <c r="S133" s="93">
        <f t="shared" si="54"/>
        <v>3355060.5333333332</v>
      </c>
      <c r="T133" s="95">
        <v>0</v>
      </c>
      <c r="U133" s="95">
        <v>0</v>
      </c>
      <c r="V133" s="95">
        <v>0</v>
      </c>
      <c r="W133" s="95">
        <v>0</v>
      </c>
      <c r="X133" s="95">
        <v>0</v>
      </c>
      <c r="Y133" s="95">
        <v>0</v>
      </c>
      <c r="Z133" s="95">
        <v>0</v>
      </c>
      <c r="AA133" s="95">
        <v>0</v>
      </c>
      <c r="AB133" s="95">
        <v>0</v>
      </c>
      <c r="AC133" s="95">
        <v>0</v>
      </c>
      <c r="AD133" s="95">
        <v>0</v>
      </c>
      <c r="AE133" s="95">
        <v>0</v>
      </c>
      <c r="AF133" s="95">
        <f t="shared" si="75"/>
        <v>0</v>
      </c>
      <c r="AG133" s="95">
        <v>0</v>
      </c>
      <c r="AH133" s="95">
        <v>0</v>
      </c>
      <c r="AI133" s="95">
        <v>0</v>
      </c>
      <c r="AJ133" s="95">
        <v>0</v>
      </c>
      <c r="AK133" s="95">
        <v>0</v>
      </c>
      <c r="AL133" s="95">
        <v>0</v>
      </c>
      <c r="AM133" s="95">
        <v>0</v>
      </c>
      <c r="AN133" s="95">
        <v>0</v>
      </c>
      <c r="AO133" s="95">
        <v>0</v>
      </c>
      <c r="AP133" s="95">
        <v>0</v>
      </c>
      <c r="AQ133" s="95">
        <v>0</v>
      </c>
      <c r="AR133" s="95">
        <v>0</v>
      </c>
      <c r="AS133" s="95">
        <v>0</v>
      </c>
      <c r="AT133" s="95">
        <f t="shared" si="76"/>
        <v>0</v>
      </c>
      <c r="AU133" s="95">
        <v>0</v>
      </c>
      <c r="AV133" s="95">
        <v>0</v>
      </c>
      <c r="AW133" s="95">
        <v>0</v>
      </c>
      <c r="AX133" s="95">
        <v>0</v>
      </c>
      <c r="AY133" s="95">
        <v>0</v>
      </c>
      <c r="AZ133" s="95">
        <v>0</v>
      </c>
      <c r="BA133" s="95">
        <v>0</v>
      </c>
      <c r="BB133" s="95">
        <v>3355060.5333333332</v>
      </c>
      <c r="BC133" s="95">
        <v>3355060.5333333332</v>
      </c>
      <c r="BD133" s="95">
        <v>3355060.5333333332</v>
      </c>
      <c r="BE133" s="95">
        <v>3355060.5333333332</v>
      </c>
      <c r="BF133" s="95">
        <v>3355060.5333333332</v>
      </c>
      <c r="BG133" s="95">
        <v>3355060.5333333332</v>
      </c>
      <c r="BH133" s="95">
        <f t="shared" si="82"/>
        <v>20130363.199999999</v>
      </c>
      <c r="BI133" s="94">
        <f t="shared" si="84"/>
        <v>181173268.80000001</v>
      </c>
      <c r="BJ133" s="95">
        <v>3355060.5333333332</v>
      </c>
      <c r="BK133" s="95">
        <v>3355060.5333333332</v>
      </c>
      <c r="BL133" s="95">
        <v>3355060.5333333332</v>
      </c>
      <c r="BM133" s="95">
        <v>3355060.5333333332</v>
      </c>
      <c r="BN133" s="95">
        <v>3355060.5333333332</v>
      </c>
      <c r="BO133" s="95">
        <v>3355060.5333333332</v>
      </c>
      <c r="BP133" s="95">
        <v>3355060.5333333332</v>
      </c>
      <c r="BQ133" s="95">
        <v>3355060.5333333332</v>
      </c>
      <c r="BR133" s="95">
        <v>3355060.5333333332</v>
      </c>
      <c r="BS133" s="95">
        <v>3355060.5333333332</v>
      </c>
      <c r="BT133" s="95">
        <v>3355060.5333333332</v>
      </c>
      <c r="BU133" s="95">
        <v>3355060.5333333332</v>
      </c>
      <c r="BV133" s="95">
        <f t="shared" si="71"/>
        <v>40260726.399999991</v>
      </c>
      <c r="BW133" s="95">
        <f t="shared" si="92"/>
        <v>140912542.40000004</v>
      </c>
      <c r="BX133" s="94">
        <v>3355060.5333333332</v>
      </c>
      <c r="BY133" s="94">
        <v>3355060.5333333332</v>
      </c>
      <c r="BZ133" s="94">
        <v>3355060.5333333332</v>
      </c>
      <c r="CA133" s="94">
        <v>3355060.5333333332</v>
      </c>
      <c r="CB133" s="94">
        <v>3355060.5333333332</v>
      </c>
      <c r="CC133" s="94">
        <v>3355060.5333333332</v>
      </c>
      <c r="CD133" s="94">
        <v>3355060.5333333332</v>
      </c>
      <c r="CE133" s="94">
        <v>3355060.5333333332</v>
      </c>
      <c r="CF133" s="94">
        <v>3355060.5333333332</v>
      </c>
      <c r="CG133" s="94">
        <v>3355060.5333333332</v>
      </c>
      <c r="CH133" s="94">
        <v>3355060.5333333332</v>
      </c>
      <c r="CI133" s="94">
        <v>3355060.5333333332</v>
      </c>
      <c r="CJ133" s="95">
        <f t="shared" si="85"/>
        <v>40260726.399999991</v>
      </c>
      <c r="CK133" s="95">
        <f t="shared" si="93"/>
        <v>100651816.00000004</v>
      </c>
      <c r="CL133" s="95">
        <v>3355060.5333333332</v>
      </c>
      <c r="CM133" s="95">
        <v>3355060.5333333332</v>
      </c>
      <c r="CN133" s="95">
        <v>3355060.5333333332</v>
      </c>
      <c r="CO133" s="95">
        <v>3355060.5333333332</v>
      </c>
      <c r="CP133" s="95">
        <v>3355060.5333333332</v>
      </c>
      <c r="CQ133" s="95">
        <v>3355060.5333333332</v>
      </c>
      <c r="CR133" s="95">
        <v>3355060.5333333332</v>
      </c>
      <c r="CS133" s="95">
        <v>3355060.5333333332</v>
      </c>
      <c r="CT133" s="95">
        <v>3355060.5333333332</v>
      </c>
      <c r="CU133" s="95">
        <v>3355060.5333333332</v>
      </c>
      <c r="CV133" s="95">
        <v>3355060.5333333332</v>
      </c>
      <c r="CW133" s="95">
        <v>3355060.5333333332</v>
      </c>
      <c r="CX133" s="41">
        <f t="shared" si="88"/>
        <v>40260726.399999991</v>
      </c>
      <c r="CY133" s="95">
        <f t="shared" si="89"/>
        <v>60391089.600000054</v>
      </c>
      <c r="CZ133" s="95">
        <f t="shared" si="91"/>
        <v>3355060.5333333332</v>
      </c>
      <c r="DA133" s="95">
        <v>3355060.5333333332</v>
      </c>
      <c r="DB133" s="95">
        <v>3355060.5333333332</v>
      </c>
      <c r="DC133" s="95">
        <v>3355060.5333333332</v>
      </c>
      <c r="DD133" s="95"/>
      <c r="DE133" s="95"/>
      <c r="DF133" s="95"/>
      <c r="DG133" s="95"/>
      <c r="DH133" s="95"/>
      <c r="DI133" s="95"/>
      <c r="DJ133" s="95"/>
      <c r="DK133" s="95"/>
      <c r="DL133" s="41">
        <f t="shared" si="90"/>
        <v>13420242.133333333</v>
      </c>
      <c r="DM133" s="95">
        <f t="shared" si="57"/>
        <v>46970847.466666721</v>
      </c>
      <c r="DN133" s="42">
        <f t="shared" si="58"/>
        <v>2022</v>
      </c>
    </row>
    <row r="134" spans="1:118" s="42" customFormat="1" ht="13" x14ac:dyDescent="0.25">
      <c r="A134" s="38" t="s">
        <v>38</v>
      </c>
      <c r="B134" s="38" t="s">
        <v>39</v>
      </c>
      <c r="C134" s="89"/>
      <c r="D134" s="38" t="s">
        <v>40</v>
      </c>
      <c r="E134" s="151" t="s">
        <v>105</v>
      </c>
      <c r="F134" s="38" t="s">
        <v>106</v>
      </c>
      <c r="G134" s="57">
        <v>44775</v>
      </c>
      <c r="H134" s="57">
        <v>44757</v>
      </c>
      <c r="I134" s="90" t="s">
        <v>783</v>
      </c>
      <c r="J134" s="151" t="s">
        <v>613</v>
      </c>
      <c r="K134" s="96" t="s">
        <v>46</v>
      </c>
      <c r="L134" s="38"/>
      <c r="M134" s="38" t="str">
        <f>+LEFT(N134,4)</f>
        <v>6274</v>
      </c>
      <c r="N134" s="38">
        <v>6274001901</v>
      </c>
      <c r="O134" s="96"/>
      <c r="P134" s="92"/>
      <c r="Q134" s="58"/>
      <c r="R134" s="92">
        <v>269569137</v>
      </c>
      <c r="S134" s="93">
        <f t="shared" si="54"/>
        <v>4492818.95</v>
      </c>
      <c r="T134" s="95">
        <v>0</v>
      </c>
      <c r="U134" s="95">
        <v>0</v>
      </c>
      <c r="V134" s="95">
        <v>0</v>
      </c>
      <c r="W134" s="95">
        <v>0</v>
      </c>
      <c r="X134" s="95">
        <v>0</v>
      </c>
      <c r="Y134" s="95">
        <v>0</v>
      </c>
      <c r="Z134" s="95">
        <v>0</v>
      </c>
      <c r="AA134" s="95">
        <v>0</v>
      </c>
      <c r="AB134" s="95">
        <v>0</v>
      </c>
      <c r="AC134" s="95">
        <v>0</v>
      </c>
      <c r="AD134" s="95">
        <v>0</v>
      </c>
      <c r="AE134" s="95">
        <v>0</v>
      </c>
      <c r="AF134" s="95">
        <f t="shared" si="75"/>
        <v>0</v>
      </c>
      <c r="AG134" s="95">
        <v>0</v>
      </c>
      <c r="AH134" s="95">
        <v>0</v>
      </c>
      <c r="AI134" s="95">
        <v>0</v>
      </c>
      <c r="AJ134" s="95">
        <v>0</v>
      </c>
      <c r="AK134" s="95">
        <v>0</v>
      </c>
      <c r="AL134" s="95">
        <v>0</v>
      </c>
      <c r="AM134" s="95">
        <v>0</v>
      </c>
      <c r="AN134" s="95">
        <v>0</v>
      </c>
      <c r="AO134" s="95">
        <v>0</v>
      </c>
      <c r="AP134" s="95">
        <v>0</v>
      </c>
      <c r="AQ134" s="95">
        <v>0</v>
      </c>
      <c r="AR134" s="95">
        <v>0</v>
      </c>
      <c r="AS134" s="95">
        <v>0</v>
      </c>
      <c r="AT134" s="95">
        <f t="shared" si="76"/>
        <v>0</v>
      </c>
      <c r="AU134" s="95">
        <v>0</v>
      </c>
      <c r="AV134" s="95">
        <v>0</v>
      </c>
      <c r="AW134" s="95">
        <v>0</v>
      </c>
      <c r="AX134" s="95">
        <v>0</v>
      </c>
      <c r="AY134" s="95">
        <v>0</v>
      </c>
      <c r="AZ134" s="95">
        <v>0</v>
      </c>
      <c r="BA134" s="95">
        <v>0</v>
      </c>
      <c r="BB134" s="95">
        <v>4492818.95</v>
      </c>
      <c r="BC134" s="95">
        <v>4492818.95</v>
      </c>
      <c r="BD134" s="95">
        <v>4492818.95</v>
      </c>
      <c r="BE134" s="95">
        <v>4492818.95</v>
      </c>
      <c r="BF134" s="95">
        <v>4492818.95</v>
      </c>
      <c r="BG134" s="95">
        <v>4492818.95</v>
      </c>
      <c r="BH134" s="95">
        <f t="shared" si="82"/>
        <v>26956913.699999999</v>
      </c>
      <c r="BI134" s="94">
        <f t="shared" si="84"/>
        <v>242612223.30000001</v>
      </c>
      <c r="BJ134" s="95">
        <v>4492818.95</v>
      </c>
      <c r="BK134" s="95">
        <v>4492818.95</v>
      </c>
      <c r="BL134" s="95">
        <v>4492818.95</v>
      </c>
      <c r="BM134" s="95">
        <v>4492818.95</v>
      </c>
      <c r="BN134" s="95">
        <v>4492818.95</v>
      </c>
      <c r="BO134" s="95">
        <v>4492818.95</v>
      </c>
      <c r="BP134" s="95">
        <v>4492818.95</v>
      </c>
      <c r="BQ134" s="95">
        <v>4492818.95</v>
      </c>
      <c r="BR134" s="95">
        <v>4492818.95</v>
      </c>
      <c r="BS134" s="95">
        <v>4492818.95</v>
      </c>
      <c r="BT134" s="95">
        <v>4492818.95</v>
      </c>
      <c r="BU134" s="95">
        <v>4492818.95</v>
      </c>
      <c r="BV134" s="95">
        <f t="shared" si="71"/>
        <v>53913827.400000013</v>
      </c>
      <c r="BW134" s="95">
        <f t="shared" si="92"/>
        <v>188698395.90000001</v>
      </c>
      <c r="BX134" s="94">
        <v>4492818.95</v>
      </c>
      <c r="BY134" s="94">
        <v>4492818.95</v>
      </c>
      <c r="BZ134" s="94">
        <v>4492818.95</v>
      </c>
      <c r="CA134" s="94">
        <v>4492818.95</v>
      </c>
      <c r="CB134" s="94">
        <v>4492818.95</v>
      </c>
      <c r="CC134" s="94">
        <v>4492818.95</v>
      </c>
      <c r="CD134" s="94">
        <v>4492818.95</v>
      </c>
      <c r="CE134" s="94">
        <v>4492818.95</v>
      </c>
      <c r="CF134" s="94">
        <v>4492818.95</v>
      </c>
      <c r="CG134" s="94">
        <v>4492818.95</v>
      </c>
      <c r="CH134" s="94">
        <v>4492818.95</v>
      </c>
      <c r="CI134" s="94">
        <v>4492818.95</v>
      </c>
      <c r="CJ134" s="95">
        <f t="shared" si="85"/>
        <v>53913827.400000013</v>
      </c>
      <c r="CK134" s="95">
        <f t="shared" si="93"/>
        <v>134784568.5</v>
      </c>
      <c r="CL134" s="95">
        <v>4492818.95</v>
      </c>
      <c r="CM134" s="95">
        <v>4492818.95</v>
      </c>
      <c r="CN134" s="95">
        <v>4492818.95</v>
      </c>
      <c r="CO134" s="95">
        <v>4492818.95</v>
      </c>
      <c r="CP134" s="95">
        <v>4492818.95</v>
      </c>
      <c r="CQ134" s="95">
        <v>4492818.95</v>
      </c>
      <c r="CR134" s="95">
        <v>4492818.95</v>
      </c>
      <c r="CS134" s="95">
        <v>4492818.95</v>
      </c>
      <c r="CT134" s="95">
        <v>4492818.95</v>
      </c>
      <c r="CU134" s="95">
        <v>4492818.95</v>
      </c>
      <c r="CV134" s="95">
        <v>4492818.95</v>
      </c>
      <c r="CW134" s="95">
        <v>4492818.95</v>
      </c>
      <c r="CX134" s="41">
        <f t="shared" si="88"/>
        <v>53913827.400000013</v>
      </c>
      <c r="CY134" s="95">
        <f t="shared" si="89"/>
        <v>80870741.099999994</v>
      </c>
      <c r="CZ134" s="95">
        <f t="shared" si="91"/>
        <v>4492818.95</v>
      </c>
      <c r="DA134" s="95">
        <v>4492818.95</v>
      </c>
      <c r="DB134" s="95">
        <v>4492818.95</v>
      </c>
      <c r="DC134" s="95">
        <v>4492818.95</v>
      </c>
      <c r="DD134" s="95"/>
      <c r="DE134" s="95"/>
      <c r="DF134" s="95"/>
      <c r="DG134" s="95"/>
      <c r="DH134" s="95"/>
      <c r="DI134" s="95"/>
      <c r="DJ134" s="95"/>
      <c r="DK134" s="95"/>
      <c r="DL134" s="41">
        <f t="shared" si="90"/>
        <v>17971275.800000001</v>
      </c>
      <c r="DM134" s="95">
        <f t="shared" si="57"/>
        <v>62899465.299999997</v>
      </c>
      <c r="DN134" s="42">
        <f t="shared" si="58"/>
        <v>2022</v>
      </c>
    </row>
    <row r="135" spans="1:118" s="42" customFormat="1" ht="13" x14ac:dyDescent="0.25">
      <c r="A135" s="38" t="s">
        <v>38</v>
      </c>
      <c r="B135" s="38" t="s">
        <v>39</v>
      </c>
      <c r="C135" s="89"/>
      <c r="D135" s="38" t="s">
        <v>176</v>
      </c>
      <c r="E135" s="151" t="s">
        <v>180</v>
      </c>
      <c r="F135" s="38" t="s">
        <v>181</v>
      </c>
      <c r="G135" s="57">
        <v>44775</v>
      </c>
      <c r="H135" s="57">
        <v>44788</v>
      </c>
      <c r="I135" s="90" t="s">
        <v>783</v>
      </c>
      <c r="J135" s="151" t="s">
        <v>721</v>
      </c>
      <c r="K135" s="96" t="s">
        <v>50</v>
      </c>
      <c r="L135" s="38"/>
      <c r="M135" s="62" t="s">
        <v>179</v>
      </c>
      <c r="N135" s="38">
        <v>6424001904</v>
      </c>
      <c r="O135" s="96"/>
      <c r="P135" s="92"/>
      <c r="Q135" s="58"/>
      <c r="R135" s="92">
        <v>140765300</v>
      </c>
      <c r="S135" s="93">
        <f t="shared" ref="S135:S198" si="94">R135/I135</f>
        <v>2346088.3333333335</v>
      </c>
      <c r="T135" s="95">
        <v>0</v>
      </c>
      <c r="U135" s="95">
        <v>0</v>
      </c>
      <c r="V135" s="95">
        <v>0</v>
      </c>
      <c r="W135" s="95">
        <v>0</v>
      </c>
      <c r="X135" s="95">
        <v>0</v>
      </c>
      <c r="Y135" s="95">
        <v>0</v>
      </c>
      <c r="Z135" s="95">
        <v>0</v>
      </c>
      <c r="AA135" s="95">
        <v>0</v>
      </c>
      <c r="AB135" s="95">
        <v>0</v>
      </c>
      <c r="AC135" s="95">
        <v>0</v>
      </c>
      <c r="AD135" s="95">
        <v>0</v>
      </c>
      <c r="AE135" s="95">
        <v>0</v>
      </c>
      <c r="AF135" s="95">
        <f t="shared" si="75"/>
        <v>0</v>
      </c>
      <c r="AG135" s="95">
        <v>0</v>
      </c>
      <c r="AH135" s="95">
        <v>0</v>
      </c>
      <c r="AI135" s="95">
        <v>0</v>
      </c>
      <c r="AJ135" s="95">
        <v>0</v>
      </c>
      <c r="AK135" s="95">
        <v>0</v>
      </c>
      <c r="AL135" s="95">
        <v>0</v>
      </c>
      <c r="AM135" s="95">
        <v>0</v>
      </c>
      <c r="AN135" s="95">
        <v>0</v>
      </c>
      <c r="AO135" s="95">
        <v>0</v>
      </c>
      <c r="AP135" s="95">
        <v>0</v>
      </c>
      <c r="AQ135" s="95">
        <v>0</v>
      </c>
      <c r="AR135" s="95">
        <v>0</v>
      </c>
      <c r="AS135" s="95">
        <v>0</v>
      </c>
      <c r="AT135" s="95">
        <f t="shared" si="76"/>
        <v>0</v>
      </c>
      <c r="AU135" s="95">
        <v>0</v>
      </c>
      <c r="AV135" s="95">
        <v>0</v>
      </c>
      <c r="AW135" s="95">
        <v>0</v>
      </c>
      <c r="AX135" s="95">
        <v>0</v>
      </c>
      <c r="AY135" s="95">
        <v>0</v>
      </c>
      <c r="AZ135" s="95">
        <v>0</v>
      </c>
      <c r="BA135" s="95">
        <v>0</v>
      </c>
      <c r="BB135" s="95">
        <v>0</v>
      </c>
      <c r="BC135" s="95">
        <v>2346088.3333333335</v>
      </c>
      <c r="BD135" s="95">
        <v>2346088.3333333335</v>
      </c>
      <c r="BE135" s="95">
        <v>2346088.3333333335</v>
      </c>
      <c r="BF135" s="95">
        <v>2346088.3333333335</v>
      </c>
      <c r="BG135" s="95">
        <v>2346088.3333333335</v>
      </c>
      <c r="BH135" s="95">
        <f t="shared" si="82"/>
        <v>11730441.666666668</v>
      </c>
      <c r="BI135" s="94">
        <f t="shared" si="84"/>
        <v>129034858.33333333</v>
      </c>
      <c r="BJ135" s="95">
        <v>2346088.3333333335</v>
      </c>
      <c r="BK135" s="95">
        <v>2346088.3333333335</v>
      </c>
      <c r="BL135" s="95">
        <v>2346088.3333333335</v>
      </c>
      <c r="BM135" s="95">
        <v>2346088.3333333335</v>
      </c>
      <c r="BN135" s="95">
        <v>2346088.3333333335</v>
      </c>
      <c r="BO135" s="95">
        <v>2346088.3333333335</v>
      </c>
      <c r="BP135" s="95">
        <v>2346088.3333333335</v>
      </c>
      <c r="BQ135" s="95">
        <v>2346088.3333333335</v>
      </c>
      <c r="BR135" s="95">
        <v>2346088.3333333335</v>
      </c>
      <c r="BS135" s="95">
        <v>2346088.3333333335</v>
      </c>
      <c r="BT135" s="95">
        <v>2346088.3333333335</v>
      </c>
      <c r="BU135" s="95">
        <v>2346088.3333333335</v>
      </c>
      <c r="BV135" s="95">
        <f t="shared" si="71"/>
        <v>28153059.999999996</v>
      </c>
      <c r="BW135" s="95">
        <f t="shared" si="92"/>
        <v>100881798.33333333</v>
      </c>
      <c r="BX135" s="94">
        <v>2346088.3333333335</v>
      </c>
      <c r="BY135" s="94">
        <v>2346088.3333333335</v>
      </c>
      <c r="BZ135" s="94">
        <v>2346088.3333333335</v>
      </c>
      <c r="CA135" s="94">
        <v>2346088.3333333335</v>
      </c>
      <c r="CB135" s="94">
        <v>2346088.3333333335</v>
      </c>
      <c r="CC135" s="94">
        <v>2346088.3333333335</v>
      </c>
      <c r="CD135" s="94">
        <v>2346088.3333333335</v>
      </c>
      <c r="CE135" s="94">
        <v>2346088.3333333335</v>
      </c>
      <c r="CF135" s="94">
        <v>2346088.3333333335</v>
      </c>
      <c r="CG135" s="94">
        <v>2346088.3333333335</v>
      </c>
      <c r="CH135" s="94">
        <v>2346088.3333333335</v>
      </c>
      <c r="CI135" s="94">
        <v>2346088.3333333335</v>
      </c>
      <c r="CJ135" s="95">
        <f t="shared" si="85"/>
        <v>28153059.999999996</v>
      </c>
      <c r="CK135" s="95">
        <f t="shared" si="93"/>
        <v>72728738.333333328</v>
      </c>
      <c r="CL135" s="95">
        <v>2346088.3333333335</v>
      </c>
      <c r="CM135" s="95">
        <v>2346088.3333333335</v>
      </c>
      <c r="CN135" s="95">
        <v>2346088.3333333335</v>
      </c>
      <c r="CO135" s="95">
        <v>2346088.3333333335</v>
      </c>
      <c r="CP135" s="95">
        <v>2346088.3333333335</v>
      </c>
      <c r="CQ135" s="95">
        <v>2346088.3333333335</v>
      </c>
      <c r="CR135" s="95">
        <v>2346088.3333333335</v>
      </c>
      <c r="CS135" s="95">
        <v>2346088.3333333335</v>
      </c>
      <c r="CT135" s="95">
        <v>2346088.3333333335</v>
      </c>
      <c r="CU135" s="95">
        <v>2346088.3333333335</v>
      </c>
      <c r="CV135" s="95">
        <v>2346088.3333333335</v>
      </c>
      <c r="CW135" s="95">
        <v>2346088.3333333335</v>
      </c>
      <c r="CX135" s="41">
        <f t="shared" si="88"/>
        <v>28153059.999999996</v>
      </c>
      <c r="CY135" s="95">
        <f t="shared" si="89"/>
        <v>44575678.333333328</v>
      </c>
      <c r="CZ135" s="95">
        <f t="shared" si="91"/>
        <v>2346088.3333333335</v>
      </c>
      <c r="DA135" s="95">
        <v>2346088.3333333335</v>
      </c>
      <c r="DB135" s="95">
        <v>2346088.3333333335</v>
      </c>
      <c r="DC135" s="95">
        <v>2346088.3333333335</v>
      </c>
      <c r="DD135" s="95"/>
      <c r="DE135" s="95"/>
      <c r="DF135" s="95"/>
      <c r="DG135" s="95"/>
      <c r="DH135" s="95"/>
      <c r="DI135" s="95"/>
      <c r="DJ135" s="95"/>
      <c r="DK135" s="95"/>
      <c r="DL135" s="41">
        <f t="shared" si="90"/>
        <v>9384353.333333334</v>
      </c>
      <c r="DM135" s="95">
        <f t="shared" ref="DM135:DM198" si="95">+CY135-DL135</f>
        <v>35191324.999999993</v>
      </c>
      <c r="DN135" s="42">
        <f t="shared" ref="DN135:DN198" si="96">YEAR(G135)</f>
        <v>2022</v>
      </c>
    </row>
    <row r="136" spans="1:118" s="42" customFormat="1" ht="13" x14ac:dyDescent="0.25">
      <c r="A136" s="71" t="s">
        <v>195</v>
      </c>
      <c r="B136" s="71" t="s">
        <v>205</v>
      </c>
      <c r="C136" s="72" t="s">
        <v>197</v>
      </c>
      <c r="D136" s="71" t="s">
        <v>82</v>
      </c>
      <c r="E136" s="142" t="s">
        <v>1026</v>
      </c>
      <c r="F136" s="71" t="s">
        <v>234</v>
      </c>
      <c r="G136" s="73">
        <v>44775</v>
      </c>
      <c r="H136" s="73">
        <v>44757</v>
      </c>
      <c r="I136" s="74" t="s">
        <v>1228</v>
      </c>
      <c r="J136" s="142" t="s">
        <v>769</v>
      </c>
      <c r="K136" s="75" t="s">
        <v>235</v>
      </c>
      <c r="L136" s="71" t="s">
        <v>236</v>
      </c>
      <c r="M136" s="38" t="str">
        <f t="shared" ref="M136:M147" si="97">+LEFT(N136,4)</f>
        <v>6274</v>
      </c>
      <c r="N136" s="71">
        <v>6274001903</v>
      </c>
      <c r="O136" s="75">
        <v>6274001903</v>
      </c>
      <c r="P136" s="76"/>
      <c r="Q136" s="77"/>
      <c r="R136" s="76">
        <v>1414330740</v>
      </c>
      <c r="S136" s="78">
        <f t="shared" si="94"/>
        <v>11786089.5</v>
      </c>
      <c r="T136" s="95">
        <v>0</v>
      </c>
      <c r="U136" s="95">
        <v>0</v>
      </c>
      <c r="V136" s="95">
        <v>0</v>
      </c>
      <c r="W136" s="95">
        <v>0</v>
      </c>
      <c r="X136" s="95">
        <v>0</v>
      </c>
      <c r="Y136" s="95">
        <v>0</v>
      </c>
      <c r="Z136" s="95">
        <v>0</v>
      </c>
      <c r="AA136" s="95">
        <v>0</v>
      </c>
      <c r="AB136" s="95">
        <v>0</v>
      </c>
      <c r="AC136" s="95">
        <v>0</v>
      </c>
      <c r="AD136" s="95">
        <v>0</v>
      </c>
      <c r="AE136" s="95">
        <v>0</v>
      </c>
      <c r="AF136" s="95">
        <f t="shared" si="75"/>
        <v>0</v>
      </c>
      <c r="AG136" s="95">
        <v>0</v>
      </c>
      <c r="AH136" s="95">
        <v>0</v>
      </c>
      <c r="AI136" s="95">
        <v>0</v>
      </c>
      <c r="AJ136" s="95">
        <v>0</v>
      </c>
      <c r="AK136" s="95">
        <v>0</v>
      </c>
      <c r="AL136" s="95">
        <v>0</v>
      </c>
      <c r="AM136" s="95">
        <v>0</v>
      </c>
      <c r="AN136" s="95">
        <v>0</v>
      </c>
      <c r="AO136" s="95">
        <v>0</v>
      </c>
      <c r="AP136" s="95">
        <v>0</v>
      </c>
      <c r="AQ136" s="95">
        <v>0</v>
      </c>
      <c r="AR136" s="95">
        <v>0</v>
      </c>
      <c r="AS136" s="95">
        <v>0</v>
      </c>
      <c r="AT136" s="95">
        <f t="shared" si="76"/>
        <v>0</v>
      </c>
      <c r="AU136" s="79">
        <v>0</v>
      </c>
      <c r="AV136" s="95">
        <v>0</v>
      </c>
      <c r="AW136" s="95">
        <v>0</v>
      </c>
      <c r="AX136" s="95">
        <v>0</v>
      </c>
      <c r="AY136" s="95">
        <v>0</v>
      </c>
      <c r="AZ136" s="95">
        <v>0</v>
      </c>
      <c r="BA136" s="95">
        <v>0</v>
      </c>
      <c r="BB136" s="95">
        <v>11786089</v>
      </c>
      <c r="BC136" s="95">
        <v>11786089</v>
      </c>
      <c r="BD136" s="95">
        <v>11786089</v>
      </c>
      <c r="BE136" s="95">
        <v>11786089</v>
      </c>
      <c r="BF136" s="95">
        <v>11786089</v>
      </c>
      <c r="BG136" s="95">
        <v>11786089</v>
      </c>
      <c r="BH136" s="95">
        <f t="shared" si="82"/>
        <v>70716534</v>
      </c>
      <c r="BI136" s="79">
        <f t="shared" si="84"/>
        <v>1343614206</v>
      </c>
      <c r="BJ136" s="95">
        <v>11786089</v>
      </c>
      <c r="BK136" s="95">
        <v>11786089</v>
      </c>
      <c r="BL136" s="95">
        <v>11786089</v>
      </c>
      <c r="BM136" s="95">
        <v>11786089</v>
      </c>
      <c r="BN136" s="95">
        <v>11786089</v>
      </c>
      <c r="BO136" s="95">
        <v>11786089</v>
      </c>
      <c r="BP136" s="95">
        <v>11786089</v>
      </c>
      <c r="BQ136" s="95">
        <v>11786089</v>
      </c>
      <c r="BR136" s="95">
        <v>11786089</v>
      </c>
      <c r="BS136" s="95">
        <v>11786089</v>
      </c>
      <c r="BT136" s="95">
        <v>11786089</v>
      </c>
      <c r="BU136" s="95">
        <v>11786089</v>
      </c>
      <c r="BV136" s="95">
        <f t="shared" si="71"/>
        <v>141433068</v>
      </c>
      <c r="BW136" s="79">
        <f t="shared" si="92"/>
        <v>1202181138</v>
      </c>
      <c r="BX136" s="94">
        <v>11786089</v>
      </c>
      <c r="BY136" s="94">
        <v>11786089</v>
      </c>
      <c r="BZ136" s="94">
        <v>11786089</v>
      </c>
      <c r="CA136" s="94">
        <v>11786089</v>
      </c>
      <c r="CB136" s="94">
        <v>11786089</v>
      </c>
      <c r="CC136" s="94">
        <v>11786089</v>
      </c>
      <c r="CD136" s="94">
        <v>11786089</v>
      </c>
      <c r="CE136" s="94">
        <v>11786089</v>
      </c>
      <c r="CF136" s="94">
        <v>11786089</v>
      </c>
      <c r="CG136" s="94">
        <v>11786089</v>
      </c>
      <c r="CH136" s="94">
        <v>11786089</v>
      </c>
      <c r="CI136" s="94">
        <v>11786089</v>
      </c>
      <c r="CJ136" s="95">
        <f t="shared" si="85"/>
        <v>141433068</v>
      </c>
      <c r="CK136" s="79">
        <f t="shared" si="93"/>
        <v>1060748070</v>
      </c>
      <c r="CL136" s="95">
        <v>11786089</v>
      </c>
      <c r="CM136" s="95">
        <v>11786089</v>
      </c>
      <c r="CN136" s="95">
        <v>11786089</v>
      </c>
      <c r="CO136" s="95">
        <v>11786089</v>
      </c>
      <c r="CP136" s="95">
        <v>11786089</v>
      </c>
      <c r="CQ136" s="95">
        <v>11786089</v>
      </c>
      <c r="CR136" s="95">
        <v>11786089</v>
      </c>
      <c r="CS136" s="95">
        <v>11786089</v>
      </c>
      <c r="CT136" s="95">
        <v>11786089</v>
      </c>
      <c r="CU136" s="95">
        <v>11786089</v>
      </c>
      <c r="CV136" s="95">
        <v>11786089</v>
      </c>
      <c r="CW136" s="95">
        <v>11786089</v>
      </c>
      <c r="CX136" s="41">
        <f t="shared" si="88"/>
        <v>141433068</v>
      </c>
      <c r="CY136" s="95">
        <f t="shared" si="89"/>
        <v>919315002</v>
      </c>
      <c r="CZ136" s="95">
        <f t="shared" si="91"/>
        <v>11786089.5</v>
      </c>
      <c r="DA136" s="95">
        <v>11786089.5</v>
      </c>
      <c r="DB136" s="95">
        <v>11786089.5</v>
      </c>
      <c r="DC136" s="95">
        <v>11786089.5</v>
      </c>
      <c r="DD136" s="95"/>
      <c r="DE136" s="95"/>
      <c r="DF136" s="95"/>
      <c r="DG136" s="95"/>
      <c r="DH136" s="95"/>
      <c r="DI136" s="95"/>
      <c r="DJ136" s="95"/>
      <c r="DK136" s="95"/>
      <c r="DL136" s="41">
        <f t="shared" si="90"/>
        <v>47144358</v>
      </c>
      <c r="DM136" s="95">
        <f t="shared" si="95"/>
        <v>872170644</v>
      </c>
      <c r="DN136" s="1">
        <f t="shared" si="96"/>
        <v>2022</v>
      </c>
    </row>
    <row r="137" spans="1:118" s="42" customFormat="1" ht="13" x14ac:dyDescent="0.25">
      <c r="A137" s="38" t="s">
        <v>38</v>
      </c>
      <c r="B137" s="38" t="s">
        <v>39</v>
      </c>
      <c r="C137" s="89"/>
      <c r="D137" s="38" t="s">
        <v>40</v>
      </c>
      <c r="E137" s="151" t="s">
        <v>107</v>
      </c>
      <c r="F137" s="38" t="s">
        <v>108</v>
      </c>
      <c r="G137" s="57">
        <v>44804</v>
      </c>
      <c r="H137" s="57">
        <v>44788</v>
      </c>
      <c r="I137" s="90" t="s">
        <v>1194</v>
      </c>
      <c r="J137" s="151" t="s">
        <v>758</v>
      </c>
      <c r="K137" s="96" t="s">
        <v>109</v>
      </c>
      <c r="L137" s="38"/>
      <c r="M137" s="38" t="str">
        <f t="shared" si="97"/>
        <v>6274</v>
      </c>
      <c r="N137" s="38">
        <v>6274001901</v>
      </c>
      <c r="O137" s="96"/>
      <c r="P137" s="92"/>
      <c r="Q137" s="58"/>
      <c r="R137" s="92">
        <v>24510513422</v>
      </c>
      <c r="S137" s="93">
        <f t="shared" si="94"/>
        <v>81701711.406666666</v>
      </c>
      <c r="T137" s="95">
        <v>0</v>
      </c>
      <c r="U137" s="95">
        <v>0</v>
      </c>
      <c r="V137" s="95">
        <v>0</v>
      </c>
      <c r="W137" s="95">
        <v>0</v>
      </c>
      <c r="X137" s="95">
        <v>0</v>
      </c>
      <c r="Y137" s="95">
        <v>0</v>
      </c>
      <c r="Z137" s="95">
        <v>0</v>
      </c>
      <c r="AA137" s="95">
        <v>0</v>
      </c>
      <c r="AB137" s="95">
        <v>0</v>
      </c>
      <c r="AC137" s="95">
        <v>0</v>
      </c>
      <c r="AD137" s="95">
        <v>0</v>
      </c>
      <c r="AE137" s="95">
        <v>0</v>
      </c>
      <c r="AF137" s="95">
        <f t="shared" si="75"/>
        <v>0</v>
      </c>
      <c r="AG137" s="95">
        <v>0</v>
      </c>
      <c r="AH137" s="95">
        <v>0</v>
      </c>
      <c r="AI137" s="95">
        <v>0</v>
      </c>
      <c r="AJ137" s="95">
        <v>0</v>
      </c>
      <c r="AK137" s="95">
        <v>0</v>
      </c>
      <c r="AL137" s="95">
        <v>0</v>
      </c>
      <c r="AM137" s="95">
        <v>0</v>
      </c>
      <c r="AN137" s="95">
        <v>0</v>
      </c>
      <c r="AO137" s="95">
        <v>0</v>
      </c>
      <c r="AP137" s="95">
        <v>0</v>
      </c>
      <c r="AQ137" s="95">
        <v>0</v>
      </c>
      <c r="AR137" s="95">
        <v>0</v>
      </c>
      <c r="AS137" s="95">
        <v>0</v>
      </c>
      <c r="AT137" s="95">
        <f t="shared" si="76"/>
        <v>0</v>
      </c>
      <c r="AU137" s="95">
        <v>0</v>
      </c>
      <c r="AV137" s="95">
        <v>0</v>
      </c>
      <c r="AW137" s="95">
        <v>0</v>
      </c>
      <c r="AX137" s="95">
        <v>0</v>
      </c>
      <c r="AY137" s="95">
        <v>0</v>
      </c>
      <c r="AZ137" s="95">
        <v>0</v>
      </c>
      <c r="BA137" s="95">
        <v>0</v>
      </c>
      <c r="BB137" s="95">
        <v>0</v>
      </c>
      <c r="BC137" s="95">
        <v>81701711.406666666</v>
      </c>
      <c r="BD137" s="95">
        <v>81701711.406666666</v>
      </c>
      <c r="BE137" s="95">
        <v>81701711.406666666</v>
      </c>
      <c r="BF137" s="95">
        <v>81701711.406666666</v>
      </c>
      <c r="BG137" s="95">
        <v>81701711.406666666</v>
      </c>
      <c r="BH137" s="95">
        <f t="shared" si="82"/>
        <v>408508557.0333333</v>
      </c>
      <c r="BI137" s="94">
        <f t="shared" si="84"/>
        <v>24102004864.966667</v>
      </c>
      <c r="BJ137" s="95">
        <v>81701711.406666666</v>
      </c>
      <c r="BK137" s="95">
        <v>81701711.406666666</v>
      </c>
      <c r="BL137" s="95">
        <v>81701711.406666666</v>
      </c>
      <c r="BM137" s="95">
        <v>81701711.406666666</v>
      </c>
      <c r="BN137" s="95">
        <v>81701711.406666666</v>
      </c>
      <c r="BO137" s="95">
        <v>81701711.406666666</v>
      </c>
      <c r="BP137" s="95">
        <v>81701711.406666666</v>
      </c>
      <c r="BQ137" s="95">
        <v>81701711.406666666</v>
      </c>
      <c r="BR137" s="95">
        <v>81701711.406666666</v>
      </c>
      <c r="BS137" s="95">
        <v>81701711.406666666</v>
      </c>
      <c r="BT137" s="95">
        <v>81701711.406666666</v>
      </c>
      <c r="BU137" s="95">
        <v>81701711.406666666</v>
      </c>
      <c r="BV137" s="95">
        <f t="shared" si="71"/>
        <v>980420536.87999976</v>
      </c>
      <c r="BW137" s="95">
        <f t="shared" si="92"/>
        <v>23121584328.086666</v>
      </c>
      <c r="BX137" s="94">
        <v>81701711.406666666</v>
      </c>
      <c r="BY137" s="94">
        <v>81701711.406666666</v>
      </c>
      <c r="BZ137" s="94">
        <v>81701711.406666666</v>
      </c>
      <c r="CA137" s="94">
        <v>81701711.406666666</v>
      </c>
      <c r="CB137" s="94">
        <v>81701711.406666666</v>
      </c>
      <c r="CC137" s="94">
        <v>81701711.406666666</v>
      </c>
      <c r="CD137" s="94">
        <v>81701711.406666666</v>
      </c>
      <c r="CE137" s="94">
        <v>81701711.406666666</v>
      </c>
      <c r="CF137" s="94">
        <v>81701711.406666666</v>
      </c>
      <c r="CG137" s="94">
        <v>81701711.406666666</v>
      </c>
      <c r="CH137" s="94">
        <v>81701711.406666666</v>
      </c>
      <c r="CI137" s="94">
        <v>81701711.406666666</v>
      </c>
      <c r="CJ137" s="95">
        <f t="shared" si="85"/>
        <v>980420536.87999976</v>
      </c>
      <c r="CK137" s="95">
        <f t="shared" si="93"/>
        <v>22141163791.206665</v>
      </c>
      <c r="CL137" s="95">
        <v>81701711.406666666</v>
      </c>
      <c r="CM137" s="95">
        <v>81701711.406666666</v>
      </c>
      <c r="CN137" s="95">
        <v>81701711.406666666</v>
      </c>
      <c r="CO137" s="95">
        <v>81701711.406666666</v>
      </c>
      <c r="CP137" s="95">
        <v>81701711.406666666</v>
      </c>
      <c r="CQ137" s="95">
        <v>81701711.406666666</v>
      </c>
      <c r="CR137" s="95">
        <v>81701711.406666666</v>
      </c>
      <c r="CS137" s="95">
        <v>81701711.406666666</v>
      </c>
      <c r="CT137" s="95">
        <v>81701711.406666666</v>
      </c>
      <c r="CU137" s="95">
        <v>81701711.406666666</v>
      </c>
      <c r="CV137" s="95">
        <v>81701711.406666666</v>
      </c>
      <c r="CW137" s="95">
        <v>81701711.406666666</v>
      </c>
      <c r="CX137" s="41">
        <f t="shared" si="88"/>
        <v>980420536.87999976</v>
      </c>
      <c r="CY137" s="95">
        <f t="shared" si="89"/>
        <v>21160743254.326664</v>
      </c>
      <c r="CZ137" s="95">
        <f t="shared" si="91"/>
        <v>81701711.406666666</v>
      </c>
      <c r="DA137" s="95">
        <v>81701711.406666666</v>
      </c>
      <c r="DB137" s="95">
        <v>81701711.406666666</v>
      </c>
      <c r="DC137" s="95">
        <v>81701711.406666666</v>
      </c>
      <c r="DD137" s="95"/>
      <c r="DE137" s="95"/>
      <c r="DF137" s="95"/>
      <c r="DG137" s="95"/>
      <c r="DH137" s="95"/>
      <c r="DI137" s="95"/>
      <c r="DJ137" s="95"/>
      <c r="DK137" s="95"/>
      <c r="DL137" s="41">
        <f t="shared" si="90"/>
        <v>326806845.62666667</v>
      </c>
      <c r="DM137" s="95">
        <f t="shared" si="95"/>
        <v>20833936408.699997</v>
      </c>
      <c r="DN137" s="42">
        <f t="shared" si="96"/>
        <v>2022</v>
      </c>
    </row>
    <row r="138" spans="1:118" s="42" customFormat="1" ht="13" x14ac:dyDescent="0.25">
      <c r="A138" s="38" t="s">
        <v>38</v>
      </c>
      <c r="B138" s="38" t="s">
        <v>39</v>
      </c>
      <c r="C138" s="89"/>
      <c r="D138" s="38" t="s">
        <v>40</v>
      </c>
      <c r="E138" s="151" t="s">
        <v>110</v>
      </c>
      <c r="F138" s="38" t="s">
        <v>111</v>
      </c>
      <c r="G138" s="57">
        <v>44804</v>
      </c>
      <c r="H138" s="57">
        <v>44788</v>
      </c>
      <c r="I138" s="90" t="s">
        <v>783</v>
      </c>
      <c r="J138" s="151" t="s">
        <v>94</v>
      </c>
      <c r="K138" s="96" t="s">
        <v>66</v>
      </c>
      <c r="L138" s="38"/>
      <c r="M138" s="38" t="str">
        <f t="shared" si="97"/>
        <v>6274</v>
      </c>
      <c r="N138" s="38">
        <v>6274001901</v>
      </c>
      <c r="O138" s="96"/>
      <c r="P138" s="92"/>
      <c r="Q138" s="58"/>
      <c r="R138" s="92">
        <v>210559021</v>
      </c>
      <c r="S138" s="93">
        <f t="shared" si="94"/>
        <v>3509317.0166666666</v>
      </c>
      <c r="T138" s="95">
        <v>0</v>
      </c>
      <c r="U138" s="95">
        <v>0</v>
      </c>
      <c r="V138" s="95">
        <v>0</v>
      </c>
      <c r="W138" s="95">
        <v>0</v>
      </c>
      <c r="X138" s="95">
        <v>0</v>
      </c>
      <c r="Y138" s="95">
        <v>0</v>
      </c>
      <c r="Z138" s="95">
        <v>0</v>
      </c>
      <c r="AA138" s="95">
        <v>0</v>
      </c>
      <c r="AB138" s="95">
        <v>0</v>
      </c>
      <c r="AC138" s="95">
        <v>0</v>
      </c>
      <c r="AD138" s="95">
        <v>0</v>
      </c>
      <c r="AE138" s="95">
        <v>0</v>
      </c>
      <c r="AF138" s="95">
        <f t="shared" si="75"/>
        <v>0</v>
      </c>
      <c r="AG138" s="95">
        <v>0</v>
      </c>
      <c r="AH138" s="95">
        <v>0</v>
      </c>
      <c r="AI138" s="95">
        <v>0</v>
      </c>
      <c r="AJ138" s="95">
        <v>0</v>
      </c>
      <c r="AK138" s="95">
        <v>0</v>
      </c>
      <c r="AL138" s="95">
        <v>0</v>
      </c>
      <c r="AM138" s="95">
        <v>0</v>
      </c>
      <c r="AN138" s="95">
        <v>0</v>
      </c>
      <c r="AO138" s="95">
        <v>0</v>
      </c>
      <c r="AP138" s="95">
        <v>0</v>
      </c>
      <c r="AQ138" s="95">
        <v>0</v>
      </c>
      <c r="AR138" s="95">
        <v>0</v>
      </c>
      <c r="AS138" s="95">
        <v>0</v>
      </c>
      <c r="AT138" s="95">
        <f t="shared" si="76"/>
        <v>0</v>
      </c>
      <c r="AU138" s="95">
        <v>0</v>
      </c>
      <c r="AV138" s="95">
        <v>0</v>
      </c>
      <c r="AW138" s="95">
        <v>0</v>
      </c>
      <c r="AX138" s="95">
        <v>0</v>
      </c>
      <c r="AY138" s="95">
        <v>0</v>
      </c>
      <c r="AZ138" s="95">
        <v>0</v>
      </c>
      <c r="BA138" s="95">
        <v>0</v>
      </c>
      <c r="BB138" s="95">
        <v>0</v>
      </c>
      <c r="BC138" s="95">
        <v>3509317.0166666666</v>
      </c>
      <c r="BD138" s="95">
        <v>3509317.0166666666</v>
      </c>
      <c r="BE138" s="95">
        <v>3509317.0166666666</v>
      </c>
      <c r="BF138" s="95">
        <v>3509317.0166666666</v>
      </c>
      <c r="BG138" s="95">
        <v>3509317.0166666666</v>
      </c>
      <c r="BH138" s="95">
        <f t="shared" si="82"/>
        <v>17546585.083333332</v>
      </c>
      <c r="BI138" s="94">
        <f t="shared" si="84"/>
        <v>193012435.91666666</v>
      </c>
      <c r="BJ138" s="95">
        <v>3509317.0166666666</v>
      </c>
      <c r="BK138" s="95">
        <v>3509317.0166666666</v>
      </c>
      <c r="BL138" s="95">
        <v>3509317.0166666666</v>
      </c>
      <c r="BM138" s="95">
        <v>3509317.0166666666</v>
      </c>
      <c r="BN138" s="95">
        <v>3509317.0166666666</v>
      </c>
      <c r="BO138" s="95">
        <v>3509317.0166666666</v>
      </c>
      <c r="BP138" s="95">
        <v>3509317.0166666666</v>
      </c>
      <c r="BQ138" s="95">
        <v>3509317.0166666666</v>
      </c>
      <c r="BR138" s="95">
        <v>3509317.0166666666</v>
      </c>
      <c r="BS138" s="95">
        <v>3509317.0166666666</v>
      </c>
      <c r="BT138" s="95">
        <v>3509317.0166666666</v>
      </c>
      <c r="BU138" s="95">
        <v>3509317.0166666666</v>
      </c>
      <c r="BV138" s="95">
        <f t="shared" si="71"/>
        <v>42111804.199999996</v>
      </c>
      <c r="BW138" s="95">
        <f t="shared" si="92"/>
        <v>150900631.71666667</v>
      </c>
      <c r="BX138" s="94">
        <v>3509317.0166666666</v>
      </c>
      <c r="BY138" s="94">
        <v>3509317.0166666666</v>
      </c>
      <c r="BZ138" s="94">
        <v>3509317.0166666666</v>
      </c>
      <c r="CA138" s="94">
        <v>3509317.0166666666</v>
      </c>
      <c r="CB138" s="94">
        <v>3509317.0166666666</v>
      </c>
      <c r="CC138" s="94">
        <v>3509317.0166666666</v>
      </c>
      <c r="CD138" s="94">
        <v>3509317.0166666666</v>
      </c>
      <c r="CE138" s="94">
        <v>3509317.0166666666</v>
      </c>
      <c r="CF138" s="94">
        <v>3509317.0166666666</v>
      </c>
      <c r="CG138" s="94">
        <v>3509317.0166666666</v>
      </c>
      <c r="CH138" s="94">
        <v>3509317.0166666666</v>
      </c>
      <c r="CI138" s="94">
        <v>3509317.0166666666</v>
      </c>
      <c r="CJ138" s="95">
        <f t="shared" si="85"/>
        <v>42111804.199999996</v>
      </c>
      <c r="CK138" s="95">
        <f t="shared" si="93"/>
        <v>108788827.51666668</v>
      </c>
      <c r="CL138" s="95">
        <v>3509317.0166666666</v>
      </c>
      <c r="CM138" s="95">
        <v>3509317.0166666666</v>
      </c>
      <c r="CN138" s="95">
        <v>3509317.0166666666</v>
      </c>
      <c r="CO138" s="95">
        <v>3509317.0166666666</v>
      </c>
      <c r="CP138" s="95">
        <v>3509317.0166666666</v>
      </c>
      <c r="CQ138" s="95">
        <v>3509317.0166666666</v>
      </c>
      <c r="CR138" s="95">
        <v>3509317.0166666666</v>
      </c>
      <c r="CS138" s="95">
        <v>3509317.0166666666</v>
      </c>
      <c r="CT138" s="95">
        <v>3509317.0166666666</v>
      </c>
      <c r="CU138" s="95">
        <v>3509317.0166666666</v>
      </c>
      <c r="CV138" s="95">
        <v>3509317.0166666666</v>
      </c>
      <c r="CW138" s="95">
        <v>3509317.0166666666</v>
      </c>
      <c r="CX138" s="41">
        <f t="shared" si="88"/>
        <v>42111804.199999996</v>
      </c>
      <c r="CY138" s="95">
        <f t="shared" si="89"/>
        <v>66677023.316666685</v>
      </c>
      <c r="CZ138" s="95">
        <f t="shared" si="91"/>
        <v>3509317.0166666666</v>
      </c>
      <c r="DA138" s="95">
        <v>3509317.0166666666</v>
      </c>
      <c r="DB138" s="95">
        <v>3509317.0166666666</v>
      </c>
      <c r="DC138" s="95">
        <v>3509317.0166666666</v>
      </c>
      <c r="DD138" s="95"/>
      <c r="DE138" s="95"/>
      <c r="DF138" s="95"/>
      <c r="DG138" s="95"/>
      <c r="DH138" s="95"/>
      <c r="DI138" s="95"/>
      <c r="DJ138" s="95"/>
      <c r="DK138" s="95"/>
      <c r="DL138" s="41">
        <f t="shared" si="90"/>
        <v>14037268.066666666</v>
      </c>
      <c r="DM138" s="95">
        <f t="shared" si="95"/>
        <v>52639755.250000015</v>
      </c>
      <c r="DN138" s="42">
        <f t="shared" si="96"/>
        <v>2022</v>
      </c>
    </row>
    <row r="139" spans="1:118" s="42" customFormat="1" ht="13" x14ac:dyDescent="0.25">
      <c r="A139" s="38" t="s">
        <v>38</v>
      </c>
      <c r="B139" s="38" t="s">
        <v>39</v>
      </c>
      <c r="C139" s="89"/>
      <c r="D139" s="38" t="s">
        <v>147</v>
      </c>
      <c r="E139" s="151" t="s">
        <v>156</v>
      </c>
      <c r="F139" s="38" t="s">
        <v>157</v>
      </c>
      <c r="G139" s="57">
        <v>44804</v>
      </c>
      <c r="H139" s="57">
        <v>44788</v>
      </c>
      <c r="I139" s="90" t="s">
        <v>1228</v>
      </c>
      <c r="J139" s="151" t="s">
        <v>758</v>
      </c>
      <c r="K139" s="96" t="s">
        <v>109</v>
      </c>
      <c r="L139" s="38"/>
      <c r="M139" s="38" t="str">
        <f t="shared" si="97"/>
        <v>6274</v>
      </c>
      <c r="N139" s="38">
        <v>6274001906</v>
      </c>
      <c r="O139" s="96"/>
      <c r="P139" s="92"/>
      <c r="Q139" s="58"/>
      <c r="R139" s="92">
        <v>1467082739</v>
      </c>
      <c r="S139" s="93">
        <f t="shared" si="94"/>
        <v>12225689.491666667</v>
      </c>
      <c r="T139" s="95">
        <v>0</v>
      </c>
      <c r="U139" s="95">
        <v>0</v>
      </c>
      <c r="V139" s="95">
        <v>0</v>
      </c>
      <c r="W139" s="95">
        <v>0</v>
      </c>
      <c r="X139" s="95">
        <v>0</v>
      </c>
      <c r="Y139" s="95">
        <v>0</v>
      </c>
      <c r="Z139" s="95">
        <v>0</v>
      </c>
      <c r="AA139" s="95">
        <v>0</v>
      </c>
      <c r="AB139" s="95">
        <v>0</v>
      </c>
      <c r="AC139" s="95">
        <v>0</v>
      </c>
      <c r="AD139" s="95">
        <v>0</v>
      </c>
      <c r="AE139" s="95">
        <v>0</v>
      </c>
      <c r="AF139" s="95">
        <f t="shared" si="75"/>
        <v>0</v>
      </c>
      <c r="AG139" s="95">
        <v>0</v>
      </c>
      <c r="AH139" s="95">
        <v>0</v>
      </c>
      <c r="AI139" s="95">
        <v>0</v>
      </c>
      <c r="AJ139" s="95">
        <v>0</v>
      </c>
      <c r="AK139" s="95">
        <v>0</v>
      </c>
      <c r="AL139" s="95">
        <v>0</v>
      </c>
      <c r="AM139" s="95">
        <v>0</v>
      </c>
      <c r="AN139" s="95">
        <v>0</v>
      </c>
      <c r="AO139" s="95">
        <v>0</v>
      </c>
      <c r="AP139" s="95">
        <v>0</v>
      </c>
      <c r="AQ139" s="95">
        <v>0</v>
      </c>
      <c r="AR139" s="95">
        <v>0</v>
      </c>
      <c r="AS139" s="95">
        <v>0</v>
      </c>
      <c r="AT139" s="95">
        <f t="shared" si="76"/>
        <v>0</v>
      </c>
      <c r="AU139" s="95">
        <v>0</v>
      </c>
      <c r="AV139" s="95">
        <v>0</v>
      </c>
      <c r="AW139" s="95">
        <v>0</v>
      </c>
      <c r="AX139" s="95">
        <v>0</v>
      </c>
      <c r="AY139" s="95">
        <v>0</v>
      </c>
      <c r="AZ139" s="95">
        <v>0</v>
      </c>
      <c r="BA139" s="95">
        <v>0</v>
      </c>
      <c r="BB139" s="95">
        <v>0</v>
      </c>
      <c r="BC139" s="95">
        <v>12225689.491666667</v>
      </c>
      <c r="BD139" s="95">
        <v>12225689.491666667</v>
      </c>
      <c r="BE139" s="95">
        <v>12225689.491666667</v>
      </c>
      <c r="BF139" s="95">
        <v>12225689.491666667</v>
      </c>
      <c r="BG139" s="95">
        <v>12225689.491666667</v>
      </c>
      <c r="BH139" s="95">
        <f t="shared" si="82"/>
        <v>61128447.458333336</v>
      </c>
      <c r="BI139" s="94">
        <f t="shared" si="84"/>
        <v>1405954291.5416667</v>
      </c>
      <c r="BJ139" s="95">
        <v>12225689.491666667</v>
      </c>
      <c r="BK139" s="95">
        <v>12225689.491666667</v>
      </c>
      <c r="BL139" s="95">
        <v>12225689.491666667</v>
      </c>
      <c r="BM139" s="95">
        <v>12225689.491666667</v>
      </c>
      <c r="BN139" s="95">
        <v>12225689.491666667</v>
      </c>
      <c r="BO139" s="95">
        <v>12225689.491666667</v>
      </c>
      <c r="BP139" s="95">
        <v>12225689.491666667</v>
      </c>
      <c r="BQ139" s="95">
        <v>12225689.491666667</v>
      </c>
      <c r="BR139" s="95">
        <v>12225689.491666667</v>
      </c>
      <c r="BS139" s="95">
        <v>12225689.491666667</v>
      </c>
      <c r="BT139" s="95">
        <v>12225689.491666667</v>
      </c>
      <c r="BU139" s="95">
        <v>12225689.491666667</v>
      </c>
      <c r="BV139" s="95">
        <f t="shared" si="71"/>
        <v>146708273.90000004</v>
      </c>
      <c r="BW139" s="95">
        <f t="shared" si="92"/>
        <v>1259246017.6416667</v>
      </c>
      <c r="BX139" s="94">
        <v>12225689.491666667</v>
      </c>
      <c r="BY139" s="94">
        <v>12225689.491666667</v>
      </c>
      <c r="BZ139" s="94">
        <v>12225689.491666667</v>
      </c>
      <c r="CA139" s="94">
        <v>12225689.491666667</v>
      </c>
      <c r="CB139" s="94">
        <v>12225689.491666667</v>
      </c>
      <c r="CC139" s="94">
        <v>12225689.491666667</v>
      </c>
      <c r="CD139" s="94">
        <v>12225689.491666667</v>
      </c>
      <c r="CE139" s="94">
        <v>12225689.491666667</v>
      </c>
      <c r="CF139" s="94">
        <v>12225689.491666667</v>
      </c>
      <c r="CG139" s="94">
        <v>12225689.491666667</v>
      </c>
      <c r="CH139" s="94">
        <v>12225689.491666667</v>
      </c>
      <c r="CI139" s="94">
        <v>12225689.491666667</v>
      </c>
      <c r="CJ139" s="95">
        <f t="shared" si="85"/>
        <v>146708273.90000004</v>
      </c>
      <c r="CK139" s="95">
        <f t="shared" si="93"/>
        <v>1112537743.7416666</v>
      </c>
      <c r="CL139" s="95">
        <v>12225689.491666667</v>
      </c>
      <c r="CM139" s="95">
        <v>12225689.491666667</v>
      </c>
      <c r="CN139" s="95">
        <v>12225689.491666667</v>
      </c>
      <c r="CO139" s="95">
        <v>12225689.491666667</v>
      </c>
      <c r="CP139" s="95">
        <v>12225689.491666667</v>
      </c>
      <c r="CQ139" s="95">
        <v>12225689.491666667</v>
      </c>
      <c r="CR139" s="95">
        <v>12225689.491666667</v>
      </c>
      <c r="CS139" s="95">
        <v>12225689.491666667</v>
      </c>
      <c r="CT139" s="95">
        <v>12225689.491666667</v>
      </c>
      <c r="CU139" s="95">
        <v>12225689.491666667</v>
      </c>
      <c r="CV139" s="95">
        <v>12225689.491666667</v>
      </c>
      <c r="CW139" s="95">
        <v>12225689.491666667</v>
      </c>
      <c r="CX139" s="41">
        <f t="shared" si="88"/>
        <v>146708273.90000004</v>
      </c>
      <c r="CY139" s="95">
        <f t="shared" si="89"/>
        <v>965829469.84166646</v>
      </c>
      <c r="CZ139" s="95">
        <f t="shared" si="91"/>
        <v>12225689.491666667</v>
      </c>
      <c r="DA139" s="95">
        <v>12225689.491666667</v>
      </c>
      <c r="DB139" s="95">
        <v>12225689.491666667</v>
      </c>
      <c r="DC139" s="95">
        <v>12225689.491666667</v>
      </c>
      <c r="DD139" s="95"/>
      <c r="DE139" s="95"/>
      <c r="DF139" s="95"/>
      <c r="DG139" s="95"/>
      <c r="DH139" s="95"/>
      <c r="DI139" s="95"/>
      <c r="DJ139" s="95"/>
      <c r="DK139" s="95"/>
      <c r="DL139" s="41">
        <f t="shared" si="90"/>
        <v>48902757.966666669</v>
      </c>
      <c r="DM139" s="95">
        <f t="shared" si="95"/>
        <v>916926711.87499976</v>
      </c>
      <c r="DN139" s="42">
        <f t="shared" si="96"/>
        <v>2022</v>
      </c>
    </row>
    <row r="140" spans="1:118" s="42" customFormat="1" ht="13" x14ac:dyDescent="0.25">
      <c r="A140" s="80" t="s">
        <v>460</v>
      </c>
      <c r="B140" s="80" t="s">
        <v>39</v>
      </c>
      <c r="C140" s="72"/>
      <c r="D140" s="161" t="s">
        <v>168</v>
      </c>
      <c r="E140" s="142" t="s">
        <v>912</v>
      </c>
      <c r="F140" s="71" t="s">
        <v>531</v>
      </c>
      <c r="G140" s="57">
        <v>44815</v>
      </c>
      <c r="H140" s="57">
        <v>44835</v>
      </c>
      <c r="I140" s="90" t="s">
        <v>1223</v>
      </c>
      <c r="J140" s="90">
        <v>1001602000</v>
      </c>
      <c r="K140" s="96" t="s">
        <v>66</v>
      </c>
      <c r="L140" s="38"/>
      <c r="M140" s="38" t="str">
        <f t="shared" si="97"/>
        <v>6274</v>
      </c>
      <c r="N140" s="166">
        <v>6274001906</v>
      </c>
      <c r="O140" s="96" t="s">
        <v>346</v>
      </c>
      <c r="P140" s="92"/>
      <c r="Q140" s="58"/>
      <c r="R140" s="158">
        <v>205226319</v>
      </c>
      <c r="S140" s="170">
        <f t="shared" si="94"/>
        <v>1425182.7708333333</v>
      </c>
      <c r="T140" s="158">
        <v>0</v>
      </c>
      <c r="U140" s="158">
        <v>0</v>
      </c>
      <c r="V140" s="158">
        <v>0</v>
      </c>
      <c r="W140" s="158">
        <v>0</v>
      </c>
      <c r="X140" s="158">
        <v>0</v>
      </c>
      <c r="Y140" s="158">
        <v>0</v>
      </c>
      <c r="Z140" s="158">
        <v>0</v>
      </c>
      <c r="AA140" s="158">
        <v>0</v>
      </c>
      <c r="AB140" s="158">
        <v>0</v>
      </c>
      <c r="AC140" s="158">
        <v>0</v>
      </c>
      <c r="AD140" s="158">
        <v>0</v>
      </c>
      <c r="AE140" s="158">
        <v>0</v>
      </c>
      <c r="AF140" s="158">
        <f t="shared" si="75"/>
        <v>0</v>
      </c>
      <c r="AG140" s="156">
        <v>0</v>
      </c>
      <c r="AH140" s="158">
        <v>0</v>
      </c>
      <c r="AI140" s="158">
        <v>0</v>
      </c>
      <c r="AJ140" s="158">
        <v>0</v>
      </c>
      <c r="AK140" s="158">
        <v>0</v>
      </c>
      <c r="AL140" s="158">
        <v>0</v>
      </c>
      <c r="AM140" s="158">
        <v>0</v>
      </c>
      <c r="AN140" s="158">
        <v>0</v>
      </c>
      <c r="AO140" s="158">
        <v>0</v>
      </c>
      <c r="AP140" s="158">
        <v>0</v>
      </c>
      <c r="AQ140" s="158">
        <v>0</v>
      </c>
      <c r="AR140" s="158">
        <v>0</v>
      </c>
      <c r="AS140" s="158">
        <v>0</v>
      </c>
      <c r="AT140" s="158">
        <f t="shared" si="76"/>
        <v>0</v>
      </c>
      <c r="AU140" s="156">
        <v>0</v>
      </c>
      <c r="AV140" s="158">
        <v>0</v>
      </c>
      <c r="AW140" s="158">
        <v>0</v>
      </c>
      <c r="AX140" s="158">
        <v>0</v>
      </c>
      <c r="AY140" s="158">
        <v>0</v>
      </c>
      <c r="AZ140" s="158">
        <v>0</v>
      </c>
      <c r="BA140" s="158">
        <v>0</v>
      </c>
      <c r="BB140" s="158">
        <v>0</v>
      </c>
      <c r="BC140" s="158">
        <v>0</v>
      </c>
      <c r="BD140" s="158">
        <v>0</v>
      </c>
      <c r="BE140" s="158">
        <v>3420438.65</v>
      </c>
      <c r="BF140" s="158">
        <v>3420438.65</v>
      </c>
      <c r="BG140" s="158">
        <v>3420438.65</v>
      </c>
      <c r="BH140" s="158">
        <f t="shared" si="82"/>
        <v>10261315.949999999</v>
      </c>
      <c r="BI140" s="158">
        <f t="shared" si="84"/>
        <v>194965003.05000001</v>
      </c>
      <c r="BJ140" s="158">
        <v>3420438.65</v>
      </c>
      <c r="BK140" s="158">
        <v>3420438.65</v>
      </c>
      <c r="BL140" s="158">
        <v>3420438.65</v>
      </c>
      <c r="BM140" s="158">
        <v>3420438.65</v>
      </c>
      <c r="BN140" s="158">
        <v>3420438.65</v>
      </c>
      <c r="BO140" s="158">
        <v>3420438.65</v>
      </c>
      <c r="BP140" s="158">
        <v>3420438.65</v>
      </c>
      <c r="BQ140" s="158">
        <v>3420438.65</v>
      </c>
      <c r="BR140" s="158">
        <v>3420438.65</v>
      </c>
      <c r="BS140" s="158">
        <v>3420438.65</v>
      </c>
      <c r="BT140" s="158">
        <v>3420438.65</v>
      </c>
      <c r="BU140" s="158">
        <v>3420438.65</v>
      </c>
      <c r="BV140" s="158">
        <f t="shared" si="71"/>
        <v>41045263.79999999</v>
      </c>
      <c r="BW140" s="156">
        <f t="shared" si="92"/>
        <v>153919739.25000003</v>
      </c>
      <c r="BX140" s="158">
        <v>3420438.65</v>
      </c>
      <c r="BY140" s="158">
        <v>3420438.65</v>
      </c>
      <c r="BZ140" s="158">
        <v>3420438.65</v>
      </c>
      <c r="CA140" s="158">
        <v>3420438.65</v>
      </c>
      <c r="CB140" s="158">
        <v>3420438.65</v>
      </c>
      <c r="CC140" s="158">
        <v>3420438.65</v>
      </c>
      <c r="CD140" s="158">
        <v>3420438.65</v>
      </c>
      <c r="CE140" s="158">
        <v>3420438.65</v>
      </c>
      <c r="CF140" s="158">
        <v>3420438.65</v>
      </c>
      <c r="CG140" s="158">
        <v>3420438.65</v>
      </c>
      <c r="CH140" s="158">
        <v>3420438.65</v>
      </c>
      <c r="CI140" s="158">
        <v>3420438.65</v>
      </c>
      <c r="CJ140" s="158">
        <f t="shared" si="85"/>
        <v>41045263.79999999</v>
      </c>
      <c r="CK140" s="156">
        <f t="shared" si="93"/>
        <v>112874475.45000005</v>
      </c>
      <c r="CL140" s="158">
        <v>3420438.65</v>
      </c>
      <c r="CM140" s="158">
        <v>3420438.65</v>
      </c>
      <c r="CN140" s="158">
        <v>3420438.65</v>
      </c>
      <c r="CO140" s="158">
        <v>3420438.65</v>
      </c>
      <c r="CP140" s="158">
        <v>3420438.65</v>
      </c>
      <c r="CQ140" s="158">
        <v>3420438.65</v>
      </c>
      <c r="CR140" s="158">
        <v>3420438.65</v>
      </c>
      <c r="CS140" s="158">
        <v>3420438.65</v>
      </c>
      <c r="CT140" s="158">
        <v>3420438.65</v>
      </c>
      <c r="CU140" s="158">
        <v>3420438.65</v>
      </c>
      <c r="CV140" s="158">
        <v>3420438.65</v>
      </c>
      <c r="CW140" s="158">
        <v>3420438.65</v>
      </c>
      <c r="CX140" s="155">
        <f t="shared" si="88"/>
        <v>41045263.79999999</v>
      </c>
      <c r="CY140" s="158">
        <f t="shared" si="89"/>
        <v>71829211.650000066</v>
      </c>
      <c r="CZ140" s="158">
        <f t="shared" si="91"/>
        <v>1425182.7708333333</v>
      </c>
      <c r="DA140" s="158">
        <v>1425182.7708333333</v>
      </c>
      <c r="DB140" s="158">
        <v>1425182.7708333333</v>
      </c>
      <c r="DC140" s="158">
        <v>1425182.7708333333</v>
      </c>
      <c r="DD140" s="158"/>
      <c r="DE140" s="158"/>
      <c r="DF140" s="158"/>
      <c r="DG140" s="158"/>
      <c r="DH140" s="158"/>
      <c r="DI140" s="158"/>
      <c r="DJ140" s="158"/>
      <c r="DK140" s="158"/>
      <c r="DL140" s="155">
        <f t="shared" si="90"/>
        <v>5700731.083333333</v>
      </c>
      <c r="DM140" s="158">
        <f t="shared" si="95"/>
        <v>66128480.56666673</v>
      </c>
      <c r="DN140" s="1">
        <f t="shared" si="96"/>
        <v>2022</v>
      </c>
    </row>
    <row r="141" spans="1:118" s="42" customFormat="1" ht="13" x14ac:dyDescent="0.25">
      <c r="A141" s="80" t="s">
        <v>712</v>
      </c>
      <c r="B141" s="80" t="s">
        <v>39</v>
      </c>
      <c r="C141" s="72"/>
      <c r="D141" s="161" t="s">
        <v>719</v>
      </c>
      <c r="E141" s="142" t="s">
        <v>696</v>
      </c>
      <c r="F141" s="71" t="s">
        <v>697</v>
      </c>
      <c r="G141" s="57">
        <v>44818</v>
      </c>
      <c r="H141" s="57">
        <v>44813</v>
      </c>
      <c r="I141" s="141" t="s">
        <v>720</v>
      </c>
      <c r="J141" s="148" t="s">
        <v>721</v>
      </c>
      <c r="K141" s="96" t="s">
        <v>50</v>
      </c>
      <c r="L141" s="38"/>
      <c r="M141" s="38" t="str">
        <f t="shared" si="97"/>
        <v>6423</v>
      </c>
      <c r="N141" s="57" t="s">
        <v>722</v>
      </c>
      <c r="O141" s="96">
        <v>6274001901</v>
      </c>
      <c r="P141" s="92"/>
      <c r="Q141" s="58"/>
      <c r="R141" s="158">
        <v>39640000</v>
      </c>
      <c r="S141" s="170">
        <f t="shared" si="94"/>
        <v>3303333.3333333335</v>
      </c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>
        <f t="shared" ref="AF141:AF172" si="98">+SUM(T141:AE141)</f>
        <v>0</v>
      </c>
      <c r="AG141" s="156">
        <v>0</v>
      </c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>
        <f t="shared" ref="AT141:AT172" si="99">+SUM(AH141:AS141)</f>
        <v>0</v>
      </c>
      <c r="AU141" s="156">
        <v>0</v>
      </c>
      <c r="AV141" s="158">
        <v>0</v>
      </c>
      <c r="AW141" s="158">
        <v>0</v>
      </c>
      <c r="AX141" s="158">
        <v>0</v>
      </c>
      <c r="AY141" s="158">
        <v>0</v>
      </c>
      <c r="AZ141" s="158">
        <v>0</v>
      </c>
      <c r="BA141" s="158">
        <v>0</v>
      </c>
      <c r="BB141" s="158">
        <v>0</v>
      </c>
      <c r="BC141" s="158">
        <v>0</v>
      </c>
      <c r="BD141" s="158">
        <v>3303333.3333333335</v>
      </c>
      <c r="BE141" s="158">
        <v>3303333.3333333335</v>
      </c>
      <c r="BF141" s="158">
        <v>3303333.3333333335</v>
      </c>
      <c r="BG141" s="158">
        <v>3303333.3333333335</v>
      </c>
      <c r="BH141" s="158">
        <f>+IF(YEAR($H141)&lt;$AV$5,$S141,IF(AND(YEAR($H141)=$AV$5,MONTH($H141)&lt;=BH$6),$S141,0))</f>
        <v>3303333.3333333335</v>
      </c>
      <c r="BI141" s="158">
        <f>+IF(YEAR($H141)&lt;$AV$5,$S141,IF(AND(YEAR($H141)=$AV$5,MONTH($H141)&lt;=BI$6),$S141,0))</f>
        <v>3303333.3333333335</v>
      </c>
      <c r="BJ141" s="158">
        <v>3303333.3333333335</v>
      </c>
      <c r="BK141" s="158">
        <v>0</v>
      </c>
      <c r="BL141" s="158">
        <v>0</v>
      </c>
      <c r="BM141" s="158">
        <v>0</v>
      </c>
      <c r="BN141" s="158">
        <v>0</v>
      </c>
      <c r="BO141" s="158">
        <v>0</v>
      </c>
      <c r="BP141" s="158">
        <v>0</v>
      </c>
      <c r="BQ141" s="158">
        <v>0</v>
      </c>
      <c r="BR141" s="158">
        <v>0</v>
      </c>
      <c r="BS141" s="158">
        <v>0</v>
      </c>
      <c r="BT141" s="158">
        <v>0</v>
      </c>
      <c r="BU141" s="158">
        <v>0</v>
      </c>
      <c r="BV141" s="158">
        <f t="shared" si="71"/>
        <v>3303333.3333333335</v>
      </c>
      <c r="BW141" s="156">
        <f t="shared" si="92"/>
        <v>0</v>
      </c>
      <c r="BX141" s="158">
        <v>0</v>
      </c>
      <c r="BY141" s="158">
        <v>0</v>
      </c>
      <c r="BZ141" s="158">
        <v>0</v>
      </c>
      <c r="CA141" s="158">
        <v>0</v>
      </c>
      <c r="CB141" s="158">
        <v>0</v>
      </c>
      <c r="CC141" s="158">
        <v>0</v>
      </c>
      <c r="CD141" s="158">
        <v>0</v>
      </c>
      <c r="CE141" s="158">
        <v>0</v>
      </c>
      <c r="CF141" s="158">
        <v>0</v>
      </c>
      <c r="CG141" s="158">
        <v>0</v>
      </c>
      <c r="CH141" s="158">
        <v>0</v>
      </c>
      <c r="CI141" s="158">
        <v>0</v>
      </c>
      <c r="CJ141" s="158">
        <f t="shared" si="85"/>
        <v>0</v>
      </c>
      <c r="CK141" s="156">
        <f t="shared" si="93"/>
        <v>0</v>
      </c>
      <c r="CL141" s="158">
        <v>0</v>
      </c>
      <c r="CM141" s="158">
        <v>0</v>
      </c>
      <c r="CN141" s="158">
        <v>0</v>
      </c>
      <c r="CO141" s="158">
        <v>0</v>
      </c>
      <c r="CP141" s="158">
        <v>0</v>
      </c>
      <c r="CQ141" s="158">
        <v>0</v>
      </c>
      <c r="CR141" s="158">
        <v>0</v>
      </c>
      <c r="CS141" s="158">
        <v>0</v>
      </c>
      <c r="CT141" s="158">
        <v>0</v>
      </c>
      <c r="CU141" s="158">
        <v>0</v>
      </c>
      <c r="CV141" s="158">
        <v>0</v>
      </c>
      <c r="CW141" s="158">
        <v>0</v>
      </c>
      <c r="CX141" s="155">
        <f t="shared" si="88"/>
        <v>0</v>
      </c>
      <c r="CY141" s="158">
        <f t="shared" si="89"/>
        <v>0</v>
      </c>
      <c r="CZ141" s="158"/>
      <c r="DA141" s="158"/>
      <c r="DB141" s="158"/>
      <c r="DC141" s="158">
        <v>0</v>
      </c>
      <c r="DD141" s="158"/>
      <c r="DE141" s="158"/>
      <c r="DF141" s="158"/>
      <c r="DG141" s="158"/>
      <c r="DH141" s="158"/>
      <c r="DI141" s="158"/>
      <c r="DJ141" s="158"/>
      <c r="DK141" s="158"/>
      <c r="DL141" s="155">
        <f t="shared" si="90"/>
        <v>0</v>
      </c>
      <c r="DM141" s="158">
        <f t="shared" si="95"/>
        <v>0</v>
      </c>
      <c r="DN141" s="1">
        <f t="shared" si="96"/>
        <v>2022</v>
      </c>
    </row>
    <row r="142" spans="1:118" s="42" customFormat="1" ht="13" x14ac:dyDescent="0.25">
      <c r="A142" s="80" t="s">
        <v>712</v>
      </c>
      <c r="B142" s="80" t="s">
        <v>39</v>
      </c>
      <c r="C142" s="72"/>
      <c r="D142" s="161" t="s">
        <v>719</v>
      </c>
      <c r="E142" s="142" t="s">
        <v>698</v>
      </c>
      <c r="F142" s="71" t="s">
        <v>699</v>
      </c>
      <c r="G142" s="57">
        <v>44818</v>
      </c>
      <c r="H142" s="57">
        <v>44813</v>
      </c>
      <c r="I142" s="141" t="s">
        <v>720</v>
      </c>
      <c r="J142" s="151" t="s">
        <v>721</v>
      </c>
      <c r="K142" s="96" t="s">
        <v>50</v>
      </c>
      <c r="L142" s="38"/>
      <c r="M142" s="38" t="str">
        <f t="shared" si="97"/>
        <v>6423</v>
      </c>
      <c r="N142" s="166" t="s">
        <v>722</v>
      </c>
      <c r="O142" s="96">
        <v>6274001901</v>
      </c>
      <c r="P142" s="92"/>
      <c r="Q142" s="58"/>
      <c r="R142" s="158">
        <v>39640000</v>
      </c>
      <c r="S142" s="170">
        <f t="shared" si="94"/>
        <v>3303333.3333333335</v>
      </c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>
        <f t="shared" si="98"/>
        <v>0</v>
      </c>
      <c r="AG142" s="156">
        <v>0</v>
      </c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>
        <f t="shared" si="99"/>
        <v>0</v>
      </c>
      <c r="AU142" s="156">
        <v>0</v>
      </c>
      <c r="AV142" s="158">
        <v>0</v>
      </c>
      <c r="AW142" s="158">
        <v>0</v>
      </c>
      <c r="AX142" s="158">
        <v>0</v>
      </c>
      <c r="AY142" s="158">
        <v>0</v>
      </c>
      <c r="AZ142" s="158">
        <v>0</v>
      </c>
      <c r="BA142" s="158">
        <v>0</v>
      </c>
      <c r="BB142" s="158">
        <v>0</v>
      </c>
      <c r="BC142" s="158">
        <v>0</v>
      </c>
      <c r="BD142" s="158">
        <v>3303333.3333333335</v>
      </c>
      <c r="BE142" s="158">
        <v>3303333.3333333335</v>
      </c>
      <c r="BF142" s="158">
        <v>3303333.3333333335</v>
      </c>
      <c r="BG142" s="158">
        <v>3303333.3333333335</v>
      </c>
      <c r="BH142" s="158">
        <f>+IF(YEAR($H142)&lt;$AV$5,$S142,IF(AND(YEAR($H142)=$AV$5,MONTH($H142)&lt;=BH$6),$S142,0))</f>
        <v>3303333.3333333335</v>
      </c>
      <c r="BI142" s="158">
        <f>+IF(YEAR($H142)&lt;$AV$5,$S142,IF(AND(YEAR($H142)=$AV$5,MONTH($H142)&lt;=BI$6),$S142,0))</f>
        <v>3303333.3333333335</v>
      </c>
      <c r="BJ142" s="158">
        <v>3303333.3333333335</v>
      </c>
      <c r="BK142" s="158">
        <v>0</v>
      </c>
      <c r="BL142" s="158">
        <v>0</v>
      </c>
      <c r="BM142" s="158">
        <v>0</v>
      </c>
      <c r="BN142" s="158">
        <v>0</v>
      </c>
      <c r="BO142" s="158">
        <v>0</v>
      </c>
      <c r="BP142" s="158">
        <v>0</v>
      </c>
      <c r="BQ142" s="158">
        <v>0</v>
      </c>
      <c r="BR142" s="158">
        <v>0</v>
      </c>
      <c r="BS142" s="158">
        <v>0</v>
      </c>
      <c r="BT142" s="158">
        <v>0</v>
      </c>
      <c r="BU142" s="158">
        <v>0</v>
      </c>
      <c r="BV142" s="158">
        <f t="shared" si="71"/>
        <v>3303333.3333333335</v>
      </c>
      <c r="BW142" s="156">
        <f t="shared" si="92"/>
        <v>0</v>
      </c>
      <c r="BX142" s="158">
        <v>0</v>
      </c>
      <c r="BY142" s="158">
        <v>0</v>
      </c>
      <c r="BZ142" s="158">
        <v>0</v>
      </c>
      <c r="CA142" s="158">
        <v>0</v>
      </c>
      <c r="CB142" s="158">
        <v>0</v>
      </c>
      <c r="CC142" s="158">
        <v>0</v>
      </c>
      <c r="CD142" s="158">
        <v>0</v>
      </c>
      <c r="CE142" s="158">
        <v>0</v>
      </c>
      <c r="CF142" s="158">
        <v>0</v>
      </c>
      <c r="CG142" s="158">
        <v>0</v>
      </c>
      <c r="CH142" s="158">
        <v>0</v>
      </c>
      <c r="CI142" s="158">
        <v>0</v>
      </c>
      <c r="CJ142" s="158">
        <f t="shared" si="85"/>
        <v>0</v>
      </c>
      <c r="CK142" s="156">
        <f t="shared" si="93"/>
        <v>0</v>
      </c>
      <c r="CL142" s="158">
        <v>0</v>
      </c>
      <c r="CM142" s="158">
        <v>0</v>
      </c>
      <c r="CN142" s="158">
        <v>0</v>
      </c>
      <c r="CO142" s="158">
        <v>0</v>
      </c>
      <c r="CP142" s="158">
        <v>0</v>
      </c>
      <c r="CQ142" s="158">
        <v>0</v>
      </c>
      <c r="CR142" s="158">
        <v>0</v>
      </c>
      <c r="CS142" s="158">
        <v>0</v>
      </c>
      <c r="CT142" s="158">
        <v>0</v>
      </c>
      <c r="CU142" s="158">
        <v>0</v>
      </c>
      <c r="CV142" s="158">
        <v>0</v>
      </c>
      <c r="CW142" s="158">
        <v>0</v>
      </c>
      <c r="CX142" s="155">
        <f t="shared" si="88"/>
        <v>0</v>
      </c>
      <c r="CY142" s="158">
        <f t="shared" si="89"/>
        <v>0</v>
      </c>
      <c r="CZ142" s="158"/>
      <c r="DA142" s="158"/>
      <c r="DB142" s="158"/>
      <c r="DC142" s="158">
        <v>0</v>
      </c>
      <c r="DD142" s="158"/>
      <c r="DE142" s="158"/>
      <c r="DF142" s="158"/>
      <c r="DG142" s="158"/>
      <c r="DH142" s="158"/>
      <c r="DI142" s="158"/>
      <c r="DJ142" s="158"/>
      <c r="DK142" s="158"/>
      <c r="DL142" s="155">
        <f t="shared" si="90"/>
        <v>0</v>
      </c>
      <c r="DM142" s="158">
        <f t="shared" si="95"/>
        <v>0</v>
      </c>
      <c r="DN142" s="1">
        <f t="shared" si="96"/>
        <v>2022</v>
      </c>
    </row>
    <row r="143" spans="1:118" s="42" customFormat="1" ht="13" x14ac:dyDescent="0.25">
      <c r="A143" s="80" t="s">
        <v>715</v>
      </c>
      <c r="B143" s="80" t="s">
        <v>39</v>
      </c>
      <c r="C143" s="72"/>
      <c r="D143" s="161" t="s">
        <v>594</v>
      </c>
      <c r="E143" s="142" t="s">
        <v>903</v>
      </c>
      <c r="F143" s="71" t="s">
        <v>597</v>
      </c>
      <c r="G143" s="57">
        <v>44819</v>
      </c>
      <c r="H143" s="57">
        <v>44819</v>
      </c>
      <c r="I143" s="90" t="s">
        <v>717</v>
      </c>
      <c r="J143" s="90">
        <v>1001202000</v>
      </c>
      <c r="K143" s="96" t="s">
        <v>50</v>
      </c>
      <c r="L143" s="38"/>
      <c r="M143" s="38" t="str">
        <f t="shared" si="97"/>
        <v>6424</v>
      </c>
      <c r="N143" s="166">
        <v>6424001915</v>
      </c>
      <c r="O143" s="96">
        <v>6424001915</v>
      </c>
      <c r="P143" s="92"/>
      <c r="Q143" s="58"/>
      <c r="R143" s="158">
        <v>52602439</v>
      </c>
      <c r="S143" s="170">
        <f t="shared" si="94"/>
        <v>1461178.861111111</v>
      </c>
      <c r="T143" s="158">
        <v>0</v>
      </c>
      <c r="U143" s="158">
        <v>0</v>
      </c>
      <c r="V143" s="158">
        <v>0</v>
      </c>
      <c r="W143" s="158">
        <v>0</v>
      </c>
      <c r="X143" s="158">
        <v>0</v>
      </c>
      <c r="Y143" s="158">
        <v>0</v>
      </c>
      <c r="Z143" s="158">
        <v>0</v>
      </c>
      <c r="AA143" s="158">
        <v>0</v>
      </c>
      <c r="AB143" s="158">
        <v>0</v>
      </c>
      <c r="AC143" s="158">
        <v>0</v>
      </c>
      <c r="AD143" s="158">
        <v>0</v>
      </c>
      <c r="AE143" s="158">
        <v>0</v>
      </c>
      <c r="AF143" s="158">
        <f t="shared" si="98"/>
        <v>0</v>
      </c>
      <c r="AG143" s="156">
        <v>0</v>
      </c>
      <c r="AH143" s="158">
        <v>0</v>
      </c>
      <c r="AI143" s="158">
        <v>0</v>
      </c>
      <c r="AJ143" s="158">
        <v>0</v>
      </c>
      <c r="AK143" s="158">
        <v>0</v>
      </c>
      <c r="AL143" s="158">
        <v>0</v>
      </c>
      <c r="AM143" s="158">
        <v>0</v>
      </c>
      <c r="AN143" s="158">
        <v>0</v>
      </c>
      <c r="AO143" s="158">
        <v>0</v>
      </c>
      <c r="AP143" s="158">
        <v>0</v>
      </c>
      <c r="AQ143" s="158">
        <v>0</v>
      </c>
      <c r="AR143" s="158">
        <v>0</v>
      </c>
      <c r="AS143" s="158">
        <v>0</v>
      </c>
      <c r="AT143" s="158">
        <f t="shared" si="99"/>
        <v>0</v>
      </c>
      <c r="AU143" s="156">
        <v>0</v>
      </c>
      <c r="AV143" s="158">
        <v>0</v>
      </c>
      <c r="AW143" s="158">
        <v>0</v>
      </c>
      <c r="AX143" s="158">
        <v>0</v>
      </c>
      <c r="AY143" s="158">
        <v>0</v>
      </c>
      <c r="AZ143" s="158">
        <v>0</v>
      </c>
      <c r="BA143" s="158">
        <v>0</v>
      </c>
      <c r="BB143" s="158">
        <v>0</v>
      </c>
      <c r="BC143" s="158">
        <v>0</v>
      </c>
      <c r="BD143" s="158">
        <v>1461178.861111111</v>
      </c>
      <c r="BE143" s="158">
        <v>1461178.861111111</v>
      </c>
      <c r="BF143" s="158">
        <v>1461178.861111111</v>
      </c>
      <c r="BG143" s="158">
        <v>1461178.861111111</v>
      </c>
      <c r="BH143" s="158">
        <f t="shared" ref="BH143:BH174" si="100">+SUM(AV143:BG143)</f>
        <v>5844715.444444444</v>
      </c>
      <c r="BI143" s="158">
        <f t="shared" ref="BI143:BI170" si="101">+R143-BH143</f>
        <v>46757723.555555552</v>
      </c>
      <c r="BJ143" s="158">
        <v>1461178.861111111</v>
      </c>
      <c r="BK143" s="158">
        <v>1461178.861111111</v>
      </c>
      <c r="BL143" s="158">
        <v>1461178.861111111</v>
      </c>
      <c r="BM143" s="158">
        <v>1461178.861111111</v>
      </c>
      <c r="BN143" s="158">
        <v>1461178.861111111</v>
      </c>
      <c r="BO143" s="158">
        <v>1461178.861111111</v>
      </c>
      <c r="BP143" s="158">
        <v>1461178.861111111</v>
      </c>
      <c r="BQ143" s="158">
        <v>1461178.861111111</v>
      </c>
      <c r="BR143" s="158">
        <v>1461178.861111111</v>
      </c>
      <c r="BS143" s="158">
        <v>1461178.861111111</v>
      </c>
      <c r="BT143" s="158">
        <v>1461178.861111111</v>
      </c>
      <c r="BU143" s="158">
        <v>1461178.861111111</v>
      </c>
      <c r="BV143" s="158">
        <f t="shared" si="71"/>
        <v>17534146.333333336</v>
      </c>
      <c r="BW143" s="156">
        <f t="shared" si="92"/>
        <v>29223577.222222216</v>
      </c>
      <c r="BX143" s="158">
        <v>1461178.861111111</v>
      </c>
      <c r="BY143" s="158">
        <v>1461178.861111111</v>
      </c>
      <c r="BZ143" s="158">
        <v>1461178.861111111</v>
      </c>
      <c r="CA143" s="158">
        <v>1461178.861111111</v>
      </c>
      <c r="CB143" s="158">
        <v>1461178.861111111</v>
      </c>
      <c r="CC143" s="158">
        <v>1461178.861111111</v>
      </c>
      <c r="CD143" s="158">
        <v>1461178.861111111</v>
      </c>
      <c r="CE143" s="158">
        <v>1461178.861111111</v>
      </c>
      <c r="CF143" s="158">
        <v>1461178.861111111</v>
      </c>
      <c r="CG143" s="158">
        <v>1461178.861111111</v>
      </c>
      <c r="CH143" s="158">
        <v>1461178.861111111</v>
      </c>
      <c r="CI143" s="158">
        <v>1461178.861111111</v>
      </c>
      <c r="CJ143" s="158">
        <f t="shared" si="85"/>
        <v>17534146.333333336</v>
      </c>
      <c r="CK143" s="156">
        <f t="shared" si="93"/>
        <v>11689430.888888881</v>
      </c>
      <c r="CL143" s="158">
        <v>1461178.861111111</v>
      </c>
      <c r="CM143" s="158">
        <v>1461178.861111111</v>
      </c>
      <c r="CN143" s="158">
        <v>1461178.861111111</v>
      </c>
      <c r="CO143" s="158">
        <v>1461178.861111111</v>
      </c>
      <c r="CP143" s="158">
        <v>1461178.861111111</v>
      </c>
      <c r="CQ143" s="158">
        <v>1461178.861111111</v>
      </c>
      <c r="CR143" s="158">
        <v>1461178.861111111</v>
      </c>
      <c r="CS143" s="158">
        <v>1461173.861111111</v>
      </c>
      <c r="CT143" s="158"/>
      <c r="CU143" s="158"/>
      <c r="CV143" s="158"/>
      <c r="CW143" s="158"/>
      <c r="CX143" s="155">
        <f t="shared" si="88"/>
        <v>11689425.888888888</v>
      </c>
      <c r="CY143" s="158">
        <f t="shared" si="89"/>
        <v>4.9999999925494194</v>
      </c>
      <c r="CZ143" s="158">
        <f>CY143</f>
        <v>4.9999999925494194</v>
      </c>
      <c r="DA143" s="158">
        <v>4.9999999925494194</v>
      </c>
      <c r="DB143" s="158"/>
      <c r="DC143" s="158">
        <v>0</v>
      </c>
      <c r="DD143" s="158"/>
      <c r="DE143" s="158"/>
      <c r="DF143" s="158"/>
      <c r="DG143" s="158"/>
      <c r="DH143" s="158"/>
      <c r="DI143" s="158"/>
      <c r="DJ143" s="158"/>
      <c r="DK143" s="158"/>
      <c r="DL143" s="155">
        <f t="shared" si="90"/>
        <v>9.9999999850988388</v>
      </c>
      <c r="DM143" s="158">
        <f t="shared" si="95"/>
        <v>-4.9999999925494194</v>
      </c>
      <c r="DN143" s="1">
        <f t="shared" si="96"/>
        <v>2022</v>
      </c>
    </row>
    <row r="144" spans="1:118" s="42" customFormat="1" ht="13" x14ac:dyDescent="0.25">
      <c r="A144" s="80" t="s">
        <v>715</v>
      </c>
      <c r="B144" s="80" t="s">
        <v>39</v>
      </c>
      <c r="C144" s="72"/>
      <c r="D144" s="161" t="s">
        <v>594</v>
      </c>
      <c r="E144" s="142" t="s">
        <v>904</v>
      </c>
      <c r="F144" s="71" t="s">
        <v>598</v>
      </c>
      <c r="G144" s="57">
        <v>44819</v>
      </c>
      <c r="H144" s="57">
        <v>44819</v>
      </c>
      <c r="I144" s="90" t="s">
        <v>1247</v>
      </c>
      <c r="J144" s="90">
        <v>1001203000</v>
      </c>
      <c r="K144" s="96" t="s">
        <v>599</v>
      </c>
      <c r="L144" s="38"/>
      <c r="M144" s="38" t="str">
        <f t="shared" si="97"/>
        <v>6424</v>
      </c>
      <c r="N144" s="166">
        <v>6424001915</v>
      </c>
      <c r="O144" s="96">
        <v>6424001915</v>
      </c>
      <c r="P144" s="92"/>
      <c r="Q144" s="58"/>
      <c r="R144" s="158">
        <v>215935347</v>
      </c>
      <c r="S144" s="170">
        <f t="shared" si="94"/>
        <v>2249326.53125</v>
      </c>
      <c r="T144" s="158">
        <v>0</v>
      </c>
      <c r="U144" s="158">
        <v>0</v>
      </c>
      <c r="V144" s="158">
        <v>0</v>
      </c>
      <c r="W144" s="158">
        <v>0</v>
      </c>
      <c r="X144" s="158">
        <v>0</v>
      </c>
      <c r="Y144" s="158">
        <v>0</v>
      </c>
      <c r="Z144" s="158">
        <v>0</v>
      </c>
      <c r="AA144" s="158">
        <v>0</v>
      </c>
      <c r="AB144" s="158">
        <v>0</v>
      </c>
      <c r="AC144" s="158">
        <v>0</v>
      </c>
      <c r="AD144" s="158">
        <v>0</v>
      </c>
      <c r="AE144" s="158">
        <v>0</v>
      </c>
      <c r="AF144" s="158">
        <f t="shared" si="98"/>
        <v>0</v>
      </c>
      <c r="AG144" s="156">
        <v>0</v>
      </c>
      <c r="AH144" s="158">
        <v>0</v>
      </c>
      <c r="AI144" s="158">
        <v>0</v>
      </c>
      <c r="AJ144" s="158">
        <v>0</v>
      </c>
      <c r="AK144" s="158">
        <v>0</v>
      </c>
      <c r="AL144" s="158">
        <v>0</v>
      </c>
      <c r="AM144" s="158">
        <v>0</v>
      </c>
      <c r="AN144" s="158">
        <v>0</v>
      </c>
      <c r="AO144" s="158">
        <v>0</v>
      </c>
      <c r="AP144" s="158">
        <v>0</v>
      </c>
      <c r="AQ144" s="158">
        <v>0</v>
      </c>
      <c r="AR144" s="158">
        <v>0</v>
      </c>
      <c r="AS144" s="158">
        <v>0</v>
      </c>
      <c r="AT144" s="158">
        <f t="shared" si="99"/>
        <v>0</v>
      </c>
      <c r="AU144" s="156">
        <v>0</v>
      </c>
      <c r="AV144" s="158">
        <v>0</v>
      </c>
      <c r="AW144" s="158">
        <v>0</v>
      </c>
      <c r="AX144" s="158">
        <v>0</v>
      </c>
      <c r="AY144" s="158">
        <v>0</v>
      </c>
      <c r="AZ144" s="158">
        <v>0</v>
      </c>
      <c r="BA144" s="158">
        <v>0</v>
      </c>
      <c r="BB144" s="158">
        <v>0</v>
      </c>
      <c r="BC144" s="158">
        <v>0</v>
      </c>
      <c r="BD144" s="158">
        <v>3598922.45</v>
      </c>
      <c r="BE144" s="158">
        <v>3598922.45</v>
      </c>
      <c r="BF144" s="158">
        <v>3598922.45</v>
      </c>
      <c r="BG144" s="158">
        <v>3598922.45</v>
      </c>
      <c r="BH144" s="158">
        <f t="shared" si="100"/>
        <v>14395689.800000001</v>
      </c>
      <c r="BI144" s="158">
        <f t="shared" si="101"/>
        <v>201539657.19999999</v>
      </c>
      <c r="BJ144" s="158">
        <v>3598922.45</v>
      </c>
      <c r="BK144" s="158">
        <v>3598922.45</v>
      </c>
      <c r="BL144" s="158">
        <v>3598922.45</v>
      </c>
      <c r="BM144" s="158">
        <v>3598922.45</v>
      </c>
      <c r="BN144" s="158">
        <v>3598922.45</v>
      </c>
      <c r="BO144" s="158">
        <v>3598922.45</v>
      </c>
      <c r="BP144" s="158">
        <v>3598922.45</v>
      </c>
      <c r="BQ144" s="158">
        <v>3598922.45</v>
      </c>
      <c r="BR144" s="158">
        <v>3598922.45</v>
      </c>
      <c r="BS144" s="158">
        <v>3598922.45</v>
      </c>
      <c r="BT144" s="158">
        <v>3598922.45</v>
      </c>
      <c r="BU144" s="158">
        <v>3598922.45</v>
      </c>
      <c r="BV144" s="158">
        <f t="shared" si="71"/>
        <v>43187069.400000006</v>
      </c>
      <c r="BW144" s="156">
        <f t="shared" si="92"/>
        <v>158352587.79999998</v>
      </c>
      <c r="BX144" s="158">
        <v>3598922.45</v>
      </c>
      <c r="BY144" s="158">
        <v>3598922.45</v>
      </c>
      <c r="BZ144" s="158">
        <v>3598922.45</v>
      </c>
      <c r="CA144" s="158">
        <v>3598922.45</v>
      </c>
      <c r="CB144" s="158">
        <v>3598922.45</v>
      </c>
      <c r="CC144" s="158">
        <v>3598922.45</v>
      </c>
      <c r="CD144" s="158">
        <v>3598922.45</v>
      </c>
      <c r="CE144" s="158">
        <v>3598922.45</v>
      </c>
      <c r="CF144" s="158">
        <v>3598922.45</v>
      </c>
      <c r="CG144" s="158">
        <v>3598922.45</v>
      </c>
      <c r="CH144" s="158">
        <v>3598922.45</v>
      </c>
      <c r="CI144" s="158">
        <v>3598922.45</v>
      </c>
      <c r="CJ144" s="158">
        <f t="shared" si="85"/>
        <v>43187069.400000006</v>
      </c>
      <c r="CK144" s="156">
        <f t="shared" si="93"/>
        <v>115165518.39999998</v>
      </c>
      <c r="CL144" s="158">
        <v>3598922.45</v>
      </c>
      <c r="CM144" s="158">
        <v>3598922.45</v>
      </c>
      <c r="CN144" s="158">
        <v>3598922.45</v>
      </c>
      <c r="CO144" s="158">
        <v>3598922.45</v>
      </c>
      <c r="CP144" s="158">
        <v>3598922.45</v>
      </c>
      <c r="CQ144" s="158">
        <v>3598922.45</v>
      </c>
      <c r="CR144" s="158">
        <v>3598922.45</v>
      </c>
      <c r="CS144" s="158">
        <v>3598922.45</v>
      </c>
      <c r="CT144" s="158">
        <v>3598922.45</v>
      </c>
      <c r="CU144" s="158">
        <v>3598922.45</v>
      </c>
      <c r="CV144" s="158">
        <v>3598922.45</v>
      </c>
      <c r="CW144" s="158">
        <v>3598922.45</v>
      </c>
      <c r="CX144" s="155">
        <f t="shared" si="88"/>
        <v>43187069.400000006</v>
      </c>
      <c r="CY144" s="158">
        <f t="shared" si="89"/>
        <v>71978448.99999997</v>
      </c>
      <c r="CZ144" s="158">
        <f t="shared" ref="CZ144:CZ147" si="102">S144</f>
        <v>2249326.53125</v>
      </c>
      <c r="DA144" s="158">
        <v>2249326.53125</v>
      </c>
      <c r="DB144" s="158">
        <v>2249326.53125</v>
      </c>
      <c r="DC144" s="158">
        <v>2249326.53125</v>
      </c>
      <c r="DD144" s="158"/>
      <c r="DE144" s="158"/>
      <c r="DF144" s="158"/>
      <c r="DG144" s="158"/>
      <c r="DH144" s="158"/>
      <c r="DI144" s="158"/>
      <c r="DJ144" s="158"/>
      <c r="DK144" s="158"/>
      <c r="DL144" s="155">
        <f t="shared" si="90"/>
        <v>8997306.125</v>
      </c>
      <c r="DM144" s="158">
        <f t="shared" si="95"/>
        <v>62981142.87499997</v>
      </c>
      <c r="DN144" s="1">
        <f t="shared" si="96"/>
        <v>2022</v>
      </c>
    </row>
    <row r="145" spans="1:118" s="42" customFormat="1" ht="13" x14ac:dyDescent="0.25">
      <c r="A145" s="80" t="s">
        <v>715</v>
      </c>
      <c r="B145" s="80" t="s">
        <v>39</v>
      </c>
      <c r="C145" s="72"/>
      <c r="D145" s="161" t="s">
        <v>594</v>
      </c>
      <c r="E145" s="142" t="s">
        <v>905</v>
      </c>
      <c r="F145" s="71" t="s">
        <v>600</v>
      </c>
      <c r="G145" s="57">
        <v>44819</v>
      </c>
      <c r="H145" s="57">
        <v>44819</v>
      </c>
      <c r="I145" s="90" t="s">
        <v>1247</v>
      </c>
      <c r="J145" s="90">
        <v>1001202000</v>
      </c>
      <c r="K145" s="96" t="s">
        <v>50</v>
      </c>
      <c r="L145" s="38"/>
      <c r="M145" s="38" t="str">
        <f t="shared" si="97"/>
        <v>6424</v>
      </c>
      <c r="N145" s="166">
        <v>6424001915</v>
      </c>
      <c r="O145" s="96">
        <v>6424001915</v>
      </c>
      <c r="P145" s="92"/>
      <c r="Q145" s="58"/>
      <c r="R145" s="158">
        <v>303920466</v>
      </c>
      <c r="S145" s="170">
        <f t="shared" si="94"/>
        <v>3165838.1875</v>
      </c>
      <c r="T145" s="158">
        <v>0</v>
      </c>
      <c r="U145" s="158">
        <v>0</v>
      </c>
      <c r="V145" s="158">
        <v>0</v>
      </c>
      <c r="W145" s="158">
        <v>0</v>
      </c>
      <c r="X145" s="158">
        <v>0</v>
      </c>
      <c r="Y145" s="158">
        <v>0</v>
      </c>
      <c r="Z145" s="158">
        <v>0</v>
      </c>
      <c r="AA145" s="158">
        <v>0</v>
      </c>
      <c r="AB145" s="158">
        <v>0</v>
      </c>
      <c r="AC145" s="158">
        <v>0</v>
      </c>
      <c r="AD145" s="158">
        <v>0</v>
      </c>
      <c r="AE145" s="158">
        <v>0</v>
      </c>
      <c r="AF145" s="158">
        <f t="shared" si="98"/>
        <v>0</v>
      </c>
      <c r="AG145" s="156">
        <v>0</v>
      </c>
      <c r="AH145" s="158">
        <v>0</v>
      </c>
      <c r="AI145" s="158">
        <v>0</v>
      </c>
      <c r="AJ145" s="158">
        <v>0</v>
      </c>
      <c r="AK145" s="158">
        <v>0</v>
      </c>
      <c r="AL145" s="158">
        <v>0</v>
      </c>
      <c r="AM145" s="158">
        <v>0</v>
      </c>
      <c r="AN145" s="158">
        <v>0</v>
      </c>
      <c r="AO145" s="158">
        <v>0</v>
      </c>
      <c r="AP145" s="158">
        <v>0</v>
      </c>
      <c r="AQ145" s="158">
        <v>0</v>
      </c>
      <c r="AR145" s="158">
        <v>0</v>
      </c>
      <c r="AS145" s="158">
        <v>0</v>
      </c>
      <c r="AT145" s="158">
        <f t="shared" si="99"/>
        <v>0</v>
      </c>
      <c r="AU145" s="156">
        <v>0</v>
      </c>
      <c r="AV145" s="158">
        <v>0</v>
      </c>
      <c r="AW145" s="158">
        <v>0</v>
      </c>
      <c r="AX145" s="158">
        <v>0</v>
      </c>
      <c r="AY145" s="158">
        <v>0</v>
      </c>
      <c r="AZ145" s="158">
        <v>0</v>
      </c>
      <c r="BA145" s="158">
        <v>0</v>
      </c>
      <c r="BB145" s="158">
        <v>0</v>
      </c>
      <c r="BC145" s="158">
        <v>0</v>
      </c>
      <c r="BD145" s="158">
        <v>5065341.0999999996</v>
      </c>
      <c r="BE145" s="158">
        <v>5065341.0999999996</v>
      </c>
      <c r="BF145" s="158">
        <v>5065341.0999999996</v>
      </c>
      <c r="BG145" s="158">
        <v>5065341.0999999996</v>
      </c>
      <c r="BH145" s="158">
        <f t="shared" si="100"/>
        <v>20261364.399999999</v>
      </c>
      <c r="BI145" s="158">
        <f t="shared" si="101"/>
        <v>283659101.60000002</v>
      </c>
      <c r="BJ145" s="158">
        <v>5065341.0999999996</v>
      </c>
      <c r="BK145" s="158">
        <v>5065341.0999999996</v>
      </c>
      <c r="BL145" s="158">
        <v>5065341.0999999996</v>
      </c>
      <c r="BM145" s="158">
        <v>5065341.0999999996</v>
      </c>
      <c r="BN145" s="158">
        <v>5065341.0999999996</v>
      </c>
      <c r="BO145" s="158">
        <v>5065341.0999999996</v>
      </c>
      <c r="BP145" s="158">
        <v>5065341.0999999996</v>
      </c>
      <c r="BQ145" s="158">
        <v>5065341.0999999996</v>
      </c>
      <c r="BR145" s="158">
        <v>5065341.0999999996</v>
      </c>
      <c r="BS145" s="158">
        <v>5065341.0999999996</v>
      </c>
      <c r="BT145" s="158">
        <v>5065341.0999999996</v>
      </c>
      <c r="BU145" s="158">
        <v>5065341.0999999996</v>
      </c>
      <c r="BV145" s="158">
        <f t="shared" si="71"/>
        <v>60784093.20000001</v>
      </c>
      <c r="BW145" s="156">
        <f t="shared" si="92"/>
        <v>222875008.40000001</v>
      </c>
      <c r="BX145" s="158">
        <v>5065341.0999999996</v>
      </c>
      <c r="BY145" s="158">
        <v>5065341.0999999996</v>
      </c>
      <c r="BZ145" s="158">
        <v>5065341.0999999996</v>
      </c>
      <c r="CA145" s="158">
        <v>5065341.0999999996</v>
      </c>
      <c r="CB145" s="158">
        <v>5065341.0999999996</v>
      </c>
      <c r="CC145" s="158">
        <v>5065341.0999999996</v>
      </c>
      <c r="CD145" s="158">
        <v>5065341.0999999996</v>
      </c>
      <c r="CE145" s="158">
        <v>5065341.0999999996</v>
      </c>
      <c r="CF145" s="158">
        <v>5065341.0999999996</v>
      </c>
      <c r="CG145" s="158">
        <v>5065341.0999999996</v>
      </c>
      <c r="CH145" s="158">
        <v>5065341.0999999996</v>
      </c>
      <c r="CI145" s="158">
        <v>5065341.0999999996</v>
      </c>
      <c r="CJ145" s="158">
        <f t="shared" si="85"/>
        <v>60784093.20000001</v>
      </c>
      <c r="CK145" s="156">
        <f t="shared" si="93"/>
        <v>162090915.19999999</v>
      </c>
      <c r="CL145" s="158">
        <v>5065341.0999999996</v>
      </c>
      <c r="CM145" s="158">
        <v>5065341.0999999996</v>
      </c>
      <c r="CN145" s="158">
        <v>5065341.0999999996</v>
      </c>
      <c r="CO145" s="158">
        <v>5065341.0999999996</v>
      </c>
      <c r="CP145" s="158">
        <v>5065341.0999999996</v>
      </c>
      <c r="CQ145" s="158">
        <v>5065341.0999999996</v>
      </c>
      <c r="CR145" s="158">
        <v>5065341.0999999996</v>
      </c>
      <c r="CS145" s="158">
        <v>5065341.0999999996</v>
      </c>
      <c r="CT145" s="158">
        <v>5065341.0999999996</v>
      </c>
      <c r="CU145" s="158">
        <v>5065341.0999999996</v>
      </c>
      <c r="CV145" s="158">
        <v>5065341.0999999996</v>
      </c>
      <c r="CW145" s="158">
        <v>5065341.0999999996</v>
      </c>
      <c r="CX145" s="155">
        <f t="shared" si="88"/>
        <v>60784093.20000001</v>
      </c>
      <c r="CY145" s="158">
        <f t="shared" si="89"/>
        <v>101306821.99999997</v>
      </c>
      <c r="CZ145" s="158">
        <f t="shared" si="102"/>
        <v>3165838.1875</v>
      </c>
      <c r="DA145" s="158">
        <v>3165838.1875</v>
      </c>
      <c r="DB145" s="158">
        <v>3165838.1875</v>
      </c>
      <c r="DC145" s="158">
        <v>3165838.1875</v>
      </c>
      <c r="DD145" s="158"/>
      <c r="DE145" s="158"/>
      <c r="DF145" s="158"/>
      <c r="DG145" s="158"/>
      <c r="DH145" s="158"/>
      <c r="DI145" s="158"/>
      <c r="DJ145" s="158"/>
      <c r="DK145" s="158"/>
      <c r="DL145" s="155">
        <f t="shared" si="90"/>
        <v>12663352.75</v>
      </c>
      <c r="DM145" s="158">
        <f t="shared" si="95"/>
        <v>88643469.24999997</v>
      </c>
      <c r="DN145" s="1">
        <f t="shared" si="96"/>
        <v>2022</v>
      </c>
    </row>
    <row r="146" spans="1:118" s="42" customFormat="1" ht="13" x14ac:dyDescent="0.25">
      <c r="A146" s="80" t="s">
        <v>715</v>
      </c>
      <c r="B146" s="80" t="s">
        <v>39</v>
      </c>
      <c r="C146" s="72"/>
      <c r="D146" s="161" t="s">
        <v>594</v>
      </c>
      <c r="E146" s="142" t="s">
        <v>906</v>
      </c>
      <c r="F146" s="71" t="s">
        <v>601</v>
      </c>
      <c r="G146" s="57">
        <v>44819</v>
      </c>
      <c r="H146" s="57">
        <v>44819</v>
      </c>
      <c r="I146" s="90" t="s">
        <v>1247</v>
      </c>
      <c r="J146" s="90">
        <v>1001203000</v>
      </c>
      <c r="K146" s="96" t="s">
        <v>599</v>
      </c>
      <c r="L146" s="38"/>
      <c r="M146" s="38" t="str">
        <f t="shared" si="97"/>
        <v>6424</v>
      </c>
      <c r="N146" s="166">
        <v>6424001915</v>
      </c>
      <c r="O146" s="96">
        <v>6424001915</v>
      </c>
      <c r="P146" s="92"/>
      <c r="Q146" s="58"/>
      <c r="R146" s="158">
        <v>987208013</v>
      </c>
      <c r="S146" s="170">
        <f t="shared" si="94"/>
        <v>10283416.802083334</v>
      </c>
      <c r="T146" s="158">
        <v>0</v>
      </c>
      <c r="U146" s="158">
        <v>0</v>
      </c>
      <c r="V146" s="158">
        <v>0</v>
      </c>
      <c r="W146" s="158">
        <v>0</v>
      </c>
      <c r="X146" s="158">
        <v>0</v>
      </c>
      <c r="Y146" s="158">
        <v>0</v>
      </c>
      <c r="Z146" s="158">
        <v>0</v>
      </c>
      <c r="AA146" s="158">
        <v>0</v>
      </c>
      <c r="AB146" s="158">
        <v>0</v>
      </c>
      <c r="AC146" s="158">
        <v>0</v>
      </c>
      <c r="AD146" s="158">
        <v>0</v>
      </c>
      <c r="AE146" s="158">
        <v>0</v>
      </c>
      <c r="AF146" s="158">
        <f t="shared" si="98"/>
        <v>0</v>
      </c>
      <c r="AG146" s="156">
        <v>0</v>
      </c>
      <c r="AH146" s="158">
        <v>0</v>
      </c>
      <c r="AI146" s="158">
        <v>0</v>
      </c>
      <c r="AJ146" s="158">
        <v>0</v>
      </c>
      <c r="AK146" s="158">
        <v>0</v>
      </c>
      <c r="AL146" s="158">
        <v>0</v>
      </c>
      <c r="AM146" s="158">
        <v>0</v>
      </c>
      <c r="AN146" s="158">
        <v>0</v>
      </c>
      <c r="AO146" s="158">
        <v>0</v>
      </c>
      <c r="AP146" s="158">
        <v>0</v>
      </c>
      <c r="AQ146" s="158">
        <v>0</v>
      </c>
      <c r="AR146" s="158">
        <v>0</v>
      </c>
      <c r="AS146" s="158">
        <v>0</v>
      </c>
      <c r="AT146" s="158">
        <f t="shared" si="99"/>
        <v>0</v>
      </c>
      <c r="AU146" s="156">
        <v>0</v>
      </c>
      <c r="AV146" s="158">
        <v>0</v>
      </c>
      <c r="AW146" s="158">
        <v>0</v>
      </c>
      <c r="AX146" s="158">
        <v>0</v>
      </c>
      <c r="AY146" s="158">
        <v>0</v>
      </c>
      <c r="AZ146" s="158">
        <v>0</v>
      </c>
      <c r="BA146" s="158">
        <v>0</v>
      </c>
      <c r="BB146" s="158">
        <v>0</v>
      </c>
      <c r="BC146" s="158">
        <v>0</v>
      </c>
      <c r="BD146" s="158">
        <v>10283416.802083334</v>
      </c>
      <c r="BE146" s="158">
        <v>10283416.802083334</v>
      </c>
      <c r="BF146" s="158">
        <v>10283416.802083334</v>
      </c>
      <c r="BG146" s="158">
        <v>10283416.802083334</v>
      </c>
      <c r="BH146" s="158">
        <f t="shared" si="100"/>
        <v>41133667.208333336</v>
      </c>
      <c r="BI146" s="158">
        <f t="shared" si="101"/>
        <v>946074345.79166663</v>
      </c>
      <c r="BJ146" s="158">
        <v>10283416.802083334</v>
      </c>
      <c r="BK146" s="158">
        <v>10283416.802083334</v>
      </c>
      <c r="BL146" s="158">
        <v>10283416.802083334</v>
      </c>
      <c r="BM146" s="158">
        <v>10283416.802083334</v>
      </c>
      <c r="BN146" s="158">
        <v>10283416.802083334</v>
      </c>
      <c r="BO146" s="158">
        <v>10283416.802083334</v>
      </c>
      <c r="BP146" s="158">
        <v>10283416.802083334</v>
      </c>
      <c r="BQ146" s="158">
        <v>10283416.802083334</v>
      </c>
      <c r="BR146" s="158">
        <v>10283416.802083334</v>
      </c>
      <c r="BS146" s="158">
        <v>10283416.802083334</v>
      </c>
      <c r="BT146" s="158">
        <v>10283416.802083334</v>
      </c>
      <c r="BU146" s="158">
        <v>10283416.802083334</v>
      </c>
      <c r="BV146" s="158">
        <f t="shared" si="71"/>
        <v>123401001.62499999</v>
      </c>
      <c r="BW146" s="156">
        <f t="shared" si="92"/>
        <v>822673344.16666663</v>
      </c>
      <c r="BX146" s="158">
        <v>10283416.802083334</v>
      </c>
      <c r="BY146" s="158">
        <v>10283416.802083334</v>
      </c>
      <c r="BZ146" s="158">
        <v>10283416.802083334</v>
      </c>
      <c r="CA146" s="158">
        <v>10283416.802083334</v>
      </c>
      <c r="CB146" s="158">
        <v>10283416.802083334</v>
      </c>
      <c r="CC146" s="158">
        <v>10283416.802083334</v>
      </c>
      <c r="CD146" s="158">
        <v>10283416.802083334</v>
      </c>
      <c r="CE146" s="158">
        <v>10283416.802083334</v>
      </c>
      <c r="CF146" s="158">
        <v>10283416.802083334</v>
      </c>
      <c r="CG146" s="158">
        <v>10283416.802083334</v>
      </c>
      <c r="CH146" s="158">
        <v>10283416.802083334</v>
      </c>
      <c r="CI146" s="158">
        <v>10283416.802083334</v>
      </c>
      <c r="CJ146" s="158">
        <f t="shared" si="85"/>
        <v>123401001.62499999</v>
      </c>
      <c r="CK146" s="156">
        <f t="shared" si="93"/>
        <v>699272342.54166663</v>
      </c>
      <c r="CL146" s="158">
        <v>10283416.802083334</v>
      </c>
      <c r="CM146" s="158">
        <v>10283416.802083334</v>
      </c>
      <c r="CN146" s="158">
        <v>10283416.802083334</v>
      </c>
      <c r="CO146" s="158">
        <v>10283416.802083334</v>
      </c>
      <c r="CP146" s="158">
        <v>10283416.802083334</v>
      </c>
      <c r="CQ146" s="158">
        <v>10283416.802083334</v>
      </c>
      <c r="CR146" s="158">
        <v>10283416.802083334</v>
      </c>
      <c r="CS146" s="158">
        <v>10283416.802083334</v>
      </c>
      <c r="CT146" s="158">
        <v>10283416.802083334</v>
      </c>
      <c r="CU146" s="158">
        <v>10283416.802083334</v>
      </c>
      <c r="CV146" s="158">
        <v>10283416.802083334</v>
      </c>
      <c r="CW146" s="158">
        <v>10283416.802083334</v>
      </c>
      <c r="CX146" s="155">
        <f t="shared" si="88"/>
        <v>123401001.62499999</v>
      </c>
      <c r="CY146" s="158">
        <f t="shared" si="89"/>
        <v>575871340.91666663</v>
      </c>
      <c r="CZ146" s="158">
        <f t="shared" si="102"/>
        <v>10283416.802083334</v>
      </c>
      <c r="DA146" s="158">
        <v>10283416.802083334</v>
      </c>
      <c r="DB146" s="158">
        <v>10283416.802083334</v>
      </c>
      <c r="DC146" s="158">
        <v>10283416.802083334</v>
      </c>
      <c r="DD146" s="158"/>
      <c r="DE146" s="158"/>
      <c r="DF146" s="158"/>
      <c r="DG146" s="158"/>
      <c r="DH146" s="158"/>
      <c r="DI146" s="158"/>
      <c r="DJ146" s="158"/>
      <c r="DK146" s="158"/>
      <c r="DL146" s="155">
        <f t="shared" si="90"/>
        <v>41133667.208333336</v>
      </c>
      <c r="DM146" s="158">
        <f t="shared" si="95"/>
        <v>534737673.70833331</v>
      </c>
      <c r="DN146" s="1">
        <f t="shared" si="96"/>
        <v>2022</v>
      </c>
    </row>
    <row r="147" spans="1:118" s="42" customFormat="1" ht="13" x14ac:dyDescent="0.25">
      <c r="A147" s="38" t="s">
        <v>38</v>
      </c>
      <c r="B147" s="38" t="s">
        <v>39</v>
      </c>
      <c r="C147" s="89"/>
      <c r="D147" s="38" t="s">
        <v>40</v>
      </c>
      <c r="E147" s="151" t="s">
        <v>112</v>
      </c>
      <c r="F147" s="38" t="s">
        <v>113</v>
      </c>
      <c r="G147" s="57">
        <v>44820</v>
      </c>
      <c r="H147" s="57">
        <v>44819</v>
      </c>
      <c r="I147" s="90" t="s">
        <v>814</v>
      </c>
      <c r="J147" s="151" t="s">
        <v>758</v>
      </c>
      <c r="K147" s="96" t="s">
        <v>109</v>
      </c>
      <c r="L147" s="38"/>
      <c r="M147" s="38" t="str">
        <f t="shared" si="97"/>
        <v>6274</v>
      </c>
      <c r="N147" s="38">
        <v>6274001901</v>
      </c>
      <c r="O147" s="96"/>
      <c r="P147" s="92"/>
      <c r="Q147" s="58"/>
      <c r="R147" s="92">
        <v>1701337836</v>
      </c>
      <c r="S147" s="93">
        <f t="shared" si="94"/>
        <v>23629692.166666668</v>
      </c>
      <c r="T147" s="95">
        <v>0</v>
      </c>
      <c r="U147" s="95">
        <v>0</v>
      </c>
      <c r="V147" s="95">
        <v>0</v>
      </c>
      <c r="W147" s="95">
        <v>0</v>
      </c>
      <c r="X147" s="95">
        <v>0</v>
      </c>
      <c r="Y147" s="95">
        <v>0</v>
      </c>
      <c r="Z147" s="95">
        <v>0</v>
      </c>
      <c r="AA147" s="95">
        <v>0</v>
      </c>
      <c r="AB147" s="95">
        <v>0</v>
      </c>
      <c r="AC147" s="95">
        <v>0</v>
      </c>
      <c r="AD147" s="95">
        <v>0</v>
      </c>
      <c r="AE147" s="95">
        <v>0</v>
      </c>
      <c r="AF147" s="95">
        <f t="shared" si="98"/>
        <v>0</v>
      </c>
      <c r="AG147" s="95">
        <v>0</v>
      </c>
      <c r="AH147" s="95">
        <v>0</v>
      </c>
      <c r="AI147" s="95">
        <v>0</v>
      </c>
      <c r="AJ147" s="95">
        <v>0</v>
      </c>
      <c r="AK147" s="95">
        <v>0</v>
      </c>
      <c r="AL147" s="95">
        <v>0</v>
      </c>
      <c r="AM147" s="95">
        <v>0</v>
      </c>
      <c r="AN147" s="95">
        <v>0</v>
      </c>
      <c r="AO147" s="95">
        <v>0</v>
      </c>
      <c r="AP147" s="95">
        <v>0</v>
      </c>
      <c r="AQ147" s="95">
        <v>0</v>
      </c>
      <c r="AR147" s="95">
        <v>0</v>
      </c>
      <c r="AS147" s="95">
        <v>0</v>
      </c>
      <c r="AT147" s="95">
        <f t="shared" si="99"/>
        <v>0</v>
      </c>
      <c r="AU147" s="95">
        <v>0</v>
      </c>
      <c r="AV147" s="95">
        <v>0</v>
      </c>
      <c r="AW147" s="95">
        <v>0</v>
      </c>
      <c r="AX147" s="95">
        <v>0</v>
      </c>
      <c r="AY147" s="95">
        <v>0</v>
      </c>
      <c r="AZ147" s="95">
        <v>0</v>
      </c>
      <c r="BA147" s="95">
        <v>0</v>
      </c>
      <c r="BB147" s="95">
        <v>0</v>
      </c>
      <c r="BC147" s="95">
        <v>0</v>
      </c>
      <c r="BD147" s="95">
        <v>23629692.166666668</v>
      </c>
      <c r="BE147" s="95">
        <v>23629692.166666668</v>
      </c>
      <c r="BF147" s="95">
        <v>23629692.166666668</v>
      </c>
      <c r="BG147" s="95">
        <v>23629692.166666668</v>
      </c>
      <c r="BH147" s="95">
        <f t="shared" si="100"/>
        <v>94518768.666666672</v>
      </c>
      <c r="BI147" s="94">
        <f t="shared" si="101"/>
        <v>1606819067.3333333</v>
      </c>
      <c r="BJ147" s="95">
        <v>23629692.166666668</v>
      </c>
      <c r="BK147" s="95">
        <v>23629692.166666668</v>
      </c>
      <c r="BL147" s="95">
        <v>23629692.166666668</v>
      </c>
      <c r="BM147" s="95">
        <v>23629692.166666668</v>
      </c>
      <c r="BN147" s="95">
        <v>23629692.166666668</v>
      </c>
      <c r="BO147" s="95">
        <v>23629692.166666668</v>
      </c>
      <c r="BP147" s="95">
        <v>23629692.166666668</v>
      </c>
      <c r="BQ147" s="95">
        <v>23629692.166666668</v>
      </c>
      <c r="BR147" s="95">
        <v>23629692.166666668</v>
      </c>
      <c r="BS147" s="95">
        <v>23629692.166666668</v>
      </c>
      <c r="BT147" s="95">
        <v>23629692.166666668</v>
      </c>
      <c r="BU147" s="95">
        <v>23629692.166666668</v>
      </c>
      <c r="BV147" s="95">
        <f t="shared" si="71"/>
        <v>283556305.99999994</v>
      </c>
      <c r="BW147" s="95">
        <f t="shared" si="92"/>
        <v>1323262761.3333333</v>
      </c>
      <c r="BX147" s="94">
        <v>23629692.166666668</v>
      </c>
      <c r="BY147" s="94">
        <v>23629692.166666668</v>
      </c>
      <c r="BZ147" s="94">
        <v>23629692.166666668</v>
      </c>
      <c r="CA147" s="94">
        <v>23629692.166666668</v>
      </c>
      <c r="CB147" s="94">
        <v>23629692.166666668</v>
      </c>
      <c r="CC147" s="94">
        <v>23629692.166666668</v>
      </c>
      <c r="CD147" s="94">
        <v>23629692.166666668</v>
      </c>
      <c r="CE147" s="94">
        <v>23629692.166666668</v>
      </c>
      <c r="CF147" s="94">
        <v>23629692.166666668</v>
      </c>
      <c r="CG147" s="94">
        <v>23629692.166666668</v>
      </c>
      <c r="CH147" s="94">
        <v>23629692.166666668</v>
      </c>
      <c r="CI147" s="94">
        <v>23629692.166666668</v>
      </c>
      <c r="CJ147" s="95">
        <f t="shared" si="85"/>
        <v>283556305.99999994</v>
      </c>
      <c r="CK147" s="95">
        <f t="shared" si="93"/>
        <v>1039706455.3333333</v>
      </c>
      <c r="CL147" s="95">
        <v>23629692.166666668</v>
      </c>
      <c r="CM147" s="95">
        <v>23629692.166666668</v>
      </c>
      <c r="CN147" s="95">
        <v>23629692.166666668</v>
      </c>
      <c r="CO147" s="95">
        <v>23629692.166666668</v>
      </c>
      <c r="CP147" s="95">
        <v>23629692.166666668</v>
      </c>
      <c r="CQ147" s="95">
        <v>23629692.166666668</v>
      </c>
      <c r="CR147" s="95">
        <v>23629692.166666668</v>
      </c>
      <c r="CS147" s="95">
        <v>23629692.166666668</v>
      </c>
      <c r="CT147" s="95">
        <v>23629692.166666668</v>
      </c>
      <c r="CU147" s="95">
        <v>23629692.166666668</v>
      </c>
      <c r="CV147" s="95">
        <v>23629692.166666668</v>
      </c>
      <c r="CW147" s="95">
        <v>23629692.166666668</v>
      </c>
      <c r="CX147" s="41">
        <f t="shared" si="88"/>
        <v>283556305.99999994</v>
      </c>
      <c r="CY147" s="95">
        <f t="shared" si="89"/>
        <v>756150149.33333325</v>
      </c>
      <c r="CZ147" s="95">
        <f t="shared" si="102"/>
        <v>23629692.166666668</v>
      </c>
      <c r="DA147" s="95">
        <v>23629692.166666668</v>
      </c>
      <c r="DB147" s="95">
        <v>23629692.166666668</v>
      </c>
      <c r="DC147" s="95">
        <v>23629692.166666668</v>
      </c>
      <c r="DD147" s="95"/>
      <c r="DE147" s="95"/>
      <c r="DF147" s="95"/>
      <c r="DG147" s="95"/>
      <c r="DH147" s="95"/>
      <c r="DI147" s="95"/>
      <c r="DJ147" s="95"/>
      <c r="DK147" s="95"/>
      <c r="DL147" s="41">
        <f t="shared" si="90"/>
        <v>94518768.666666672</v>
      </c>
      <c r="DM147" s="95">
        <f t="shared" si="95"/>
        <v>661631380.66666663</v>
      </c>
      <c r="DN147" s="42">
        <f t="shared" si="96"/>
        <v>2022</v>
      </c>
    </row>
    <row r="148" spans="1:118" s="42" customFormat="1" ht="13" x14ac:dyDescent="0.25">
      <c r="A148" s="38" t="s">
        <v>38</v>
      </c>
      <c r="B148" s="38" t="s">
        <v>39</v>
      </c>
      <c r="C148" s="89"/>
      <c r="D148" s="38" t="s">
        <v>176</v>
      </c>
      <c r="E148" s="151" t="s">
        <v>182</v>
      </c>
      <c r="F148" s="38" t="s">
        <v>183</v>
      </c>
      <c r="G148" s="57">
        <v>44823</v>
      </c>
      <c r="H148" s="57">
        <v>44835</v>
      </c>
      <c r="I148" s="90" t="s">
        <v>717</v>
      </c>
      <c r="J148" s="151" t="s">
        <v>721</v>
      </c>
      <c r="K148" s="96" t="s">
        <v>50</v>
      </c>
      <c r="L148" s="38"/>
      <c r="M148" s="62" t="s">
        <v>179</v>
      </c>
      <c r="N148" s="38">
        <v>6424001904</v>
      </c>
      <c r="O148" s="96"/>
      <c r="P148" s="92"/>
      <c r="Q148" s="58"/>
      <c r="R148" s="92">
        <v>275570000</v>
      </c>
      <c r="S148" s="93">
        <f t="shared" si="94"/>
        <v>7654722.222222222</v>
      </c>
      <c r="T148" s="95">
        <v>0</v>
      </c>
      <c r="U148" s="95">
        <v>0</v>
      </c>
      <c r="V148" s="95">
        <v>0</v>
      </c>
      <c r="W148" s="95">
        <v>0</v>
      </c>
      <c r="X148" s="95">
        <v>0</v>
      </c>
      <c r="Y148" s="95">
        <v>0</v>
      </c>
      <c r="Z148" s="95">
        <v>0</v>
      </c>
      <c r="AA148" s="95">
        <v>0</v>
      </c>
      <c r="AB148" s="95">
        <v>0</v>
      </c>
      <c r="AC148" s="95">
        <v>0</v>
      </c>
      <c r="AD148" s="95">
        <v>0</v>
      </c>
      <c r="AE148" s="95">
        <v>0</v>
      </c>
      <c r="AF148" s="95">
        <f t="shared" si="98"/>
        <v>0</v>
      </c>
      <c r="AG148" s="95">
        <v>0</v>
      </c>
      <c r="AH148" s="95">
        <v>0</v>
      </c>
      <c r="AI148" s="95">
        <v>0</v>
      </c>
      <c r="AJ148" s="95">
        <v>0</v>
      </c>
      <c r="AK148" s="95">
        <v>0</v>
      </c>
      <c r="AL148" s="95">
        <v>0</v>
      </c>
      <c r="AM148" s="95">
        <v>0</v>
      </c>
      <c r="AN148" s="95">
        <v>0</v>
      </c>
      <c r="AO148" s="95">
        <v>0</v>
      </c>
      <c r="AP148" s="95">
        <v>0</v>
      </c>
      <c r="AQ148" s="95">
        <v>0</v>
      </c>
      <c r="AR148" s="95">
        <v>0</v>
      </c>
      <c r="AS148" s="95">
        <v>0</v>
      </c>
      <c r="AT148" s="95">
        <f t="shared" si="99"/>
        <v>0</v>
      </c>
      <c r="AU148" s="95">
        <v>0</v>
      </c>
      <c r="AV148" s="95">
        <v>0</v>
      </c>
      <c r="AW148" s="95">
        <v>0</v>
      </c>
      <c r="AX148" s="95">
        <v>0</v>
      </c>
      <c r="AY148" s="95">
        <v>0</v>
      </c>
      <c r="AZ148" s="95">
        <v>0</v>
      </c>
      <c r="BA148" s="95">
        <v>0</v>
      </c>
      <c r="BB148" s="95">
        <v>0</v>
      </c>
      <c r="BC148" s="95">
        <v>0</v>
      </c>
      <c r="BD148" s="95">
        <v>0</v>
      </c>
      <c r="BE148" s="95">
        <v>7654722.222222222</v>
      </c>
      <c r="BF148" s="95">
        <v>7654722.222222222</v>
      </c>
      <c r="BG148" s="95">
        <v>7654722.222222222</v>
      </c>
      <c r="BH148" s="95">
        <f t="shared" si="100"/>
        <v>22964166.666666664</v>
      </c>
      <c r="BI148" s="94">
        <f t="shared" si="101"/>
        <v>252605833.33333334</v>
      </c>
      <c r="BJ148" s="95">
        <v>7654722.222222222</v>
      </c>
      <c r="BK148" s="95">
        <v>7654722.222222222</v>
      </c>
      <c r="BL148" s="95">
        <v>7654722.222222222</v>
      </c>
      <c r="BM148" s="95">
        <v>7654722.222222222</v>
      </c>
      <c r="BN148" s="95">
        <v>7654722.222222222</v>
      </c>
      <c r="BO148" s="95">
        <v>7654722.222222222</v>
      </c>
      <c r="BP148" s="95">
        <v>7654722.222222222</v>
      </c>
      <c r="BQ148" s="95">
        <v>7654722.222222222</v>
      </c>
      <c r="BR148" s="95">
        <v>7654722.222222222</v>
      </c>
      <c r="BS148" s="95">
        <v>7654722.222222222</v>
      </c>
      <c r="BT148" s="95">
        <v>7654722.222222222</v>
      </c>
      <c r="BU148" s="95">
        <v>7654722.222222222</v>
      </c>
      <c r="BV148" s="95">
        <f t="shared" si="71"/>
        <v>91856666.666666672</v>
      </c>
      <c r="BW148" s="95">
        <f t="shared" si="92"/>
        <v>160749166.66666669</v>
      </c>
      <c r="BX148" s="94">
        <v>7654722.222222222</v>
      </c>
      <c r="BY148" s="94">
        <v>7654722.222222222</v>
      </c>
      <c r="BZ148" s="94">
        <v>7654722.222222222</v>
      </c>
      <c r="CA148" s="94">
        <v>7654722.222222222</v>
      </c>
      <c r="CB148" s="94">
        <v>7654722.222222222</v>
      </c>
      <c r="CC148" s="94">
        <v>7654722.222222222</v>
      </c>
      <c r="CD148" s="94">
        <v>7654722.222222222</v>
      </c>
      <c r="CE148" s="94">
        <v>7654722.222222222</v>
      </c>
      <c r="CF148" s="94">
        <v>7654722.222222222</v>
      </c>
      <c r="CG148" s="94">
        <v>7654722.222222222</v>
      </c>
      <c r="CH148" s="94">
        <v>7654722.222222222</v>
      </c>
      <c r="CI148" s="94">
        <v>7654722.222222222</v>
      </c>
      <c r="CJ148" s="95">
        <f t="shared" si="85"/>
        <v>91856666.666666672</v>
      </c>
      <c r="CK148" s="95">
        <f t="shared" si="93"/>
        <v>68892500.000000015</v>
      </c>
      <c r="CL148" s="95">
        <v>7654722.222222222</v>
      </c>
      <c r="CM148" s="95">
        <v>7654722.222222222</v>
      </c>
      <c r="CN148" s="95">
        <v>7654722.222222222</v>
      </c>
      <c r="CO148" s="95">
        <v>7654722.222222222</v>
      </c>
      <c r="CP148" s="95">
        <v>7654722.222222222</v>
      </c>
      <c r="CQ148" s="95">
        <v>7654722.222222222</v>
      </c>
      <c r="CR148" s="95">
        <v>7654722.222222222</v>
      </c>
      <c r="CS148" s="95">
        <v>7654722.222222222</v>
      </c>
      <c r="CT148" s="95">
        <v>7654722.222222222</v>
      </c>
      <c r="CU148" s="122"/>
      <c r="CV148" s="122"/>
      <c r="CW148" s="122"/>
      <c r="CX148" s="41">
        <f t="shared" si="88"/>
        <v>68892500</v>
      </c>
      <c r="CY148" s="122">
        <f t="shared" si="89"/>
        <v>0</v>
      </c>
      <c r="CZ148" s="95"/>
      <c r="DA148" s="95"/>
      <c r="DB148" s="95"/>
      <c r="DC148" s="95">
        <v>0</v>
      </c>
      <c r="DD148" s="95"/>
      <c r="DE148" s="95"/>
      <c r="DF148" s="95"/>
      <c r="DG148" s="95"/>
      <c r="DH148" s="95"/>
      <c r="DI148" s="122"/>
      <c r="DJ148" s="122"/>
      <c r="DK148" s="122"/>
      <c r="DL148" s="41">
        <f t="shared" si="90"/>
        <v>0</v>
      </c>
      <c r="DM148" s="122">
        <f t="shared" si="95"/>
        <v>0</v>
      </c>
      <c r="DN148" s="42">
        <f t="shared" si="96"/>
        <v>2022</v>
      </c>
    </row>
    <row r="149" spans="1:118" s="42" customFormat="1" ht="13" x14ac:dyDescent="0.25">
      <c r="A149" s="80" t="s">
        <v>460</v>
      </c>
      <c r="B149" s="80" t="s">
        <v>39</v>
      </c>
      <c r="C149" s="72"/>
      <c r="D149" s="71" t="s">
        <v>147</v>
      </c>
      <c r="E149" s="142" t="s">
        <v>902</v>
      </c>
      <c r="F149" s="71" t="s">
        <v>504</v>
      </c>
      <c r="G149" s="73">
        <v>44825</v>
      </c>
      <c r="H149" s="73">
        <v>44813</v>
      </c>
      <c r="I149" s="74" t="s">
        <v>1223</v>
      </c>
      <c r="J149" s="142" t="s">
        <v>613</v>
      </c>
      <c r="K149" s="75" t="s">
        <v>46</v>
      </c>
      <c r="L149" s="71"/>
      <c r="M149" s="38" t="str">
        <f t="shared" ref="M149:M170" si="103">+LEFT(N149,4)</f>
        <v>6274</v>
      </c>
      <c r="N149" s="71">
        <v>6274001906</v>
      </c>
      <c r="O149" s="75" t="s">
        <v>346</v>
      </c>
      <c r="P149" s="76"/>
      <c r="Q149" s="77"/>
      <c r="R149" s="76">
        <v>60000000</v>
      </c>
      <c r="S149" s="170">
        <f t="shared" si="94"/>
        <v>416666.66666666669</v>
      </c>
      <c r="T149" s="158">
        <v>0</v>
      </c>
      <c r="U149" s="158">
        <v>0</v>
      </c>
      <c r="V149" s="158">
        <v>0</v>
      </c>
      <c r="W149" s="158">
        <v>0</v>
      </c>
      <c r="X149" s="158">
        <v>0</v>
      </c>
      <c r="Y149" s="158">
        <v>0</v>
      </c>
      <c r="Z149" s="158">
        <v>0</v>
      </c>
      <c r="AA149" s="158">
        <v>0</v>
      </c>
      <c r="AB149" s="158">
        <v>0</v>
      </c>
      <c r="AC149" s="158">
        <v>0</v>
      </c>
      <c r="AD149" s="158">
        <v>0</v>
      </c>
      <c r="AE149" s="158">
        <v>0</v>
      </c>
      <c r="AF149" s="158">
        <f t="shared" si="98"/>
        <v>0</v>
      </c>
      <c r="AG149" s="156">
        <v>0</v>
      </c>
      <c r="AH149" s="158">
        <v>0</v>
      </c>
      <c r="AI149" s="158">
        <v>0</v>
      </c>
      <c r="AJ149" s="158">
        <v>0</v>
      </c>
      <c r="AK149" s="158">
        <v>0</v>
      </c>
      <c r="AL149" s="158">
        <v>0</v>
      </c>
      <c r="AM149" s="158">
        <v>0</v>
      </c>
      <c r="AN149" s="158">
        <v>0</v>
      </c>
      <c r="AO149" s="158">
        <v>0</v>
      </c>
      <c r="AP149" s="158">
        <v>0</v>
      </c>
      <c r="AQ149" s="158">
        <v>0</v>
      </c>
      <c r="AR149" s="158">
        <v>0</v>
      </c>
      <c r="AS149" s="158">
        <v>0</v>
      </c>
      <c r="AT149" s="158">
        <f t="shared" si="99"/>
        <v>0</v>
      </c>
      <c r="AU149" s="156">
        <v>0</v>
      </c>
      <c r="AV149" s="158">
        <v>0</v>
      </c>
      <c r="AW149" s="158">
        <v>0</v>
      </c>
      <c r="AX149" s="158">
        <v>0</v>
      </c>
      <c r="AY149" s="158">
        <v>0</v>
      </c>
      <c r="AZ149" s="158">
        <v>0</v>
      </c>
      <c r="BA149" s="158">
        <v>0</v>
      </c>
      <c r="BB149" s="158">
        <v>0</v>
      </c>
      <c r="BC149" s="158">
        <v>0</v>
      </c>
      <c r="BD149" s="158">
        <v>1000000</v>
      </c>
      <c r="BE149" s="158">
        <v>1000000</v>
      </c>
      <c r="BF149" s="158">
        <v>1000000</v>
      </c>
      <c r="BG149" s="158">
        <v>1000000</v>
      </c>
      <c r="BH149" s="158">
        <f t="shared" si="100"/>
        <v>4000000</v>
      </c>
      <c r="BI149" s="156">
        <f t="shared" si="101"/>
        <v>56000000</v>
      </c>
      <c r="BJ149" s="158">
        <v>1000000</v>
      </c>
      <c r="BK149" s="158">
        <v>1000000</v>
      </c>
      <c r="BL149" s="158">
        <v>1000000</v>
      </c>
      <c r="BM149" s="158">
        <v>1000000</v>
      </c>
      <c r="BN149" s="158">
        <v>1000000</v>
      </c>
      <c r="BO149" s="158">
        <v>1000000</v>
      </c>
      <c r="BP149" s="158">
        <v>1000000</v>
      </c>
      <c r="BQ149" s="158">
        <v>1000000</v>
      </c>
      <c r="BR149" s="158">
        <v>1000000</v>
      </c>
      <c r="BS149" s="158">
        <v>1000000</v>
      </c>
      <c r="BT149" s="158">
        <v>1000000</v>
      </c>
      <c r="BU149" s="158">
        <v>1000000</v>
      </c>
      <c r="BV149" s="158">
        <f t="shared" si="71"/>
        <v>12000000</v>
      </c>
      <c r="BW149" s="156">
        <f t="shared" si="92"/>
        <v>44000000</v>
      </c>
      <c r="BX149" s="167">
        <v>1000000</v>
      </c>
      <c r="BY149" s="167">
        <v>1000000</v>
      </c>
      <c r="BZ149" s="167">
        <v>1000000</v>
      </c>
      <c r="CA149" s="167">
        <v>1000000</v>
      </c>
      <c r="CB149" s="167">
        <v>1000000</v>
      </c>
      <c r="CC149" s="167">
        <v>1000000</v>
      </c>
      <c r="CD149" s="167">
        <v>1000000</v>
      </c>
      <c r="CE149" s="167">
        <v>1000000</v>
      </c>
      <c r="CF149" s="167">
        <v>1000000</v>
      </c>
      <c r="CG149" s="167">
        <v>1000000</v>
      </c>
      <c r="CH149" s="167">
        <v>1000000</v>
      </c>
      <c r="CI149" s="167">
        <v>1000000</v>
      </c>
      <c r="CJ149" s="158">
        <f t="shared" si="85"/>
        <v>12000000</v>
      </c>
      <c r="CK149" s="156">
        <f t="shared" si="93"/>
        <v>32000000</v>
      </c>
      <c r="CL149" s="158">
        <v>1000000</v>
      </c>
      <c r="CM149" s="158">
        <v>1000000</v>
      </c>
      <c r="CN149" s="158">
        <v>1000000</v>
      </c>
      <c r="CO149" s="158">
        <v>1000000</v>
      </c>
      <c r="CP149" s="158">
        <v>1000000</v>
      </c>
      <c r="CQ149" s="158">
        <v>1000000</v>
      </c>
      <c r="CR149" s="158">
        <v>1000000</v>
      </c>
      <c r="CS149" s="158">
        <v>1000000</v>
      </c>
      <c r="CT149" s="158">
        <v>1000000</v>
      </c>
      <c r="CU149" s="158">
        <v>1000000</v>
      </c>
      <c r="CV149" s="158">
        <v>1000000</v>
      </c>
      <c r="CW149" s="158">
        <v>1000000</v>
      </c>
      <c r="CX149" s="155">
        <f t="shared" si="88"/>
        <v>12000000</v>
      </c>
      <c r="CY149" s="158">
        <f t="shared" si="89"/>
        <v>20000000</v>
      </c>
      <c r="CZ149" s="158">
        <f t="shared" ref="CZ149:CZ153" si="104">S149</f>
        <v>416666.66666666669</v>
      </c>
      <c r="DA149" s="158">
        <v>416666.66666666669</v>
      </c>
      <c r="DB149" s="158">
        <v>416666.66666666669</v>
      </c>
      <c r="DC149" s="158">
        <v>416666.66666666669</v>
      </c>
      <c r="DD149" s="158"/>
      <c r="DE149" s="158"/>
      <c r="DF149" s="158"/>
      <c r="DG149" s="158"/>
      <c r="DH149" s="158"/>
      <c r="DI149" s="158"/>
      <c r="DJ149" s="158"/>
      <c r="DK149" s="158"/>
      <c r="DL149" s="155">
        <f t="shared" si="90"/>
        <v>1666666.6666666667</v>
      </c>
      <c r="DM149" s="158">
        <f t="shared" si="95"/>
        <v>18333333.333333332</v>
      </c>
      <c r="DN149" s="1">
        <f t="shared" si="96"/>
        <v>2022</v>
      </c>
    </row>
    <row r="150" spans="1:118" s="42" customFormat="1" ht="13" x14ac:dyDescent="0.25">
      <c r="A150" s="38" t="s">
        <v>38</v>
      </c>
      <c r="B150" s="38" t="s">
        <v>39</v>
      </c>
      <c r="C150" s="89"/>
      <c r="D150" s="38" t="s">
        <v>40</v>
      </c>
      <c r="E150" s="151" t="s">
        <v>114</v>
      </c>
      <c r="F150" s="38" t="s">
        <v>115</v>
      </c>
      <c r="G150" s="57">
        <v>44833</v>
      </c>
      <c r="H150" s="57">
        <v>44835</v>
      </c>
      <c r="I150" s="90" t="s">
        <v>783</v>
      </c>
      <c r="J150" s="151" t="s">
        <v>94</v>
      </c>
      <c r="K150" s="96" t="s">
        <v>66</v>
      </c>
      <c r="L150" s="38"/>
      <c r="M150" s="38" t="str">
        <f t="shared" si="103"/>
        <v>6274</v>
      </c>
      <c r="N150" s="38">
        <v>6274001901</v>
      </c>
      <c r="O150" s="96"/>
      <c r="P150" s="92"/>
      <c r="Q150" s="58"/>
      <c r="R150" s="92">
        <v>111000050</v>
      </c>
      <c r="S150" s="93">
        <f t="shared" si="94"/>
        <v>1850000.8333333333</v>
      </c>
      <c r="T150" s="95">
        <v>0</v>
      </c>
      <c r="U150" s="95">
        <v>0</v>
      </c>
      <c r="V150" s="95">
        <v>0</v>
      </c>
      <c r="W150" s="95">
        <v>0</v>
      </c>
      <c r="X150" s="95">
        <v>0</v>
      </c>
      <c r="Y150" s="95">
        <v>0</v>
      </c>
      <c r="Z150" s="95">
        <v>0</v>
      </c>
      <c r="AA150" s="95">
        <v>0</v>
      </c>
      <c r="AB150" s="95">
        <v>0</v>
      </c>
      <c r="AC150" s="95">
        <v>0</v>
      </c>
      <c r="AD150" s="95">
        <v>0</v>
      </c>
      <c r="AE150" s="95">
        <v>0</v>
      </c>
      <c r="AF150" s="95">
        <f t="shared" si="98"/>
        <v>0</v>
      </c>
      <c r="AG150" s="95">
        <v>0</v>
      </c>
      <c r="AH150" s="95">
        <v>0</v>
      </c>
      <c r="AI150" s="95">
        <v>0</v>
      </c>
      <c r="AJ150" s="95">
        <v>0</v>
      </c>
      <c r="AK150" s="95">
        <v>0</v>
      </c>
      <c r="AL150" s="95">
        <v>0</v>
      </c>
      <c r="AM150" s="95">
        <v>0</v>
      </c>
      <c r="AN150" s="95">
        <v>0</v>
      </c>
      <c r="AO150" s="95">
        <v>0</v>
      </c>
      <c r="AP150" s="95">
        <v>0</v>
      </c>
      <c r="AQ150" s="95">
        <v>0</v>
      </c>
      <c r="AR150" s="95">
        <v>0</v>
      </c>
      <c r="AS150" s="95">
        <v>0</v>
      </c>
      <c r="AT150" s="95">
        <f t="shared" si="99"/>
        <v>0</v>
      </c>
      <c r="AU150" s="95">
        <v>0</v>
      </c>
      <c r="AV150" s="95">
        <v>0</v>
      </c>
      <c r="AW150" s="95">
        <v>0</v>
      </c>
      <c r="AX150" s="95">
        <v>0</v>
      </c>
      <c r="AY150" s="95">
        <v>0</v>
      </c>
      <c r="AZ150" s="95">
        <v>0</v>
      </c>
      <c r="BA150" s="95">
        <v>0</v>
      </c>
      <c r="BB150" s="95">
        <v>0</v>
      </c>
      <c r="BC150" s="95">
        <v>0</v>
      </c>
      <c r="BD150" s="95">
        <v>0</v>
      </c>
      <c r="BE150" s="95">
        <v>1850000.8333333333</v>
      </c>
      <c r="BF150" s="95">
        <v>1850000.8333333333</v>
      </c>
      <c r="BG150" s="95">
        <v>1850000.8333333333</v>
      </c>
      <c r="BH150" s="95">
        <f t="shared" si="100"/>
        <v>5550002.5</v>
      </c>
      <c r="BI150" s="94">
        <f t="shared" si="101"/>
        <v>105450047.5</v>
      </c>
      <c r="BJ150" s="95">
        <v>1850000.8333333333</v>
      </c>
      <c r="BK150" s="95">
        <v>1850000.8333333333</v>
      </c>
      <c r="BL150" s="95">
        <v>1850000.8333333333</v>
      </c>
      <c r="BM150" s="95">
        <v>1850000.8333333333</v>
      </c>
      <c r="BN150" s="95">
        <v>1850000.8333333333</v>
      </c>
      <c r="BO150" s="95">
        <v>1850000.8333333333</v>
      </c>
      <c r="BP150" s="95">
        <v>1850000.8333333333</v>
      </c>
      <c r="BQ150" s="95">
        <v>1850000.8333333333</v>
      </c>
      <c r="BR150" s="95">
        <v>1850000.8333333333</v>
      </c>
      <c r="BS150" s="95">
        <v>1850000.8333333333</v>
      </c>
      <c r="BT150" s="95">
        <v>1850000.8333333333</v>
      </c>
      <c r="BU150" s="95">
        <v>1850000.8333333333</v>
      </c>
      <c r="BV150" s="95">
        <f t="shared" si="71"/>
        <v>22200010</v>
      </c>
      <c r="BW150" s="95">
        <f t="shared" si="92"/>
        <v>83250037.5</v>
      </c>
      <c r="BX150" s="94">
        <v>1850000.8333333333</v>
      </c>
      <c r="BY150" s="94">
        <v>1850000.8333333333</v>
      </c>
      <c r="BZ150" s="94">
        <v>1850000.8333333333</v>
      </c>
      <c r="CA150" s="94">
        <v>1850000.8333333333</v>
      </c>
      <c r="CB150" s="94">
        <v>1850000.8333333333</v>
      </c>
      <c r="CC150" s="94">
        <v>1850000.8333333333</v>
      </c>
      <c r="CD150" s="94">
        <v>1850000.8333333333</v>
      </c>
      <c r="CE150" s="94">
        <v>1850000.8333333333</v>
      </c>
      <c r="CF150" s="94">
        <v>1850000.8333333333</v>
      </c>
      <c r="CG150" s="94">
        <v>1850000.8333333333</v>
      </c>
      <c r="CH150" s="94">
        <v>1850000.8333333333</v>
      </c>
      <c r="CI150" s="94">
        <v>1850000.8333333333</v>
      </c>
      <c r="CJ150" s="95">
        <f t="shared" si="85"/>
        <v>22200010</v>
      </c>
      <c r="CK150" s="95">
        <f t="shared" si="93"/>
        <v>61050027.5</v>
      </c>
      <c r="CL150" s="95">
        <v>1850000.8333333333</v>
      </c>
      <c r="CM150" s="95">
        <v>1850000.8333333333</v>
      </c>
      <c r="CN150" s="95">
        <v>1850000.8333333333</v>
      </c>
      <c r="CO150" s="95">
        <v>1850000.8333333333</v>
      </c>
      <c r="CP150" s="95">
        <v>1850000.8333333333</v>
      </c>
      <c r="CQ150" s="95">
        <v>1850000.8333333333</v>
      </c>
      <c r="CR150" s="95">
        <v>1850000.8333333333</v>
      </c>
      <c r="CS150" s="95">
        <v>1850000.8333333333</v>
      </c>
      <c r="CT150" s="95">
        <v>1850000.8333333333</v>
      </c>
      <c r="CU150" s="95">
        <v>1850000.8333333333</v>
      </c>
      <c r="CV150" s="95">
        <v>1850000.8333333333</v>
      </c>
      <c r="CW150" s="95">
        <v>1850000.8333333333</v>
      </c>
      <c r="CX150" s="41">
        <f t="shared" si="88"/>
        <v>22200010</v>
      </c>
      <c r="CY150" s="95">
        <f t="shared" si="89"/>
        <v>38850017.5</v>
      </c>
      <c r="CZ150" s="95">
        <f t="shared" si="104"/>
        <v>1850000.8333333333</v>
      </c>
      <c r="DA150" s="95">
        <v>1850000.8333333333</v>
      </c>
      <c r="DB150" s="95">
        <v>1850000.8333333333</v>
      </c>
      <c r="DC150" s="95">
        <v>1850000.8333333333</v>
      </c>
      <c r="DD150" s="95"/>
      <c r="DE150" s="95"/>
      <c r="DF150" s="95"/>
      <c r="DG150" s="95"/>
      <c r="DH150" s="95"/>
      <c r="DI150" s="95"/>
      <c r="DJ150" s="95"/>
      <c r="DK150" s="95"/>
      <c r="DL150" s="41">
        <f t="shared" si="90"/>
        <v>7400003.333333333</v>
      </c>
      <c r="DM150" s="95">
        <f t="shared" si="95"/>
        <v>31450014.166666668</v>
      </c>
      <c r="DN150" s="42">
        <f t="shared" si="96"/>
        <v>2022</v>
      </c>
    </row>
    <row r="151" spans="1:118" s="42" customFormat="1" ht="13" x14ac:dyDescent="0.25">
      <c r="A151" s="38" t="s">
        <v>38</v>
      </c>
      <c r="B151" s="38" t="s">
        <v>39</v>
      </c>
      <c r="C151" s="89"/>
      <c r="D151" s="38" t="s">
        <v>40</v>
      </c>
      <c r="E151" s="151" t="s">
        <v>116</v>
      </c>
      <c r="F151" s="38" t="s">
        <v>117</v>
      </c>
      <c r="G151" s="57">
        <v>44833</v>
      </c>
      <c r="H151" s="57">
        <v>44835</v>
      </c>
      <c r="I151" s="90" t="s">
        <v>1247</v>
      </c>
      <c r="J151" s="151" t="s">
        <v>94</v>
      </c>
      <c r="K151" s="96" t="s">
        <v>66</v>
      </c>
      <c r="L151" s="38"/>
      <c r="M151" s="38" t="str">
        <f t="shared" si="103"/>
        <v>6274</v>
      </c>
      <c r="N151" s="38">
        <v>6274001901</v>
      </c>
      <c r="O151" s="96"/>
      <c r="P151" s="92"/>
      <c r="Q151" s="58"/>
      <c r="R151" s="92">
        <v>3739738080</v>
      </c>
      <c r="S151" s="93">
        <f t="shared" si="94"/>
        <v>38955605</v>
      </c>
      <c r="T151" s="95">
        <v>0</v>
      </c>
      <c r="U151" s="95">
        <v>0</v>
      </c>
      <c r="V151" s="95">
        <v>0</v>
      </c>
      <c r="W151" s="95">
        <v>0</v>
      </c>
      <c r="X151" s="95">
        <v>0</v>
      </c>
      <c r="Y151" s="95">
        <v>0</v>
      </c>
      <c r="Z151" s="95">
        <v>0</v>
      </c>
      <c r="AA151" s="95">
        <v>0</v>
      </c>
      <c r="AB151" s="95">
        <v>0</v>
      </c>
      <c r="AC151" s="95">
        <v>0</v>
      </c>
      <c r="AD151" s="95">
        <v>0</v>
      </c>
      <c r="AE151" s="95">
        <v>0</v>
      </c>
      <c r="AF151" s="95">
        <f t="shared" si="98"/>
        <v>0</v>
      </c>
      <c r="AG151" s="95">
        <v>0</v>
      </c>
      <c r="AH151" s="95">
        <v>0</v>
      </c>
      <c r="AI151" s="95">
        <v>0</v>
      </c>
      <c r="AJ151" s="95">
        <v>0</v>
      </c>
      <c r="AK151" s="95">
        <v>0</v>
      </c>
      <c r="AL151" s="95">
        <v>0</v>
      </c>
      <c r="AM151" s="95">
        <v>0</v>
      </c>
      <c r="AN151" s="95">
        <v>0</v>
      </c>
      <c r="AO151" s="95">
        <v>0</v>
      </c>
      <c r="AP151" s="95">
        <v>0</v>
      </c>
      <c r="AQ151" s="95">
        <v>0</v>
      </c>
      <c r="AR151" s="95">
        <v>0</v>
      </c>
      <c r="AS151" s="95">
        <v>0</v>
      </c>
      <c r="AT151" s="95">
        <f t="shared" si="99"/>
        <v>0</v>
      </c>
      <c r="AU151" s="95">
        <v>0</v>
      </c>
      <c r="AV151" s="95">
        <v>0</v>
      </c>
      <c r="AW151" s="95">
        <v>0</v>
      </c>
      <c r="AX151" s="95">
        <v>0</v>
      </c>
      <c r="AY151" s="95">
        <v>0</v>
      </c>
      <c r="AZ151" s="95">
        <v>0</v>
      </c>
      <c r="BA151" s="95">
        <v>0</v>
      </c>
      <c r="BB151" s="95">
        <v>0</v>
      </c>
      <c r="BC151" s="95">
        <v>0</v>
      </c>
      <c r="BD151" s="95">
        <v>0</v>
      </c>
      <c r="BE151" s="95">
        <v>38955605</v>
      </c>
      <c r="BF151" s="95">
        <v>38955605</v>
      </c>
      <c r="BG151" s="95">
        <v>38955605</v>
      </c>
      <c r="BH151" s="95">
        <f t="shared" si="100"/>
        <v>116866815</v>
      </c>
      <c r="BI151" s="94">
        <f t="shared" si="101"/>
        <v>3622871265</v>
      </c>
      <c r="BJ151" s="95">
        <v>38955605</v>
      </c>
      <c r="BK151" s="95">
        <v>38955605</v>
      </c>
      <c r="BL151" s="95">
        <v>38955605</v>
      </c>
      <c r="BM151" s="95">
        <v>38955605</v>
      </c>
      <c r="BN151" s="95">
        <v>38955605</v>
      </c>
      <c r="BO151" s="95">
        <v>38955605</v>
      </c>
      <c r="BP151" s="95">
        <v>38955605</v>
      </c>
      <c r="BQ151" s="95">
        <v>38955605</v>
      </c>
      <c r="BR151" s="95">
        <v>38955605</v>
      </c>
      <c r="BS151" s="95">
        <v>38955605</v>
      </c>
      <c r="BT151" s="95">
        <v>38955605</v>
      </c>
      <c r="BU151" s="95">
        <v>38955605</v>
      </c>
      <c r="BV151" s="95">
        <f t="shared" si="71"/>
        <v>467467260</v>
      </c>
      <c r="BW151" s="95">
        <f t="shared" si="92"/>
        <v>3155404005</v>
      </c>
      <c r="BX151" s="94">
        <v>38955605</v>
      </c>
      <c r="BY151" s="94">
        <v>38955605</v>
      </c>
      <c r="BZ151" s="94">
        <v>38955605</v>
      </c>
      <c r="CA151" s="94">
        <v>38955605</v>
      </c>
      <c r="CB151" s="94">
        <v>38955605</v>
      </c>
      <c r="CC151" s="94">
        <v>38955605</v>
      </c>
      <c r="CD151" s="94">
        <v>38955605</v>
      </c>
      <c r="CE151" s="94">
        <v>38955605</v>
      </c>
      <c r="CF151" s="94">
        <v>38955605</v>
      </c>
      <c r="CG151" s="94">
        <v>38955605</v>
      </c>
      <c r="CH151" s="94">
        <v>38955605</v>
      </c>
      <c r="CI151" s="94">
        <v>38955605</v>
      </c>
      <c r="CJ151" s="95">
        <f t="shared" si="85"/>
        <v>467467260</v>
      </c>
      <c r="CK151" s="95">
        <f t="shared" si="93"/>
        <v>2687936745</v>
      </c>
      <c r="CL151" s="95">
        <v>38955605</v>
      </c>
      <c r="CM151" s="95">
        <v>38955605</v>
      </c>
      <c r="CN151" s="95">
        <v>38955605</v>
      </c>
      <c r="CO151" s="95">
        <v>38955605</v>
      </c>
      <c r="CP151" s="95">
        <v>38955605</v>
      </c>
      <c r="CQ151" s="95">
        <v>38955605</v>
      </c>
      <c r="CR151" s="95">
        <v>38955605</v>
      </c>
      <c r="CS151" s="95">
        <v>38955605</v>
      </c>
      <c r="CT151" s="95">
        <v>38955605</v>
      </c>
      <c r="CU151" s="95">
        <v>38955605</v>
      </c>
      <c r="CV151" s="95">
        <v>38955605</v>
      </c>
      <c r="CW151" s="95">
        <v>38955605</v>
      </c>
      <c r="CX151" s="41">
        <f t="shared" si="88"/>
        <v>467467260</v>
      </c>
      <c r="CY151" s="95">
        <f t="shared" si="89"/>
        <v>2220469485</v>
      </c>
      <c r="CZ151" s="95">
        <f t="shared" si="104"/>
        <v>38955605</v>
      </c>
      <c r="DA151" s="95">
        <v>38955605</v>
      </c>
      <c r="DB151" s="95">
        <v>38955605</v>
      </c>
      <c r="DC151" s="95">
        <v>38955605</v>
      </c>
      <c r="DD151" s="95"/>
      <c r="DE151" s="95"/>
      <c r="DF151" s="95"/>
      <c r="DG151" s="95"/>
      <c r="DH151" s="95"/>
      <c r="DI151" s="95"/>
      <c r="DJ151" s="95"/>
      <c r="DK151" s="95"/>
      <c r="DL151" s="41">
        <f t="shared" si="90"/>
        <v>155822420</v>
      </c>
      <c r="DM151" s="95">
        <f t="shared" si="95"/>
        <v>2064647065</v>
      </c>
      <c r="DN151" s="42">
        <f t="shared" si="96"/>
        <v>2022</v>
      </c>
    </row>
    <row r="152" spans="1:118" s="42" customFormat="1" ht="13" x14ac:dyDescent="0.25">
      <c r="A152" s="38" t="s">
        <v>38</v>
      </c>
      <c r="B152" s="38" t="s">
        <v>39</v>
      </c>
      <c r="C152" s="89"/>
      <c r="D152" s="38" t="s">
        <v>147</v>
      </c>
      <c r="E152" s="151" t="s">
        <v>158</v>
      </c>
      <c r="F152" s="38" t="s">
        <v>159</v>
      </c>
      <c r="G152" s="57">
        <v>44834</v>
      </c>
      <c r="H152" s="57">
        <v>44835</v>
      </c>
      <c r="I152" s="90" t="s">
        <v>814</v>
      </c>
      <c r="J152" s="151" t="s">
        <v>94</v>
      </c>
      <c r="K152" s="96" t="s">
        <v>66</v>
      </c>
      <c r="L152" s="38"/>
      <c r="M152" s="38" t="str">
        <f t="shared" si="103"/>
        <v>6274</v>
      </c>
      <c r="N152" s="38">
        <v>6274001906</v>
      </c>
      <c r="O152" s="96"/>
      <c r="P152" s="92"/>
      <c r="Q152" s="58"/>
      <c r="R152" s="92">
        <v>70421390</v>
      </c>
      <c r="S152" s="93">
        <f t="shared" si="94"/>
        <v>978074.86111111112</v>
      </c>
      <c r="T152" s="95">
        <v>0</v>
      </c>
      <c r="U152" s="95">
        <v>0</v>
      </c>
      <c r="V152" s="95">
        <v>0</v>
      </c>
      <c r="W152" s="95">
        <v>0</v>
      </c>
      <c r="X152" s="95">
        <v>0</v>
      </c>
      <c r="Y152" s="95">
        <v>0</v>
      </c>
      <c r="Z152" s="95">
        <v>0</v>
      </c>
      <c r="AA152" s="95">
        <v>0</v>
      </c>
      <c r="AB152" s="95">
        <v>0</v>
      </c>
      <c r="AC152" s="95">
        <v>0</v>
      </c>
      <c r="AD152" s="95">
        <v>0</v>
      </c>
      <c r="AE152" s="95">
        <v>0</v>
      </c>
      <c r="AF152" s="95">
        <f t="shared" si="98"/>
        <v>0</v>
      </c>
      <c r="AG152" s="95">
        <v>0</v>
      </c>
      <c r="AH152" s="95">
        <v>0</v>
      </c>
      <c r="AI152" s="95">
        <v>0</v>
      </c>
      <c r="AJ152" s="95">
        <v>0</v>
      </c>
      <c r="AK152" s="95">
        <v>0</v>
      </c>
      <c r="AL152" s="95">
        <v>0</v>
      </c>
      <c r="AM152" s="95">
        <v>0</v>
      </c>
      <c r="AN152" s="95">
        <v>0</v>
      </c>
      <c r="AO152" s="95">
        <v>0</v>
      </c>
      <c r="AP152" s="95">
        <v>0</v>
      </c>
      <c r="AQ152" s="95">
        <v>0</v>
      </c>
      <c r="AR152" s="95">
        <v>0</v>
      </c>
      <c r="AS152" s="95">
        <v>0</v>
      </c>
      <c r="AT152" s="95">
        <f t="shared" si="99"/>
        <v>0</v>
      </c>
      <c r="AU152" s="95">
        <v>0</v>
      </c>
      <c r="AV152" s="95">
        <v>0</v>
      </c>
      <c r="AW152" s="95">
        <v>0</v>
      </c>
      <c r="AX152" s="95">
        <v>0</v>
      </c>
      <c r="AY152" s="95">
        <v>0</v>
      </c>
      <c r="AZ152" s="95">
        <v>0</v>
      </c>
      <c r="BA152" s="95">
        <v>0</v>
      </c>
      <c r="BB152" s="95">
        <v>0</v>
      </c>
      <c r="BC152" s="95">
        <v>0</v>
      </c>
      <c r="BD152" s="95">
        <v>0</v>
      </c>
      <c r="BE152" s="95">
        <v>978074.86111111112</v>
      </c>
      <c r="BF152" s="95">
        <v>978074.86111111112</v>
      </c>
      <c r="BG152" s="95">
        <v>978074.86111111112</v>
      </c>
      <c r="BH152" s="95">
        <f t="shared" si="100"/>
        <v>2934224.5833333335</v>
      </c>
      <c r="BI152" s="94">
        <f t="shared" si="101"/>
        <v>67487165.416666672</v>
      </c>
      <c r="BJ152" s="95">
        <v>978074.86111111112</v>
      </c>
      <c r="BK152" s="95">
        <v>978074.86111111112</v>
      </c>
      <c r="BL152" s="95">
        <v>978074.86111111112</v>
      </c>
      <c r="BM152" s="95">
        <v>978074.86111111112</v>
      </c>
      <c r="BN152" s="95">
        <v>978074.86111111112</v>
      </c>
      <c r="BO152" s="95">
        <v>978074.86111111112</v>
      </c>
      <c r="BP152" s="95">
        <v>978074.86111111112</v>
      </c>
      <c r="BQ152" s="95">
        <v>978074.86111111112</v>
      </c>
      <c r="BR152" s="95">
        <v>978074.86111111112</v>
      </c>
      <c r="BS152" s="95">
        <v>978074.86111111112</v>
      </c>
      <c r="BT152" s="95">
        <v>978074.86111111112</v>
      </c>
      <c r="BU152" s="95">
        <v>978074.86111111112</v>
      </c>
      <c r="BV152" s="95">
        <f t="shared" si="71"/>
        <v>11736898.333333336</v>
      </c>
      <c r="BW152" s="95">
        <f t="shared" si="92"/>
        <v>55750267.083333336</v>
      </c>
      <c r="BX152" s="94">
        <v>978074.86111111112</v>
      </c>
      <c r="BY152" s="94">
        <v>978074.86111111112</v>
      </c>
      <c r="BZ152" s="94">
        <v>978074.86111111112</v>
      </c>
      <c r="CA152" s="94">
        <v>978074.86111111112</v>
      </c>
      <c r="CB152" s="94">
        <v>978074.86111111112</v>
      </c>
      <c r="CC152" s="94">
        <v>978074.86111111112</v>
      </c>
      <c r="CD152" s="94">
        <v>978074.86111111112</v>
      </c>
      <c r="CE152" s="94">
        <v>978074.86111111112</v>
      </c>
      <c r="CF152" s="94">
        <v>978074.86111111112</v>
      </c>
      <c r="CG152" s="94">
        <v>978074.86111111112</v>
      </c>
      <c r="CH152" s="94">
        <v>978074.86111111112</v>
      </c>
      <c r="CI152" s="94">
        <v>978074.86111111112</v>
      </c>
      <c r="CJ152" s="95">
        <f t="shared" si="85"/>
        <v>11736898.333333336</v>
      </c>
      <c r="CK152" s="95">
        <f t="shared" si="93"/>
        <v>44013368.75</v>
      </c>
      <c r="CL152" s="95">
        <v>978074.86111111112</v>
      </c>
      <c r="CM152" s="95">
        <v>978074.86111111112</v>
      </c>
      <c r="CN152" s="95">
        <v>978074.86111111112</v>
      </c>
      <c r="CO152" s="95">
        <v>978074.86111111112</v>
      </c>
      <c r="CP152" s="95">
        <v>978074.86111111112</v>
      </c>
      <c r="CQ152" s="95">
        <v>978074.86111111112</v>
      </c>
      <c r="CR152" s="95">
        <v>978074.86111111112</v>
      </c>
      <c r="CS152" s="95">
        <v>978074.86111111112</v>
      </c>
      <c r="CT152" s="95">
        <v>978074.86111111112</v>
      </c>
      <c r="CU152" s="95">
        <v>978074.86111111112</v>
      </c>
      <c r="CV152" s="95">
        <v>978074.86111111112</v>
      </c>
      <c r="CW152" s="95">
        <v>978074.86111111112</v>
      </c>
      <c r="CX152" s="41">
        <f t="shared" si="88"/>
        <v>11736898.333333336</v>
      </c>
      <c r="CY152" s="95">
        <f t="shared" si="89"/>
        <v>32276470.416666664</v>
      </c>
      <c r="CZ152" s="95">
        <f t="shared" si="104"/>
        <v>978074.86111111112</v>
      </c>
      <c r="DA152" s="95">
        <v>978074.86111111112</v>
      </c>
      <c r="DB152" s="95">
        <v>978074.86111111112</v>
      </c>
      <c r="DC152" s="95">
        <v>978074.86111111112</v>
      </c>
      <c r="DD152" s="95"/>
      <c r="DE152" s="95"/>
      <c r="DF152" s="95"/>
      <c r="DG152" s="95"/>
      <c r="DH152" s="95"/>
      <c r="DI152" s="95"/>
      <c r="DJ152" s="95"/>
      <c r="DK152" s="95"/>
      <c r="DL152" s="41">
        <f t="shared" si="90"/>
        <v>3912299.4444444445</v>
      </c>
      <c r="DM152" s="95">
        <f t="shared" si="95"/>
        <v>28364170.97222222</v>
      </c>
      <c r="DN152" s="42">
        <f t="shared" si="96"/>
        <v>2022</v>
      </c>
    </row>
    <row r="153" spans="1:118" ht="13" x14ac:dyDescent="0.25">
      <c r="A153" s="38" t="s">
        <v>38</v>
      </c>
      <c r="B153" s="38" t="s">
        <v>39</v>
      </c>
      <c r="C153" s="89"/>
      <c r="D153" s="38" t="s">
        <v>147</v>
      </c>
      <c r="E153" s="151" t="s">
        <v>160</v>
      </c>
      <c r="F153" s="38" t="s">
        <v>161</v>
      </c>
      <c r="G153" s="57">
        <v>44834</v>
      </c>
      <c r="H153" s="57">
        <v>44835</v>
      </c>
      <c r="I153" s="90" t="s">
        <v>1228</v>
      </c>
      <c r="J153" s="151" t="s">
        <v>94</v>
      </c>
      <c r="K153" s="96" t="s">
        <v>66</v>
      </c>
      <c r="L153" s="38"/>
      <c r="M153" s="38" t="str">
        <f t="shared" si="103"/>
        <v>6274</v>
      </c>
      <c r="N153" s="38">
        <v>6274001906</v>
      </c>
      <c r="O153" s="96"/>
      <c r="P153" s="92"/>
      <c r="Q153" s="58"/>
      <c r="R153" s="92">
        <v>928112057</v>
      </c>
      <c r="S153" s="93">
        <f t="shared" si="94"/>
        <v>7734267.1416666666</v>
      </c>
      <c r="T153" s="41">
        <v>0</v>
      </c>
      <c r="U153" s="41">
        <v>0</v>
      </c>
      <c r="V153" s="41">
        <v>0</v>
      </c>
      <c r="W153" s="41">
        <v>0</v>
      </c>
      <c r="X153" s="41">
        <v>0</v>
      </c>
      <c r="Y153" s="41">
        <v>0</v>
      </c>
      <c r="Z153" s="41">
        <v>0</v>
      </c>
      <c r="AA153" s="41">
        <v>0</v>
      </c>
      <c r="AB153" s="41">
        <v>0</v>
      </c>
      <c r="AC153" s="41">
        <v>0</v>
      </c>
      <c r="AD153" s="41">
        <v>0</v>
      </c>
      <c r="AE153" s="41">
        <v>0</v>
      </c>
      <c r="AF153" s="41">
        <f t="shared" si="98"/>
        <v>0</v>
      </c>
      <c r="AG153" s="95">
        <v>0</v>
      </c>
      <c r="AH153" s="41">
        <v>0</v>
      </c>
      <c r="AI153" s="41">
        <v>0</v>
      </c>
      <c r="AJ153" s="41">
        <v>0</v>
      </c>
      <c r="AK153" s="41">
        <v>0</v>
      </c>
      <c r="AL153" s="41">
        <v>0</v>
      </c>
      <c r="AM153" s="41">
        <v>0</v>
      </c>
      <c r="AN153" s="41">
        <v>0</v>
      </c>
      <c r="AO153" s="41">
        <v>0</v>
      </c>
      <c r="AP153" s="41">
        <v>0</v>
      </c>
      <c r="AQ153" s="41">
        <v>0</v>
      </c>
      <c r="AR153" s="41">
        <v>0</v>
      </c>
      <c r="AS153" s="41">
        <v>0</v>
      </c>
      <c r="AT153" s="41">
        <f t="shared" si="99"/>
        <v>0</v>
      </c>
      <c r="AU153" s="95">
        <v>0</v>
      </c>
      <c r="AV153" s="41">
        <v>0</v>
      </c>
      <c r="AW153" s="41">
        <v>0</v>
      </c>
      <c r="AX153" s="41">
        <v>0</v>
      </c>
      <c r="AY153" s="41">
        <v>0</v>
      </c>
      <c r="AZ153" s="41">
        <v>0</v>
      </c>
      <c r="BA153" s="41">
        <v>0</v>
      </c>
      <c r="BB153" s="41">
        <v>0</v>
      </c>
      <c r="BC153" s="41">
        <v>0</v>
      </c>
      <c r="BD153" s="41">
        <v>0</v>
      </c>
      <c r="BE153" s="41">
        <v>7734267.1416666666</v>
      </c>
      <c r="BF153" s="41">
        <v>7734267.1416666666</v>
      </c>
      <c r="BG153" s="41">
        <v>7734267.1416666666</v>
      </c>
      <c r="BH153" s="41">
        <f t="shared" si="100"/>
        <v>23202801.425000001</v>
      </c>
      <c r="BI153" s="94">
        <f t="shared" si="101"/>
        <v>904909255.57500005</v>
      </c>
      <c r="BJ153" s="41">
        <v>7734267.1416666666</v>
      </c>
      <c r="BK153" s="41">
        <v>7734267.1416666666</v>
      </c>
      <c r="BL153" s="41">
        <v>7734267.1416666666</v>
      </c>
      <c r="BM153" s="41">
        <v>7734267.1416666666</v>
      </c>
      <c r="BN153" s="41">
        <v>7734267.1416666666</v>
      </c>
      <c r="BO153" s="41">
        <v>7734267.1416666666</v>
      </c>
      <c r="BP153" s="41">
        <v>7734267.1416666666</v>
      </c>
      <c r="BQ153" s="41">
        <v>7734267.1416666666</v>
      </c>
      <c r="BR153" s="41">
        <v>7734267.1416666666</v>
      </c>
      <c r="BS153" s="41">
        <v>7734267.1416666666</v>
      </c>
      <c r="BT153" s="41">
        <v>7734267.1416666666</v>
      </c>
      <c r="BU153" s="41">
        <v>7734267.1416666666</v>
      </c>
      <c r="BV153" s="41">
        <f t="shared" si="71"/>
        <v>92811205.700000003</v>
      </c>
      <c r="BW153" s="95">
        <f t="shared" si="92"/>
        <v>812098049.875</v>
      </c>
      <c r="BX153" s="61">
        <v>7734267.1416666666</v>
      </c>
      <c r="BY153" s="61">
        <v>7734267.1416666666</v>
      </c>
      <c r="BZ153" s="61">
        <v>7734267.1416666666</v>
      </c>
      <c r="CA153" s="61">
        <v>7734267.1416666666</v>
      </c>
      <c r="CB153" s="61">
        <v>7734267.1416666666</v>
      </c>
      <c r="CC153" s="61">
        <v>7734267.1416666666</v>
      </c>
      <c r="CD153" s="61">
        <v>7734267.1416666666</v>
      </c>
      <c r="CE153" s="61">
        <v>7734267.1416666666</v>
      </c>
      <c r="CF153" s="61">
        <v>7734267.1416666666</v>
      </c>
      <c r="CG153" s="61">
        <v>7734267.1416666666</v>
      </c>
      <c r="CH153" s="61">
        <v>7734267.1416666666</v>
      </c>
      <c r="CI153" s="61">
        <v>7734267.1416666666</v>
      </c>
      <c r="CJ153" s="41">
        <f t="shared" si="85"/>
        <v>92811205.700000003</v>
      </c>
      <c r="CK153" s="95">
        <f t="shared" si="93"/>
        <v>719286844.17499995</v>
      </c>
      <c r="CL153" s="41">
        <v>7734267.1416666666</v>
      </c>
      <c r="CM153" s="41">
        <v>7734267.1416666666</v>
      </c>
      <c r="CN153" s="41">
        <v>7734267.1416666666</v>
      </c>
      <c r="CO153" s="41">
        <v>7734267.1416666666</v>
      </c>
      <c r="CP153" s="41">
        <v>7734267.1416666666</v>
      </c>
      <c r="CQ153" s="41">
        <v>7734267.1416666666</v>
      </c>
      <c r="CR153" s="41">
        <v>7734267.1416666666</v>
      </c>
      <c r="CS153" s="41">
        <v>7734267.1416666666</v>
      </c>
      <c r="CT153" s="41">
        <v>7734267.1416666666</v>
      </c>
      <c r="CU153" s="41">
        <v>7734267.1416666666</v>
      </c>
      <c r="CV153" s="41">
        <v>7734267.1416666666</v>
      </c>
      <c r="CW153" s="41">
        <v>7734267.1416666666</v>
      </c>
      <c r="CX153" s="41">
        <f t="shared" si="88"/>
        <v>92811205.700000003</v>
      </c>
      <c r="CY153" s="41">
        <f t="shared" si="89"/>
        <v>626475638.4749999</v>
      </c>
      <c r="CZ153" s="41">
        <f t="shared" si="104"/>
        <v>7734267.1416666666</v>
      </c>
      <c r="DA153" s="41">
        <v>7734267.1416666666</v>
      </c>
      <c r="DB153" s="41">
        <v>7734267.1416666666</v>
      </c>
      <c r="DC153" s="41">
        <v>7734267.1416666666</v>
      </c>
      <c r="DD153" s="41"/>
      <c r="DE153" s="41"/>
      <c r="DF153" s="41"/>
      <c r="DG153" s="41"/>
      <c r="DH153" s="41"/>
      <c r="DI153" s="41"/>
      <c r="DJ153" s="41"/>
      <c r="DK153" s="41"/>
      <c r="DL153" s="41">
        <f t="shared" si="90"/>
        <v>30937068.566666666</v>
      </c>
      <c r="DM153" s="41">
        <f t="shared" si="95"/>
        <v>595538569.90833318</v>
      </c>
      <c r="DN153" s="42">
        <f t="shared" si="96"/>
        <v>2022</v>
      </c>
    </row>
    <row r="154" spans="1:118" ht="13" x14ac:dyDescent="0.25">
      <c r="A154" s="80" t="s">
        <v>712</v>
      </c>
      <c r="B154" s="80" t="s">
        <v>39</v>
      </c>
      <c r="C154" s="72"/>
      <c r="D154" s="161" t="s">
        <v>719</v>
      </c>
      <c r="E154" s="142" t="s">
        <v>700</v>
      </c>
      <c r="F154" s="71" t="s">
        <v>701</v>
      </c>
      <c r="G154" s="57">
        <v>44835</v>
      </c>
      <c r="H154" s="57">
        <v>44819</v>
      </c>
      <c r="I154" s="90" t="s">
        <v>720</v>
      </c>
      <c r="J154" s="90" t="s">
        <v>721</v>
      </c>
      <c r="K154" s="96" t="s">
        <v>50</v>
      </c>
      <c r="L154" s="38"/>
      <c r="M154" s="38" t="str">
        <f t="shared" si="103"/>
        <v>6423</v>
      </c>
      <c r="N154" s="166" t="s">
        <v>722</v>
      </c>
      <c r="O154" s="96">
        <v>6274001901</v>
      </c>
      <c r="P154" s="92"/>
      <c r="Q154" s="58"/>
      <c r="R154" s="158">
        <v>30440000</v>
      </c>
      <c r="S154" s="170">
        <f t="shared" si="94"/>
        <v>2536666.6666666665</v>
      </c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>
        <f t="shared" si="98"/>
        <v>0</v>
      </c>
      <c r="AG154" s="156">
        <v>0</v>
      </c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>
        <f t="shared" si="99"/>
        <v>0</v>
      </c>
      <c r="AU154" s="156">
        <v>0</v>
      </c>
      <c r="AV154" s="155">
        <v>0</v>
      </c>
      <c r="AW154" s="155"/>
      <c r="AX154" s="155">
        <v>0</v>
      </c>
      <c r="AY154" s="155">
        <v>0</v>
      </c>
      <c r="AZ154" s="155">
        <v>0</v>
      </c>
      <c r="BA154" s="155">
        <v>0</v>
      </c>
      <c r="BB154" s="155">
        <v>0</v>
      </c>
      <c r="BC154" s="155">
        <v>0</v>
      </c>
      <c r="BD154" s="155">
        <v>2536666.6666666665</v>
      </c>
      <c r="BE154" s="155">
        <v>2536666.6666666665</v>
      </c>
      <c r="BF154" s="155">
        <v>2536666.6666666665</v>
      </c>
      <c r="BG154" s="155">
        <v>2536666.6666666665</v>
      </c>
      <c r="BH154" s="155">
        <f t="shared" si="100"/>
        <v>10146666.666666666</v>
      </c>
      <c r="BI154" s="158">
        <f t="shared" si="101"/>
        <v>20293333.333333336</v>
      </c>
      <c r="BJ154" s="155">
        <v>2536666.6666666665</v>
      </c>
      <c r="BK154" s="155">
        <v>2536666.6666666665</v>
      </c>
      <c r="BL154" s="155">
        <v>2536666.6666666665</v>
      </c>
      <c r="BM154" s="155">
        <v>2536666.6666666665</v>
      </c>
      <c r="BN154" s="155">
        <v>2536666.6666666665</v>
      </c>
      <c r="BO154" s="155">
        <v>2536666.6666666665</v>
      </c>
      <c r="BP154" s="155">
        <v>2536666.6666666665</v>
      </c>
      <c r="BQ154" s="155">
        <v>2536666.6666666665</v>
      </c>
      <c r="BR154" s="155">
        <v>0</v>
      </c>
      <c r="BS154" s="155">
        <v>0</v>
      </c>
      <c r="BT154" s="155">
        <v>0</v>
      </c>
      <c r="BU154" s="155">
        <v>0</v>
      </c>
      <c r="BV154" s="155">
        <f t="shared" si="71"/>
        <v>20293333.333333332</v>
      </c>
      <c r="BW154" s="156">
        <f t="shared" si="92"/>
        <v>0</v>
      </c>
      <c r="BX154" s="155">
        <v>0</v>
      </c>
      <c r="BY154" s="155">
        <v>0</v>
      </c>
      <c r="BZ154" s="155">
        <v>0</v>
      </c>
      <c r="CA154" s="155">
        <v>0</v>
      </c>
      <c r="CB154" s="155">
        <v>0</v>
      </c>
      <c r="CC154" s="155">
        <v>0</v>
      </c>
      <c r="CD154" s="155">
        <v>0</v>
      </c>
      <c r="CE154" s="155">
        <v>0</v>
      </c>
      <c r="CF154" s="155">
        <v>0</v>
      </c>
      <c r="CG154" s="155">
        <v>0</v>
      </c>
      <c r="CH154" s="155">
        <v>0</v>
      </c>
      <c r="CI154" s="155">
        <v>0</v>
      </c>
      <c r="CJ154" s="155">
        <f t="shared" si="85"/>
        <v>0</v>
      </c>
      <c r="CK154" s="156">
        <f t="shared" si="93"/>
        <v>0</v>
      </c>
      <c r="CL154" s="155">
        <v>0</v>
      </c>
      <c r="CM154" s="155">
        <v>0</v>
      </c>
      <c r="CN154" s="155">
        <v>0</v>
      </c>
      <c r="CO154" s="155">
        <v>0</v>
      </c>
      <c r="CP154" s="155">
        <v>0</v>
      </c>
      <c r="CQ154" s="155">
        <v>0</v>
      </c>
      <c r="CR154" s="155">
        <v>0</v>
      </c>
      <c r="CS154" s="155">
        <v>0</v>
      </c>
      <c r="CT154" s="155">
        <v>0</v>
      </c>
      <c r="CU154" s="155">
        <v>0</v>
      </c>
      <c r="CV154" s="155">
        <v>0</v>
      </c>
      <c r="CW154" s="155">
        <v>0</v>
      </c>
      <c r="CX154" s="155">
        <f t="shared" si="88"/>
        <v>0</v>
      </c>
      <c r="CY154" s="155">
        <f t="shared" si="89"/>
        <v>0</v>
      </c>
      <c r="CZ154" s="155"/>
      <c r="DA154" s="155"/>
      <c r="DB154" s="155"/>
      <c r="DC154" s="155">
        <v>0</v>
      </c>
      <c r="DD154" s="155"/>
      <c r="DE154" s="155"/>
      <c r="DF154" s="155"/>
      <c r="DG154" s="155"/>
      <c r="DH154" s="155"/>
      <c r="DI154" s="155"/>
      <c r="DJ154" s="155"/>
      <c r="DK154" s="155"/>
      <c r="DL154" s="155">
        <f t="shared" si="90"/>
        <v>0</v>
      </c>
      <c r="DM154" s="155">
        <f t="shared" si="95"/>
        <v>0</v>
      </c>
      <c r="DN154" s="1">
        <f t="shared" si="96"/>
        <v>2022</v>
      </c>
    </row>
    <row r="155" spans="1:118" ht="13" x14ac:dyDescent="0.25">
      <c r="A155" s="80" t="s">
        <v>460</v>
      </c>
      <c r="B155" s="80" t="s">
        <v>39</v>
      </c>
      <c r="C155" s="72"/>
      <c r="D155" s="161" t="s">
        <v>88</v>
      </c>
      <c r="E155" s="142" t="s">
        <v>913</v>
      </c>
      <c r="F155" s="71" t="s">
        <v>549</v>
      </c>
      <c r="G155" s="57">
        <v>44837</v>
      </c>
      <c r="H155" s="57">
        <v>44835</v>
      </c>
      <c r="I155" s="90" t="s">
        <v>783</v>
      </c>
      <c r="J155" s="90">
        <v>1001603000</v>
      </c>
      <c r="K155" s="96" t="s">
        <v>125</v>
      </c>
      <c r="L155" s="38"/>
      <c r="M155" s="38" t="str">
        <f t="shared" si="103"/>
        <v>6274</v>
      </c>
      <c r="N155" s="166">
        <v>6274001905</v>
      </c>
      <c r="O155" s="96">
        <v>6274001905</v>
      </c>
      <c r="P155" s="92"/>
      <c r="Q155" s="58"/>
      <c r="R155" s="158">
        <v>480000000</v>
      </c>
      <c r="S155" s="170">
        <f t="shared" si="94"/>
        <v>8000000</v>
      </c>
      <c r="T155" s="155">
        <v>0</v>
      </c>
      <c r="U155" s="155">
        <v>0</v>
      </c>
      <c r="V155" s="155">
        <v>0</v>
      </c>
      <c r="W155" s="155">
        <v>0</v>
      </c>
      <c r="X155" s="155">
        <v>0</v>
      </c>
      <c r="Y155" s="155">
        <v>0</v>
      </c>
      <c r="Z155" s="155">
        <v>0</v>
      </c>
      <c r="AA155" s="155">
        <v>0</v>
      </c>
      <c r="AB155" s="155">
        <v>0</v>
      </c>
      <c r="AC155" s="155">
        <v>0</v>
      </c>
      <c r="AD155" s="155">
        <v>0</v>
      </c>
      <c r="AE155" s="155">
        <v>0</v>
      </c>
      <c r="AF155" s="155">
        <f t="shared" si="98"/>
        <v>0</v>
      </c>
      <c r="AG155" s="156">
        <v>0</v>
      </c>
      <c r="AH155" s="155">
        <v>0</v>
      </c>
      <c r="AI155" s="155">
        <v>0</v>
      </c>
      <c r="AJ155" s="155">
        <v>0</v>
      </c>
      <c r="AK155" s="155">
        <v>0</v>
      </c>
      <c r="AL155" s="155">
        <v>0</v>
      </c>
      <c r="AM155" s="155">
        <v>0</v>
      </c>
      <c r="AN155" s="155">
        <v>0</v>
      </c>
      <c r="AO155" s="155">
        <v>0</v>
      </c>
      <c r="AP155" s="155">
        <v>0</v>
      </c>
      <c r="AQ155" s="155">
        <v>0</v>
      </c>
      <c r="AR155" s="155">
        <v>0</v>
      </c>
      <c r="AS155" s="155">
        <v>0</v>
      </c>
      <c r="AT155" s="155">
        <f t="shared" si="99"/>
        <v>0</v>
      </c>
      <c r="AU155" s="156">
        <v>0</v>
      </c>
      <c r="AV155" s="155">
        <v>0</v>
      </c>
      <c r="AW155" s="155">
        <v>0</v>
      </c>
      <c r="AX155" s="155">
        <v>0</v>
      </c>
      <c r="AY155" s="155">
        <v>0</v>
      </c>
      <c r="AZ155" s="155">
        <v>0</v>
      </c>
      <c r="BA155" s="155">
        <v>0</v>
      </c>
      <c r="BB155" s="155">
        <v>0</v>
      </c>
      <c r="BC155" s="155">
        <v>0</v>
      </c>
      <c r="BD155" s="155">
        <v>0</v>
      </c>
      <c r="BE155" s="155">
        <v>8000000</v>
      </c>
      <c r="BF155" s="155">
        <v>8000000</v>
      </c>
      <c r="BG155" s="155">
        <v>8000000</v>
      </c>
      <c r="BH155" s="155">
        <f t="shared" si="100"/>
        <v>24000000</v>
      </c>
      <c r="BI155" s="158">
        <f t="shared" si="101"/>
        <v>456000000</v>
      </c>
      <c r="BJ155" s="155">
        <v>8000000</v>
      </c>
      <c r="BK155" s="155">
        <v>8000000</v>
      </c>
      <c r="BL155" s="155">
        <v>8000000</v>
      </c>
      <c r="BM155" s="155">
        <v>8000000</v>
      </c>
      <c r="BN155" s="155">
        <v>8000000</v>
      </c>
      <c r="BO155" s="155">
        <v>8000000</v>
      </c>
      <c r="BP155" s="155">
        <v>8000000</v>
      </c>
      <c r="BQ155" s="155">
        <v>8000000</v>
      </c>
      <c r="BR155" s="155">
        <v>8000000</v>
      </c>
      <c r="BS155" s="155">
        <v>8000000</v>
      </c>
      <c r="BT155" s="155">
        <v>8000000</v>
      </c>
      <c r="BU155" s="155">
        <v>8000000</v>
      </c>
      <c r="BV155" s="155">
        <f t="shared" si="71"/>
        <v>96000000</v>
      </c>
      <c r="BW155" s="156">
        <f t="shared" si="92"/>
        <v>360000000</v>
      </c>
      <c r="BX155" s="155">
        <v>8000000</v>
      </c>
      <c r="BY155" s="155">
        <v>8000000</v>
      </c>
      <c r="BZ155" s="155">
        <v>8000000</v>
      </c>
      <c r="CA155" s="155">
        <v>8000000</v>
      </c>
      <c r="CB155" s="155">
        <v>8000000</v>
      </c>
      <c r="CC155" s="155">
        <v>8000000</v>
      </c>
      <c r="CD155" s="155">
        <v>8000000</v>
      </c>
      <c r="CE155" s="155">
        <v>8000000</v>
      </c>
      <c r="CF155" s="155">
        <v>8000000</v>
      </c>
      <c r="CG155" s="155">
        <v>8000000</v>
      </c>
      <c r="CH155" s="155">
        <v>8000000</v>
      </c>
      <c r="CI155" s="155">
        <v>8000000</v>
      </c>
      <c r="CJ155" s="155">
        <f t="shared" si="85"/>
        <v>96000000</v>
      </c>
      <c r="CK155" s="156">
        <f t="shared" si="93"/>
        <v>264000000</v>
      </c>
      <c r="CL155" s="155">
        <v>8000000</v>
      </c>
      <c r="CM155" s="155">
        <v>8000000</v>
      </c>
      <c r="CN155" s="155">
        <v>8000000</v>
      </c>
      <c r="CO155" s="155">
        <v>8000000</v>
      </c>
      <c r="CP155" s="155">
        <v>8000000</v>
      </c>
      <c r="CQ155" s="155">
        <v>8000000</v>
      </c>
      <c r="CR155" s="155">
        <v>8000000</v>
      </c>
      <c r="CS155" s="155">
        <v>8000000</v>
      </c>
      <c r="CT155" s="155">
        <v>8000000</v>
      </c>
      <c r="CU155" s="155">
        <v>8000000</v>
      </c>
      <c r="CV155" s="155">
        <v>8000000</v>
      </c>
      <c r="CW155" s="155">
        <v>8000000</v>
      </c>
      <c r="CX155" s="155">
        <f t="shared" si="88"/>
        <v>96000000</v>
      </c>
      <c r="CY155" s="155">
        <f t="shared" si="89"/>
        <v>168000000</v>
      </c>
      <c r="CZ155" s="155">
        <f>S155</f>
        <v>8000000</v>
      </c>
      <c r="DA155" s="155">
        <v>8000000</v>
      </c>
      <c r="DB155" s="155">
        <v>8000000</v>
      </c>
      <c r="DC155" s="155">
        <v>8000000</v>
      </c>
      <c r="DD155" s="155"/>
      <c r="DE155" s="155"/>
      <c r="DF155" s="155"/>
      <c r="DG155" s="155"/>
      <c r="DH155" s="155"/>
      <c r="DI155" s="155"/>
      <c r="DJ155" s="155"/>
      <c r="DK155" s="155"/>
      <c r="DL155" s="155">
        <f t="shared" si="90"/>
        <v>32000000</v>
      </c>
      <c r="DM155" s="155">
        <f t="shared" si="95"/>
        <v>136000000</v>
      </c>
      <c r="DN155" s="1">
        <f t="shared" si="96"/>
        <v>2022</v>
      </c>
    </row>
    <row r="156" spans="1:118" ht="13" x14ac:dyDescent="0.25">
      <c r="A156" s="38" t="s">
        <v>38</v>
      </c>
      <c r="B156" s="38" t="s">
        <v>39</v>
      </c>
      <c r="C156" s="89"/>
      <c r="D156" s="38" t="s">
        <v>40</v>
      </c>
      <c r="E156" s="151" t="s">
        <v>118</v>
      </c>
      <c r="F156" s="38" t="s">
        <v>119</v>
      </c>
      <c r="G156" s="57">
        <v>44866</v>
      </c>
      <c r="H156" s="57">
        <v>44866</v>
      </c>
      <c r="I156" s="90" t="s">
        <v>717</v>
      </c>
      <c r="J156" s="151" t="s">
        <v>94</v>
      </c>
      <c r="K156" s="96" t="s">
        <v>66</v>
      </c>
      <c r="L156" s="38"/>
      <c r="M156" s="38" t="str">
        <f t="shared" si="103"/>
        <v>6274</v>
      </c>
      <c r="N156" s="38">
        <v>6274001901</v>
      </c>
      <c r="O156" s="96"/>
      <c r="P156" s="92"/>
      <c r="Q156" s="58"/>
      <c r="R156" s="92">
        <v>83293056</v>
      </c>
      <c r="S156" s="93">
        <f t="shared" si="94"/>
        <v>2313696</v>
      </c>
      <c r="T156" s="41">
        <v>0</v>
      </c>
      <c r="U156" s="41">
        <v>0</v>
      </c>
      <c r="V156" s="41">
        <v>0</v>
      </c>
      <c r="W156" s="41">
        <v>0</v>
      </c>
      <c r="X156" s="41">
        <v>0</v>
      </c>
      <c r="Y156" s="41">
        <v>0</v>
      </c>
      <c r="Z156" s="41">
        <v>0</v>
      </c>
      <c r="AA156" s="41">
        <v>0</v>
      </c>
      <c r="AB156" s="41">
        <v>0</v>
      </c>
      <c r="AC156" s="41">
        <v>0</v>
      </c>
      <c r="AD156" s="41">
        <v>0</v>
      </c>
      <c r="AE156" s="41">
        <v>0</v>
      </c>
      <c r="AF156" s="41">
        <f t="shared" si="98"/>
        <v>0</v>
      </c>
      <c r="AG156" s="95">
        <v>0</v>
      </c>
      <c r="AH156" s="41">
        <v>0</v>
      </c>
      <c r="AI156" s="41">
        <v>0</v>
      </c>
      <c r="AJ156" s="41">
        <v>0</v>
      </c>
      <c r="AK156" s="41">
        <v>0</v>
      </c>
      <c r="AL156" s="41">
        <v>0</v>
      </c>
      <c r="AM156" s="41">
        <v>0</v>
      </c>
      <c r="AN156" s="41">
        <v>0</v>
      </c>
      <c r="AO156" s="41">
        <v>0</v>
      </c>
      <c r="AP156" s="41">
        <v>0</v>
      </c>
      <c r="AQ156" s="41">
        <v>0</v>
      </c>
      <c r="AR156" s="41">
        <v>0</v>
      </c>
      <c r="AS156" s="41">
        <v>0</v>
      </c>
      <c r="AT156" s="41">
        <f t="shared" si="99"/>
        <v>0</v>
      </c>
      <c r="AU156" s="95">
        <v>0</v>
      </c>
      <c r="AV156" s="41">
        <v>0</v>
      </c>
      <c r="AW156" s="41">
        <v>0</v>
      </c>
      <c r="AX156" s="41">
        <v>0</v>
      </c>
      <c r="AY156" s="41">
        <v>0</v>
      </c>
      <c r="AZ156" s="41">
        <v>0</v>
      </c>
      <c r="BA156" s="41">
        <v>0</v>
      </c>
      <c r="BB156" s="41">
        <v>0</v>
      </c>
      <c r="BC156" s="41">
        <v>0</v>
      </c>
      <c r="BD156" s="41">
        <v>0</v>
      </c>
      <c r="BE156" s="41">
        <v>0</v>
      </c>
      <c r="BF156" s="41">
        <v>2313696</v>
      </c>
      <c r="BG156" s="41">
        <v>2313696</v>
      </c>
      <c r="BH156" s="41">
        <f t="shared" si="100"/>
        <v>4627392</v>
      </c>
      <c r="BI156" s="94">
        <f t="shared" si="101"/>
        <v>78665664</v>
      </c>
      <c r="BJ156" s="41">
        <v>2313696</v>
      </c>
      <c r="BK156" s="41">
        <v>2313696</v>
      </c>
      <c r="BL156" s="41">
        <v>2313696</v>
      </c>
      <c r="BM156" s="41">
        <v>2313696</v>
      </c>
      <c r="BN156" s="41">
        <v>2313696</v>
      </c>
      <c r="BO156" s="41">
        <v>2313696</v>
      </c>
      <c r="BP156" s="41">
        <v>2313696</v>
      </c>
      <c r="BQ156" s="41">
        <v>2313696</v>
      </c>
      <c r="BR156" s="41">
        <v>2313696</v>
      </c>
      <c r="BS156" s="41">
        <v>2313696</v>
      </c>
      <c r="BT156" s="41">
        <v>2313696</v>
      </c>
      <c r="BU156" s="41">
        <v>2313696</v>
      </c>
      <c r="BV156" s="41">
        <f t="shared" si="71"/>
        <v>27764352</v>
      </c>
      <c r="BW156" s="95">
        <f t="shared" si="92"/>
        <v>50901312</v>
      </c>
      <c r="BX156" s="61">
        <v>2313696</v>
      </c>
      <c r="BY156" s="61">
        <v>2313696</v>
      </c>
      <c r="BZ156" s="61">
        <v>2313696</v>
      </c>
      <c r="CA156" s="61">
        <v>2313696</v>
      </c>
      <c r="CB156" s="61">
        <v>2313696</v>
      </c>
      <c r="CC156" s="61">
        <v>2313696</v>
      </c>
      <c r="CD156" s="61">
        <v>2313696</v>
      </c>
      <c r="CE156" s="61">
        <v>2313696</v>
      </c>
      <c r="CF156" s="61">
        <v>2313696</v>
      </c>
      <c r="CG156" s="61">
        <v>2313696</v>
      </c>
      <c r="CH156" s="61">
        <v>2313696</v>
      </c>
      <c r="CI156" s="61">
        <v>2313696</v>
      </c>
      <c r="CJ156" s="41">
        <f t="shared" si="85"/>
        <v>27764352</v>
      </c>
      <c r="CK156" s="95">
        <f t="shared" si="93"/>
        <v>23136960</v>
      </c>
      <c r="CL156" s="41">
        <v>2313696</v>
      </c>
      <c r="CM156" s="41">
        <v>2313696</v>
      </c>
      <c r="CN156" s="41">
        <v>2313696</v>
      </c>
      <c r="CO156" s="41">
        <v>2313696</v>
      </c>
      <c r="CP156" s="41">
        <v>2313696</v>
      </c>
      <c r="CQ156" s="41">
        <v>2313696</v>
      </c>
      <c r="CR156" s="41">
        <v>2313696</v>
      </c>
      <c r="CS156" s="41">
        <v>2313696</v>
      </c>
      <c r="CT156" s="41">
        <v>2313696</v>
      </c>
      <c r="CU156" s="41">
        <v>2313696</v>
      </c>
      <c r="CV156" s="60"/>
      <c r="CW156" s="60"/>
      <c r="CX156" s="41">
        <f t="shared" si="88"/>
        <v>23136960</v>
      </c>
      <c r="CY156" s="60">
        <f t="shared" si="89"/>
        <v>0</v>
      </c>
      <c r="CZ156" s="41"/>
      <c r="DA156" s="41"/>
      <c r="DB156" s="41"/>
      <c r="DC156" s="41">
        <v>0</v>
      </c>
      <c r="DD156" s="41"/>
      <c r="DE156" s="41"/>
      <c r="DF156" s="41"/>
      <c r="DG156" s="41"/>
      <c r="DH156" s="41"/>
      <c r="DI156" s="41"/>
      <c r="DJ156" s="60"/>
      <c r="DK156" s="60"/>
      <c r="DL156" s="41">
        <f t="shared" si="90"/>
        <v>0</v>
      </c>
      <c r="DM156" s="60">
        <f t="shared" si="95"/>
        <v>0</v>
      </c>
      <c r="DN156" s="42">
        <f t="shared" si="96"/>
        <v>2022</v>
      </c>
    </row>
    <row r="157" spans="1:118" ht="13" x14ac:dyDescent="0.25">
      <c r="A157" s="38" t="s">
        <v>38</v>
      </c>
      <c r="B157" s="38" t="s">
        <v>39</v>
      </c>
      <c r="C157" s="89"/>
      <c r="D157" s="38" t="s">
        <v>47</v>
      </c>
      <c r="E157" s="151" t="s">
        <v>140</v>
      </c>
      <c r="F157" s="38" t="s">
        <v>141</v>
      </c>
      <c r="G157" s="57">
        <v>44866</v>
      </c>
      <c r="H157" s="57">
        <v>44866</v>
      </c>
      <c r="I157" s="90" t="s">
        <v>717</v>
      </c>
      <c r="J157" s="151" t="s">
        <v>721</v>
      </c>
      <c r="K157" s="96" t="s">
        <v>50</v>
      </c>
      <c r="L157" s="38"/>
      <c r="M157" s="38" t="str">
        <f t="shared" si="103"/>
        <v>6424</v>
      </c>
      <c r="N157" s="38">
        <v>6424001901</v>
      </c>
      <c r="O157" s="96"/>
      <c r="P157" s="92"/>
      <c r="Q157" s="58"/>
      <c r="R157" s="92">
        <v>110029564</v>
      </c>
      <c r="S157" s="93">
        <f t="shared" si="94"/>
        <v>3056376.777777778</v>
      </c>
      <c r="T157" s="41">
        <v>0</v>
      </c>
      <c r="U157" s="41">
        <v>0</v>
      </c>
      <c r="V157" s="41">
        <v>0</v>
      </c>
      <c r="W157" s="41">
        <v>0</v>
      </c>
      <c r="X157" s="41">
        <v>0</v>
      </c>
      <c r="Y157" s="41">
        <v>0</v>
      </c>
      <c r="Z157" s="41">
        <v>0</v>
      </c>
      <c r="AA157" s="41">
        <v>0</v>
      </c>
      <c r="AB157" s="41">
        <v>0</v>
      </c>
      <c r="AC157" s="41">
        <v>0</v>
      </c>
      <c r="AD157" s="41">
        <v>0</v>
      </c>
      <c r="AE157" s="41">
        <v>0</v>
      </c>
      <c r="AF157" s="41">
        <f t="shared" si="98"/>
        <v>0</v>
      </c>
      <c r="AG157" s="95">
        <v>0</v>
      </c>
      <c r="AH157" s="41">
        <v>0</v>
      </c>
      <c r="AI157" s="41">
        <v>0</v>
      </c>
      <c r="AJ157" s="41">
        <v>0</v>
      </c>
      <c r="AK157" s="41">
        <v>0</v>
      </c>
      <c r="AL157" s="41">
        <v>0</v>
      </c>
      <c r="AM157" s="41">
        <v>0</v>
      </c>
      <c r="AN157" s="41">
        <v>0</v>
      </c>
      <c r="AO157" s="41">
        <v>0</v>
      </c>
      <c r="AP157" s="41">
        <v>0</v>
      </c>
      <c r="AQ157" s="41">
        <v>0</v>
      </c>
      <c r="AR157" s="41">
        <v>0</v>
      </c>
      <c r="AS157" s="41">
        <v>0</v>
      </c>
      <c r="AT157" s="41">
        <f t="shared" si="99"/>
        <v>0</v>
      </c>
      <c r="AU157" s="95">
        <v>0</v>
      </c>
      <c r="AV157" s="41">
        <v>0</v>
      </c>
      <c r="AW157" s="41">
        <v>0</v>
      </c>
      <c r="AX157" s="41">
        <v>0</v>
      </c>
      <c r="AY157" s="41">
        <v>0</v>
      </c>
      <c r="AZ157" s="41">
        <v>0</v>
      </c>
      <c r="BA157" s="41">
        <v>0</v>
      </c>
      <c r="BB157" s="41">
        <v>0</v>
      </c>
      <c r="BC157" s="41">
        <v>0</v>
      </c>
      <c r="BD157" s="41">
        <v>0</v>
      </c>
      <c r="BE157" s="41">
        <v>0</v>
      </c>
      <c r="BF157" s="41">
        <v>3056376.777777778</v>
      </c>
      <c r="BG157" s="41">
        <v>3056376.777777778</v>
      </c>
      <c r="BH157" s="41">
        <f t="shared" si="100"/>
        <v>6112753.555555556</v>
      </c>
      <c r="BI157" s="94">
        <f t="shared" si="101"/>
        <v>103916810.44444445</v>
      </c>
      <c r="BJ157" s="41">
        <v>3056376.777777778</v>
      </c>
      <c r="BK157" s="41">
        <v>3056376.777777778</v>
      </c>
      <c r="BL157" s="41">
        <v>3056376.777777778</v>
      </c>
      <c r="BM157" s="41">
        <v>3056376.777777778</v>
      </c>
      <c r="BN157" s="41">
        <v>3056376.777777778</v>
      </c>
      <c r="BO157" s="41">
        <v>3056376.777777778</v>
      </c>
      <c r="BP157" s="41">
        <v>3056376.777777778</v>
      </c>
      <c r="BQ157" s="41">
        <v>3056376.777777778</v>
      </c>
      <c r="BR157" s="41">
        <v>3056376.777777778</v>
      </c>
      <c r="BS157" s="41">
        <v>3056376.777777778</v>
      </c>
      <c r="BT157" s="41">
        <v>3056376.777777778</v>
      </c>
      <c r="BU157" s="41">
        <v>3056376.777777778</v>
      </c>
      <c r="BV157" s="41">
        <f t="shared" si="71"/>
        <v>36676521.333333328</v>
      </c>
      <c r="BW157" s="95">
        <f t="shared" si="92"/>
        <v>67240289.111111119</v>
      </c>
      <c r="BX157" s="61">
        <v>3056376.777777778</v>
      </c>
      <c r="BY157" s="61">
        <v>3056376.777777778</v>
      </c>
      <c r="BZ157" s="61">
        <v>3056376.777777778</v>
      </c>
      <c r="CA157" s="61">
        <v>3056376.777777778</v>
      </c>
      <c r="CB157" s="61">
        <v>3056376.777777778</v>
      </c>
      <c r="CC157" s="61">
        <v>3056376.777777778</v>
      </c>
      <c r="CD157" s="61">
        <v>3056376.777777778</v>
      </c>
      <c r="CE157" s="61">
        <v>3056376.777777778</v>
      </c>
      <c r="CF157" s="61">
        <v>3056376.777777778</v>
      </c>
      <c r="CG157" s="61">
        <v>3056376.777777778</v>
      </c>
      <c r="CH157" s="61">
        <v>3056376.777777778</v>
      </c>
      <c r="CI157" s="61">
        <v>3056376.777777778</v>
      </c>
      <c r="CJ157" s="41">
        <f t="shared" si="85"/>
        <v>36676521.333333328</v>
      </c>
      <c r="CK157" s="95">
        <f t="shared" si="93"/>
        <v>30563767.777777791</v>
      </c>
      <c r="CL157" s="41">
        <v>3056376.777777778</v>
      </c>
      <c r="CM157" s="41">
        <v>3056376.777777778</v>
      </c>
      <c r="CN157" s="41">
        <v>3056376.777777778</v>
      </c>
      <c r="CO157" s="41">
        <v>3056376.777777778</v>
      </c>
      <c r="CP157" s="41">
        <v>3056376.777777778</v>
      </c>
      <c r="CQ157" s="41">
        <v>3056376.777777778</v>
      </c>
      <c r="CR157" s="41">
        <v>3056376.777777778</v>
      </c>
      <c r="CS157" s="41">
        <v>3056376.777777778</v>
      </c>
      <c r="CT157" s="41">
        <v>3056376.777777778</v>
      </c>
      <c r="CU157" s="41">
        <v>3056376.777777778</v>
      </c>
      <c r="CV157" s="60"/>
      <c r="CW157" s="60"/>
      <c r="CX157" s="41">
        <f t="shared" si="88"/>
        <v>30563767.777777776</v>
      </c>
      <c r="CY157" s="60">
        <f t="shared" ref="CY157:CY179" si="105">+CK157-CX157</f>
        <v>0</v>
      </c>
      <c r="CZ157" s="41"/>
      <c r="DA157" s="41"/>
      <c r="DB157" s="41"/>
      <c r="DC157" s="41">
        <v>0</v>
      </c>
      <c r="DD157" s="41"/>
      <c r="DE157" s="41"/>
      <c r="DF157" s="41"/>
      <c r="DG157" s="41"/>
      <c r="DH157" s="41"/>
      <c r="DI157" s="41"/>
      <c r="DJ157" s="60"/>
      <c r="DK157" s="60"/>
      <c r="DL157" s="41">
        <f t="shared" si="90"/>
        <v>0</v>
      </c>
      <c r="DM157" s="60">
        <f t="shared" si="95"/>
        <v>0</v>
      </c>
      <c r="DN157" s="42">
        <f t="shared" si="96"/>
        <v>2022</v>
      </c>
    </row>
    <row r="158" spans="1:118" ht="13" x14ac:dyDescent="0.25">
      <c r="A158" s="80" t="s">
        <v>460</v>
      </c>
      <c r="B158" s="80" t="s">
        <v>39</v>
      </c>
      <c r="C158" s="72"/>
      <c r="D158" s="161" t="s">
        <v>82</v>
      </c>
      <c r="E158" s="142" t="s">
        <v>907</v>
      </c>
      <c r="F158" s="71" t="s">
        <v>469</v>
      </c>
      <c r="G158" s="57">
        <v>44866</v>
      </c>
      <c r="H158" s="57">
        <v>44835</v>
      </c>
      <c r="I158" s="90" t="s">
        <v>1223</v>
      </c>
      <c r="J158" s="90">
        <v>1001601400</v>
      </c>
      <c r="K158" s="96" t="s">
        <v>46</v>
      </c>
      <c r="L158" s="38"/>
      <c r="M158" s="38" t="str">
        <f t="shared" si="103"/>
        <v>6274</v>
      </c>
      <c r="N158" s="166">
        <v>6274001903</v>
      </c>
      <c r="O158" s="96" t="s">
        <v>346</v>
      </c>
      <c r="P158" s="92"/>
      <c r="Q158" s="58"/>
      <c r="R158" s="158">
        <v>34920000</v>
      </c>
      <c r="S158" s="170">
        <f t="shared" si="94"/>
        <v>242500</v>
      </c>
      <c r="T158" s="155">
        <v>0</v>
      </c>
      <c r="U158" s="155">
        <v>0</v>
      </c>
      <c r="V158" s="155">
        <v>0</v>
      </c>
      <c r="W158" s="155">
        <v>0</v>
      </c>
      <c r="X158" s="155">
        <v>0</v>
      </c>
      <c r="Y158" s="155">
        <v>0</v>
      </c>
      <c r="Z158" s="155">
        <v>0</v>
      </c>
      <c r="AA158" s="155">
        <v>0</v>
      </c>
      <c r="AB158" s="155">
        <v>0</v>
      </c>
      <c r="AC158" s="155">
        <v>0</v>
      </c>
      <c r="AD158" s="155">
        <v>0</v>
      </c>
      <c r="AE158" s="155">
        <v>0</v>
      </c>
      <c r="AF158" s="155">
        <f t="shared" si="98"/>
        <v>0</v>
      </c>
      <c r="AG158" s="156">
        <v>0</v>
      </c>
      <c r="AH158" s="155">
        <v>0</v>
      </c>
      <c r="AI158" s="155">
        <v>0</v>
      </c>
      <c r="AJ158" s="155">
        <v>0</v>
      </c>
      <c r="AK158" s="155">
        <v>0</v>
      </c>
      <c r="AL158" s="155">
        <v>0</v>
      </c>
      <c r="AM158" s="155">
        <v>0</v>
      </c>
      <c r="AN158" s="155">
        <v>0</v>
      </c>
      <c r="AO158" s="155">
        <v>0</v>
      </c>
      <c r="AP158" s="155">
        <v>0</v>
      </c>
      <c r="AQ158" s="155">
        <v>0</v>
      </c>
      <c r="AR158" s="155">
        <v>0</v>
      </c>
      <c r="AS158" s="155">
        <v>0</v>
      </c>
      <c r="AT158" s="155">
        <f t="shared" si="99"/>
        <v>0</v>
      </c>
      <c r="AU158" s="156">
        <v>0</v>
      </c>
      <c r="AV158" s="155">
        <v>0</v>
      </c>
      <c r="AW158" s="155">
        <v>0</v>
      </c>
      <c r="AX158" s="155">
        <v>0</v>
      </c>
      <c r="AY158" s="155">
        <v>0</v>
      </c>
      <c r="AZ158" s="155">
        <v>0</v>
      </c>
      <c r="BA158" s="155">
        <v>0</v>
      </c>
      <c r="BB158" s="155">
        <v>0</v>
      </c>
      <c r="BC158" s="155">
        <v>0</v>
      </c>
      <c r="BD158" s="155">
        <v>0</v>
      </c>
      <c r="BE158" s="155">
        <v>582000</v>
      </c>
      <c r="BF158" s="155">
        <v>582000</v>
      </c>
      <c r="BG158" s="155">
        <v>582000</v>
      </c>
      <c r="BH158" s="155">
        <f t="shared" si="100"/>
        <v>1746000</v>
      </c>
      <c r="BI158" s="158">
        <f t="shared" si="101"/>
        <v>33174000</v>
      </c>
      <c r="BJ158" s="155">
        <v>582000</v>
      </c>
      <c r="BK158" s="155">
        <v>582000</v>
      </c>
      <c r="BL158" s="155">
        <v>582000</v>
      </c>
      <c r="BM158" s="155">
        <v>582000</v>
      </c>
      <c r="BN158" s="155">
        <v>582000</v>
      </c>
      <c r="BO158" s="155">
        <v>582000</v>
      </c>
      <c r="BP158" s="155">
        <v>582000</v>
      </c>
      <c r="BQ158" s="155">
        <v>582000</v>
      </c>
      <c r="BR158" s="155">
        <v>582000</v>
      </c>
      <c r="BS158" s="155">
        <v>582000</v>
      </c>
      <c r="BT158" s="155">
        <v>582000</v>
      </c>
      <c r="BU158" s="155">
        <v>582000</v>
      </c>
      <c r="BV158" s="155">
        <f t="shared" si="71"/>
        <v>6984000</v>
      </c>
      <c r="BW158" s="156">
        <f t="shared" si="92"/>
        <v>26190000</v>
      </c>
      <c r="BX158" s="155">
        <v>582000</v>
      </c>
      <c r="BY158" s="155">
        <v>582000</v>
      </c>
      <c r="BZ158" s="155">
        <v>582000</v>
      </c>
      <c r="CA158" s="155">
        <v>582000</v>
      </c>
      <c r="CB158" s="155">
        <v>582000</v>
      </c>
      <c r="CC158" s="155">
        <v>582000</v>
      </c>
      <c r="CD158" s="155">
        <v>582000</v>
      </c>
      <c r="CE158" s="155">
        <v>582000</v>
      </c>
      <c r="CF158" s="155">
        <v>582000</v>
      </c>
      <c r="CG158" s="155">
        <v>582000</v>
      </c>
      <c r="CH158" s="155">
        <v>582000</v>
      </c>
      <c r="CI158" s="155">
        <v>582000</v>
      </c>
      <c r="CJ158" s="155">
        <f t="shared" si="85"/>
        <v>6984000</v>
      </c>
      <c r="CK158" s="156">
        <f t="shared" si="93"/>
        <v>19206000</v>
      </c>
      <c r="CL158" s="155">
        <v>582000</v>
      </c>
      <c r="CM158" s="155">
        <v>582000</v>
      </c>
      <c r="CN158" s="155">
        <v>582000</v>
      </c>
      <c r="CO158" s="155">
        <v>582000</v>
      </c>
      <c r="CP158" s="155">
        <v>582000</v>
      </c>
      <c r="CQ158" s="155">
        <v>582000</v>
      </c>
      <c r="CR158" s="155">
        <v>582000</v>
      </c>
      <c r="CS158" s="155">
        <v>582000</v>
      </c>
      <c r="CT158" s="155">
        <v>582000</v>
      </c>
      <c r="CU158" s="155">
        <v>582000</v>
      </c>
      <c r="CV158" s="155">
        <v>582000</v>
      </c>
      <c r="CW158" s="155">
        <v>582000</v>
      </c>
      <c r="CX158" s="155">
        <f t="shared" si="88"/>
        <v>6984000</v>
      </c>
      <c r="CY158" s="155">
        <f t="shared" si="105"/>
        <v>12222000</v>
      </c>
      <c r="CZ158" s="155">
        <f t="shared" ref="CZ158:CZ160" si="106">S158</f>
        <v>242500</v>
      </c>
      <c r="DA158" s="155">
        <v>242500</v>
      </c>
      <c r="DB158" s="155">
        <v>242500</v>
      </c>
      <c r="DC158" s="155">
        <v>242500</v>
      </c>
      <c r="DD158" s="155"/>
      <c r="DE158" s="155"/>
      <c r="DF158" s="155"/>
      <c r="DG158" s="155"/>
      <c r="DH158" s="155"/>
      <c r="DI158" s="155"/>
      <c r="DJ158" s="155"/>
      <c r="DK158" s="155"/>
      <c r="DL158" s="155">
        <f t="shared" si="90"/>
        <v>970000</v>
      </c>
      <c r="DM158" s="155">
        <f t="shared" si="95"/>
        <v>11252000</v>
      </c>
      <c r="DN158" s="1">
        <f t="shared" si="96"/>
        <v>2022</v>
      </c>
    </row>
    <row r="159" spans="1:118" ht="13" x14ac:dyDescent="0.25">
      <c r="A159" s="80" t="s">
        <v>460</v>
      </c>
      <c r="B159" s="80" t="s">
        <v>39</v>
      </c>
      <c r="C159" s="72"/>
      <c r="D159" s="161" t="s">
        <v>147</v>
      </c>
      <c r="E159" s="142" t="s">
        <v>911</v>
      </c>
      <c r="F159" s="71" t="s">
        <v>508</v>
      </c>
      <c r="G159" s="57">
        <v>44866</v>
      </c>
      <c r="H159" s="57">
        <v>44835</v>
      </c>
      <c r="I159" s="90" t="s">
        <v>1223</v>
      </c>
      <c r="J159" s="90">
        <v>1001601400</v>
      </c>
      <c r="K159" s="96" t="s">
        <v>46</v>
      </c>
      <c r="L159" s="38"/>
      <c r="M159" s="38" t="str">
        <f t="shared" si="103"/>
        <v>6274</v>
      </c>
      <c r="N159" s="166">
        <v>6274001906</v>
      </c>
      <c r="O159" s="96" t="s">
        <v>346</v>
      </c>
      <c r="P159" s="92"/>
      <c r="Q159" s="58"/>
      <c r="R159" s="158">
        <v>34500000</v>
      </c>
      <c r="S159" s="170">
        <f t="shared" si="94"/>
        <v>239583.33333333334</v>
      </c>
      <c r="T159" s="155">
        <v>0</v>
      </c>
      <c r="U159" s="155">
        <v>0</v>
      </c>
      <c r="V159" s="155">
        <v>0</v>
      </c>
      <c r="W159" s="155">
        <v>0</v>
      </c>
      <c r="X159" s="155">
        <v>0</v>
      </c>
      <c r="Y159" s="155">
        <v>0</v>
      </c>
      <c r="Z159" s="155">
        <v>0</v>
      </c>
      <c r="AA159" s="155">
        <v>0</v>
      </c>
      <c r="AB159" s="155">
        <v>0</v>
      </c>
      <c r="AC159" s="155">
        <v>0</v>
      </c>
      <c r="AD159" s="155">
        <v>0</v>
      </c>
      <c r="AE159" s="155">
        <v>0</v>
      </c>
      <c r="AF159" s="155">
        <f t="shared" si="98"/>
        <v>0</v>
      </c>
      <c r="AG159" s="156">
        <v>0</v>
      </c>
      <c r="AH159" s="155">
        <v>0</v>
      </c>
      <c r="AI159" s="155">
        <v>0</v>
      </c>
      <c r="AJ159" s="155">
        <v>0</v>
      </c>
      <c r="AK159" s="155">
        <v>0</v>
      </c>
      <c r="AL159" s="155">
        <v>0</v>
      </c>
      <c r="AM159" s="155">
        <v>0</v>
      </c>
      <c r="AN159" s="155">
        <v>0</v>
      </c>
      <c r="AO159" s="155">
        <v>0</v>
      </c>
      <c r="AP159" s="155">
        <v>0</v>
      </c>
      <c r="AQ159" s="155">
        <v>0</v>
      </c>
      <c r="AR159" s="155">
        <v>0</v>
      </c>
      <c r="AS159" s="155">
        <v>0</v>
      </c>
      <c r="AT159" s="155">
        <f t="shared" si="99"/>
        <v>0</v>
      </c>
      <c r="AU159" s="156">
        <v>0</v>
      </c>
      <c r="AV159" s="155">
        <v>0</v>
      </c>
      <c r="AW159" s="155">
        <v>0</v>
      </c>
      <c r="AX159" s="155">
        <v>0</v>
      </c>
      <c r="AY159" s="155">
        <v>0</v>
      </c>
      <c r="AZ159" s="155">
        <v>0</v>
      </c>
      <c r="BA159" s="155">
        <v>0</v>
      </c>
      <c r="BB159" s="155">
        <v>0</v>
      </c>
      <c r="BC159" s="155">
        <v>0</v>
      </c>
      <c r="BD159" s="155">
        <v>0</v>
      </c>
      <c r="BE159" s="155">
        <v>575000</v>
      </c>
      <c r="BF159" s="155">
        <v>575000</v>
      </c>
      <c r="BG159" s="155">
        <v>575000</v>
      </c>
      <c r="BH159" s="155">
        <f t="shared" si="100"/>
        <v>1725000</v>
      </c>
      <c r="BI159" s="158">
        <f t="shared" si="101"/>
        <v>32775000</v>
      </c>
      <c r="BJ159" s="155">
        <v>575000</v>
      </c>
      <c r="BK159" s="155">
        <v>575000</v>
      </c>
      <c r="BL159" s="155">
        <v>575000</v>
      </c>
      <c r="BM159" s="155">
        <v>575000</v>
      </c>
      <c r="BN159" s="155">
        <v>575000</v>
      </c>
      <c r="BO159" s="155">
        <v>575000</v>
      </c>
      <c r="BP159" s="155">
        <v>575000</v>
      </c>
      <c r="BQ159" s="155">
        <v>575000</v>
      </c>
      <c r="BR159" s="155">
        <v>575000</v>
      </c>
      <c r="BS159" s="155">
        <v>575000</v>
      </c>
      <c r="BT159" s="155">
        <v>575000</v>
      </c>
      <c r="BU159" s="155">
        <v>575000</v>
      </c>
      <c r="BV159" s="155">
        <f t="shared" si="71"/>
        <v>6900000</v>
      </c>
      <c r="BW159" s="156">
        <f t="shared" si="92"/>
        <v>25875000</v>
      </c>
      <c r="BX159" s="155">
        <v>575000</v>
      </c>
      <c r="BY159" s="155">
        <v>575000</v>
      </c>
      <c r="BZ159" s="155">
        <v>575000</v>
      </c>
      <c r="CA159" s="155">
        <v>575000</v>
      </c>
      <c r="CB159" s="155">
        <v>575000</v>
      </c>
      <c r="CC159" s="155">
        <v>575000</v>
      </c>
      <c r="CD159" s="155">
        <v>575000</v>
      </c>
      <c r="CE159" s="155">
        <v>575000</v>
      </c>
      <c r="CF159" s="155">
        <v>575000</v>
      </c>
      <c r="CG159" s="155">
        <v>575000</v>
      </c>
      <c r="CH159" s="155">
        <v>575000</v>
      </c>
      <c r="CI159" s="155">
        <v>575000</v>
      </c>
      <c r="CJ159" s="155">
        <f t="shared" si="85"/>
        <v>6900000</v>
      </c>
      <c r="CK159" s="156">
        <f t="shared" si="93"/>
        <v>18975000</v>
      </c>
      <c r="CL159" s="155">
        <v>575000</v>
      </c>
      <c r="CM159" s="155">
        <v>575000</v>
      </c>
      <c r="CN159" s="155">
        <v>575000</v>
      </c>
      <c r="CO159" s="155">
        <v>575000</v>
      </c>
      <c r="CP159" s="155">
        <v>575000</v>
      </c>
      <c r="CQ159" s="155">
        <v>575000</v>
      </c>
      <c r="CR159" s="155">
        <v>575000</v>
      </c>
      <c r="CS159" s="155">
        <v>575000</v>
      </c>
      <c r="CT159" s="155">
        <v>575000</v>
      </c>
      <c r="CU159" s="155">
        <v>575000</v>
      </c>
      <c r="CV159" s="155">
        <v>575000</v>
      </c>
      <c r="CW159" s="155">
        <v>575000</v>
      </c>
      <c r="CX159" s="155">
        <f t="shared" si="88"/>
        <v>6900000</v>
      </c>
      <c r="CY159" s="155">
        <f t="shared" si="105"/>
        <v>12075000</v>
      </c>
      <c r="CZ159" s="155">
        <f t="shared" si="106"/>
        <v>239583.33333333334</v>
      </c>
      <c r="DA159" s="155">
        <v>239583.33333333334</v>
      </c>
      <c r="DB159" s="155">
        <v>239583.33333333334</v>
      </c>
      <c r="DC159" s="155">
        <v>239583.33333333334</v>
      </c>
      <c r="DD159" s="155"/>
      <c r="DE159" s="155"/>
      <c r="DF159" s="155"/>
      <c r="DG159" s="155"/>
      <c r="DH159" s="155"/>
      <c r="DI159" s="155"/>
      <c r="DJ159" s="155"/>
      <c r="DK159" s="155"/>
      <c r="DL159" s="155">
        <f t="shared" si="90"/>
        <v>958333.33333333337</v>
      </c>
      <c r="DM159" s="155">
        <f t="shared" si="95"/>
        <v>11116666.666666666</v>
      </c>
      <c r="DN159" s="1">
        <f t="shared" si="96"/>
        <v>2022</v>
      </c>
    </row>
    <row r="160" spans="1:118" ht="13" x14ac:dyDescent="0.25">
      <c r="A160" s="80" t="s">
        <v>460</v>
      </c>
      <c r="B160" s="80" t="s">
        <v>39</v>
      </c>
      <c r="C160" s="72"/>
      <c r="D160" s="161" t="s">
        <v>88</v>
      </c>
      <c r="E160" s="142" t="s">
        <v>914</v>
      </c>
      <c r="F160" s="71" t="s">
        <v>550</v>
      </c>
      <c r="G160" s="57">
        <v>44866</v>
      </c>
      <c r="H160" s="57">
        <v>44835</v>
      </c>
      <c r="I160" s="90" t="s">
        <v>783</v>
      </c>
      <c r="J160" s="90">
        <v>1001603000</v>
      </c>
      <c r="K160" s="96" t="s">
        <v>125</v>
      </c>
      <c r="L160" s="38"/>
      <c r="M160" s="38" t="str">
        <f t="shared" si="103"/>
        <v>6274</v>
      </c>
      <c r="N160" s="166">
        <v>6274001905</v>
      </c>
      <c r="O160" s="96">
        <v>6274001905</v>
      </c>
      <c r="P160" s="92"/>
      <c r="Q160" s="58"/>
      <c r="R160" s="158">
        <v>475000000</v>
      </c>
      <c r="S160" s="170">
        <f t="shared" si="94"/>
        <v>7916666.666666667</v>
      </c>
      <c r="T160" s="155">
        <v>0</v>
      </c>
      <c r="U160" s="155">
        <v>0</v>
      </c>
      <c r="V160" s="155">
        <v>0</v>
      </c>
      <c r="W160" s="155">
        <v>0</v>
      </c>
      <c r="X160" s="155">
        <v>0</v>
      </c>
      <c r="Y160" s="155">
        <v>0</v>
      </c>
      <c r="Z160" s="155">
        <v>0</v>
      </c>
      <c r="AA160" s="155">
        <v>0</v>
      </c>
      <c r="AB160" s="155">
        <v>0</v>
      </c>
      <c r="AC160" s="155">
        <v>0</v>
      </c>
      <c r="AD160" s="155">
        <v>0</v>
      </c>
      <c r="AE160" s="155">
        <v>0</v>
      </c>
      <c r="AF160" s="155">
        <f t="shared" si="98"/>
        <v>0</v>
      </c>
      <c r="AG160" s="156">
        <v>0</v>
      </c>
      <c r="AH160" s="155">
        <v>0</v>
      </c>
      <c r="AI160" s="155">
        <v>0</v>
      </c>
      <c r="AJ160" s="155">
        <v>0</v>
      </c>
      <c r="AK160" s="155">
        <v>0</v>
      </c>
      <c r="AL160" s="155">
        <v>0</v>
      </c>
      <c r="AM160" s="155">
        <v>0</v>
      </c>
      <c r="AN160" s="155">
        <v>0</v>
      </c>
      <c r="AO160" s="155">
        <v>0</v>
      </c>
      <c r="AP160" s="155">
        <v>0</v>
      </c>
      <c r="AQ160" s="155">
        <v>0</v>
      </c>
      <c r="AR160" s="155">
        <v>0</v>
      </c>
      <c r="AS160" s="155">
        <v>0</v>
      </c>
      <c r="AT160" s="155">
        <f t="shared" si="99"/>
        <v>0</v>
      </c>
      <c r="AU160" s="156">
        <v>0</v>
      </c>
      <c r="AV160" s="155">
        <v>0</v>
      </c>
      <c r="AW160" s="155">
        <v>0</v>
      </c>
      <c r="AX160" s="155">
        <v>0</v>
      </c>
      <c r="AY160" s="155">
        <v>0</v>
      </c>
      <c r="AZ160" s="155">
        <v>0</v>
      </c>
      <c r="BA160" s="155">
        <v>0</v>
      </c>
      <c r="BB160" s="155">
        <v>0</v>
      </c>
      <c r="BC160" s="155">
        <v>0</v>
      </c>
      <c r="BD160" s="155">
        <v>0</v>
      </c>
      <c r="BE160" s="155">
        <v>7916666.666666667</v>
      </c>
      <c r="BF160" s="155">
        <v>7916666.666666667</v>
      </c>
      <c r="BG160" s="155">
        <v>7916666.666666667</v>
      </c>
      <c r="BH160" s="155">
        <f t="shared" si="100"/>
        <v>23750000</v>
      </c>
      <c r="BI160" s="158">
        <f t="shared" si="101"/>
        <v>451250000</v>
      </c>
      <c r="BJ160" s="155">
        <v>7916666.666666667</v>
      </c>
      <c r="BK160" s="155">
        <v>7916666.666666667</v>
      </c>
      <c r="BL160" s="155">
        <v>7916666.666666667</v>
      </c>
      <c r="BM160" s="155">
        <v>7916666.666666667</v>
      </c>
      <c r="BN160" s="155">
        <v>7916666.666666667</v>
      </c>
      <c r="BO160" s="155">
        <v>7916666.666666667</v>
      </c>
      <c r="BP160" s="155">
        <v>7916666.666666667</v>
      </c>
      <c r="BQ160" s="155">
        <v>7916666.666666667</v>
      </c>
      <c r="BR160" s="155">
        <v>7916666.666666667</v>
      </c>
      <c r="BS160" s="155">
        <v>7916666.666666667</v>
      </c>
      <c r="BT160" s="155">
        <v>7916666.666666667</v>
      </c>
      <c r="BU160" s="155">
        <v>7916666.666666667</v>
      </c>
      <c r="BV160" s="155">
        <f t="shared" si="71"/>
        <v>95000000.000000015</v>
      </c>
      <c r="BW160" s="156">
        <f t="shared" si="92"/>
        <v>356250000</v>
      </c>
      <c r="BX160" s="155">
        <v>7916666.666666667</v>
      </c>
      <c r="BY160" s="155">
        <v>7916666.666666667</v>
      </c>
      <c r="BZ160" s="155">
        <v>7916666.666666667</v>
      </c>
      <c r="CA160" s="155">
        <v>7916666.666666667</v>
      </c>
      <c r="CB160" s="155">
        <v>7916666.666666667</v>
      </c>
      <c r="CC160" s="155">
        <v>7916666.666666667</v>
      </c>
      <c r="CD160" s="155">
        <v>7916666.666666667</v>
      </c>
      <c r="CE160" s="155">
        <v>7916666.666666667</v>
      </c>
      <c r="CF160" s="155">
        <v>7916666.666666667</v>
      </c>
      <c r="CG160" s="155">
        <v>7916666.666666667</v>
      </c>
      <c r="CH160" s="155">
        <v>7916666.666666667</v>
      </c>
      <c r="CI160" s="155">
        <v>7916666.666666667</v>
      </c>
      <c r="CJ160" s="155">
        <f t="shared" si="85"/>
        <v>95000000.000000015</v>
      </c>
      <c r="CK160" s="156">
        <f t="shared" si="93"/>
        <v>261250000</v>
      </c>
      <c r="CL160" s="155">
        <v>7916666.666666667</v>
      </c>
      <c r="CM160" s="155">
        <v>7916666.666666667</v>
      </c>
      <c r="CN160" s="155">
        <v>7916666.666666667</v>
      </c>
      <c r="CO160" s="155">
        <v>7916666.666666667</v>
      </c>
      <c r="CP160" s="155">
        <v>7916666.666666667</v>
      </c>
      <c r="CQ160" s="155">
        <v>7916666.666666667</v>
      </c>
      <c r="CR160" s="155">
        <v>7916666.666666667</v>
      </c>
      <c r="CS160" s="155">
        <v>7916666.666666667</v>
      </c>
      <c r="CT160" s="155">
        <v>7916666.666666667</v>
      </c>
      <c r="CU160" s="155">
        <v>7916666.666666667</v>
      </c>
      <c r="CV160" s="155">
        <v>7916666.666666667</v>
      </c>
      <c r="CW160" s="155">
        <v>7916666.666666667</v>
      </c>
      <c r="CX160" s="155">
        <f t="shared" si="88"/>
        <v>95000000.000000015</v>
      </c>
      <c r="CY160" s="155">
        <f t="shared" si="105"/>
        <v>166250000</v>
      </c>
      <c r="CZ160" s="155">
        <f t="shared" si="106"/>
        <v>7916666.666666667</v>
      </c>
      <c r="DA160" s="155">
        <v>7916666.666666667</v>
      </c>
      <c r="DB160" s="155">
        <v>7916666.666666667</v>
      </c>
      <c r="DC160" s="155">
        <v>7916666.666666667</v>
      </c>
      <c r="DD160" s="155"/>
      <c r="DE160" s="155"/>
      <c r="DF160" s="155"/>
      <c r="DG160" s="155"/>
      <c r="DH160" s="155"/>
      <c r="DI160" s="155"/>
      <c r="DJ160" s="155"/>
      <c r="DK160" s="155"/>
      <c r="DL160" s="155">
        <f t="shared" si="90"/>
        <v>31666666.666666668</v>
      </c>
      <c r="DM160" s="155">
        <f t="shared" si="95"/>
        <v>134583333.33333334</v>
      </c>
      <c r="DN160" s="1">
        <f t="shared" si="96"/>
        <v>2022</v>
      </c>
    </row>
    <row r="161" spans="1:118" ht="13" x14ac:dyDescent="0.25">
      <c r="A161" s="80" t="s">
        <v>714</v>
      </c>
      <c r="B161" s="80" t="s">
        <v>39</v>
      </c>
      <c r="C161" s="72"/>
      <c r="D161" s="161" t="s">
        <v>610</v>
      </c>
      <c r="E161" s="142" t="s">
        <v>673</v>
      </c>
      <c r="F161" s="71" t="s">
        <v>674</v>
      </c>
      <c r="G161" s="57">
        <v>44866</v>
      </c>
      <c r="H161" s="57">
        <v>44835</v>
      </c>
      <c r="I161" s="141" t="s">
        <v>720</v>
      </c>
      <c r="J161" s="90" t="s">
        <v>613</v>
      </c>
      <c r="K161" s="96" t="s">
        <v>46</v>
      </c>
      <c r="L161" s="38"/>
      <c r="M161" s="38" t="str">
        <f t="shared" si="103"/>
        <v>6273</v>
      </c>
      <c r="N161" s="166" t="s">
        <v>718</v>
      </c>
      <c r="O161" s="96">
        <v>6274001901</v>
      </c>
      <c r="P161" s="92"/>
      <c r="Q161" s="58"/>
      <c r="R161" s="158">
        <v>30000000</v>
      </c>
      <c r="S161" s="170">
        <f t="shared" si="94"/>
        <v>2500000</v>
      </c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>
        <f t="shared" si="98"/>
        <v>0</v>
      </c>
      <c r="AG161" s="156">
        <v>0</v>
      </c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>
        <f t="shared" si="99"/>
        <v>0</v>
      </c>
      <c r="AU161" s="156">
        <v>0</v>
      </c>
      <c r="AV161" s="155">
        <v>0</v>
      </c>
      <c r="AW161" s="155">
        <v>0</v>
      </c>
      <c r="AX161" s="155">
        <v>0</v>
      </c>
      <c r="AY161" s="155">
        <v>0</v>
      </c>
      <c r="AZ161" s="155">
        <v>0</v>
      </c>
      <c r="BA161" s="155">
        <v>0</v>
      </c>
      <c r="BB161" s="155">
        <v>0</v>
      </c>
      <c r="BC161" s="155">
        <v>0</v>
      </c>
      <c r="BD161" s="155">
        <v>0</v>
      </c>
      <c r="BE161" s="155">
        <v>2500000</v>
      </c>
      <c r="BF161" s="155">
        <v>2500000</v>
      </c>
      <c r="BG161" s="155">
        <v>2500000</v>
      </c>
      <c r="BH161" s="155">
        <f t="shared" si="100"/>
        <v>7500000</v>
      </c>
      <c r="BI161" s="158">
        <f t="shared" si="101"/>
        <v>22500000</v>
      </c>
      <c r="BJ161" s="155">
        <v>2500000</v>
      </c>
      <c r="BK161" s="155">
        <v>2500000</v>
      </c>
      <c r="BL161" s="155">
        <v>2500000</v>
      </c>
      <c r="BM161" s="155">
        <v>2500000</v>
      </c>
      <c r="BN161" s="155">
        <v>2500000</v>
      </c>
      <c r="BO161" s="155">
        <v>2500000</v>
      </c>
      <c r="BP161" s="155">
        <v>2500000</v>
      </c>
      <c r="BQ161" s="155">
        <v>2500000</v>
      </c>
      <c r="BR161" s="155">
        <v>2500000</v>
      </c>
      <c r="BS161" s="155">
        <v>0</v>
      </c>
      <c r="BT161" s="155">
        <v>0</v>
      </c>
      <c r="BU161" s="155">
        <v>0</v>
      </c>
      <c r="BV161" s="155">
        <f t="shared" ref="BV161:BV224" si="107">+SUM(BJ161:BU161)</f>
        <v>22500000</v>
      </c>
      <c r="BW161" s="156">
        <f t="shared" si="92"/>
        <v>0</v>
      </c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  <c r="CJ161" s="155"/>
      <c r="CK161" s="156"/>
      <c r="CL161" s="155">
        <v>0</v>
      </c>
      <c r="CM161" s="155">
        <v>0</v>
      </c>
      <c r="CN161" s="155">
        <v>0</v>
      </c>
      <c r="CO161" s="155">
        <v>0</v>
      </c>
      <c r="CP161" s="155">
        <v>0</v>
      </c>
      <c r="CQ161" s="155">
        <v>0</v>
      </c>
      <c r="CR161" s="155">
        <v>0</v>
      </c>
      <c r="CS161" s="155">
        <v>0</v>
      </c>
      <c r="CT161" s="155">
        <v>0</v>
      </c>
      <c r="CU161" s="155">
        <v>0</v>
      </c>
      <c r="CV161" s="155">
        <v>0</v>
      </c>
      <c r="CW161" s="155">
        <v>0</v>
      </c>
      <c r="CX161" s="155">
        <f t="shared" si="88"/>
        <v>0</v>
      </c>
      <c r="CY161" s="155">
        <f t="shared" si="105"/>
        <v>0</v>
      </c>
      <c r="CZ161" s="155"/>
      <c r="DA161" s="155"/>
      <c r="DB161" s="155"/>
      <c r="DC161" s="155">
        <v>0</v>
      </c>
      <c r="DD161" s="155"/>
      <c r="DE161" s="155"/>
      <c r="DF161" s="155"/>
      <c r="DG161" s="155"/>
      <c r="DH161" s="155"/>
      <c r="DI161" s="155"/>
      <c r="DJ161" s="155"/>
      <c r="DK161" s="155"/>
      <c r="DL161" s="155">
        <f t="shared" si="90"/>
        <v>0</v>
      </c>
      <c r="DM161" s="155">
        <f t="shared" si="95"/>
        <v>0</v>
      </c>
      <c r="DN161" s="1">
        <f t="shared" si="96"/>
        <v>2022</v>
      </c>
    </row>
    <row r="162" spans="1:118" ht="13" x14ac:dyDescent="0.25">
      <c r="A162" s="80" t="s">
        <v>460</v>
      </c>
      <c r="B162" s="80" t="s">
        <v>39</v>
      </c>
      <c r="C162" s="72"/>
      <c r="D162" s="71" t="s">
        <v>147</v>
      </c>
      <c r="E162" s="142" t="s">
        <v>915</v>
      </c>
      <c r="F162" s="71" t="s">
        <v>506</v>
      </c>
      <c r="G162" s="73">
        <v>44866</v>
      </c>
      <c r="H162" s="73">
        <v>44849</v>
      </c>
      <c r="I162" s="74" t="s">
        <v>1223</v>
      </c>
      <c r="J162" s="74">
        <v>1001601400</v>
      </c>
      <c r="K162" s="75" t="s">
        <v>46</v>
      </c>
      <c r="L162" s="71"/>
      <c r="M162" s="38" t="str">
        <f t="shared" si="103"/>
        <v>6274</v>
      </c>
      <c r="N162" s="71">
        <v>6274001906</v>
      </c>
      <c r="O162" s="75" t="s">
        <v>346</v>
      </c>
      <c r="P162" s="76"/>
      <c r="Q162" s="77"/>
      <c r="R162" s="76">
        <v>208589000</v>
      </c>
      <c r="S162" s="170">
        <f t="shared" si="94"/>
        <v>1448534.7222222222</v>
      </c>
      <c r="T162" s="155">
        <v>0</v>
      </c>
      <c r="U162" s="155">
        <v>0</v>
      </c>
      <c r="V162" s="155">
        <v>0</v>
      </c>
      <c r="W162" s="155">
        <v>0</v>
      </c>
      <c r="X162" s="155">
        <v>0</v>
      </c>
      <c r="Y162" s="155">
        <v>0</v>
      </c>
      <c r="Z162" s="155">
        <v>0</v>
      </c>
      <c r="AA162" s="155">
        <v>0</v>
      </c>
      <c r="AB162" s="155">
        <v>0</v>
      </c>
      <c r="AC162" s="155">
        <v>0</v>
      </c>
      <c r="AD162" s="155">
        <v>0</v>
      </c>
      <c r="AE162" s="155">
        <v>0</v>
      </c>
      <c r="AF162" s="155">
        <f t="shared" si="98"/>
        <v>0</v>
      </c>
      <c r="AG162" s="156">
        <v>0</v>
      </c>
      <c r="AH162" s="155">
        <v>0</v>
      </c>
      <c r="AI162" s="155">
        <v>0</v>
      </c>
      <c r="AJ162" s="155">
        <v>0</v>
      </c>
      <c r="AK162" s="155">
        <v>0</v>
      </c>
      <c r="AL162" s="155">
        <v>0</v>
      </c>
      <c r="AM162" s="155">
        <v>0</v>
      </c>
      <c r="AN162" s="155">
        <v>0</v>
      </c>
      <c r="AO162" s="155">
        <v>0</v>
      </c>
      <c r="AP162" s="155">
        <v>0</v>
      </c>
      <c r="AQ162" s="155">
        <v>0</v>
      </c>
      <c r="AR162" s="155">
        <v>0</v>
      </c>
      <c r="AS162" s="155">
        <v>0</v>
      </c>
      <c r="AT162" s="155">
        <f t="shared" si="99"/>
        <v>0</v>
      </c>
      <c r="AU162" s="156">
        <v>0</v>
      </c>
      <c r="AV162" s="155">
        <v>0</v>
      </c>
      <c r="AW162" s="155">
        <v>0</v>
      </c>
      <c r="AX162" s="155">
        <v>0</v>
      </c>
      <c r="AY162" s="155">
        <v>0</v>
      </c>
      <c r="AZ162" s="155">
        <v>0</v>
      </c>
      <c r="BA162" s="155">
        <v>0</v>
      </c>
      <c r="BB162" s="155">
        <v>0</v>
      </c>
      <c r="BC162" s="155">
        <v>0</v>
      </c>
      <c r="BD162" s="155">
        <v>0</v>
      </c>
      <c r="BE162" s="155">
        <v>3476483.3333333335</v>
      </c>
      <c r="BF162" s="155">
        <v>3476483.3333333335</v>
      </c>
      <c r="BG162" s="155">
        <v>3476483.3333333335</v>
      </c>
      <c r="BH162" s="155">
        <f t="shared" si="100"/>
        <v>10429450</v>
      </c>
      <c r="BI162" s="156">
        <f t="shared" si="101"/>
        <v>198159550</v>
      </c>
      <c r="BJ162" s="155">
        <v>3476483.3333333335</v>
      </c>
      <c r="BK162" s="155">
        <v>3476483.3333333335</v>
      </c>
      <c r="BL162" s="155">
        <v>3476483.3333333335</v>
      </c>
      <c r="BM162" s="155">
        <v>3476483.3333333335</v>
      </c>
      <c r="BN162" s="155">
        <v>3476483.3333333335</v>
      </c>
      <c r="BO162" s="155">
        <v>3476483.3333333335</v>
      </c>
      <c r="BP162" s="155">
        <v>3476483.3333333335</v>
      </c>
      <c r="BQ162" s="155">
        <v>3476483.3333333335</v>
      </c>
      <c r="BR162" s="155">
        <v>3476483.3333333335</v>
      </c>
      <c r="BS162" s="155">
        <v>3476483.3333333335</v>
      </c>
      <c r="BT162" s="155">
        <v>3476483.3333333335</v>
      </c>
      <c r="BU162" s="155">
        <v>3476483.3333333335</v>
      </c>
      <c r="BV162" s="155">
        <f t="shared" si="107"/>
        <v>41717800</v>
      </c>
      <c r="BW162" s="156">
        <f t="shared" si="92"/>
        <v>156441750</v>
      </c>
      <c r="BX162" s="157">
        <v>3476483.3333333335</v>
      </c>
      <c r="BY162" s="157">
        <v>3476483.3333333335</v>
      </c>
      <c r="BZ162" s="157">
        <v>3476483.3333333335</v>
      </c>
      <c r="CA162" s="157">
        <v>3476483.3333333335</v>
      </c>
      <c r="CB162" s="157">
        <v>3476483.3333333335</v>
      </c>
      <c r="CC162" s="157">
        <v>3476483.3333333335</v>
      </c>
      <c r="CD162" s="157">
        <v>3476483.3333333335</v>
      </c>
      <c r="CE162" s="157">
        <v>3476483.3333333335</v>
      </c>
      <c r="CF162" s="157">
        <v>3476483.3333333335</v>
      </c>
      <c r="CG162" s="157">
        <v>3476483.3333333335</v>
      </c>
      <c r="CH162" s="157">
        <v>3476483.3333333335</v>
      </c>
      <c r="CI162" s="157">
        <v>3476483.3333333335</v>
      </c>
      <c r="CJ162" s="155">
        <f t="shared" ref="CJ162:CJ170" si="108">+SUM(BX162:CI162)</f>
        <v>41717800</v>
      </c>
      <c r="CK162" s="156">
        <f t="shared" ref="CK162:CK179" si="109">+BW162-CJ162</f>
        <v>114723950</v>
      </c>
      <c r="CL162" s="155">
        <v>3476483.3333333335</v>
      </c>
      <c r="CM162" s="155">
        <v>3476483.3333333335</v>
      </c>
      <c r="CN162" s="155">
        <v>3476483.3333333335</v>
      </c>
      <c r="CO162" s="155">
        <v>3476483.3333333335</v>
      </c>
      <c r="CP162" s="155">
        <v>3476483.3333333335</v>
      </c>
      <c r="CQ162" s="155">
        <v>3476483.3333333335</v>
      </c>
      <c r="CR162" s="155">
        <v>3476483.3333333335</v>
      </c>
      <c r="CS162" s="155">
        <v>3476483.3333333335</v>
      </c>
      <c r="CT162" s="155">
        <v>3476483.3333333335</v>
      </c>
      <c r="CU162" s="155">
        <v>3476483.3333333335</v>
      </c>
      <c r="CV162" s="155">
        <v>3476483.3333333335</v>
      </c>
      <c r="CW162" s="155">
        <v>3476483.3333333335</v>
      </c>
      <c r="CX162" s="155">
        <f t="shared" si="88"/>
        <v>41717800</v>
      </c>
      <c r="CY162" s="155">
        <f t="shared" si="105"/>
        <v>73006150</v>
      </c>
      <c r="CZ162" s="155">
        <f t="shared" ref="CZ162:CZ169" si="110">S162</f>
        <v>1448534.7222222222</v>
      </c>
      <c r="DA162" s="155">
        <v>1448534.7222222222</v>
      </c>
      <c r="DB162" s="155">
        <v>1448534.7222222222</v>
      </c>
      <c r="DC162" s="155">
        <v>1448534.7222222222</v>
      </c>
      <c r="DD162" s="155"/>
      <c r="DE162" s="155"/>
      <c r="DF162" s="155"/>
      <c r="DG162" s="155"/>
      <c r="DH162" s="155"/>
      <c r="DI162" s="155"/>
      <c r="DJ162" s="155"/>
      <c r="DK162" s="155"/>
      <c r="DL162" s="155">
        <f t="shared" si="90"/>
        <v>5794138.888888889</v>
      </c>
      <c r="DM162" s="155">
        <f t="shared" si="95"/>
        <v>67212011.111111104</v>
      </c>
      <c r="DN162" s="1">
        <f t="shared" si="96"/>
        <v>2022</v>
      </c>
    </row>
    <row r="163" spans="1:118" ht="13" x14ac:dyDescent="0.25">
      <c r="A163" s="80" t="s">
        <v>460</v>
      </c>
      <c r="B163" s="80" t="s">
        <v>39</v>
      </c>
      <c r="C163" s="72"/>
      <c r="D163" s="71" t="s">
        <v>147</v>
      </c>
      <c r="E163" s="142" t="s">
        <v>917</v>
      </c>
      <c r="F163" s="71" t="s">
        <v>509</v>
      </c>
      <c r="G163" s="73">
        <v>44866</v>
      </c>
      <c r="H163" s="73">
        <v>44866</v>
      </c>
      <c r="I163" s="74" t="s">
        <v>783</v>
      </c>
      <c r="J163" s="74">
        <v>1001602000</v>
      </c>
      <c r="K163" s="75" t="s">
        <v>66</v>
      </c>
      <c r="L163" s="71"/>
      <c r="M163" s="38" t="str">
        <f t="shared" si="103"/>
        <v>6274</v>
      </c>
      <c r="N163" s="71">
        <v>6274001906</v>
      </c>
      <c r="O163" s="75" t="s">
        <v>346</v>
      </c>
      <c r="P163" s="76"/>
      <c r="Q163" s="77"/>
      <c r="R163" s="76">
        <v>314145000</v>
      </c>
      <c r="S163" s="170">
        <f t="shared" si="94"/>
        <v>5235750</v>
      </c>
      <c r="T163" s="155">
        <v>0</v>
      </c>
      <c r="U163" s="155">
        <v>0</v>
      </c>
      <c r="V163" s="155">
        <v>0</v>
      </c>
      <c r="W163" s="155">
        <v>0</v>
      </c>
      <c r="X163" s="155">
        <v>0</v>
      </c>
      <c r="Y163" s="155">
        <v>0</v>
      </c>
      <c r="Z163" s="155">
        <v>0</v>
      </c>
      <c r="AA163" s="155">
        <v>0</v>
      </c>
      <c r="AB163" s="155">
        <v>0</v>
      </c>
      <c r="AC163" s="155">
        <v>0</v>
      </c>
      <c r="AD163" s="155">
        <v>0</v>
      </c>
      <c r="AE163" s="155">
        <v>0</v>
      </c>
      <c r="AF163" s="155">
        <f t="shared" si="98"/>
        <v>0</v>
      </c>
      <c r="AG163" s="156">
        <v>0</v>
      </c>
      <c r="AH163" s="155">
        <v>0</v>
      </c>
      <c r="AI163" s="155">
        <v>0</v>
      </c>
      <c r="AJ163" s="155">
        <v>0</v>
      </c>
      <c r="AK163" s="155">
        <v>0</v>
      </c>
      <c r="AL163" s="155">
        <v>0</v>
      </c>
      <c r="AM163" s="155">
        <v>0</v>
      </c>
      <c r="AN163" s="155">
        <v>0</v>
      </c>
      <c r="AO163" s="155">
        <v>0</v>
      </c>
      <c r="AP163" s="155">
        <v>0</v>
      </c>
      <c r="AQ163" s="155">
        <v>0</v>
      </c>
      <c r="AR163" s="155">
        <v>0</v>
      </c>
      <c r="AS163" s="155">
        <v>0</v>
      </c>
      <c r="AT163" s="155">
        <f t="shared" si="99"/>
        <v>0</v>
      </c>
      <c r="AU163" s="156">
        <v>0</v>
      </c>
      <c r="AV163" s="155">
        <v>0</v>
      </c>
      <c r="AW163" s="155">
        <v>0</v>
      </c>
      <c r="AX163" s="155">
        <v>0</v>
      </c>
      <c r="AY163" s="155">
        <v>0</v>
      </c>
      <c r="AZ163" s="155">
        <v>0</v>
      </c>
      <c r="BA163" s="155">
        <v>0</v>
      </c>
      <c r="BB163" s="155">
        <v>0</v>
      </c>
      <c r="BC163" s="155">
        <v>0</v>
      </c>
      <c r="BD163" s="155">
        <v>0</v>
      </c>
      <c r="BE163" s="155">
        <v>0</v>
      </c>
      <c r="BF163" s="155">
        <v>5235750</v>
      </c>
      <c r="BG163" s="155">
        <v>5235750</v>
      </c>
      <c r="BH163" s="155">
        <f t="shared" si="100"/>
        <v>10471500</v>
      </c>
      <c r="BI163" s="156">
        <f t="shared" si="101"/>
        <v>303673500</v>
      </c>
      <c r="BJ163" s="155">
        <v>5235750</v>
      </c>
      <c r="BK163" s="155">
        <v>5235750</v>
      </c>
      <c r="BL163" s="155">
        <v>5235750</v>
      </c>
      <c r="BM163" s="155">
        <v>5235750</v>
      </c>
      <c r="BN163" s="155">
        <v>5235750</v>
      </c>
      <c r="BO163" s="155">
        <v>5235750</v>
      </c>
      <c r="BP163" s="155">
        <v>5235750</v>
      </c>
      <c r="BQ163" s="155">
        <v>5235750</v>
      </c>
      <c r="BR163" s="155">
        <v>5235750</v>
      </c>
      <c r="BS163" s="155">
        <v>5235750</v>
      </c>
      <c r="BT163" s="155">
        <v>5235750</v>
      </c>
      <c r="BU163" s="155">
        <v>5235750</v>
      </c>
      <c r="BV163" s="155">
        <f t="shared" si="107"/>
        <v>62829000</v>
      </c>
      <c r="BW163" s="156">
        <f t="shared" si="92"/>
        <v>240844500</v>
      </c>
      <c r="BX163" s="157">
        <v>5235750</v>
      </c>
      <c r="BY163" s="157">
        <v>5235750</v>
      </c>
      <c r="BZ163" s="157">
        <v>5235750</v>
      </c>
      <c r="CA163" s="157">
        <v>5235750</v>
      </c>
      <c r="CB163" s="157">
        <v>5235750</v>
      </c>
      <c r="CC163" s="157">
        <v>5235750</v>
      </c>
      <c r="CD163" s="157">
        <v>5235750</v>
      </c>
      <c r="CE163" s="157">
        <v>5235750</v>
      </c>
      <c r="CF163" s="157">
        <v>5235750</v>
      </c>
      <c r="CG163" s="157">
        <v>5235750</v>
      </c>
      <c r="CH163" s="157">
        <v>5235750</v>
      </c>
      <c r="CI163" s="157">
        <v>5235750</v>
      </c>
      <c r="CJ163" s="155">
        <f t="shared" si="108"/>
        <v>62829000</v>
      </c>
      <c r="CK163" s="156">
        <f t="shared" si="109"/>
        <v>178015500</v>
      </c>
      <c r="CL163" s="155">
        <v>5235750</v>
      </c>
      <c r="CM163" s="155">
        <v>5235750</v>
      </c>
      <c r="CN163" s="155">
        <v>5235750</v>
      </c>
      <c r="CO163" s="155">
        <v>5235750</v>
      </c>
      <c r="CP163" s="155">
        <v>5235750</v>
      </c>
      <c r="CQ163" s="155">
        <v>5235750</v>
      </c>
      <c r="CR163" s="155">
        <v>5235750</v>
      </c>
      <c r="CS163" s="155">
        <v>5235750</v>
      </c>
      <c r="CT163" s="155">
        <v>5235750</v>
      </c>
      <c r="CU163" s="155">
        <v>5235750</v>
      </c>
      <c r="CV163" s="155">
        <v>5235750</v>
      </c>
      <c r="CW163" s="155">
        <v>5235750</v>
      </c>
      <c r="CX163" s="155">
        <f t="shared" si="88"/>
        <v>62829000</v>
      </c>
      <c r="CY163" s="155">
        <f t="shared" si="105"/>
        <v>115186500</v>
      </c>
      <c r="CZ163" s="155">
        <f t="shared" si="110"/>
        <v>5235750</v>
      </c>
      <c r="DA163" s="155">
        <v>5235750</v>
      </c>
      <c r="DB163" s="155">
        <v>5235750</v>
      </c>
      <c r="DC163" s="155">
        <v>5235750</v>
      </c>
      <c r="DD163" s="155"/>
      <c r="DE163" s="155"/>
      <c r="DF163" s="155"/>
      <c r="DG163" s="155"/>
      <c r="DH163" s="155"/>
      <c r="DI163" s="155"/>
      <c r="DJ163" s="155"/>
      <c r="DK163" s="155"/>
      <c r="DL163" s="155">
        <f t="shared" si="90"/>
        <v>20943000</v>
      </c>
      <c r="DM163" s="155">
        <f t="shared" si="95"/>
        <v>94243500</v>
      </c>
      <c r="DN163" s="1">
        <f t="shared" si="96"/>
        <v>2022</v>
      </c>
    </row>
    <row r="164" spans="1:118" ht="13" x14ac:dyDescent="0.25">
      <c r="A164" s="38" t="s">
        <v>38</v>
      </c>
      <c r="B164" s="38" t="s">
        <v>39</v>
      </c>
      <c r="C164" s="89"/>
      <c r="D164" s="38" t="s">
        <v>40</v>
      </c>
      <c r="E164" s="151" t="s">
        <v>120</v>
      </c>
      <c r="F164" s="38" t="s">
        <v>121</v>
      </c>
      <c r="G164" s="57">
        <v>44867</v>
      </c>
      <c r="H164" s="57">
        <v>44866</v>
      </c>
      <c r="I164" s="90" t="s">
        <v>1194</v>
      </c>
      <c r="J164" s="151" t="s">
        <v>759</v>
      </c>
      <c r="K164" s="96" t="s">
        <v>122</v>
      </c>
      <c r="L164" s="38"/>
      <c r="M164" s="38" t="str">
        <f t="shared" si="103"/>
        <v>6274</v>
      </c>
      <c r="N164" s="38">
        <v>6274001901</v>
      </c>
      <c r="O164" s="96"/>
      <c r="P164" s="92"/>
      <c r="Q164" s="58"/>
      <c r="R164" s="92">
        <v>10605884537</v>
      </c>
      <c r="S164" s="93">
        <f t="shared" si="94"/>
        <v>35352948.456666663</v>
      </c>
      <c r="T164" s="41">
        <v>0</v>
      </c>
      <c r="U164" s="41">
        <v>0</v>
      </c>
      <c r="V164" s="41">
        <v>0</v>
      </c>
      <c r="W164" s="41">
        <v>0</v>
      </c>
      <c r="X164" s="41">
        <v>0</v>
      </c>
      <c r="Y164" s="41">
        <v>0</v>
      </c>
      <c r="Z164" s="41">
        <v>0</v>
      </c>
      <c r="AA164" s="41">
        <v>0</v>
      </c>
      <c r="AB164" s="41">
        <v>0</v>
      </c>
      <c r="AC164" s="41">
        <v>0</v>
      </c>
      <c r="AD164" s="41">
        <v>0</v>
      </c>
      <c r="AE164" s="41">
        <v>0</v>
      </c>
      <c r="AF164" s="41">
        <f t="shared" si="98"/>
        <v>0</v>
      </c>
      <c r="AG164" s="95">
        <v>0</v>
      </c>
      <c r="AH164" s="41">
        <v>0</v>
      </c>
      <c r="AI164" s="41">
        <v>0</v>
      </c>
      <c r="AJ164" s="41">
        <v>0</v>
      </c>
      <c r="AK164" s="41">
        <v>0</v>
      </c>
      <c r="AL164" s="41">
        <v>0</v>
      </c>
      <c r="AM164" s="41">
        <v>0</v>
      </c>
      <c r="AN164" s="41">
        <v>0</v>
      </c>
      <c r="AO164" s="41">
        <v>0</v>
      </c>
      <c r="AP164" s="41">
        <v>0</v>
      </c>
      <c r="AQ164" s="41">
        <v>0</v>
      </c>
      <c r="AR164" s="41">
        <v>0</v>
      </c>
      <c r="AS164" s="41">
        <v>0</v>
      </c>
      <c r="AT164" s="41">
        <f t="shared" si="99"/>
        <v>0</v>
      </c>
      <c r="AU164" s="95">
        <v>0</v>
      </c>
      <c r="AV164" s="41">
        <v>0</v>
      </c>
      <c r="AW164" s="41">
        <v>0</v>
      </c>
      <c r="AX164" s="41">
        <v>0</v>
      </c>
      <c r="AY164" s="41">
        <v>0</v>
      </c>
      <c r="AZ164" s="41">
        <v>0</v>
      </c>
      <c r="BA164" s="41">
        <v>0</v>
      </c>
      <c r="BB164" s="41">
        <v>0</v>
      </c>
      <c r="BC164" s="41">
        <v>0</v>
      </c>
      <c r="BD164" s="41">
        <v>0</v>
      </c>
      <c r="BE164" s="41">
        <v>0</v>
      </c>
      <c r="BF164" s="41">
        <v>35352948.456666663</v>
      </c>
      <c r="BG164" s="41">
        <v>35352948.456666663</v>
      </c>
      <c r="BH164" s="41">
        <f t="shared" si="100"/>
        <v>70705896.913333327</v>
      </c>
      <c r="BI164" s="94">
        <f t="shared" si="101"/>
        <v>10535178640.086666</v>
      </c>
      <c r="BJ164" s="41">
        <v>35352948.456666663</v>
      </c>
      <c r="BK164" s="41">
        <v>35352948.456666663</v>
      </c>
      <c r="BL164" s="41">
        <v>35352948.456666663</v>
      </c>
      <c r="BM164" s="41">
        <v>35352948.456666663</v>
      </c>
      <c r="BN164" s="41">
        <v>35352948.456666663</v>
      </c>
      <c r="BO164" s="41">
        <v>35352948.456666663</v>
      </c>
      <c r="BP164" s="41">
        <v>35352948.456666663</v>
      </c>
      <c r="BQ164" s="41">
        <v>35352948.456666663</v>
      </c>
      <c r="BR164" s="41">
        <v>35352948.456666663</v>
      </c>
      <c r="BS164" s="41">
        <v>35352948.456666663</v>
      </c>
      <c r="BT164" s="41">
        <v>35352948.456666663</v>
      </c>
      <c r="BU164" s="41">
        <v>35352948.456666663</v>
      </c>
      <c r="BV164" s="41">
        <f t="shared" si="107"/>
        <v>424235381.47999984</v>
      </c>
      <c r="BW164" s="95">
        <f t="shared" si="92"/>
        <v>10110943258.606667</v>
      </c>
      <c r="BX164" s="61">
        <v>35352948.456666663</v>
      </c>
      <c r="BY164" s="61">
        <v>35352948.456666663</v>
      </c>
      <c r="BZ164" s="61">
        <v>35352948.456666663</v>
      </c>
      <c r="CA164" s="61">
        <v>35352948.456666663</v>
      </c>
      <c r="CB164" s="61">
        <v>35352948.456666663</v>
      </c>
      <c r="CC164" s="61">
        <v>35352948.456666663</v>
      </c>
      <c r="CD164" s="61">
        <v>35352948.456666663</v>
      </c>
      <c r="CE164" s="61">
        <v>35352948.456666663</v>
      </c>
      <c r="CF164" s="61">
        <v>35352948.456666663</v>
      </c>
      <c r="CG164" s="61">
        <v>35352948.456666663</v>
      </c>
      <c r="CH164" s="61">
        <v>35352948.456666663</v>
      </c>
      <c r="CI164" s="61">
        <v>35352948.456666663</v>
      </c>
      <c r="CJ164" s="41">
        <f t="shared" si="108"/>
        <v>424235381.47999984</v>
      </c>
      <c r="CK164" s="95">
        <f t="shared" si="109"/>
        <v>9686707877.126667</v>
      </c>
      <c r="CL164" s="41">
        <v>35352948.456666663</v>
      </c>
      <c r="CM164" s="41">
        <v>35352948.456666663</v>
      </c>
      <c r="CN164" s="41">
        <v>35352948.456666663</v>
      </c>
      <c r="CO164" s="41">
        <v>35352948.456666663</v>
      </c>
      <c r="CP164" s="41">
        <v>35352948.456666663</v>
      </c>
      <c r="CQ164" s="41">
        <v>35352948.456666663</v>
      </c>
      <c r="CR164" s="41">
        <v>35352948.456666663</v>
      </c>
      <c r="CS164" s="41">
        <v>35352948.456666663</v>
      </c>
      <c r="CT164" s="41">
        <v>35352948.456666663</v>
      </c>
      <c r="CU164" s="41">
        <v>35352948.456666663</v>
      </c>
      <c r="CV164" s="41">
        <v>35352948.456666663</v>
      </c>
      <c r="CW164" s="41">
        <v>35352948.456666663</v>
      </c>
      <c r="CX164" s="41">
        <f t="shared" si="88"/>
        <v>424235381.47999984</v>
      </c>
      <c r="CY164" s="41">
        <f t="shared" si="105"/>
        <v>9262472495.6466675</v>
      </c>
      <c r="CZ164" s="41">
        <f t="shared" si="110"/>
        <v>35352948.456666663</v>
      </c>
      <c r="DA164" s="41">
        <v>35352948.456666663</v>
      </c>
      <c r="DB164" s="41">
        <v>35352948.456666663</v>
      </c>
      <c r="DC164" s="41">
        <v>35352948.456666663</v>
      </c>
      <c r="DD164" s="41"/>
      <c r="DE164" s="41"/>
      <c r="DF164" s="41"/>
      <c r="DG164" s="41"/>
      <c r="DH164" s="41"/>
      <c r="DI164" s="41"/>
      <c r="DJ164" s="41"/>
      <c r="DK164" s="41"/>
      <c r="DL164" s="41">
        <f t="shared" si="90"/>
        <v>141411793.82666665</v>
      </c>
      <c r="DM164" s="41">
        <f t="shared" si="95"/>
        <v>9121060701.8200016</v>
      </c>
      <c r="DN164" s="42">
        <f t="shared" si="96"/>
        <v>2022</v>
      </c>
    </row>
    <row r="165" spans="1:118" ht="13" x14ac:dyDescent="0.25">
      <c r="A165" s="80" t="s">
        <v>460</v>
      </c>
      <c r="B165" s="80" t="s">
        <v>39</v>
      </c>
      <c r="C165" s="72"/>
      <c r="D165" s="71" t="s">
        <v>88</v>
      </c>
      <c r="E165" s="142" t="s">
        <v>920</v>
      </c>
      <c r="F165" s="71" t="s">
        <v>553</v>
      </c>
      <c r="G165" s="73">
        <v>44873</v>
      </c>
      <c r="H165" s="73">
        <v>44873</v>
      </c>
      <c r="I165" s="74" t="s">
        <v>1228</v>
      </c>
      <c r="J165" s="74">
        <v>1001602000</v>
      </c>
      <c r="K165" s="75" t="s">
        <v>66</v>
      </c>
      <c r="L165" s="71"/>
      <c r="M165" s="38" t="str">
        <f t="shared" si="103"/>
        <v>6274</v>
      </c>
      <c r="N165" s="71">
        <v>6274001905</v>
      </c>
      <c r="O165" s="75">
        <v>6274001905</v>
      </c>
      <c r="P165" s="76"/>
      <c r="Q165" s="77"/>
      <c r="R165" s="76">
        <v>1309027251</v>
      </c>
      <c r="S165" s="170">
        <f t="shared" si="94"/>
        <v>10908560.425000001</v>
      </c>
      <c r="T165" s="155">
        <v>0</v>
      </c>
      <c r="U165" s="155">
        <v>0</v>
      </c>
      <c r="V165" s="155">
        <v>0</v>
      </c>
      <c r="W165" s="155">
        <v>0</v>
      </c>
      <c r="X165" s="155">
        <v>0</v>
      </c>
      <c r="Y165" s="155">
        <v>0</v>
      </c>
      <c r="Z165" s="155">
        <v>0</v>
      </c>
      <c r="AA165" s="155">
        <v>0</v>
      </c>
      <c r="AB165" s="155">
        <v>0</v>
      </c>
      <c r="AC165" s="155">
        <v>0</v>
      </c>
      <c r="AD165" s="155">
        <v>0</v>
      </c>
      <c r="AE165" s="155">
        <v>0</v>
      </c>
      <c r="AF165" s="155">
        <f t="shared" si="98"/>
        <v>0</v>
      </c>
      <c r="AG165" s="156">
        <v>0</v>
      </c>
      <c r="AH165" s="155">
        <v>0</v>
      </c>
      <c r="AI165" s="155">
        <v>0</v>
      </c>
      <c r="AJ165" s="155">
        <v>0</v>
      </c>
      <c r="AK165" s="155">
        <v>0</v>
      </c>
      <c r="AL165" s="155">
        <v>0</v>
      </c>
      <c r="AM165" s="155">
        <v>0</v>
      </c>
      <c r="AN165" s="155">
        <v>0</v>
      </c>
      <c r="AO165" s="155">
        <v>0</v>
      </c>
      <c r="AP165" s="155">
        <v>0</v>
      </c>
      <c r="AQ165" s="155">
        <v>0</v>
      </c>
      <c r="AR165" s="155">
        <v>0</v>
      </c>
      <c r="AS165" s="155">
        <v>0</v>
      </c>
      <c r="AT165" s="155">
        <f t="shared" si="99"/>
        <v>0</v>
      </c>
      <c r="AU165" s="156">
        <v>0</v>
      </c>
      <c r="AV165" s="155">
        <v>0</v>
      </c>
      <c r="AW165" s="155">
        <v>0</v>
      </c>
      <c r="AX165" s="155">
        <v>0</v>
      </c>
      <c r="AY165" s="155">
        <v>0</v>
      </c>
      <c r="AZ165" s="155">
        <v>0</v>
      </c>
      <c r="BA165" s="155">
        <v>0</v>
      </c>
      <c r="BB165" s="155">
        <v>0</v>
      </c>
      <c r="BC165" s="155">
        <v>0</v>
      </c>
      <c r="BD165" s="155">
        <v>0</v>
      </c>
      <c r="BE165" s="155">
        <v>0</v>
      </c>
      <c r="BF165" s="155">
        <v>13635700.53125</v>
      </c>
      <c r="BG165" s="155">
        <v>13635700.53125</v>
      </c>
      <c r="BH165" s="155">
        <f t="shared" si="100"/>
        <v>27271401.0625</v>
      </c>
      <c r="BI165" s="156">
        <f t="shared" si="101"/>
        <v>1281755849.9375</v>
      </c>
      <c r="BJ165" s="155">
        <v>13635700.53125</v>
      </c>
      <c r="BK165" s="155">
        <v>13635700.53125</v>
      </c>
      <c r="BL165" s="155">
        <v>13635700.53125</v>
      </c>
      <c r="BM165" s="155">
        <v>13635700.53125</v>
      </c>
      <c r="BN165" s="155">
        <v>13635700.53125</v>
      </c>
      <c r="BO165" s="155">
        <v>13635700.53125</v>
      </c>
      <c r="BP165" s="155">
        <v>13635700.53125</v>
      </c>
      <c r="BQ165" s="155">
        <v>13635700.53125</v>
      </c>
      <c r="BR165" s="155">
        <v>13635700.53125</v>
      </c>
      <c r="BS165" s="155">
        <v>13635700.53125</v>
      </c>
      <c r="BT165" s="155">
        <v>13635700.53125</v>
      </c>
      <c r="BU165" s="155">
        <v>13635700.53125</v>
      </c>
      <c r="BV165" s="155">
        <f t="shared" si="107"/>
        <v>163628406.375</v>
      </c>
      <c r="BW165" s="156">
        <f t="shared" si="92"/>
        <v>1118127443.5625</v>
      </c>
      <c r="BX165" s="157">
        <v>13635700.53125</v>
      </c>
      <c r="BY165" s="157">
        <v>13635700.53125</v>
      </c>
      <c r="BZ165" s="157">
        <v>13635700.53125</v>
      </c>
      <c r="CA165" s="157">
        <v>13635700.53125</v>
      </c>
      <c r="CB165" s="157">
        <v>13635700.53125</v>
      </c>
      <c r="CC165" s="157">
        <v>13635700.53125</v>
      </c>
      <c r="CD165" s="157">
        <v>13635700.53125</v>
      </c>
      <c r="CE165" s="157">
        <v>13635700.53125</v>
      </c>
      <c r="CF165" s="157">
        <v>13635700.53125</v>
      </c>
      <c r="CG165" s="157">
        <v>13635700.53125</v>
      </c>
      <c r="CH165" s="157">
        <v>13635700.53125</v>
      </c>
      <c r="CI165" s="157">
        <v>13635700.53125</v>
      </c>
      <c r="CJ165" s="155">
        <f t="shared" si="108"/>
        <v>163628406.375</v>
      </c>
      <c r="CK165" s="156">
        <f t="shared" si="109"/>
        <v>954499037.1875</v>
      </c>
      <c r="CL165" s="155">
        <v>13635700.53125</v>
      </c>
      <c r="CM165" s="155">
        <v>13635700.53125</v>
      </c>
      <c r="CN165" s="155">
        <v>13635700.53125</v>
      </c>
      <c r="CO165" s="155">
        <v>13635700.53125</v>
      </c>
      <c r="CP165" s="155">
        <v>13635700.53125</v>
      </c>
      <c r="CQ165" s="155">
        <v>13635700.53125</v>
      </c>
      <c r="CR165" s="155">
        <v>13635700.53125</v>
      </c>
      <c r="CS165" s="155">
        <v>13635700.53125</v>
      </c>
      <c r="CT165" s="155">
        <v>13635700.53125</v>
      </c>
      <c r="CU165" s="155">
        <v>13635700.53125</v>
      </c>
      <c r="CV165" s="155">
        <v>13635700.53125</v>
      </c>
      <c r="CW165" s="155">
        <v>13635700.53125</v>
      </c>
      <c r="CX165" s="155">
        <f t="shared" si="88"/>
        <v>163628406.375</v>
      </c>
      <c r="CY165" s="155">
        <f t="shared" si="105"/>
        <v>790870630.8125</v>
      </c>
      <c r="CZ165" s="155">
        <f t="shared" si="110"/>
        <v>10908560.425000001</v>
      </c>
      <c r="DA165" s="155">
        <v>10908560.425000001</v>
      </c>
      <c r="DB165" s="155">
        <v>10908560.425000001</v>
      </c>
      <c r="DC165" s="155">
        <v>10908560.425000001</v>
      </c>
      <c r="DD165" s="155"/>
      <c r="DE165" s="155"/>
      <c r="DF165" s="155"/>
      <c r="DG165" s="155"/>
      <c r="DH165" s="155"/>
      <c r="DI165" s="155"/>
      <c r="DJ165" s="155"/>
      <c r="DK165" s="155"/>
      <c r="DL165" s="155">
        <f t="shared" si="90"/>
        <v>43634241.700000003</v>
      </c>
      <c r="DM165" s="155">
        <f t="shared" si="95"/>
        <v>747236389.11249995</v>
      </c>
      <c r="DN165" s="1">
        <f t="shared" si="96"/>
        <v>2022</v>
      </c>
    </row>
    <row r="166" spans="1:118" ht="13" x14ac:dyDescent="0.25">
      <c r="A166" s="80" t="s">
        <v>460</v>
      </c>
      <c r="B166" s="80" t="s">
        <v>39</v>
      </c>
      <c r="C166" s="72"/>
      <c r="D166" s="71" t="s">
        <v>88</v>
      </c>
      <c r="E166" s="142" t="s">
        <v>921</v>
      </c>
      <c r="F166" s="71" t="s">
        <v>554</v>
      </c>
      <c r="G166" s="73">
        <v>44873</v>
      </c>
      <c r="H166" s="73">
        <v>44873</v>
      </c>
      <c r="I166" s="74" t="s">
        <v>1228</v>
      </c>
      <c r="J166" s="74">
        <v>1001602000</v>
      </c>
      <c r="K166" s="75" t="s">
        <v>66</v>
      </c>
      <c r="L166" s="71"/>
      <c r="M166" s="38" t="str">
        <f t="shared" si="103"/>
        <v>6274</v>
      </c>
      <c r="N166" s="71">
        <v>6274001905</v>
      </c>
      <c r="O166" s="75">
        <v>6274001905</v>
      </c>
      <c r="P166" s="76"/>
      <c r="Q166" s="77"/>
      <c r="R166" s="76">
        <v>1309027247</v>
      </c>
      <c r="S166" s="170">
        <f t="shared" si="94"/>
        <v>10908560.391666668</v>
      </c>
      <c r="T166" s="155">
        <v>0</v>
      </c>
      <c r="U166" s="155">
        <v>0</v>
      </c>
      <c r="V166" s="155">
        <v>0</v>
      </c>
      <c r="W166" s="155">
        <v>0</v>
      </c>
      <c r="X166" s="155">
        <v>0</v>
      </c>
      <c r="Y166" s="155">
        <v>0</v>
      </c>
      <c r="Z166" s="155">
        <v>0</v>
      </c>
      <c r="AA166" s="155">
        <v>0</v>
      </c>
      <c r="AB166" s="155">
        <v>0</v>
      </c>
      <c r="AC166" s="155">
        <v>0</v>
      </c>
      <c r="AD166" s="155">
        <v>0</v>
      </c>
      <c r="AE166" s="155">
        <v>0</v>
      </c>
      <c r="AF166" s="155">
        <f t="shared" si="98"/>
        <v>0</v>
      </c>
      <c r="AG166" s="156">
        <v>0</v>
      </c>
      <c r="AH166" s="155">
        <v>0</v>
      </c>
      <c r="AI166" s="155">
        <v>0</v>
      </c>
      <c r="AJ166" s="155">
        <v>0</v>
      </c>
      <c r="AK166" s="155">
        <v>0</v>
      </c>
      <c r="AL166" s="155">
        <v>0</v>
      </c>
      <c r="AM166" s="155">
        <v>0</v>
      </c>
      <c r="AN166" s="155">
        <v>0</v>
      </c>
      <c r="AO166" s="155">
        <v>0</v>
      </c>
      <c r="AP166" s="155">
        <v>0</v>
      </c>
      <c r="AQ166" s="155">
        <v>0</v>
      </c>
      <c r="AR166" s="155">
        <v>0</v>
      </c>
      <c r="AS166" s="155">
        <v>0</v>
      </c>
      <c r="AT166" s="155">
        <f t="shared" si="99"/>
        <v>0</v>
      </c>
      <c r="AU166" s="156">
        <v>0</v>
      </c>
      <c r="AV166" s="155">
        <v>0</v>
      </c>
      <c r="AW166" s="155">
        <v>0</v>
      </c>
      <c r="AX166" s="155">
        <v>0</v>
      </c>
      <c r="AY166" s="155">
        <v>0</v>
      </c>
      <c r="AZ166" s="155">
        <v>0</v>
      </c>
      <c r="BA166" s="155">
        <v>0</v>
      </c>
      <c r="BB166" s="155">
        <v>0</v>
      </c>
      <c r="BC166" s="155">
        <v>0</v>
      </c>
      <c r="BD166" s="155">
        <v>0</v>
      </c>
      <c r="BE166" s="155">
        <v>0</v>
      </c>
      <c r="BF166" s="155">
        <v>13635700.489583334</v>
      </c>
      <c r="BG166" s="155">
        <v>13635700.489583334</v>
      </c>
      <c r="BH166" s="155">
        <f t="shared" si="100"/>
        <v>27271400.979166668</v>
      </c>
      <c r="BI166" s="156">
        <f t="shared" si="101"/>
        <v>1281755846.0208333</v>
      </c>
      <c r="BJ166" s="155">
        <v>13635700.489583334</v>
      </c>
      <c r="BK166" s="155">
        <v>13635700.489583334</v>
      </c>
      <c r="BL166" s="155">
        <v>13635700.489583334</v>
      </c>
      <c r="BM166" s="155">
        <v>13635700.489583334</v>
      </c>
      <c r="BN166" s="155">
        <v>13635700.489583334</v>
      </c>
      <c r="BO166" s="155">
        <v>13635700.489583334</v>
      </c>
      <c r="BP166" s="155">
        <v>13635700.489583334</v>
      </c>
      <c r="BQ166" s="155">
        <v>13635700.489583334</v>
      </c>
      <c r="BR166" s="155">
        <v>13635700.489583334</v>
      </c>
      <c r="BS166" s="155">
        <v>13635700.489583334</v>
      </c>
      <c r="BT166" s="155">
        <v>13635700.489583334</v>
      </c>
      <c r="BU166" s="155">
        <v>13635700.489583334</v>
      </c>
      <c r="BV166" s="155">
        <f t="shared" si="107"/>
        <v>163628405.875</v>
      </c>
      <c r="BW166" s="156">
        <f t="shared" si="92"/>
        <v>1118127440.1458333</v>
      </c>
      <c r="BX166" s="157">
        <v>13635700.489583334</v>
      </c>
      <c r="BY166" s="157">
        <v>13635700.489583334</v>
      </c>
      <c r="BZ166" s="157">
        <v>13635700.489583334</v>
      </c>
      <c r="CA166" s="157">
        <v>13635700.489583334</v>
      </c>
      <c r="CB166" s="157">
        <v>13635700.489583334</v>
      </c>
      <c r="CC166" s="157">
        <v>13635700.489583334</v>
      </c>
      <c r="CD166" s="157">
        <v>13635700.489583334</v>
      </c>
      <c r="CE166" s="157">
        <v>13635700.489583334</v>
      </c>
      <c r="CF166" s="157">
        <v>13635700.489583334</v>
      </c>
      <c r="CG166" s="157">
        <v>13635700.489583334</v>
      </c>
      <c r="CH166" s="157">
        <v>13635700.489583334</v>
      </c>
      <c r="CI166" s="157">
        <v>13635700.489583334</v>
      </c>
      <c r="CJ166" s="155">
        <f t="shared" si="108"/>
        <v>163628405.875</v>
      </c>
      <c r="CK166" s="156">
        <f t="shared" si="109"/>
        <v>954499034.27083325</v>
      </c>
      <c r="CL166" s="155">
        <v>13635700.489583334</v>
      </c>
      <c r="CM166" s="155">
        <v>13635700.489583334</v>
      </c>
      <c r="CN166" s="155">
        <v>13635700.489583334</v>
      </c>
      <c r="CO166" s="155">
        <v>13635700.489583334</v>
      </c>
      <c r="CP166" s="155">
        <v>13635700.489583334</v>
      </c>
      <c r="CQ166" s="155">
        <v>13635700.489583334</v>
      </c>
      <c r="CR166" s="155">
        <v>13635700.489583334</v>
      </c>
      <c r="CS166" s="155">
        <v>13635700.489583334</v>
      </c>
      <c r="CT166" s="155">
        <v>13635700.489583334</v>
      </c>
      <c r="CU166" s="155">
        <v>13635700.489583334</v>
      </c>
      <c r="CV166" s="155">
        <v>13635700.489583334</v>
      </c>
      <c r="CW166" s="155">
        <v>13635700.489583334</v>
      </c>
      <c r="CX166" s="155">
        <f t="shared" si="88"/>
        <v>163628405.875</v>
      </c>
      <c r="CY166" s="155">
        <f t="shared" si="105"/>
        <v>790870628.39583325</v>
      </c>
      <c r="CZ166" s="155">
        <f t="shared" si="110"/>
        <v>10908560.391666668</v>
      </c>
      <c r="DA166" s="155">
        <v>10908560.391666668</v>
      </c>
      <c r="DB166" s="155">
        <v>10908560.391666668</v>
      </c>
      <c r="DC166" s="155">
        <v>10908560.391666668</v>
      </c>
      <c r="DD166" s="155"/>
      <c r="DE166" s="155"/>
      <c r="DF166" s="155"/>
      <c r="DG166" s="155"/>
      <c r="DH166" s="155"/>
      <c r="DI166" s="155"/>
      <c r="DJ166" s="155"/>
      <c r="DK166" s="155"/>
      <c r="DL166" s="155">
        <f t="shared" si="90"/>
        <v>43634241.56666667</v>
      </c>
      <c r="DM166" s="155">
        <f t="shared" si="95"/>
        <v>747236386.82916653</v>
      </c>
      <c r="DN166" s="1">
        <f t="shared" si="96"/>
        <v>2022</v>
      </c>
    </row>
    <row r="167" spans="1:118" ht="13" x14ac:dyDescent="0.25">
      <c r="A167" s="80" t="s">
        <v>460</v>
      </c>
      <c r="B167" s="80" t="s">
        <v>39</v>
      </c>
      <c r="C167" s="72"/>
      <c r="D167" s="71" t="s">
        <v>88</v>
      </c>
      <c r="E167" s="142" t="s">
        <v>918</v>
      </c>
      <c r="F167" s="71" t="s">
        <v>551</v>
      </c>
      <c r="G167" s="73">
        <v>44879</v>
      </c>
      <c r="H167" s="73">
        <v>44866</v>
      </c>
      <c r="I167" s="74" t="s">
        <v>783</v>
      </c>
      <c r="J167" s="74">
        <v>1001602000</v>
      </c>
      <c r="K167" s="75" t="s">
        <v>66</v>
      </c>
      <c r="L167" s="71"/>
      <c r="M167" s="38" t="str">
        <f t="shared" si="103"/>
        <v>6274</v>
      </c>
      <c r="N167" s="71">
        <v>6274001905</v>
      </c>
      <c r="O167" s="75">
        <v>6274001905</v>
      </c>
      <c r="P167" s="76"/>
      <c r="Q167" s="77"/>
      <c r="R167" s="76">
        <v>450000000</v>
      </c>
      <c r="S167" s="170">
        <f t="shared" si="94"/>
        <v>7500000</v>
      </c>
      <c r="T167" s="155">
        <v>0</v>
      </c>
      <c r="U167" s="155">
        <v>0</v>
      </c>
      <c r="V167" s="155">
        <v>0</v>
      </c>
      <c r="W167" s="155">
        <v>0</v>
      </c>
      <c r="X167" s="155">
        <v>0</v>
      </c>
      <c r="Y167" s="155">
        <v>0</v>
      </c>
      <c r="Z167" s="155">
        <v>0</v>
      </c>
      <c r="AA167" s="155">
        <v>0</v>
      </c>
      <c r="AB167" s="155">
        <v>0</v>
      </c>
      <c r="AC167" s="155">
        <v>0</v>
      </c>
      <c r="AD167" s="155">
        <v>0</v>
      </c>
      <c r="AE167" s="155">
        <v>0</v>
      </c>
      <c r="AF167" s="155">
        <f t="shared" si="98"/>
        <v>0</v>
      </c>
      <c r="AG167" s="156">
        <v>0</v>
      </c>
      <c r="AH167" s="155">
        <v>0</v>
      </c>
      <c r="AI167" s="155">
        <v>0</v>
      </c>
      <c r="AJ167" s="155">
        <v>0</v>
      </c>
      <c r="AK167" s="155">
        <v>0</v>
      </c>
      <c r="AL167" s="155">
        <v>0</v>
      </c>
      <c r="AM167" s="155">
        <v>0</v>
      </c>
      <c r="AN167" s="155">
        <v>0</v>
      </c>
      <c r="AO167" s="155">
        <v>0</v>
      </c>
      <c r="AP167" s="155">
        <v>0</v>
      </c>
      <c r="AQ167" s="155">
        <v>0</v>
      </c>
      <c r="AR167" s="155">
        <v>0</v>
      </c>
      <c r="AS167" s="155">
        <v>0</v>
      </c>
      <c r="AT167" s="155">
        <f t="shared" si="99"/>
        <v>0</v>
      </c>
      <c r="AU167" s="156">
        <v>0</v>
      </c>
      <c r="AV167" s="155">
        <v>0</v>
      </c>
      <c r="AW167" s="155">
        <v>0</v>
      </c>
      <c r="AX167" s="155">
        <v>0</v>
      </c>
      <c r="AY167" s="155">
        <v>0</v>
      </c>
      <c r="AZ167" s="155">
        <v>0</v>
      </c>
      <c r="BA167" s="155">
        <v>0</v>
      </c>
      <c r="BB167" s="155">
        <v>0</v>
      </c>
      <c r="BC167" s="155">
        <v>0</v>
      </c>
      <c r="BD167" s="155">
        <v>0</v>
      </c>
      <c r="BE167" s="155">
        <v>0</v>
      </c>
      <c r="BF167" s="155">
        <v>7500000</v>
      </c>
      <c r="BG167" s="155">
        <v>7500000</v>
      </c>
      <c r="BH167" s="155">
        <f t="shared" si="100"/>
        <v>15000000</v>
      </c>
      <c r="BI167" s="156">
        <f t="shared" si="101"/>
        <v>435000000</v>
      </c>
      <c r="BJ167" s="155">
        <v>7500000</v>
      </c>
      <c r="BK167" s="155">
        <v>7500000</v>
      </c>
      <c r="BL167" s="155">
        <v>7500000</v>
      </c>
      <c r="BM167" s="155">
        <v>7500000</v>
      </c>
      <c r="BN167" s="155">
        <v>7500000</v>
      </c>
      <c r="BO167" s="155">
        <v>7500000</v>
      </c>
      <c r="BP167" s="155">
        <v>7500000</v>
      </c>
      <c r="BQ167" s="155">
        <v>7500000</v>
      </c>
      <c r="BR167" s="155">
        <v>7500000</v>
      </c>
      <c r="BS167" s="155">
        <v>7500000</v>
      </c>
      <c r="BT167" s="155">
        <v>7500000</v>
      </c>
      <c r="BU167" s="155">
        <v>7500000</v>
      </c>
      <c r="BV167" s="155">
        <f t="shared" si="107"/>
        <v>90000000</v>
      </c>
      <c r="BW167" s="156">
        <f t="shared" si="92"/>
        <v>345000000</v>
      </c>
      <c r="BX167" s="157">
        <v>7500000</v>
      </c>
      <c r="BY167" s="157">
        <v>7500000</v>
      </c>
      <c r="BZ167" s="157">
        <v>7500000</v>
      </c>
      <c r="CA167" s="157">
        <v>7500000</v>
      </c>
      <c r="CB167" s="157">
        <v>7500000</v>
      </c>
      <c r="CC167" s="157">
        <v>7500000</v>
      </c>
      <c r="CD167" s="157">
        <v>7500000</v>
      </c>
      <c r="CE167" s="157">
        <v>7500000</v>
      </c>
      <c r="CF167" s="157">
        <v>7500000</v>
      </c>
      <c r="CG167" s="157">
        <v>7500000</v>
      </c>
      <c r="CH167" s="157">
        <v>7500000</v>
      </c>
      <c r="CI167" s="157">
        <v>7500000</v>
      </c>
      <c r="CJ167" s="155">
        <f t="shared" si="108"/>
        <v>90000000</v>
      </c>
      <c r="CK167" s="156">
        <f t="shared" si="109"/>
        <v>255000000</v>
      </c>
      <c r="CL167" s="155">
        <v>7500000</v>
      </c>
      <c r="CM167" s="155">
        <v>7500000</v>
      </c>
      <c r="CN167" s="155">
        <v>7500000</v>
      </c>
      <c r="CO167" s="155">
        <v>7500000</v>
      </c>
      <c r="CP167" s="155">
        <v>7500000</v>
      </c>
      <c r="CQ167" s="155">
        <v>7500000</v>
      </c>
      <c r="CR167" s="155">
        <v>7500000</v>
      </c>
      <c r="CS167" s="155">
        <v>7500000</v>
      </c>
      <c r="CT167" s="155">
        <v>7500000</v>
      </c>
      <c r="CU167" s="155">
        <v>7500000</v>
      </c>
      <c r="CV167" s="155">
        <v>7500000</v>
      </c>
      <c r="CW167" s="155">
        <v>7500000</v>
      </c>
      <c r="CX167" s="155">
        <f t="shared" si="88"/>
        <v>90000000</v>
      </c>
      <c r="CY167" s="155">
        <f t="shared" si="105"/>
        <v>165000000</v>
      </c>
      <c r="CZ167" s="155">
        <f t="shared" si="110"/>
        <v>7500000</v>
      </c>
      <c r="DA167" s="155">
        <v>7500000</v>
      </c>
      <c r="DB167" s="155">
        <v>7500000</v>
      </c>
      <c r="DC167" s="155">
        <v>7500000</v>
      </c>
      <c r="DD167" s="155"/>
      <c r="DE167" s="155"/>
      <c r="DF167" s="155"/>
      <c r="DG167" s="155"/>
      <c r="DH167" s="155"/>
      <c r="DI167" s="155"/>
      <c r="DJ167" s="155"/>
      <c r="DK167" s="155"/>
      <c r="DL167" s="155">
        <f t="shared" si="90"/>
        <v>30000000</v>
      </c>
      <c r="DM167" s="155">
        <f t="shared" si="95"/>
        <v>135000000</v>
      </c>
      <c r="DN167" s="1">
        <f t="shared" si="96"/>
        <v>2022</v>
      </c>
    </row>
    <row r="168" spans="1:118" ht="13" x14ac:dyDescent="0.25">
      <c r="A168" s="80" t="s">
        <v>344</v>
      </c>
      <c r="B168" s="71" t="s">
        <v>196</v>
      </c>
      <c r="C168" s="72" t="s">
        <v>229</v>
      </c>
      <c r="D168" s="71" t="s">
        <v>82</v>
      </c>
      <c r="E168" s="142" t="s">
        <v>1135</v>
      </c>
      <c r="F168" s="71" t="s">
        <v>349</v>
      </c>
      <c r="G168" s="73">
        <v>44880</v>
      </c>
      <c r="H168" s="73">
        <v>44880</v>
      </c>
      <c r="I168" s="74" t="s">
        <v>783</v>
      </c>
      <c r="J168" s="142" t="s">
        <v>759</v>
      </c>
      <c r="K168" s="75" t="s">
        <v>122</v>
      </c>
      <c r="L168" s="71" t="s">
        <v>232</v>
      </c>
      <c r="M168" s="38" t="str">
        <f t="shared" si="103"/>
        <v>6274</v>
      </c>
      <c r="N168" s="71">
        <v>6274001903</v>
      </c>
      <c r="O168" s="75" t="s">
        <v>346</v>
      </c>
      <c r="P168" s="76"/>
      <c r="Q168" s="77"/>
      <c r="R168" s="76">
        <v>941175390</v>
      </c>
      <c r="S168" s="170">
        <f t="shared" si="94"/>
        <v>15686256.5</v>
      </c>
      <c r="T168" s="155">
        <v>0</v>
      </c>
      <c r="U168" s="155">
        <v>0</v>
      </c>
      <c r="V168" s="155">
        <v>0</v>
      </c>
      <c r="W168" s="155">
        <v>0</v>
      </c>
      <c r="X168" s="155">
        <v>0</v>
      </c>
      <c r="Y168" s="155">
        <v>0</v>
      </c>
      <c r="Z168" s="155">
        <v>0</v>
      </c>
      <c r="AA168" s="155">
        <v>0</v>
      </c>
      <c r="AB168" s="155">
        <v>0</v>
      </c>
      <c r="AC168" s="155">
        <v>0</v>
      </c>
      <c r="AD168" s="155">
        <v>0</v>
      </c>
      <c r="AE168" s="155">
        <v>0</v>
      </c>
      <c r="AF168" s="155">
        <f t="shared" si="98"/>
        <v>0</v>
      </c>
      <c r="AG168" s="156">
        <v>0</v>
      </c>
      <c r="AH168" s="155">
        <v>0</v>
      </c>
      <c r="AI168" s="155">
        <v>0</v>
      </c>
      <c r="AJ168" s="155">
        <v>0</v>
      </c>
      <c r="AK168" s="155">
        <v>0</v>
      </c>
      <c r="AL168" s="155">
        <v>0</v>
      </c>
      <c r="AM168" s="155">
        <v>0</v>
      </c>
      <c r="AN168" s="155">
        <v>0</v>
      </c>
      <c r="AO168" s="155">
        <v>0</v>
      </c>
      <c r="AP168" s="155">
        <v>0</v>
      </c>
      <c r="AQ168" s="155">
        <v>0</v>
      </c>
      <c r="AR168" s="155">
        <v>0</v>
      </c>
      <c r="AS168" s="155">
        <v>0</v>
      </c>
      <c r="AT168" s="155">
        <f t="shared" si="99"/>
        <v>0</v>
      </c>
      <c r="AU168" s="156">
        <v>0</v>
      </c>
      <c r="AV168" s="155">
        <v>0</v>
      </c>
      <c r="AW168" s="155">
        <v>0</v>
      </c>
      <c r="AX168" s="155">
        <v>0</v>
      </c>
      <c r="AY168" s="155">
        <v>0</v>
      </c>
      <c r="AZ168" s="155">
        <v>0</v>
      </c>
      <c r="BA168" s="155">
        <v>0</v>
      </c>
      <c r="BB168" s="155">
        <v>0</v>
      </c>
      <c r="BC168" s="155">
        <v>0</v>
      </c>
      <c r="BD168" s="155">
        <v>0</v>
      </c>
      <c r="BE168" s="155">
        <v>0</v>
      </c>
      <c r="BF168" s="155">
        <v>15686256</v>
      </c>
      <c r="BG168" s="155">
        <v>15686256</v>
      </c>
      <c r="BH168" s="155">
        <f t="shared" si="100"/>
        <v>31372512</v>
      </c>
      <c r="BI168" s="156">
        <f t="shared" si="101"/>
        <v>909802878</v>
      </c>
      <c r="BJ168" s="155">
        <v>15686256</v>
      </c>
      <c r="BK168" s="155">
        <v>15686256</v>
      </c>
      <c r="BL168" s="155">
        <v>15686256</v>
      </c>
      <c r="BM168" s="155">
        <v>15686256</v>
      </c>
      <c r="BN168" s="155">
        <v>15686256</v>
      </c>
      <c r="BO168" s="155">
        <v>15686256</v>
      </c>
      <c r="BP168" s="155">
        <v>15686256</v>
      </c>
      <c r="BQ168" s="155">
        <v>15686256</v>
      </c>
      <c r="BR168" s="155">
        <v>15686256</v>
      </c>
      <c r="BS168" s="155">
        <v>15686256</v>
      </c>
      <c r="BT168" s="155">
        <v>15686256</v>
      </c>
      <c r="BU168" s="155">
        <v>15686256</v>
      </c>
      <c r="BV168" s="155">
        <f t="shared" si="107"/>
        <v>188235072</v>
      </c>
      <c r="BW168" s="156">
        <f t="shared" si="92"/>
        <v>721567806</v>
      </c>
      <c r="BX168" s="157">
        <v>15686256</v>
      </c>
      <c r="BY168" s="157">
        <v>15686256</v>
      </c>
      <c r="BZ168" s="157">
        <v>15686256</v>
      </c>
      <c r="CA168" s="157">
        <v>15686256</v>
      </c>
      <c r="CB168" s="157">
        <v>15686256</v>
      </c>
      <c r="CC168" s="157">
        <v>15686256</v>
      </c>
      <c r="CD168" s="157">
        <v>15686256</v>
      </c>
      <c r="CE168" s="157">
        <v>15686256</v>
      </c>
      <c r="CF168" s="157">
        <v>15686256</v>
      </c>
      <c r="CG168" s="157">
        <v>15686256</v>
      </c>
      <c r="CH168" s="157">
        <v>15686256</v>
      </c>
      <c r="CI168" s="157">
        <v>15686256</v>
      </c>
      <c r="CJ168" s="155">
        <f t="shared" si="108"/>
        <v>188235072</v>
      </c>
      <c r="CK168" s="156">
        <f t="shared" si="109"/>
        <v>533332734</v>
      </c>
      <c r="CL168" s="155">
        <v>15686256</v>
      </c>
      <c r="CM168" s="155">
        <v>15686256</v>
      </c>
      <c r="CN168" s="155">
        <v>15686256</v>
      </c>
      <c r="CO168" s="155">
        <v>15686256</v>
      </c>
      <c r="CP168" s="155">
        <v>15686256</v>
      </c>
      <c r="CQ168" s="155">
        <v>15686256</v>
      </c>
      <c r="CR168" s="155">
        <v>15686256</v>
      </c>
      <c r="CS168" s="155">
        <v>15686256</v>
      </c>
      <c r="CT168" s="155">
        <v>15686256</v>
      </c>
      <c r="CU168" s="155">
        <v>15686256</v>
      </c>
      <c r="CV168" s="155">
        <v>15686256</v>
      </c>
      <c r="CW168" s="155">
        <v>15686256</v>
      </c>
      <c r="CX168" s="155">
        <f t="shared" si="88"/>
        <v>188235072</v>
      </c>
      <c r="CY168" s="155">
        <f t="shared" si="105"/>
        <v>345097662</v>
      </c>
      <c r="CZ168" s="155">
        <f t="shared" si="110"/>
        <v>15686256.5</v>
      </c>
      <c r="DA168" s="155">
        <v>15686256.5</v>
      </c>
      <c r="DB168" s="155">
        <v>15686256.5</v>
      </c>
      <c r="DC168" s="155">
        <v>15686256.5</v>
      </c>
      <c r="DD168" s="155"/>
      <c r="DE168" s="155"/>
      <c r="DF168" s="155"/>
      <c r="DG168" s="155"/>
      <c r="DH168" s="155"/>
      <c r="DI168" s="155"/>
      <c r="DJ168" s="155"/>
      <c r="DK168" s="155"/>
      <c r="DL168" s="155">
        <f t="shared" si="90"/>
        <v>62745026</v>
      </c>
      <c r="DM168" s="155">
        <f t="shared" si="95"/>
        <v>282352636</v>
      </c>
      <c r="DN168" s="1">
        <f t="shared" si="96"/>
        <v>2022</v>
      </c>
    </row>
    <row r="169" spans="1:118" ht="13" x14ac:dyDescent="0.25">
      <c r="A169" s="80" t="s">
        <v>460</v>
      </c>
      <c r="B169" s="80" t="s">
        <v>39</v>
      </c>
      <c r="C169" s="72"/>
      <c r="D169" s="71" t="s">
        <v>147</v>
      </c>
      <c r="E169" s="142" t="s">
        <v>922</v>
      </c>
      <c r="F169" s="71" t="s">
        <v>510</v>
      </c>
      <c r="G169" s="73">
        <v>44894</v>
      </c>
      <c r="H169" s="73">
        <v>44896</v>
      </c>
      <c r="I169" s="74" t="s">
        <v>783</v>
      </c>
      <c r="J169" s="74">
        <v>1001602000</v>
      </c>
      <c r="K169" s="75" t="s">
        <v>66</v>
      </c>
      <c r="L169" s="71"/>
      <c r="M169" s="38" t="str">
        <f t="shared" si="103"/>
        <v>6274</v>
      </c>
      <c r="N169" s="71">
        <v>6274001906</v>
      </c>
      <c r="O169" s="75" t="s">
        <v>346</v>
      </c>
      <c r="P169" s="76"/>
      <c r="Q169" s="77"/>
      <c r="R169" s="76">
        <v>1667705806</v>
      </c>
      <c r="S169" s="170">
        <f t="shared" si="94"/>
        <v>27795096.766666666</v>
      </c>
      <c r="T169" s="155">
        <v>0</v>
      </c>
      <c r="U169" s="155">
        <v>0</v>
      </c>
      <c r="V169" s="155">
        <v>0</v>
      </c>
      <c r="W169" s="155">
        <v>0</v>
      </c>
      <c r="X169" s="155">
        <v>0</v>
      </c>
      <c r="Y169" s="155">
        <v>0</v>
      </c>
      <c r="Z169" s="155">
        <v>0</v>
      </c>
      <c r="AA169" s="155">
        <v>0</v>
      </c>
      <c r="AB169" s="155">
        <v>0</v>
      </c>
      <c r="AC169" s="155">
        <v>0</v>
      </c>
      <c r="AD169" s="155">
        <v>0</v>
      </c>
      <c r="AE169" s="155">
        <v>0</v>
      </c>
      <c r="AF169" s="155">
        <f t="shared" si="98"/>
        <v>0</v>
      </c>
      <c r="AG169" s="156">
        <v>0</v>
      </c>
      <c r="AH169" s="155">
        <v>0</v>
      </c>
      <c r="AI169" s="155">
        <v>0</v>
      </c>
      <c r="AJ169" s="155">
        <v>0</v>
      </c>
      <c r="AK169" s="155">
        <v>0</v>
      </c>
      <c r="AL169" s="155">
        <v>0</v>
      </c>
      <c r="AM169" s="155">
        <v>0</v>
      </c>
      <c r="AN169" s="155">
        <v>0</v>
      </c>
      <c r="AO169" s="155">
        <v>0</v>
      </c>
      <c r="AP169" s="155">
        <v>0</v>
      </c>
      <c r="AQ169" s="155">
        <v>0</v>
      </c>
      <c r="AR169" s="155">
        <v>0</v>
      </c>
      <c r="AS169" s="155">
        <v>0</v>
      </c>
      <c r="AT169" s="155">
        <f t="shared" si="99"/>
        <v>0</v>
      </c>
      <c r="AU169" s="156">
        <v>0</v>
      </c>
      <c r="AV169" s="155">
        <v>0</v>
      </c>
      <c r="AW169" s="155">
        <v>0</v>
      </c>
      <c r="AX169" s="155">
        <v>0</v>
      </c>
      <c r="AY169" s="155">
        <v>0</v>
      </c>
      <c r="AZ169" s="155">
        <v>0</v>
      </c>
      <c r="BA169" s="155">
        <v>0</v>
      </c>
      <c r="BB169" s="155">
        <v>0</v>
      </c>
      <c r="BC169" s="155">
        <v>0</v>
      </c>
      <c r="BD169" s="155">
        <v>0</v>
      </c>
      <c r="BE169" s="155">
        <v>0</v>
      </c>
      <c r="BF169" s="155">
        <v>0</v>
      </c>
      <c r="BG169" s="155">
        <v>27795096.766666666</v>
      </c>
      <c r="BH169" s="155">
        <f t="shared" si="100"/>
        <v>27795096.766666666</v>
      </c>
      <c r="BI169" s="156">
        <f t="shared" si="101"/>
        <v>1639910709.2333333</v>
      </c>
      <c r="BJ169" s="155">
        <v>27795096.766666666</v>
      </c>
      <c r="BK169" s="155">
        <v>27795096.766666666</v>
      </c>
      <c r="BL169" s="155">
        <v>27795096.766666666</v>
      </c>
      <c r="BM169" s="155">
        <v>27795096.766666666</v>
      </c>
      <c r="BN169" s="155">
        <v>27795096.766666666</v>
      </c>
      <c r="BO169" s="155">
        <v>27795096.766666666</v>
      </c>
      <c r="BP169" s="155">
        <v>27795096.766666666</v>
      </c>
      <c r="BQ169" s="155">
        <v>27795096.766666666</v>
      </c>
      <c r="BR169" s="155">
        <v>27795096.766666666</v>
      </c>
      <c r="BS169" s="155">
        <v>27795096.766666666</v>
      </c>
      <c r="BT169" s="155">
        <v>27795096.766666666</v>
      </c>
      <c r="BU169" s="155">
        <v>27795096.766666666</v>
      </c>
      <c r="BV169" s="155">
        <f t="shared" si="107"/>
        <v>333541161.19999987</v>
      </c>
      <c r="BW169" s="156">
        <f t="shared" si="92"/>
        <v>1306369548.0333335</v>
      </c>
      <c r="BX169" s="157">
        <v>27795096.766666666</v>
      </c>
      <c r="BY169" s="157">
        <v>27795096.766666666</v>
      </c>
      <c r="BZ169" s="157">
        <v>27795096.766666666</v>
      </c>
      <c r="CA169" s="157">
        <v>27795096.766666666</v>
      </c>
      <c r="CB169" s="157">
        <v>27795096.766666666</v>
      </c>
      <c r="CC169" s="157">
        <v>27795096.766666666</v>
      </c>
      <c r="CD169" s="157">
        <v>27795096.766666666</v>
      </c>
      <c r="CE169" s="157">
        <v>27795096.766666666</v>
      </c>
      <c r="CF169" s="157">
        <v>27795096.766666666</v>
      </c>
      <c r="CG169" s="157">
        <v>27795096.766666666</v>
      </c>
      <c r="CH169" s="157">
        <v>27795096.766666666</v>
      </c>
      <c r="CI169" s="157">
        <v>27795096.766666666</v>
      </c>
      <c r="CJ169" s="155">
        <f t="shared" si="108"/>
        <v>333541161.19999987</v>
      </c>
      <c r="CK169" s="156">
        <f t="shared" si="109"/>
        <v>972828386.83333373</v>
      </c>
      <c r="CL169" s="155">
        <v>27795096.766666666</v>
      </c>
      <c r="CM169" s="155">
        <v>27795096.766666666</v>
      </c>
      <c r="CN169" s="155">
        <v>27795096.766666666</v>
      </c>
      <c r="CO169" s="155">
        <v>27795096.766666666</v>
      </c>
      <c r="CP169" s="155">
        <v>27795096.766666666</v>
      </c>
      <c r="CQ169" s="155">
        <v>27795096.766666666</v>
      </c>
      <c r="CR169" s="155">
        <v>27795096.766666666</v>
      </c>
      <c r="CS169" s="155">
        <v>27795096.766666666</v>
      </c>
      <c r="CT169" s="155">
        <v>27795096.766666666</v>
      </c>
      <c r="CU169" s="155">
        <v>27795096.766666666</v>
      </c>
      <c r="CV169" s="155">
        <v>27795096.766666666</v>
      </c>
      <c r="CW169" s="155">
        <v>27795096.766666666</v>
      </c>
      <c r="CX169" s="155">
        <f t="shared" si="88"/>
        <v>333541161.19999987</v>
      </c>
      <c r="CY169" s="155">
        <f t="shared" si="105"/>
        <v>639287225.63333392</v>
      </c>
      <c r="CZ169" s="155">
        <f t="shared" si="110"/>
        <v>27795096.766666666</v>
      </c>
      <c r="DA169" s="155">
        <v>27795096.766666666</v>
      </c>
      <c r="DB169" s="155">
        <v>27795096.766666666</v>
      </c>
      <c r="DC169" s="155">
        <v>27795096.766666666</v>
      </c>
      <c r="DD169" s="155"/>
      <c r="DE169" s="155"/>
      <c r="DF169" s="155"/>
      <c r="DG169" s="155"/>
      <c r="DH169" s="155"/>
      <c r="DI169" s="155"/>
      <c r="DJ169" s="155"/>
      <c r="DK169" s="155"/>
      <c r="DL169" s="155">
        <f t="shared" si="90"/>
        <v>111180387.06666666</v>
      </c>
      <c r="DM169" s="155">
        <f t="shared" si="95"/>
        <v>528106838.56666726</v>
      </c>
      <c r="DN169" s="1">
        <f t="shared" si="96"/>
        <v>2022</v>
      </c>
    </row>
    <row r="170" spans="1:118" ht="13" x14ac:dyDescent="0.25">
      <c r="A170" s="43"/>
      <c r="B170" s="43" t="s">
        <v>39</v>
      </c>
      <c r="C170" s="44"/>
      <c r="D170" s="45" t="s">
        <v>62</v>
      </c>
      <c r="E170" s="147" t="s">
        <v>645</v>
      </c>
      <c r="F170" s="45" t="s">
        <v>63</v>
      </c>
      <c r="G170" s="46">
        <v>44896</v>
      </c>
      <c r="H170" s="46">
        <v>44896</v>
      </c>
      <c r="I170" s="90" t="s">
        <v>717</v>
      </c>
      <c r="J170" s="147" t="s">
        <v>721</v>
      </c>
      <c r="K170" s="48" t="s">
        <v>50</v>
      </c>
      <c r="L170" s="45"/>
      <c r="M170" s="49" t="str">
        <f t="shared" si="103"/>
        <v>6424</v>
      </c>
      <c r="N170" s="45">
        <v>6424001901</v>
      </c>
      <c r="O170" s="48">
        <v>6274001901</v>
      </c>
      <c r="P170" s="50"/>
      <c r="Q170" s="51"/>
      <c r="R170" s="50">
        <v>322740000</v>
      </c>
      <c r="S170" s="52">
        <f t="shared" si="94"/>
        <v>8965000</v>
      </c>
      <c r="T170" s="53">
        <v>0</v>
      </c>
      <c r="U170" s="53">
        <v>0</v>
      </c>
      <c r="V170" s="53">
        <v>0</v>
      </c>
      <c r="W170" s="53">
        <v>0</v>
      </c>
      <c r="X170" s="53">
        <v>0</v>
      </c>
      <c r="Y170" s="53">
        <v>0</v>
      </c>
      <c r="Z170" s="53">
        <v>0</v>
      </c>
      <c r="AA170" s="53">
        <v>0</v>
      </c>
      <c r="AB170" s="53">
        <v>0</v>
      </c>
      <c r="AC170" s="53">
        <v>0</v>
      </c>
      <c r="AD170" s="53">
        <v>0</v>
      </c>
      <c r="AE170" s="53">
        <v>0</v>
      </c>
      <c r="AF170" s="53">
        <f t="shared" si="98"/>
        <v>0</v>
      </c>
      <c r="AG170" s="54">
        <v>0</v>
      </c>
      <c r="AH170" s="53">
        <v>0</v>
      </c>
      <c r="AI170" s="53">
        <v>0</v>
      </c>
      <c r="AJ170" s="53">
        <v>0</v>
      </c>
      <c r="AK170" s="53">
        <v>0</v>
      </c>
      <c r="AL170" s="53">
        <v>0</v>
      </c>
      <c r="AM170" s="53">
        <v>0</v>
      </c>
      <c r="AN170" s="53">
        <v>0</v>
      </c>
      <c r="AO170" s="53">
        <v>0</v>
      </c>
      <c r="AP170" s="53">
        <v>0</v>
      </c>
      <c r="AQ170" s="53">
        <v>0</v>
      </c>
      <c r="AR170" s="53">
        <v>0</v>
      </c>
      <c r="AS170" s="53">
        <v>0</v>
      </c>
      <c r="AT170" s="53">
        <f t="shared" si="99"/>
        <v>0</v>
      </c>
      <c r="AU170" s="54">
        <v>0</v>
      </c>
      <c r="AV170" s="53">
        <v>0</v>
      </c>
      <c r="AW170" s="53">
        <v>0</v>
      </c>
      <c r="AX170" s="53">
        <v>0</v>
      </c>
      <c r="AY170" s="53">
        <v>0</v>
      </c>
      <c r="AZ170" s="53">
        <v>0</v>
      </c>
      <c r="BA170" s="53">
        <v>0</v>
      </c>
      <c r="BB170" s="53">
        <v>0</v>
      </c>
      <c r="BC170" s="53">
        <v>0</v>
      </c>
      <c r="BD170" s="53">
        <v>0</v>
      </c>
      <c r="BE170" s="53">
        <v>0</v>
      </c>
      <c r="BF170" s="53">
        <v>0</v>
      </c>
      <c r="BG170" s="53">
        <v>8965000</v>
      </c>
      <c r="BH170" s="53">
        <f t="shared" si="100"/>
        <v>8965000</v>
      </c>
      <c r="BI170" s="54">
        <f t="shared" si="101"/>
        <v>313775000</v>
      </c>
      <c r="BJ170" s="53">
        <v>8965000</v>
      </c>
      <c r="BK170" s="53">
        <v>8965000</v>
      </c>
      <c r="BL170" s="53">
        <v>8965000</v>
      </c>
      <c r="BM170" s="53">
        <v>8965000</v>
      </c>
      <c r="BN170" s="53">
        <v>8965000</v>
      </c>
      <c r="BO170" s="53">
        <v>8965000</v>
      </c>
      <c r="BP170" s="53">
        <v>8965000</v>
      </c>
      <c r="BQ170" s="53">
        <v>8965000</v>
      </c>
      <c r="BR170" s="53">
        <v>8965000</v>
      </c>
      <c r="BS170" s="53">
        <v>8965000</v>
      </c>
      <c r="BT170" s="53">
        <v>8965000</v>
      </c>
      <c r="BU170" s="53">
        <v>8965000</v>
      </c>
      <c r="BV170" s="53">
        <f t="shared" si="107"/>
        <v>107580000</v>
      </c>
      <c r="BW170" s="54">
        <f t="shared" si="92"/>
        <v>206195000</v>
      </c>
      <c r="BX170" s="55">
        <v>8965000</v>
      </c>
      <c r="BY170" s="55">
        <v>8965000</v>
      </c>
      <c r="BZ170" s="55">
        <v>8965000</v>
      </c>
      <c r="CA170" s="55">
        <v>8965000</v>
      </c>
      <c r="CB170" s="55">
        <v>8965000</v>
      </c>
      <c r="CC170" s="55">
        <v>8965000</v>
      </c>
      <c r="CD170" s="55">
        <v>8965000</v>
      </c>
      <c r="CE170" s="55">
        <v>8965000</v>
      </c>
      <c r="CF170" s="55">
        <v>8965000</v>
      </c>
      <c r="CG170" s="55">
        <v>8965000</v>
      </c>
      <c r="CH170" s="55">
        <v>8965000</v>
      </c>
      <c r="CI170" s="55">
        <v>8965000</v>
      </c>
      <c r="CJ170" s="53">
        <f t="shared" si="108"/>
        <v>107580000</v>
      </c>
      <c r="CK170" s="54">
        <f t="shared" si="109"/>
        <v>98615000</v>
      </c>
      <c r="CL170" s="41">
        <v>8965000</v>
      </c>
      <c r="CM170" s="41">
        <v>8965000</v>
      </c>
      <c r="CN170" s="41">
        <v>8965000</v>
      </c>
      <c r="CO170" s="41">
        <v>8965000</v>
      </c>
      <c r="CP170" s="41">
        <v>8965000</v>
      </c>
      <c r="CQ170" s="41">
        <v>8965000</v>
      </c>
      <c r="CR170" s="41">
        <v>8965000</v>
      </c>
      <c r="CS170" s="41">
        <v>8965000</v>
      </c>
      <c r="CT170" s="41">
        <v>8965000</v>
      </c>
      <c r="CU170" s="41">
        <v>8965000</v>
      </c>
      <c r="CV170" s="41">
        <v>8965000</v>
      </c>
      <c r="CW170" s="5"/>
      <c r="CX170" s="41">
        <f t="shared" si="88"/>
        <v>98615000</v>
      </c>
      <c r="CY170" s="5">
        <f t="shared" si="105"/>
        <v>0</v>
      </c>
      <c r="CZ170" s="41"/>
      <c r="DA170" s="41"/>
      <c r="DB170" s="41"/>
      <c r="DC170" s="41">
        <v>0</v>
      </c>
      <c r="DD170" s="41"/>
      <c r="DE170" s="41"/>
      <c r="DF170" s="41"/>
      <c r="DG170" s="41"/>
      <c r="DH170" s="41"/>
      <c r="DI170" s="41"/>
      <c r="DJ170" s="41"/>
      <c r="DK170" s="5"/>
      <c r="DL170" s="41">
        <f t="shared" si="90"/>
        <v>0</v>
      </c>
      <c r="DM170" s="5">
        <f t="shared" si="95"/>
        <v>0</v>
      </c>
      <c r="DN170" s="1">
        <f t="shared" si="96"/>
        <v>2022</v>
      </c>
    </row>
    <row r="171" spans="1:118" ht="13" x14ac:dyDescent="0.25">
      <c r="A171" s="38" t="s">
        <v>38</v>
      </c>
      <c r="B171" s="38" t="s">
        <v>39</v>
      </c>
      <c r="C171" s="89"/>
      <c r="D171" s="38" t="s">
        <v>62</v>
      </c>
      <c r="E171" s="151" t="s">
        <v>186</v>
      </c>
      <c r="F171" s="38" t="s">
        <v>187</v>
      </c>
      <c r="G171" s="57">
        <v>44896</v>
      </c>
      <c r="H171" s="57">
        <v>44927</v>
      </c>
      <c r="I171" s="90" t="s">
        <v>720</v>
      </c>
      <c r="J171" s="151" t="s">
        <v>721</v>
      </c>
      <c r="K171" s="96" t="s">
        <v>50</v>
      </c>
      <c r="L171" s="38"/>
      <c r="M171" s="62" t="s">
        <v>179</v>
      </c>
      <c r="N171" s="38">
        <v>6424001901</v>
      </c>
      <c r="O171" s="96"/>
      <c r="P171" s="92"/>
      <c r="Q171" s="58"/>
      <c r="R171" s="92">
        <v>151000000</v>
      </c>
      <c r="S171" s="93">
        <f t="shared" si="94"/>
        <v>12583333.333333334</v>
      </c>
      <c r="T171" s="41">
        <v>0</v>
      </c>
      <c r="U171" s="41">
        <v>0</v>
      </c>
      <c r="V171" s="41">
        <v>0</v>
      </c>
      <c r="W171" s="41">
        <v>0</v>
      </c>
      <c r="X171" s="41">
        <v>0</v>
      </c>
      <c r="Y171" s="41">
        <v>0</v>
      </c>
      <c r="Z171" s="41">
        <v>0</v>
      </c>
      <c r="AA171" s="41">
        <v>0</v>
      </c>
      <c r="AB171" s="41">
        <v>0</v>
      </c>
      <c r="AC171" s="41">
        <v>0</v>
      </c>
      <c r="AD171" s="41">
        <v>0</v>
      </c>
      <c r="AE171" s="41">
        <v>0</v>
      </c>
      <c r="AF171" s="41">
        <f t="shared" si="98"/>
        <v>0</v>
      </c>
      <c r="AG171" s="95">
        <v>0</v>
      </c>
      <c r="AH171" s="41">
        <v>0</v>
      </c>
      <c r="AI171" s="41">
        <v>0</v>
      </c>
      <c r="AJ171" s="41">
        <v>0</v>
      </c>
      <c r="AK171" s="41">
        <v>0</v>
      </c>
      <c r="AL171" s="41">
        <v>0</v>
      </c>
      <c r="AM171" s="41">
        <v>0</v>
      </c>
      <c r="AN171" s="41">
        <v>0</v>
      </c>
      <c r="AO171" s="41">
        <v>0</v>
      </c>
      <c r="AP171" s="41">
        <v>0</v>
      </c>
      <c r="AQ171" s="41">
        <v>0</v>
      </c>
      <c r="AR171" s="41">
        <v>0</v>
      </c>
      <c r="AS171" s="41">
        <v>0</v>
      </c>
      <c r="AT171" s="41">
        <f t="shared" si="99"/>
        <v>0</v>
      </c>
      <c r="AU171" s="95">
        <v>0</v>
      </c>
      <c r="AV171" s="41">
        <v>0</v>
      </c>
      <c r="AW171" s="41">
        <v>0</v>
      </c>
      <c r="AX171" s="41">
        <v>0</v>
      </c>
      <c r="AY171" s="41">
        <v>0</v>
      </c>
      <c r="AZ171" s="41">
        <v>0</v>
      </c>
      <c r="BA171" s="41">
        <v>0</v>
      </c>
      <c r="BB171" s="41">
        <v>0</v>
      </c>
      <c r="BC171" s="41">
        <v>0</v>
      </c>
      <c r="BD171" s="41">
        <v>0</v>
      </c>
      <c r="BE171" s="41">
        <v>0</v>
      </c>
      <c r="BF171" s="41">
        <v>0</v>
      </c>
      <c r="BG171" s="41">
        <v>0</v>
      </c>
      <c r="BH171" s="41">
        <f t="shared" si="100"/>
        <v>0</v>
      </c>
      <c r="BI171" s="94">
        <v>0</v>
      </c>
      <c r="BJ171" s="41">
        <v>12583333.333333334</v>
      </c>
      <c r="BK171" s="41">
        <v>12583333.333333334</v>
      </c>
      <c r="BL171" s="41">
        <v>12583333.333333334</v>
      </c>
      <c r="BM171" s="41">
        <v>12583333.333333334</v>
      </c>
      <c r="BN171" s="41">
        <v>12583333.333333334</v>
      </c>
      <c r="BO171" s="41">
        <v>12583333.333333334</v>
      </c>
      <c r="BP171" s="41">
        <v>12583333.333333334</v>
      </c>
      <c r="BQ171" s="41">
        <v>12583333.333333334</v>
      </c>
      <c r="BR171" s="41">
        <v>12583333.333333334</v>
      </c>
      <c r="BS171" s="41">
        <v>12583333.333333334</v>
      </c>
      <c r="BT171" s="41">
        <v>12583333.333333334</v>
      </c>
      <c r="BU171" s="41">
        <v>12583333.333333334</v>
      </c>
      <c r="BV171" s="41">
        <f t="shared" si="107"/>
        <v>151000000</v>
      </c>
      <c r="BW171" s="123">
        <f>+R171-BV171</f>
        <v>0</v>
      </c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60"/>
      <c r="CK171" s="122">
        <f t="shared" si="109"/>
        <v>0</v>
      </c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>
        <f t="shared" si="105"/>
        <v>0</v>
      </c>
      <c r="CZ171" s="60"/>
      <c r="DA171" s="60"/>
      <c r="DB171" s="60"/>
      <c r="DC171" s="60">
        <v>0</v>
      </c>
      <c r="DD171" s="60"/>
      <c r="DE171" s="60"/>
      <c r="DF171" s="60"/>
      <c r="DG171" s="60"/>
      <c r="DH171" s="60"/>
      <c r="DI171" s="60"/>
      <c r="DJ171" s="60"/>
      <c r="DK171" s="60"/>
      <c r="DL171" s="60"/>
      <c r="DM171" s="60">
        <f t="shared" si="95"/>
        <v>0</v>
      </c>
      <c r="DN171" s="42">
        <f t="shared" si="96"/>
        <v>2022</v>
      </c>
    </row>
    <row r="172" spans="1:118" ht="13" x14ac:dyDescent="0.25">
      <c r="A172" s="80" t="s">
        <v>344</v>
      </c>
      <c r="B172" s="71" t="s">
        <v>205</v>
      </c>
      <c r="C172" s="72" t="s">
        <v>197</v>
      </c>
      <c r="D172" s="71" t="s">
        <v>147</v>
      </c>
      <c r="E172" s="142" t="s">
        <v>1136</v>
      </c>
      <c r="F172" s="71" t="s">
        <v>384</v>
      </c>
      <c r="G172" s="73">
        <v>44896</v>
      </c>
      <c r="H172" s="73">
        <v>44896</v>
      </c>
      <c r="I172" s="74" t="s">
        <v>1223</v>
      </c>
      <c r="J172" s="142" t="s">
        <v>767</v>
      </c>
      <c r="K172" s="75" t="s">
        <v>224</v>
      </c>
      <c r="L172" s="71" t="s">
        <v>225</v>
      </c>
      <c r="M172" s="38" t="str">
        <f t="shared" ref="M172:M235" si="111">+LEFT(N172,4)</f>
        <v>6274</v>
      </c>
      <c r="N172" s="71">
        <v>6274001906</v>
      </c>
      <c r="O172" s="75" t="s">
        <v>346</v>
      </c>
      <c r="P172" s="76"/>
      <c r="Q172" s="77"/>
      <c r="R172" s="76">
        <v>168057600</v>
      </c>
      <c r="S172" s="170">
        <f t="shared" si="94"/>
        <v>1167066.6666666667</v>
      </c>
      <c r="T172" s="155">
        <v>0</v>
      </c>
      <c r="U172" s="155">
        <v>0</v>
      </c>
      <c r="V172" s="155">
        <v>0</v>
      </c>
      <c r="W172" s="155">
        <v>0</v>
      </c>
      <c r="X172" s="155">
        <v>0</v>
      </c>
      <c r="Y172" s="155">
        <v>0</v>
      </c>
      <c r="Z172" s="155">
        <v>0</v>
      </c>
      <c r="AA172" s="155">
        <v>0</v>
      </c>
      <c r="AB172" s="155">
        <v>0</v>
      </c>
      <c r="AC172" s="155">
        <v>0</v>
      </c>
      <c r="AD172" s="155">
        <v>0</v>
      </c>
      <c r="AE172" s="155">
        <v>0</v>
      </c>
      <c r="AF172" s="155">
        <f t="shared" si="98"/>
        <v>0</v>
      </c>
      <c r="AG172" s="156">
        <v>0</v>
      </c>
      <c r="AH172" s="155">
        <v>0</v>
      </c>
      <c r="AI172" s="155">
        <v>0</v>
      </c>
      <c r="AJ172" s="155">
        <v>0</v>
      </c>
      <c r="AK172" s="155">
        <v>0</v>
      </c>
      <c r="AL172" s="155">
        <v>0</v>
      </c>
      <c r="AM172" s="155">
        <v>0</v>
      </c>
      <c r="AN172" s="155">
        <v>0</v>
      </c>
      <c r="AO172" s="155">
        <v>0</v>
      </c>
      <c r="AP172" s="155">
        <v>0</v>
      </c>
      <c r="AQ172" s="155">
        <v>0</v>
      </c>
      <c r="AR172" s="155">
        <v>0</v>
      </c>
      <c r="AS172" s="155">
        <v>0</v>
      </c>
      <c r="AT172" s="155">
        <f t="shared" si="99"/>
        <v>0</v>
      </c>
      <c r="AU172" s="156">
        <v>0</v>
      </c>
      <c r="AV172" s="155">
        <v>0</v>
      </c>
      <c r="AW172" s="155">
        <v>0</v>
      </c>
      <c r="AX172" s="155">
        <v>0</v>
      </c>
      <c r="AY172" s="155">
        <v>0</v>
      </c>
      <c r="AZ172" s="155">
        <v>0</v>
      </c>
      <c r="BA172" s="155">
        <v>0</v>
      </c>
      <c r="BB172" s="155">
        <v>0</v>
      </c>
      <c r="BC172" s="155">
        <v>0</v>
      </c>
      <c r="BD172" s="155">
        <v>0</v>
      </c>
      <c r="BE172" s="155">
        <v>0</v>
      </c>
      <c r="BF172" s="155">
        <v>0</v>
      </c>
      <c r="BG172" s="155">
        <v>2800960</v>
      </c>
      <c r="BH172" s="155">
        <f t="shared" si="100"/>
        <v>2800960</v>
      </c>
      <c r="BI172" s="156">
        <f t="shared" ref="BI172:BI178" si="112">+R172-BH172</f>
        <v>165256640</v>
      </c>
      <c r="BJ172" s="155">
        <v>2800960</v>
      </c>
      <c r="BK172" s="155">
        <v>2800960</v>
      </c>
      <c r="BL172" s="155">
        <v>2800960</v>
      </c>
      <c r="BM172" s="155">
        <v>2800960</v>
      </c>
      <c r="BN172" s="155">
        <v>2800960</v>
      </c>
      <c r="BO172" s="155">
        <v>2800960</v>
      </c>
      <c r="BP172" s="155">
        <v>2800960</v>
      </c>
      <c r="BQ172" s="155">
        <v>2800960</v>
      </c>
      <c r="BR172" s="155">
        <v>2800960</v>
      </c>
      <c r="BS172" s="155">
        <v>2800960</v>
      </c>
      <c r="BT172" s="155">
        <v>2800960</v>
      </c>
      <c r="BU172" s="155">
        <v>2800960</v>
      </c>
      <c r="BV172" s="155">
        <f t="shared" si="107"/>
        <v>33611520</v>
      </c>
      <c r="BW172" s="156">
        <f t="shared" ref="BW172:BW178" si="113">+BI172-BV172</f>
        <v>131645120</v>
      </c>
      <c r="BX172" s="157">
        <v>2800960</v>
      </c>
      <c r="BY172" s="157">
        <v>2800960</v>
      </c>
      <c r="BZ172" s="157">
        <v>2800960</v>
      </c>
      <c r="CA172" s="157">
        <v>2800960</v>
      </c>
      <c r="CB172" s="157">
        <v>2800960</v>
      </c>
      <c r="CC172" s="157">
        <v>2800960</v>
      </c>
      <c r="CD172" s="157">
        <v>2800960</v>
      </c>
      <c r="CE172" s="157">
        <v>2800960</v>
      </c>
      <c r="CF172" s="157">
        <v>2800960</v>
      </c>
      <c r="CG172" s="157">
        <v>2800960</v>
      </c>
      <c r="CH172" s="157">
        <v>2800960</v>
      </c>
      <c r="CI172" s="157">
        <v>2800960</v>
      </c>
      <c r="CJ172" s="155">
        <f t="shared" ref="CJ172:CJ179" si="114">+SUM(BX172:CI172)</f>
        <v>33611520</v>
      </c>
      <c r="CK172" s="156">
        <f t="shared" si="109"/>
        <v>98033600</v>
      </c>
      <c r="CL172" s="155">
        <v>2800960</v>
      </c>
      <c r="CM172" s="155">
        <v>2800960</v>
      </c>
      <c r="CN172" s="155">
        <v>2800960</v>
      </c>
      <c r="CO172" s="155">
        <v>2800960</v>
      </c>
      <c r="CP172" s="155">
        <v>2800960</v>
      </c>
      <c r="CQ172" s="155">
        <v>2800960</v>
      </c>
      <c r="CR172" s="155">
        <v>2800960</v>
      </c>
      <c r="CS172" s="155">
        <v>2800960</v>
      </c>
      <c r="CT172" s="155">
        <v>2800960</v>
      </c>
      <c r="CU172" s="155">
        <v>2800960</v>
      </c>
      <c r="CV172" s="155">
        <v>2800960</v>
      </c>
      <c r="CW172" s="155">
        <v>2800960</v>
      </c>
      <c r="CX172" s="155">
        <f t="shared" ref="CX172:CX203" si="115">+SUM(CL172:CW172)</f>
        <v>33611520</v>
      </c>
      <c r="CY172" s="155">
        <f t="shared" si="105"/>
        <v>64422080</v>
      </c>
      <c r="CZ172" s="155">
        <f t="shared" ref="CZ172:CZ176" si="116">S172</f>
        <v>1167066.6666666667</v>
      </c>
      <c r="DA172" s="155">
        <v>1167066.6666666667</v>
      </c>
      <c r="DB172" s="155">
        <v>1167066.6666666667</v>
      </c>
      <c r="DC172" s="155">
        <v>1167066.6666666667</v>
      </c>
      <c r="DD172" s="155"/>
      <c r="DE172" s="155"/>
      <c r="DF172" s="155"/>
      <c r="DG172" s="155"/>
      <c r="DH172" s="155"/>
      <c r="DI172" s="155"/>
      <c r="DJ172" s="155"/>
      <c r="DK172" s="155"/>
      <c r="DL172" s="155">
        <f t="shared" ref="DL172:DL234" si="117">+SUM(CZ172:DK172)</f>
        <v>4668266.666666667</v>
      </c>
      <c r="DM172" s="155">
        <f t="shared" si="95"/>
        <v>59753813.333333336</v>
      </c>
      <c r="DN172" s="1">
        <f t="shared" si="96"/>
        <v>2022</v>
      </c>
    </row>
    <row r="173" spans="1:118" ht="13" x14ac:dyDescent="0.25">
      <c r="A173" s="80" t="s">
        <v>344</v>
      </c>
      <c r="B173" s="71" t="s">
        <v>196</v>
      </c>
      <c r="C173" s="72" t="s">
        <v>197</v>
      </c>
      <c r="D173" s="71" t="s">
        <v>147</v>
      </c>
      <c r="E173" s="142" t="s">
        <v>1137</v>
      </c>
      <c r="F173" s="71" t="s">
        <v>385</v>
      </c>
      <c r="G173" s="73">
        <v>44896</v>
      </c>
      <c r="H173" s="73">
        <v>44896</v>
      </c>
      <c r="I173" s="74" t="s">
        <v>1223</v>
      </c>
      <c r="J173" s="142" t="s">
        <v>294</v>
      </c>
      <c r="K173" s="75" t="s">
        <v>295</v>
      </c>
      <c r="L173" s="71" t="s">
        <v>218</v>
      </c>
      <c r="M173" s="38" t="str">
        <f t="shared" si="111"/>
        <v>6274</v>
      </c>
      <c r="N173" s="71">
        <v>6274001906</v>
      </c>
      <c r="O173" s="75" t="s">
        <v>346</v>
      </c>
      <c r="P173" s="76"/>
      <c r="Q173" s="77"/>
      <c r="R173" s="76">
        <v>168057600</v>
      </c>
      <c r="S173" s="170">
        <f t="shared" si="94"/>
        <v>1167066.6666666667</v>
      </c>
      <c r="T173" s="155">
        <v>0</v>
      </c>
      <c r="U173" s="155">
        <v>0</v>
      </c>
      <c r="V173" s="155">
        <v>0</v>
      </c>
      <c r="W173" s="155">
        <v>0</v>
      </c>
      <c r="X173" s="155">
        <v>0</v>
      </c>
      <c r="Y173" s="155">
        <v>0</v>
      </c>
      <c r="Z173" s="155">
        <v>0</v>
      </c>
      <c r="AA173" s="155">
        <v>0</v>
      </c>
      <c r="AB173" s="155">
        <v>0</v>
      </c>
      <c r="AC173" s="155">
        <v>0</v>
      </c>
      <c r="AD173" s="155">
        <v>0</v>
      </c>
      <c r="AE173" s="155">
        <v>0</v>
      </c>
      <c r="AF173" s="155">
        <f t="shared" ref="AF173:AF204" si="118">+SUM(T173:AE173)</f>
        <v>0</v>
      </c>
      <c r="AG173" s="156">
        <v>0</v>
      </c>
      <c r="AH173" s="155">
        <v>0</v>
      </c>
      <c r="AI173" s="155">
        <v>0</v>
      </c>
      <c r="AJ173" s="155">
        <v>0</v>
      </c>
      <c r="AK173" s="155">
        <v>0</v>
      </c>
      <c r="AL173" s="155">
        <v>0</v>
      </c>
      <c r="AM173" s="155">
        <v>0</v>
      </c>
      <c r="AN173" s="155">
        <v>0</v>
      </c>
      <c r="AO173" s="155">
        <v>0</v>
      </c>
      <c r="AP173" s="155">
        <v>0</v>
      </c>
      <c r="AQ173" s="155">
        <v>0</v>
      </c>
      <c r="AR173" s="155">
        <v>0</v>
      </c>
      <c r="AS173" s="155">
        <v>0</v>
      </c>
      <c r="AT173" s="155">
        <f t="shared" ref="AT173:AT204" si="119">+SUM(AH173:AS173)</f>
        <v>0</v>
      </c>
      <c r="AU173" s="156">
        <v>0</v>
      </c>
      <c r="AV173" s="155">
        <v>0</v>
      </c>
      <c r="AW173" s="155">
        <v>0</v>
      </c>
      <c r="AX173" s="155">
        <v>0</v>
      </c>
      <c r="AY173" s="155">
        <v>0</v>
      </c>
      <c r="AZ173" s="155">
        <v>0</v>
      </c>
      <c r="BA173" s="155">
        <v>0</v>
      </c>
      <c r="BB173" s="155">
        <v>0</v>
      </c>
      <c r="BC173" s="155">
        <v>0</v>
      </c>
      <c r="BD173" s="155">
        <v>0</v>
      </c>
      <c r="BE173" s="155">
        <v>0</v>
      </c>
      <c r="BF173" s="155">
        <v>0</v>
      </c>
      <c r="BG173" s="155">
        <v>2800960</v>
      </c>
      <c r="BH173" s="155">
        <f t="shared" si="100"/>
        <v>2800960</v>
      </c>
      <c r="BI173" s="156">
        <f t="shared" si="112"/>
        <v>165256640</v>
      </c>
      <c r="BJ173" s="155">
        <v>2800960</v>
      </c>
      <c r="BK173" s="155">
        <v>2800960</v>
      </c>
      <c r="BL173" s="155">
        <v>2800960</v>
      </c>
      <c r="BM173" s="155">
        <v>2800960</v>
      </c>
      <c r="BN173" s="155">
        <v>2800960</v>
      </c>
      <c r="BO173" s="155">
        <v>2800960</v>
      </c>
      <c r="BP173" s="155">
        <v>2800960</v>
      </c>
      <c r="BQ173" s="155">
        <v>2800960</v>
      </c>
      <c r="BR173" s="155">
        <v>2800960</v>
      </c>
      <c r="BS173" s="155">
        <v>2800960</v>
      </c>
      <c r="BT173" s="155">
        <v>2800960</v>
      </c>
      <c r="BU173" s="155">
        <v>2800960</v>
      </c>
      <c r="BV173" s="155">
        <f t="shared" si="107"/>
        <v>33611520</v>
      </c>
      <c r="BW173" s="156">
        <f t="shared" si="113"/>
        <v>131645120</v>
      </c>
      <c r="BX173" s="157">
        <v>2800960</v>
      </c>
      <c r="BY173" s="157">
        <v>2800960</v>
      </c>
      <c r="BZ173" s="157">
        <v>2800960</v>
      </c>
      <c r="CA173" s="157">
        <v>2800960</v>
      </c>
      <c r="CB173" s="157">
        <v>2800960</v>
      </c>
      <c r="CC173" s="157">
        <v>2800960</v>
      </c>
      <c r="CD173" s="157">
        <v>2800960</v>
      </c>
      <c r="CE173" s="157">
        <v>2800960</v>
      </c>
      <c r="CF173" s="157">
        <v>2800960</v>
      </c>
      <c r="CG173" s="157">
        <v>2800960</v>
      </c>
      <c r="CH173" s="157">
        <v>2800960</v>
      </c>
      <c r="CI173" s="157">
        <v>2800960</v>
      </c>
      <c r="CJ173" s="155">
        <f t="shared" si="114"/>
        <v>33611520</v>
      </c>
      <c r="CK173" s="156">
        <f t="shared" si="109"/>
        <v>98033600</v>
      </c>
      <c r="CL173" s="155">
        <v>2800960</v>
      </c>
      <c r="CM173" s="155">
        <v>2800960</v>
      </c>
      <c r="CN173" s="155">
        <v>2800960</v>
      </c>
      <c r="CO173" s="155">
        <v>2800960</v>
      </c>
      <c r="CP173" s="155">
        <v>2800960</v>
      </c>
      <c r="CQ173" s="155">
        <v>2800960</v>
      </c>
      <c r="CR173" s="155">
        <v>2800960</v>
      </c>
      <c r="CS173" s="155">
        <v>2800960</v>
      </c>
      <c r="CT173" s="155">
        <v>2800960</v>
      </c>
      <c r="CU173" s="155">
        <v>2800960</v>
      </c>
      <c r="CV173" s="155">
        <v>2800960</v>
      </c>
      <c r="CW173" s="155">
        <v>2800960</v>
      </c>
      <c r="CX173" s="155">
        <f t="shared" si="115"/>
        <v>33611520</v>
      </c>
      <c r="CY173" s="155">
        <f t="shared" si="105"/>
        <v>64422080</v>
      </c>
      <c r="CZ173" s="155">
        <f t="shared" si="116"/>
        <v>1167066.6666666667</v>
      </c>
      <c r="DA173" s="155">
        <v>1167066.6666666667</v>
      </c>
      <c r="DB173" s="155">
        <v>1167066.6666666667</v>
      </c>
      <c r="DC173" s="155">
        <v>1167066.6666666667</v>
      </c>
      <c r="DD173" s="155"/>
      <c r="DE173" s="155"/>
      <c r="DF173" s="155"/>
      <c r="DG173" s="155"/>
      <c r="DH173" s="155"/>
      <c r="DI173" s="155"/>
      <c r="DJ173" s="155"/>
      <c r="DK173" s="155"/>
      <c r="DL173" s="155">
        <f t="shared" si="117"/>
        <v>4668266.666666667</v>
      </c>
      <c r="DM173" s="155">
        <f t="shared" si="95"/>
        <v>59753813.333333336</v>
      </c>
      <c r="DN173" s="1">
        <f t="shared" si="96"/>
        <v>2022</v>
      </c>
    </row>
    <row r="174" spans="1:118" ht="13" x14ac:dyDescent="0.25">
      <c r="A174" s="80" t="s">
        <v>344</v>
      </c>
      <c r="B174" s="71" t="s">
        <v>196</v>
      </c>
      <c r="C174" s="72" t="s">
        <v>197</v>
      </c>
      <c r="D174" s="71" t="s">
        <v>147</v>
      </c>
      <c r="E174" s="142" t="s">
        <v>1138</v>
      </c>
      <c r="F174" s="71" t="s">
        <v>386</v>
      </c>
      <c r="G174" s="73">
        <v>44896</v>
      </c>
      <c r="H174" s="73">
        <v>44896</v>
      </c>
      <c r="I174" s="74" t="s">
        <v>1223</v>
      </c>
      <c r="J174" s="142" t="s">
        <v>755</v>
      </c>
      <c r="K174" s="75" t="s">
        <v>305</v>
      </c>
      <c r="L174" s="71" t="s">
        <v>218</v>
      </c>
      <c r="M174" s="38" t="str">
        <f t="shared" si="111"/>
        <v>6274</v>
      </c>
      <c r="N174" s="71">
        <v>6274001906</v>
      </c>
      <c r="O174" s="75" t="s">
        <v>346</v>
      </c>
      <c r="P174" s="76"/>
      <c r="Q174" s="77"/>
      <c r="R174" s="76">
        <v>168057600</v>
      </c>
      <c r="S174" s="170">
        <f t="shared" si="94"/>
        <v>1167066.6666666667</v>
      </c>
      <c r="T174" s="155">
        <v>0</v>
      </c>
      <c r="U174" s="155">
        <v>0</v>
      </c>
      <c r="V174" s="155">
        <v>0</v>
      </c>
      <c r="W174" s="155">
        <v>0</v>
      </c>
      <c r="X174" s="155">
        <v>0</v>
      </c>
      <c r="Y174" s="155">
        <v>0</v>
      </c>
      <c r="Z174" s="155">
        <v>0</v>
      </c>
      <c r="AA174" s="155">
        <v>0</v>
      </c>
      <c r="AB174" s="155">
        <v>0</v>
      </c>
      <c r="AC174" s="155">
        <v>0</v>
      </c>
      <c r="AD174" s="155">
        <v>0</v>
      </c>
      <c r="AE174" s="155">
        <v>0</v>
      </c>
      <c r="AF174" s="155">
        <f t="shared" si="118"/>
        <v>0</v>
      </c>
      <c r="AG174" s="156">
        <v>0</v>
      </c>
      <c r="AH174" s="155">
        <v>0</v>
      </c>
      <c r="AI174" s="155">
        <v>0</v>
      </c>
      <c r="AJ174" s="155">
        <v>0</v>
      </c>
      <c r="AK174" s="155">
        <v>0</v>
      </c>
      <c r="AL174" s="155">
        <v>0</v>
      </c>
      <c r="AM174" s="155">
        <v>0</v>
      </c>
      <c r="AN174" s="155">
        <v>0</v>
      </c>
      <c r="AO174" s="155">
        <v>0</v>
      </c>
      <c r="AP174" s="155">
        <v>0</v>
      </c>
      <c r="AQ174" s="155">
        <v>0</v>
      </c>
      <c r="AR174" s="155">
        <v>0</v>
      </c>
      <c r="AS174" s="155">
        <v>0</v>
      </c>
      <c r="AT174" s="155">
        <f t="shared" si="119"/>
        <v>0</v>
      </c>
      <c r="AU174" s="156">
        <v>0</v>
      </c>
      <c r="AV174" s="155">
        <v>0</v>
      </c>
      <c r="AW174" s="155">
        <v>0</v>
      </c>
      <c r="AX174" s="155">
        <v>0</v>
      </c>
      <c r="AY174" s="155">
        <v>0</v>
      </c>
      <c r="AZ174" s="155">
        <v>0</v>
      </c>
      <c r="BA174" s="155">
        <v>0</v>
      </c>
      <c r="BB174" s="155">
        <v>0</v>
      </c>
      <c r="BC174" s="155">
        <v>0</v>
      </c>
      <c r="BD174" s="155">
        <v>0</v>
      </c>
      <c r="BE174" s="155">
        <v>0</v>
      </c>
      <c r="BF174" s="155">
        <v>0</v>
      </c>
      <c r="BG174" s="155">
        <v>2800960</v>
      </c>
      <c r="BH174" s="155">
        <f t="shared" si="100"/>
        <v>2800960</v>
      </c>
      <c r="BI174" s="156">
        <f t="shared" si="112"/>
        <v>165256640</v>
      </c>
      <c r="BJ174" s="155">
        <v>2800960</v>
      </c>
      <c r="BK174" s="155">
        <v>2800960</v>
      </c>
      <c r="BL174" s="155">
        <v>2800960</v>
      </c>
      <c r="BM174" s="155">
        <v>2800960</v>
      </c>
      <c r="BN174" s="155">
        <v>2800960</v>
      </c>
      <c r="BO174" s="155">
        <v>2800960</v>
      </c>
      <c r="BP174" s="155">
        <v>2800960</v>
      </c>
      <c r="BQ174" s="155">
        <v>2800960</v>
      </c>
      <c r="BR174" s="155">
        <v>2800960</v>
      </c>
      <c r="BS174" s="155">
        <v>2800960</v>
      </c>
      <c r="BT174" s="155">
        <v>2800960</v>
      </c>
      <c r="BU174" s="155">
        <v>2800960</v>
      </c>
      <c r="BV174" s="155">
        <f t="shared" si="107"/>
        <v>33611520</v>
      </c>
      <c r="BW174" s="156">
        <f t="shared" si="113"/>
        <v>131645120</v>
      </c>
      <c r="BX174" s="157">
        <v>2800960</v>
      </c>
      <c r="BY174" s="157">
        <v>2800960</v>
      </c>
      <c r="BZ174" s="157">
        <v>2800960</v>
      </c>
      <c r="CA174" s="157">
        <v>2800960</v>
      </c>
      <c r="CB174" s="157">
        <v>2800960</v>
      </c>
      <c r="CC174" s="157">
        <v>2800960</v>
      </c>
      <c r="CD174" s="157">
        <v>2800960</v>
      </c>
      <c r="CE174" s="157">
        <v>2800960</v>
      </c>
      <c r="CF174" s="157">
        <v>2800960</v>
      </c>
      <c r="CG174" s="157">
        <v>2800960</v>
      </c>
      <c r="CH174" s="157">
        <v>2800960</v>
      </c>
      <c r="CI174" s="157">
        <v>2800960</v>
      </c>
      <c r="CJ174" s="155">
        <f t="shared" si="114"/>
        <v>33611520</v>
      </c>
      <c r="CK174" s="156">
        <f t="shared" si="109"/>
        <v>98033600</v>
      </c>
      <c r="CL174" s="155">
        <v>2800960</v>
      </c>
      <c r="CM174" s="155">
        <v>2800960</v>
      </c>
      <c r="CN174" s="155">
        <v>2800960</v>
      </c>
      <c r="CO174" s="155">
        <v>2800960</v>
      </c>
      <c r="CP174" s="155">
        <v>2800960</v>
      </c>
      <c r="CQ174" s="155">
        <v>2800960</v>
      </c>
      <c r="CR174" s="155">
        <v>2800960</v>
      </c>
      <c r="CS174" s="155">
        <v>2800960</v>
      </c>
      <c r="CT174" s="155">
        <v>2800960</v>
      </c>
      <c r="CU174" s="155">
        <v>2800960</v>
      </c>
      <c r="CV174" s="155">
        <v>2800960</v>
      </c>
      <c r="CW174" s="155">
        <v>2800960</v>
      </c>
      <c r="CX174" s="155">
        <f t="shared" si="115"/>
        <v>33611520</v>
      </c>
      <c r="CY174" s="155">
        <f t="shared" si="105"/>
        <v>64422080</v>
      </c>
      <c r="CZ174" s="155">
        <f t="shared" si="116"/>
        <v>1167066.6666666667</v>
      </c>
      <c r="DA174" s="155">
        <v>1167066.6666666667</v>
      </c>
      <c r="DB174" s="155">
        <v>1167066.6666666667</v>
      </c>
      <c r="DC174" s="155">
        <v>1167066.6666666667</v>
      </c>
      <c r="DD174" s="155"/>
      <c r="DE174" s="155"/>
      <c r="DF174" s="155"/>
      <c r="DG174" s="155"/>
      <c r="DH174" s="155"/>
      <c r="DI174" s="155"/>
      <c r="DJ174" s="155"/>
      <c r="DK174" s="155"/>
      <c r="DL174" s="155">
        <f t="shared" si="117"/>
        <v>4668266.666666667</v>
      </c>
      <c r="DM174" s="155">
        <f t="shared" si="95"/>
        <v>59753813.333333336</v>
      </c>
      <c r="DN174" s="1">
        <f t="shared" si="96"/>
        <v>2022</v>
      </c>
    </row>
    <row r="175" spans="1:118" ht="13" x14ac:dyDescent="0.25">
      <c r="A175" s="80" t="s">
        <v>460</v>
      </c>
      <c r="B175" s="80" t="s">
        <v>39</v>
      </c>
      <c r="C175" s="72"/>
      <c r="D175" s="71" t="s">
        <v>82</v>
      </c>
      <c r="E175" s="142" t="s">
        <v>886</v>
      </c>
      <c r="F175" s="71" t="s">
        <v>462</v>
      </c>
      <c r="G175" s="73">
        <v>44896</v>
      </c>
      <c r="H175" s="73">
        <v>44683</v>
      </c>
      <c r="I175" s="74" t="s">
        <v>1223</v>
      </c>
      <c r="J175" s="142" t="s">
        <v>613</v>
      </c>
      <c r="K175" s="75" t="s">
        <v>46</v>
      </c>
      <c r="L175" s="71"/>
      <c r="M175" s="38" t="str">
        <f t="shared" si="111"/>
        <v>6274</v>
      </c>
      <c r="N175" s="71">
        <v>6274001903</v>
      </c>
      <c r="O175" s="75" t="s">
        <v>346</v>
      </c>
      <c r="P175" s="76"/>
      <c r="Q175" s="77"/>
      <c r="R175" s="76">
        <v>169034165</v>
      </c>
      <c r="S175" s="170">
        <f t="shared" si="94"/>
        <v>1173848.3680555555</v>
      </c>
      <c r="T175" s="155">
        <v>0</v>
      </c>
      <c r="U175" s="155">
        <v>0</v>
      </c>
      <c r="V175" s="155">
        <v>0</v>
      </c>
      <c r="W175" s="155">
        <v>0</v>
      </c>
      <c r="X175" s="155">
        <v>0</v>
      </c>
      <c r="Y175" s="155">
        <v>0</v>
      </c>
      <c r="Z175" s="155">
        <v>0</v>
      </c>
      <c r="AA175" s="155">
        <v>0</v>
      </c>
      <c r="AB175" s="155">
        <v>0</v>
      </c>
      <c r="AC175" s="155">
        <v>0</v>
      </c>
      <c r="AD175" s="155">
        <v>0</v>
      </c>
      <c r="AE175" s="155">
        <v>0</v>
      </c>
      <c r="AF175" s="155">
        <f t="shared" si="118"/>
        <v>0</v>
      </c>
      <c r="AG175" s="156">
        <v>0</v>
      </c>
      <c r="AH175" s="155">
        <v>0</v>
      </c>
      <c r="AI175" s="155">
        <v>0</v>
      </c>
      <c r="AJ175" s="155">
        <v>0</v>
      </c>
      <c r="AK175" s="155">
        <v>0</v>
      </c>
      <c r="AL175" s="155">
        <v>0</v>
      </c>
      <c r="AM175" s="155">
        <v>0</v>
      </c>
      <c r="AN175" s="155">
        <v>0</v>
      </c>
      <c r="AO175" s="155">
        <v>0</v>
      </c>
      <c r="AP175" s="155">
        <v>0</v>
      </c>
      <c r="AQ175" s="155">
        <v>0</v>
      </c>
      <c r="AR175" s="155">
        <v>0</v>
      </c>
      <c r="AS175" s="155">
        <v>0</v>
      </c>
      <c r="AT175" s="155">
        <f t="shared" si="119"/>
        <v>0</v>
      </c>
      <c r="AU175" s="156">
        <v>0</v>
      </c>
      <c r="AV175" s="155">
        <v>0</v>
      </c>
      <c r="AW175" s="155">
        <v>0</v>
      </c>
      <c r="AX175" s="155">
        <v>0</v>
      </c>
      <c r="AY175" s="155">
        <v>0</v>
      </c>
      <c r="AZ175" s="155">
        <v>2817236.0833333335</v>
      </c>
      <c r="BA175" s="155">
        <v>2817236.0833333335</v>
      </c>
      <c r="BB175" s="155">
        <v>2817236.0833333335</v>
      </c>
      <c r="BC175" s="155">
        <v>2817236.0833333335</v>
      </c>
      <c r="BD175" s="155">
        <v>2817236.0833333335</v>
      </c>
      <c r="BE175" s="155">
        <v>2817236.0833333335</v>
      </c>
      <c r="BF175" s="155">
        <v>2817236.0833333335</v>
      </c>
      <c r="BG175" s="155">
        <v>2817236.0833333335</v>
      </c>
      <c r="BH175" s="155">
        <f t="shared" ref="BH175:BH206" si="120">+SUM(AV175:BG175)</f>
        <v>22537888.666666664</v>
      </c>
      <c r="BI175" s="156">
        <f t="shared" si="112"/>
        <v>146496276.33333334</v>
      </c>
      <c r="BJ175" s="155">
        <v>2817236.0833333335</v>
      </c>
      <c r="BK175" s="155">
        <v>2817236.0833333335</v>
      </c>
      <c r="BL175" s="155">
        <v>2817236.0833333335</v>
      </c>
      <c r="BM175" s="155">
        <v>2817236.0833333335</v>
      </c>
      <c r="BN175" s="155">
        <v>2817236.0833333335</v>
      </c>
      <c r="BO175" s="155">
        <v>2817236.0833333335</v>
      </c>
      <c r="BP175" s="155">
        <v>2817236.0833333335</v>
      </c>
      <c r="BQ175" s="155">
        <v>2817236.0833333335</v>
      </c>
      <c r="BR175" s="155">
        <v>2817236.0833333335</v>
      </c>
      <c r="BS175" s="155">
        <v>2817236.0833333335</v>
      </c>
      <c r="BT175" s="155">
        <v>2817236.0833333335</v>
      </c>
      <c r="BU175" s="155">
        <v>2817236.0833333335</v>
      </c>
      <c r="BV175" s="155">
        <f t="shared" si="107"/>
        <v>33806832.999999993</v>
      </c>
      <c r="BW175" s="156">
        <f t="shared" si="113"/>
        <v>112689443.33333334</v>
      </c>
      <c r="BX175" s="157">
        <v>2817236.0833333335</v>
      </c>
      <c r="BY175" s="157">
        <v>2817236.0833333335</v>
      </c>
      <c r="BZ175" s="157">
        <v>2817236.0833333335</v>
      </c>
      <c r="CA175" s="157">
        <v>2817236.0833333335</v>
      </c>
      <c r="CB175" s="157">
        <v>2817236.0833333335</v>
      </c>
      <c r="CC175" s="157">
        <v>2817236.0833333335</v>
      </c>
      <c r="CD175" s="157">
        <v>2817236.0833333335</v>
      </c>
      <c r="CE175" s="157">
        <v>2817236.0833333335</v>
      </c>
      <c r="CF175" s="157">
        <v>2817236.0833333335</v>
      </c>
      <c r="CG175" s="157">
        <v>2817236.0833333335</v>
      </c>
      <c r="CH175" s="157">
        <v>2817236.0833333335</v>
      </c>
      <c r="CI175" s="157">
        <v>2817236.0833333335</v>
      </c>
      <c r="CJ175" s="155">
        <f t="shared" si="114"/>
        <v>33806832.999999993</v>
      </c>
      <c r="CK175" s="156">
        <f t="shared" si="109"/>
        <v>78882610.333333343</v>
      </c>
      <c r="CL175" s="155">
        <v>2817236.0833333335</v>
      </c>
      <c r="CM175" s="155">
        <v>2817236.0833333335</v>
      </c>
      <c r="CN175" s="155">
        <v>2817236.0833333335</v>
      </c>
      <c r="CO175" s="155">
        <v>2817236.0833333335</v>
      </c>
      <c r="CP175" s="155">
        <v>2817236.0833333335</v>
      </c>
      <c r="CQ175" s="155">
        <v>2817236.0833333335</v>
      </c>
      <c r="CR175" s="155">
        <v>2817236.0833333335</v>
      </c>
      <c r="CS175" s="155">
        <v>2817236.0833333335</v>
      </c>
      <c r="CT175" s="155">
        <v>2817236.0833333335</v>
      </c>
      <c r="CU175" s="155">
        <v>2817236.0833333335</v>
      </c>
      <c r="CV175" s="155">
        <v>2817236.0833333335</v>
      </c>
      <c r="CW175" s="155">
        <v>2817236.0833333335</v>
      </c>
      <c r="CX175" s="155">
        <f t="shared" si="115"/>
        <v>33806832.999999993</v>
      </c>
      <c r="CY175" s="155">
        <f t="shared" si="105"/>
        <v>45075777.333333351</v>
      </c>
      <c r="CZ175" s="155">
        <f t="shared" si="116"/>
        <v>1173848.3680555555</v>
      </c>
      <c r="DA175" s="155">
        <v>1173848.3680555555</v>
      </c>
      <c r="DB175" s="155">
        <v>1173848.3680555555</v>
      </c>
      <c r="DC175" s="155">
        <v>1173848.3680555555</v>
      </c>
      <c r="DD175" s="155"/>
      <c r="DE175" s="155"/>
      <c r="DF175" s="155"/>
      <c r="DG175" s="155"/>
      <c r="DH175" s="155"/>
      <c r="DI175" s="155"/>
      <c r="DJ175" s="155"/>
      <c r="DK175" s="155"/>
      <c r="DL175" s="155">
        <f t="shared" si="117"/>
        <v>4695393.472222222</v>
      </c>
      <c r="DM175" s="155">
        <f t="shared" si="95"/>
        <v>40380383.861111127</v>
      </c>
      <c r="DN175" s="1">
        <f t="shared" si="96"/>
        <v>2022</v>
      </c>
    </row>
    <row r="176" spans="1:118" ht="13" x14ac:dyDescent="0.25">
      <c r="A176" s="80" t="s">
        <v>460</v>
      </c>
      <c r="B176" s="80" t="s">
        <v>39</v>
      </c>
      <c r="C176" s="72"/>
      <c r="D176" s="71" t="s">
        <v>82</v>
      </c>
      <c r="E176" s="142" t="s">
        <v>887</v>
      </c>
      <c r="F176" s="71" t="s">
        <v>463</v>
      </c>
      <c r="G176" s="73">
        <v>44896</v>
      </c>
      <c r="H176" s="73">
        <v>44683</v>
      </c>
      <c r="I176" s="74" t="s">
        <v>783</v>
      </c>
      <c r="J176" s="142" t="s">
        <v>613</v>
      </c>
      <c r="K176" s="75" t="s">
        <v>46</v>
      </c>
      <c r="L176" s="71"/>
      <c r="M176" s="38" t="str">
        <f t="shared" si="111"/>
        <v>6274</v>
      </c>
      <c r="N176" s="71">
        <v>6274001903</v>
      </c>
      <c r="O176" s="75" t="s">
        <v>346</v>
      </c>
      <c r="P176" s="76"/>
      <c r="Q176" s="77"/>
      <c r="R176" s="76">
        <v>322725000</v>
      </c>
      <c r="S176" s="170">
        <f t="shared" si="94"/>
        <v>5378750</v>
      </c>
      <c r="T176" s="155">
        <v>0</v>
      </c>
      <c r="U176" s="155">
        <v>0</v>
      </c>
      <c r="V176" s="155">
        <v>0</v>
      </c>
      <c r="W176" s="155">
        <v>0</v>
      </c>
      <c r="X176" s="155">
        <v>0</v>
      </c>
      <c r="Y176" s="155">
        <v>0</v>
      </c>
      <c r="Z176" s="155">
        <v>0</v>
      </c>
      <c r="AA176" s="155">
        <v>0</v>
      </c>
      <c r="AB176" s="155">
        <v>0</v>
      </c>
      <c r="AC176" s="155">
        <v>0</v>
      </c>
      <c r="AD176" s="155">
        <v>0</v>
      </c>
      <c r="AE176" s="155">
        <v>0</v>
      </c>
      <c r="AF176" s="155">
        <f t="shared" si="118"/>
        <v>0</v>
      </c>
      <c r="AG176" s="159">
        <v>0</v>
      </c>
      <c r="AH176" s="155">
        <v>0</v>
      </c>
      <c r="AI176" s="155">
        <v>0</v>
      </c>
      <c r="AJ176" s="155">
        <v>0</v>
      </c>
      <c r="AK176" s="155">
        <v>0</v>
      </c>
      <c r="AL176" s="155">
        <v>0</v>
      </c>
      <c r="AM176" s="155">
        <v>0</v>
      </c>
      <c r="AN176" s="155">
        <v>0</v>
      </c>
      <c r="AO176" s="155">
        <v>0</v>
      </c>
      <c r="AP176" s="155">
        <v>0</v>
      </c>
      <c r="AQ176" s="155">
        <v>0</v>
      </c>
      <c r="AR176" s="155">
        <v>0</v>
      </c>
      <c r="AS176" s="155">
        <v>0</v>
      </c>
      <c r="AT176" s="155">
        <f t="shared" si="119"/>
        <v>0</v>
      </c>
      <c r="AU176" s="159">
        <v>0</v>
      </c>
      <c r="AV176" s="155">
        <v>0</v>
      </c>
      <c r="AW176" s="155">
        <v>0</v>
      </c>
      <c r="AX176" s="155">
        <v>0</v>
      </c>
      <c r="AY176" s="155">
        <v>0</v>
      </c>
      <c r="AZ176" s="155">
        <v>5378750</v>
      </c>
      <c r="BA176" s="155">
        <v>5378750</v>
      </c>
      <c r="BB176" s="155">
        <v>5378750</v>
      </c>
      <c r="BC176" s="155">
        <v>5378750</v>
      </c>
      <c r="BD176" s="155">
        <v>5378750</v>
      </c>
      <c r="BE176" s="155">
        <v>5378750</v>
      </c>
      <c r="BF176" s="155">
        <v>5378750</v>
      </c>
      <c r="BG176" s="155">
        <v>5378750</v>
      </c>
      <c r="BH176" s="155">
        <f t="shared" si="120"/>
        <v>43030000</v>
      </c>
      <c r="BI176" s="159">
        <f t="shared" si="112"/>
        <v>279695000</v>
      </c>
      <c r="BJ176" s="155">
        <v>5378750</v>
      </c>
      <c r="BK176" s="155">
        <v>5378750</v>
      </c>
      <c r="BL176" s="155">
        <v>5378750</v>
      </c>
      <c r="BM176" s="155">
        <v>5378750</v>
      </c>
      <c r="BN176" s="155">
        <v>5378750</v>
      </c>
      <c r="BO176" s="155">
        <v>5378750</v>
      </c>
      <c r="BP176" s="155">
        <v>5378750</v>
      </c>
      <c r="BQ176" s="155">
        <v>5378750</v>
      </c>
      <c r="BR176" s="155">
        <v>5378750</v>
      </c>
      <c r="BS176" s="155">
        <v>5378750</v>
      </c>
      <c r="BT176" s="155">
        <v>5378750</v>
      </c>
      <c r="BU176" s="155">
        <v>5378750</v>
      </c>
      <c r="BV176" s="155">
        <f t="shared" si="107"/>
        <v>64545000</v>
      </c>
      <c r="BW176" s="156">
        <f t="shared" si="113"/>
        <v>215150000</v>
      </c>
      <c r="BX176" s="157">
        <v>5378750</v>
      </c>
      <c r="BY176" s="157">
        <v>5378750</v>
      </c>
      <c r="BZ176" s="157">
        <v>5378750</v>
      </c>
      <c r="CA176" s="157">
        <v>5378750</v>
      </c>
      <c r="CB176" s="157">
        <v>5378750</v>
      </c>
      <c r="CC176" s="157">
        <v>5378750</v>
      </c>
      <c r="CD176" s="157">
        <v>5378750</v>
      </c>
      <c r="CE176" s="157">
        <v>5378750</v>
      </c>
      <c r="CF176" s="157">
        <v>5378750</v>
      </c>
      <c r="CG176" s="157">
        <v>5378750</v>
      </c>
      <c r="CH176" s="157">
        <v>5378750</v>
      </c>
      <c r="CI176" s="157">
        <v>5378750</v>
      </c>
      <c r="CJ176" s="155">
        <f t="shared" si="114"/>
        <v>64545000</v>
      </c>
      <c r="CK176" s="156">
        <f t="shared" si="109"/>
        <v>150605000</v>
      </c>
      <c r="CL176" s="155">
        <v>5378750</v>
      </c>
      <c r="CM176" s="155">
        <v>5378750</v>
      </c>
      <c r="CN176" s="155">
        <v>5378750</v>
      </c>
      <c r="CO176" s="155">
        <v>5378750</v>
      </c>
      <c r="CP176" s="155">
        <v>5378750</v>
      </c>
      <c r="CQ176" s="155">
        <v>5378750</v>
      </c>
      <c r="CR176" s="155">
        <v>5378750</v>
      </c>
      <c r="CS176" s="155">
        <v>5378750</v>
      </c>
      <c r="CT176" s="155">
        <v>5378750</v>
      </c>
      <c r="CU176" s="155">
        <v>5378750</v>
      </c>
      <c r="CV176" s="155">
        <v>5378750</v>
      </c>
      <c r="CW176" s="155">
        <v>5378750</v>
      </c>
      <c r="CX176" s="155">
        <f t="shared" si="115"/>
        <v>64545000</v>
      </c>
      <c r="CY176" s="155">
        <f t="shared" si="105"/>
        <v>86060000</v>
      </c>
      <c r="CZ176" s="155">
        <f t="shared" si="116"/>
        <v>5378750</v>
      </c>
      <c r="DA176" s="155">
        <v>5378750</v>
      </c>
      <c r="DB176" s="155">
        <v>5378750</v>
      </c>
      <c r="DC176" s="155">
        <v>5378750</v>
      </c>
      <c r="DD176" s="155"/>
      <c r="DE176" s="155"/>
      <c r="DF176" s="155"/>
      <c r="DG176" s="155"/>
      <c r="DH176" s="155"/>
      <c r="DI176" s="155"/>
      <c r="DJ176" s="155"/>
      <c r="DK176" s="155"/>
      <c r="DL176" s="155">
        <f t="shared" si="117"/>
        <v>21515000</v>
      </c>
      <c r="DM176" s="155">
        <f t="shared" si="95"/>
        <v>64545000</v>
      </c>
      <c r="DN176" s="1">
        <f t="shared" si="96"/>
        <v>2022</v>
      </c>
    </row>
    <row r="177" spans="1:118" ht="13" x14ac:dyDescent="0.25">
      <c r="A177" s="80" t="s">
        <v>460</v>
      </c>
      <c r="B177" s="80" t="s">
        <v>39</v>
      </c>
      <c r="C177" s="72"/>
      <c r="D177" s="71" t="s">
        <v>147</v>
      </c>
      <c r="E177" s="142" t="s">
        <v>924</v>
      </c>
      <c r="F177" s="71" t="s">
        <v>512</v>
      </c>
      <c r="G177" s="73">
        <v>44896</v>
      </c>
      <c r="H177" s="73">
        <v>44896</v>
      </c>
      <c r="I177" s="74" t="s">
        <v>717</v>
      </c>
      <c r="J177" s="74">
        <v>1001601400</v>
      </c>
      <c r="K177" s="75" t="s">
        <v>46</v>
      </c>
      <c r="L177" s="71"/>
      <c r="M177" s="38" t="str">
        <f t="shared" si="111"/>
        <v>6274</v>
      </c>
      <c r="N177" s="71">
        <v>6274001906</v>
      </c>
      <c r="O177" s="75" t="s">
        <v>346</v>
      </c>
      <c r="P177" s="76"/>
      <c r="Q177" s="77"/>
      <c r="R177" s="76">
        <v>79000000</v>
      </c>
      <c r="S177" s="170">
        <f t="shared" si="94"/>
        <v>2194444.4444444445</v>
      </c>
      <c r="T177" s="155">
        <v>0</v>
      </c>
      <c r="U177" s="155">
        <v>0</v>
      </c>
      <c r="V177" s="155">
        <v>0</v>
      </c>
      <c r="W177" s="155">
        <v>0</v>
      </c>
      <c r="X177" s="155">
        <v>0</v>
      </c>
      <c r="Y177" s="155">
        <v>0</v>
      </c>
      <c r="Z177" s="155">
        <v>0</v>
      </c>
      <c r="AA177" s="155">
        <v>0</v>
      </c>
      <c r="AB177" s="155">
        <v>0</v>
      </c>
      <c r="AC177" s="155">
        <v>0</v>
      </c>
      <c r="AD177" s="155">
        <v>0</v>
      </c>
      <c r="AE177" s="155">
        <v>0</v>
      </c>
      <c r="AF177" s="155">
        <f t="shared" si="118"/>
        <v>0</v>
      </c>
      <c r="AG177" s="156">
        <v>0</v>
      </c>
      <c r="AH177" s="155">
        <v>0</v>
      </c>
      <c r="AI177" s="155">
        <v>0</v>
      </c>
      <c r="AJ177" s="155">
        <v>0</v>
      </c>
      <c r="AK177" s="155">
        <v>0</v>
      </c>
      <c r="AL177" s="155">
        <v>0</v>
      </c>
      <c r="AM177" s="155">
        <v>0</v>
      </c>
      <c r="AN177" s="155">
        <v>0</v>
      </c>
      <c r="AO177" s="155">
        <v>0</v>
      </c>
      <c r="AP177" s="155">
        <v>0</v>
      </c>
      <c r="AQ177" s="155">
        <v>0</v>
      </c>
      <c r="AR177" s="155">
        <v>0</v>
      </c>
      <c r="AS177" s="155">
        <v>0</v>
      </c>
      <c r="AT177" s="155">
        <f t="shared" si="119"/>
        <v>0</v>
      </c>
      <c r="AU177" s="156">
        <v>0</v>
      </c>
      <c r="AV177" s="155">
        <v>0</v>
      </c>
      <c r="AW177" s="155">
        <v>0</v>
      </c>
      <c r="AX177" s="155">
        <v>0</v>
      </c>
      <c r="AY177" s="155">
        <v>0</v>
      </c>
      <c r="AZ177" s="155">
        <v>0</v>
      </c>
      <c r="BA177" s="155">
        <v>0</v>
      </c>
      <c r="BB177" s="155">
        <v>0</v>
      </c>
      <c r="BC177" s="155">
        <v>0</v>
      </c>
      <c r="BD177" s="155">
        <v>0</v>
      </c>
      <c r="BE177" s="155">
        <v>0</v>
      </c>
      <c r="BF177" s="155">
        <v>0</v>
      </c>
      <c r="BG177" s="155">
        <v>2194444.4444444445</v>
      </c>
      <c r="BH177" s="155">
        <f t="shared" si="120"/>
        <v>2194444.4444444445</v>
      </c>
      <c r="BI177" s="156">
        <f t="shared" si="112"/>
        <v>76805555.555555552</v>
      </c>
      <c r="BJ177" s="155">
        <v>2194444.4444444445</v>
      </c>
      <c r="BK177" s="155">
        <v>2194444.4444444445</v>
      </c>
      <c r="BL177" s="155">
        <v>2194444.4444444445</v>
      </c>
      <c r="BM177" s="155">
        <v>2194444.4444444445</v>
      </c>
      <c r="BN177" s="155">
        <v>2194444.4444444445</v>
      </c>
      <c r="BO177" s="155">
        <v>2194444.4444444445</v>
      </c>
      <c r="BP177" s="155">
        <v>2194444.4444444445</v>
      </c>
      <c r="BQ177" s="155">
        <v>2194444.4444444445</v>
      </c>
      <c r="BR177" s="155">
        <v>2194444.4444444445</v>
      </c>
      <c r="BS177" s="155">
        <v>2194444.4444444445</v>
      </c>
      <c r="BT177" s="155">
        <v>2194444.4444444445</v>
      </c>
      <c r="BU177" s="155">
        <v>2194444.4444444445</v>
      </c>
      <c r="BV177" s="155">
        <f t="shared" si="107"/>
        <v>26333333.333333332</v>
      </c>
      <c r="BW177" s="156">
        <f t="shared" si="113"/>
        <v>50472222.222222224</v>
      </c>
      <c r="BX177" s="157">
        <v>2194444.4444444445</v>
      </c>
      <c r="BY177" s="157">
        <v>2194444.4444444445</v>
      </c>
      <c r="BZ177" s="157">
        <v>2194444.4444444445</v>
      </c>
      <c r="CA177" s="157">
        <v>2194444.4444444445</v>
      </c>
      <c r="CB177" s="157">
        <v>2194444.4444444445</v>
      </c>
      <c r="CC177" s="157">
        <v>2194444.4444444445</v>
      </c>
      <c r="CD177" s="157">
        <v>2194444.4444444445</v>
      </c>
      <c r="CE177" s="157">
        <v>2194444.4444444445</v>
      </c>
      <c r="CF177" s="157">
        <v>2194444.4444444445</v>
      </c>
      <c r="CG177" s="157">
        <v>2194444.4444444445</v>
      </c>
      <c r="CH177" s="157">
        <v>2194444.4444444445</v>
      </c>
      <c r="CI177" s="157">
        <v>2194444.4444444445</v>
      </c>
      <c r="CJ177" s="155">
        <f t="shared" si="114"/>
        <v>26333333.333333332</v>
      </c>
      <c r="CK177" s="156">
        <f t="shared" si="109"/>
        <v>24138888.888888892</v>
      </c>
      <c r="CL177" s="155">
        <v>2194444.4444444445</v>
      </c>
      <c r="CM177" s="155">
        <v>2194444.4444444445</v>
      </c>
      <c r="CN177" s="155">
        <v>2194444.4444444445</v>
      </c>
      <c r="CO177" s="155">
        <v>2194444.4444444445</v>
      </c>
      <c r="CP177" s="155">
        <v>2194444.4444444445</v>
      </c>
      <c r="CQ177" s="155">
        <v>2194444.4444444445</v>
      </c>
      <c r="CR177" s="155">
        <v>2194444.4444444445</v>
      </c>
      <c r="CS177" s="155">
        <v>2194444.4444444445</v>
      </c>
      <c r="CT177" s="155">
        <v>2194444.4444444445</v>
      </c>
      <c r="CU177" s="155">
        <v>2194444.4444444445</v>
      </c>
      <c r="CV177" s="155">
        <v>2194424.4444444445</v>
      </c>
      <c r="CW177" s="155"/>
      <c r="CX177" s="155">
        <f t="shared" si="115"/>
        <v>24138868.888888888</v>
      </c>
      <c r="CY177" s="155">
        <f t="shared" si="105"/>
        <v>20.00000000372529</v>
      </c>
      <c r="CZ177" s="155">
        <f t="shared" ref="CZ177:CZ179" si="121">CY177</f>
        <v>20.00000000372529</v>
      </c>
      <c r="DA177" s="155">
        <v>20.00000000372529</v>
      </c>
      <c r="DB177" s="155"/>
      <c r="DC177" s="155">
        <v>0</v>
      </c>
      <c r="DD177" s="155"/>
      <c r="DE177" s="155"/>
      <c r="DF177" s="155"/>
      <c r="DG177" s="155"/>
      <c r="DH177" s="155"/>
      <c r="DI177" s="155"/>
      <c r="DJ177" s="155"/>
      <c r="DK177" s="155"/>
      <c r="DL177" s="155">
        <f t="shared" si="117"/>
        <v>40.000000007450581</v>
      </c>
      <c r="DM177" s="155">
        <f t="shared" si="95"/>
        <v>-20.00000000372529</v>
      </c>
      <c r="DN177" s="1">
        <f t="shared" si="96"/>
        <v>2022</v>
      </c>
    </row>
    <row r="178" spans="1:118" ht="13" x14ac:dyDescent="0.25">
      <c r="A178" s="80" t="s">
        <v>460</v>
      </c>
      <c r="B178" s="80" t="s">
        <v>39</v>
      </c>
      <c r="C178" s="72"/>
      <c r="D178" s="71" t="s">
        <v>147</v>
      </c>
      <c r="E178" s="142" t="s">
        <v>925</v>
      </c>
      <c r="F178" s="71" t="s">
        <v>513</v>
      </c>
      <c r="G178" s="73">
        <v>44896</v>
      </c>
      <c r="H178" s="73">
        <v>44896</v>
      </c>
      <c r="I178" s="74" t="s">
        <v>717</v>
      </c>
      <c r="J178" s="74">
        <v>1001601400</v>
      </c>
      <c r="K178" s="75" t="s">
        <v>46</v>
      </c>
      <c r="L178" s="71"/>
      <c r="M178" s="38" t="str">
        <f t="shared" si="111"/>
        <v>6274</v>
      </c>
      <c r="N178" s="71">
        <v>6274001906</v>
      </c>
      <c r="O178" s="75" t="s">
        <v>346</v>
      </c>
      <c r="P178" s="76"/>
      <c r="Q178" s="77"/>
      <c r="R178" s="76">
        <v>107800000</v>
      </c>
      <c r="S178" s="170">
        <f t="shared" si="94"/>
        <v>2994444.4444444445</v>
      </c>
      <c r="T178" s="155">
        <v>0</v>
      </c>
      <c r="U178" s="155">
        <v>0</v>
      </c>
      <c r="V178" s="155">
        <v>0</v>
      </c>
      <c r="W178" s="155">
        <v>0</v>
      </c>
      <c r="X178" s="155">
        <v>0</v>
      </c>
      <c r="Y178" s="155">
        <v>0</v>
      </c>
      <c r="Z178" s="155">
        <v>0</v>
      </c>
      <c r="AA178" s="155">
        <v>0</v>
      </c>
      <c r="AB178" s="155">
        <v>0</v>
      </c>
      <c r="AC178" s="155">
        <v>0</v>
      </c>
      <c r="AD178" s="155">
        <v>0</v>
      </c>
      <c r="AE178" s="155">
        <v>0</v>
      </c>
      <c r="AF178" s="155">
        <f t="shared" si="118"/>
        <v>0</v>
      </c>
      <c r="AG178" s="156">
        <v>0</v>
      </c>
      <c r="AH178" s="155">
        <v>0</v>
      </c>
      <c r="AI178" s="155">
        <v>0</v>
      </c>
      <c r="AJ178" s="155">
        <v>0</v>
      </c>
      <c r="AK178" s="155">
        <v>0</v>
      </c>
      <c r="AL178" s="155">
        <v>0</v>
      </c>
      <c r="AM178" s="155">
        <v>0</v>
      </c>
      <c r="AN178" s="155">
        <v>0</v>
      </c>
      <c r="AO178" s="155">
        <v>0</v>
      </c>
      <c r="AP178" s="155">
        <v>0</v>
      </c>
      <c r="AQ178" s="155">
        <v>0</v>
      </c>
      <c r="AR178" s="155">
        <v>0</v>
      </c>
      <c r="AS178" s="155">
        <v>0</v>
      </c>
      <c r="AT178" s="155">
        <f t="shared" si="119"/>
        <v>0</v>
      </c>
      <c r="AU178" s="156">
        <v>0</v>
      </c>
      <c r="AV178" s="155">
        <v>0</v>
      </c>
      <c r="AW178" s="155">
        <v>0</v>
      </c>
      <c r="AX178" s="155">
        <v>0</v>
      </c>
      <c r="AY178" s="155">
        <v>0</v>
      </c>
      <c r="AZ178" s="155">
        <v>0</v>
      </c>
      <c r="BA178" s="155">
        <v>0</v>
      </c>
      <c r="BB178" s="155">
        <v>0</v>
      </c>
      <c r="BC178" s="155">
        <v>0</v>
      </c>
      <c r="BD178" s="155">
        <v>0</v>
      </c>
      <c r="BE178" s="155">
        <v>0</v>
      </c>
      <c r="BF178" s="155">
        <v>0</v>
      </c>
      <c r="BG178" s="155">
        <v>2994444.4444444445</v>
      </c>
      <c r="BH178" s="155">
        <f t="shared" si="120"/>
        <v>2994444.4444444445</v>
      </c>
      <c r="BI178" s="156">
        <f t="shared" si="112"/>
        <v>104805555.55555555</v>
      </c>
      <c r="BJ178" s="155">
        <v>2994444.4444444445</v>
      </c>
      <c r="BK178" s="155">
        <v>2994444.4444444445</v>
      </c>
      <c r="BL178" s="155">
        <v>2994444.4444444445</v>
      </c>
      <c r="BM178" s="155">
        <v>2994444.4444444445</v>
      </c>
      <c r="BN178" s="155">
        <v>2994444.4444444445</v>
      </c>
      <c r="BO178" s="155">
        <v>2994444.4444444445</v>
      </c>
      <c r="BP178" s="155">
        <v>2994444.4444444445</v>
      </c>
      <c r="BQ178" s="155">
        <v>2994444.4444444445</v>
      </c>
      <c r="BR178" s="155">
        <v>2994444.4444444445</v>
      </c>
      <c r="BS178" s="155">
        <v>2994444.4444444445</v>
      </c>
      <c r="BT178" s="155">
        <v>2994444.4444444445</v>
      </c>
      <c r="BU178" s="155">
        <v>2994444.4444444445</v>
      </c>
      <c r="BV178" s="155">
        <f t="shared" si="107"/>
        <v>35933333.333333336</v>
      </c>
      <c r="BW178" s="156">
        <f t="shared" si="113"/>
        <v>68872222.222222209</v>
      </c>
      <c r="BX178" s="157">
        <v>2994444.4444444445</v>
      </c>
      <c r="BY178" s="157">
        <v>2994444.4444444445</v>
      </c>
      <c r="BZ178" s="157">
        <v>2994444.4444444445</v>
      </c>
      <c r="CA178" s="157">
        <v>2994444.4444444445</v>
      </c>
      <c r="CB178" s="157">
        <v>2994444.4444444445</v>
      </c>
      <c r="CC178" s="157">
        <v>2994444.4444444445</v>
      </c>
      <c r="CD178" s="157">
        <v>2994444.4444444445</v>
      </c>
      <c r="CE178" s="157">
        <v>2994444.4444444445</v>
      </c>
      <c r="CF178" s="157">
        <v>2994444.4444444445</v>
      </c>
      <c r="CG178" s="157">
        <v>2994444.4444444445</v>
      </c>
      <c r="CH178" s="157">
        <v>2994444.4444444445</v>
      </c>
      <c r="CI178" s="157">
        <v>2994444.4444444445</v>
      </c>
      <c r="CJ178" s="155">
        <f t="shared" si="114"/>
        <v>35933333.333333336</v>
      </c>
      <c r="CK178" s="156">
        <f t="shared" si="109"/>
        <v>32938888.888888873</v>
      </c>
      <c r="CL178" s="155">
        <v>2994444.4444444445</v>
      </c>
      <c r="CM178" s="155">
        <v>2994444.4444444445</v>
      </c>
      <c r="CN178" s="155">
        <v>2994444.4444444445</v>
      </c>
      <c r="CO178" s="155">
        <v>2994444.4444444445</v>
      </c>
      <c r="CP178" s="155">
        <v>2994444.4444444445</v>
      </c>
      <c r="CQ178" s="155">
        <v>2994444.4444444445</v>
      </c>
      <c r="CR178" s="155">
        <v>2994444.4444444445</v>
      </c>
      <c r="CS178" s="155">
        <v>2994444.4444444445</v>
      </c>
      <c r="CT178" s="155">
        <v>2994444.4444444445</v>
      </c>
      <c r="CU178" s="155">
        <v>2994444.4444444445</v>
      </c>
      <c r="CV178" s="155">
        <v>2994424.4444444445</v>
      </c>
      <c r="CW178" s="155"/>
      <c r="CX178" s="155">
        <f t="shared" si="115"/>
        <v>32938868.888888888</v>
      </c>
      <c r="CY178" s="155">
        <f t="shared" si="105"/>
        <v>19.999999985098839</v>
      </c>
      <c r="CZ178" s="155">
        <f t="shared" si="121"/>
        <v>19.999999985098839</v>
      </c>
      <c r="DA178" s="155">
        <v>19.999999985098839</v>
      </c>
      <c r="DB178" s="155"/>
      <c r="DC178" s="155">
        <v>0</v>
      </c>
      <c r="DD178" s="155"/>
      <c r="DE178" s="155"/>
      <c r="DF178" s="155"/>
      <c r="DG178" s="155"/>
      <c r="DH178" s="155"/>
      <c r="DI178" s="155"/>
      <c r="DJ178" s="155"/>
      <c r="DK178" s="155"/>
      <c r="DL178" s="155">
        <f t="shared" si="117"/>
        <v>39.999999970197678</v>
      </c>
      <c r="DM178" s="155">
        <f t="shared" si="95"/>
        <v>-19.999999985098839</v>
      </c>
      <c r="DN178" s="1">
        <f t="shared" si="96"/>
        <v>2022</v>
      </c>
    </row>
    <row r="179" spans="1:118" ht="13" x14ac:dyDescent="0.25">
      <c r="A179" s="80" t="s">
        <v>460</v>
      </c>
      <c r="B179" s="80" t="s">
        <v>39</v>
      </c>
      <c r="C179" s="72"/>
      <c r="D179" s="71" t="s">
        <v>147</v>
      </c>
      <c r="E179" s="142" t="s">
        <v>934</v>
      </c>
      <c r="F179" s="71" t="s">
        <v>519</v>
      </c>
      <c r="G179" s="73">
        <v>44896</v>
      </c>
      <c r="H179" s="73">
        <v>44927</v>
      </c>
      <c r="I179" s="74" t="s">
        <v>717</v>
      </c>
      <c r="J179" s="74">
        <v>1001601400</v>
      </c>
      <c r="K179" s="75" t="s">
        <v>46</v>
      </c>
      <c r="L179" s="71"/>
      <c r="M179" s="38" t="str">
        <f t="shared" si="111"/>
        <v>6274</v>
      </c>
      <c r="N179" s="71">
        <v>6274001906</v>
      </c>
      <c r="O179" s="75" t="s">
        <v>346</v>
      </c>
      <c r="P179" s="76"/>
      <c r="Q179" s="77"/>
      <c r="R179" s="76">
        <v>559630200</v>
      </c>
      <c r="S179" s="170">
        <f t="shared" si="94"/>
        <v>15545283.333333334</v>
      </c>
      <c r="T179" s="155">
        <v>0</v>
      </c>
      <c r="U179" s="155">
        <v>0</v>
      </c>
      <c r="V179" s="155">
        <v>0</v>
      </c>
      <c r="W179" s="155">
        <v>0</v>
      </c>
      <c r="X179" s="155">
        <v>0</v>
      </c>
      <c r="Y179" s="155">
        <v>0</v>
      </c>
      <c r="Z179" s="155">
        <v>0</v>
      </c>
      <c r="AA179" s="155">
        <v>0</v>
      </c>
      <c r="AB179" s="155">
        <v>0</v>
      </c>
      <c r="AC179" s="155">
        <v>0</v>
      </c>
      <c r="AD179" s="155">
        <v>0</v>
      </c>
      <c r="AE179" s="155">
        <v>0</v>
      </c>
      <c r="AF179" s="155">
        <f t="shared" si="118"/>
        <v>0</v>
      </c>
      <c r="AG179" s="156">
        <v>0</v>
      </c>
      <c r="AH179" s="155">
        <v>0</v>
      </c>
      <c r="AI179" s="155">
        <v>0</v>
      </c>
      <c r="AJ179" s="155">
        <v>0</v>
      </c>
      <c r="AK179" s="155">
        <v>0</v>
      </c>
      <c r="AL179" s="155">
        <v>0</v>
      </c>
      <c r="AM179" s="155">
        <v>0</v>
      </c>
      <c r="AN179" s="155">
        <v>0</v>
      </c>
      <c r="AO179" s="155">
        <v>0</v>
      </c>
      <c r="AP179" s="155">
        <v>0</v>
      </c>
      <c r="AQ179" s="155">
        <v>0</v>
      </c>
      <c r="AR179" s="155">
        <v>0</v>
      </c>
      <c r="AS179" s="155">
        <v>0</v>
      </c>
      <c r="AT179" s="155">
        <f t="shared" si="119"/>
        <v>0</v>
      </c>
      <c r="AU179" s="156">
        <v>0</v>
      </c>
      <c r="AV179" s="155">
        <v>0</v>
      </c>
      <c r="AW179" s="155">
        <v>0</v>
      </c>
      <c r="AX179" s="155">
        <v>0</v>
      </c>
      <c r="AY179" s="155">
        <v>0</v>
      </c>
      <c r="AZ179" s="155">
        <v>0</v>
      </c>
      <c r="BA179" s="155">
        <v>0</v>
      </c>
      <c r="BB179" s="155">
        <v>0</v>
      </c>
      <c r="BC179" s="155">
        <v>0</v>
      </c>
      <c r="BD179" s="155">
        <v>0</v>
      </c>
      <c r="BE179" s="155">
        <v>0</v>
      </c>
      <c r="BF179" s="155">
        <v>0</v>
      </c>
      <c r="BG179" s="155">
        <v>0</v>
      </c>
      <c r="BH179" s="155">
        <f t="shared" si="120"/>
        <v>0</v>
      </c>
      <c r="BI179" s="156">
        <v>0</v>
      </c>
      <c r="BJ179" s="155">
        <v>15545283.333333334</v>
      </c>
      <c r="BK179" s="155">
        <v>15545283.333333334</v>
      </c>
      <c r="BL179" s="155">
        <v>15545283.333333334</v>
      </c>
      <c r="BM179" s="155">
        <v>15545283.333333334</v>
      </c>
      <c r="BN179" s="155">
        <v>15545283.333333334</v>
      </c>
      <c r="BO179" s="155">
        <v>15545283.333333334</v>
      </c>
      <c r="BP179" s="155">
        <v>15545283.333333334</v>
      </c>
      <c r="BQ179" s="155">
        <v>15545283.333333334</v>
      </c>
      <c r="BR179" s="155">
        <v>15545283.333333334</v>
      </c>
      <c r="BS179" s="155">
        <v>15545283.333333334</v>
      </c>
      <c r="BT179" s="155">
        <v>15545283.333333334</v>
      </c>
      <c r="BU179" s="155">
        <v>15545283.333333334</v>
      </c>
      <c r="BV179" s="155">
        <f t="shared" si="107"/>
        <v>186543400.00000003</v>
      </c>
      <c r="BW179" s="156">
        <f>+R179-BV179</f>
        <v>373086800</v>
      </c>
      <c r="BX179" s="157">
        <v>15545283.333333334</v>
      </c>
      <c r="BY179" s="157">
        <v>15545283.333333334</v>
      </c>
      <c r="BZ179" s="157">
        <v>15545283.333333334</v>
      </c>
      <c r="CA179" s="157">
        <v>15545283.333333334</v>
      </c>
      <c r="CB179" s="157">
        <v>15545283.333333334</v>
      </c>
      <c r="CC179" s="157">
        <v>15545283.333333334</v>
      </c>
      <c r="CD179" s="157">
        <v>15545283.333333334</v>
      </c>
      <c r="CE179" s="157">
        <v>15545283.333333334</v>
      </c>
      <c r="CF179" s="157">
        <v>15545283.333333334</v>
      </c>
      <c r="CG179" s="157">
        <v>15545283.333333334</v>
      </c>
      <c r="CH179" s="157">
        <v>15545283.333333334</v>
      </c>
      <c r="CI179" s="157">
        <v>15545283.333333334</v>
      </c>
      <c r="CJ179" s="155">
        <f t="shared" si="114"/>
        <v>186543400.00000003</v>
      </c>
      <c r="CK179" s="156">
        <f t="shared" si="109"/>
        <v>186543399.99999997</v>
      </c>
      <c r="CL179" s="158">
        <v>15545283.333333334</v>
      </c>
      <c r="CM179" s="158">
        <v>15545283.333333334</v>
      </c>
      <c r="CN179" s="158">
        <v>15545283.333333334</v>
      </c>
      <c r="CO179" s="158">
        <v>15545283.333333334</v>
      </c>
      <c r="CP179" s="158">
        <v>15545283.333333334</v>
      </c>
      <c r="CQ179" s="158">
        <v>15545283.333333334</v>
      </c>
      <c r="CR179" s="158">
        <v>15545283.333333334</v>
      </c>
      <c r="CS179" s="158">
        <v>15545283.333333334</v>
      </c>
      <c r="CT179" s="158">
        <v>15545283.333333334</v>
      </c>
      <c r="CU179" s="158">
        <v>15545283.333333334</v>
      </c>
      <c r="CV179" s="158">
        <v>15545283.333333334</v>
      </c>
      <c r="CW179" s="158">
        <v>15545259.333333334</v>
      </c>
      <c r="CX179" s="158">
        <f t="shared" si="115"/>
        <v>186543376.00000003</v>
      </c>
      <c r="CY179" s="158">
        <f t="shared" si="105"/>
        <v>23.999999940395355</v>
      </c>
      <c r="CZ179" s="158">
        <f t="shared" si="121"/>
        <v>23.999999940395355</v>
      </c>
      <c r="DA179" s="158">
        <v>23.999999940395355</v>
      </c>
      <c r="DB179" s="158"/>
      <c r="DC179" s="158">
        <v>0</v>
      </c>
      <c r="DD179" s="158"/>
      <c r="DE179" s="158"/>
      <c r="DF179" s="158"/>
      <c r="DG179" s="158"/>
      <c r="DH179" s="158"/>
      <c r="DI179" s="158"/>
      <c r="DJ179" s="158"/>
      <c r="DK179" s="158"/>
      <c r="DL179" s="158">
        <f t="shared" si="117"/>
        <v>47.99999988079071</v>
      </c>
      <c r="DM179" s="158">
        <f t="shared" si="95"/>
        <v>-23.999999940395355</v>
      </c>
      <c r="DN179" s="1">
        <f t="shared" si="96"/>
        <v>2022</v>
      </c>
    </row>
    <row r="180" spans="1:118" ht="13" x14ac:dyDescent="0.25">
      <c r="A180" s="80" t="s">
        <v>712</v>
      </c>
      <c r="B180" s="80" t="s">
        <v>39</v>
      </c>
      <c r="C180" s="72"/>
      <c r="D180" s="161" t="s">
        <v>719</v>
      </c>
      <c r="E180" s="142" t="s">
        <v>702</v>
      </c>
      <c r="F180" s="71" t="s">
        <v>703</v>
      </c>
      <c r="G180" s="57">
        <v>44900</v>
      </c>
      <c r="H180" s="57">
        <v>44896</v>
      </c>
      <c r="I180" s="141" t="s">
        <v>720</v>
      </c>
      <c r="J180" s="141" t="s">
        <v>721</v>
      </c>
      <c r="K180" s="96" t="s">
        <v>50</v>
      </c>
      <c r="L180" s="38"/>
      <c r="M180" s="38" t="str">
        <f t="shared" si="111"/>
        <v>6423</v>
      </c>
      <c r="N180" s="57" t="s">
        <v>722</v>
      </c>
      <c r="O180" s="96">
        <v>6274001901</v>
      </c>
      <c r="P180" s="92"/>
      <c r="Q180" s="58"/>
      <c r="R180" s="158">
        <v>32200000</v>
      </c>
      <c r="S180" s="170">
        <f t="shared" si="94"/>
        <v>2683333.3333333335</v>
      </c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>
        <f t="shared" si="118"/>
        <v>0</v>
      </c>
      <c r="AG180" s="156">
        <v>0</v>
      </c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>
        <f t="shared" si="119"/>
        <v>0</v>
      </c>
      <c r="AU180" s="156">
        <v>0</v>
      </c>
      <c r="AV180" s="155">
        <v>0</v>
      </c>
      <c r="AW180" s="155">
        <v>0</v>
      </c>
      <c r="AX180" s="155">
        <v>0</v>
      </c>
      <c r="AY180" s="155">
        <v>0</v>
      </c>
      <c r="AZ180" s="155">
        <v>0</v>
      </c>
      <c r="BA180" s="155">
        <v>0</v>
      </c>
      <c r="BB180" s="155">
        <v>0</v>
      </c>
      <c r="BC180" s="155">
        <v>0</v>
      </c>
      <c r="BD180" s="155">
        <v>0</v>
      </c>
      <c r="BE180" s="155">
        <v>0</v>
      </c>
      <c r="BF180" s="155">
        <v>0</v>
      </c>
      <c r="BG180" s="155">
        <v>2683333.3333333335</v>
      </c>
      <c r="BH180" s="155">
        <f t="shared" si="120"/>
        <v>2683333.3333333335</v>
      </c>
      <c r="BI180" s="156">
        <f>+R180-BH180</f>
        <v>29516666.666666668</v>
      </c>
      <c r="BJ180" s="155">
        <v>2683333.3333333335</v>
      </c>
      <c r="BK180" s="155">
        <v>2683333.3333333335</v>
      </c>
      <c r="BL180" s="155">
        <v>2683333.3333333335</v>
      </c>
      <c r="BM180" s="155">
        <v>2683333.3333333335</v>
      </c>
      <c r="BN180" s="155">
        <v>2683333.3333333335</v>
      </c>
      <c r="BO180" s="155">
        <v>2683333.3333333335</v>
      </c>
      <c r="BP180" s="155">
        <v>2683333.3333333335</v>
      </c>
      <c r="BQ180" s="155">
        <v>2683333.3333333335</v>
      </c>
      <c r="BR180" s="155">
        <v>2683333.3333333335</v>
      </c>
      <c r="BS180" s="155">
        <v>2683333.3333333335</v>
      </c>
      <c r="BT180" s="155">
        <v>2683333.3333333335</v>
      </c>
      <c r="BU180" s="155"/>
      <c r="BV180" s="155">
        <f t="shared" si="107"/>
        <v>29516666.666666664</v>
      </c>
      <c r="BW180" s="156">
        <f>+BI180-BV180</f>
        <v>0</v>
      </c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  <c r="CJ180" s="155"/>
      <c r="CK180" s="156"/>
      <c r="CL180" s="155">
        <v>2683333.3333333335</v>
      </c>
      <c r="CM180" s="155">
        <v>2683333.3333333335</v>
      </c>
      <c r="CN180" s="155">
        <v>2683333.3333333335</v>
      </c>
      <c r="CO180" s="155">
        <v>2683333.3333333335</v>
      </c>
      <c r="CP180" s="155">
        <v>2683333.3333333335</v>
      </c>
      <c r="CQ180" s="155">
        <v>2683333.3333333335</v>
      </c>
      <c r="CR180" s="155">
        <v>2683333.3333333335</v>
      </c>
      <c r="CS180" s="155">
        <v>2683333.3333333335</v>
      </c>
      <c r="CT180" s="155">
        <v>2683333.3333333335</v>
      </c>
      <c r="CU180" s="155">
        <v>2683333.3333333335</v>
      </c>
      <c r="CV180" s="155">
        <v>2683333.3333333335</v>
      </c>
      <c r="CW180" s="155">
        <v>2683333.3333333335</v>
      </c>
      <c r="CX180" s="155">
        <f t="shared" si="115"/>
        <v>32199999.999999996</v>
      </c>
      <c r="CY180" s="155">
        <f>+R180-CX180</f>
        <v>0</v>
      </c>
      <c r="CZ180" s="155"/>
      <c r="DA180" s="155"/>
      <c r="DB180" s="155"/>
      <c r="DC180" s="155">
        <v>0</v>
      </c>
      <c r="DD180" s="155"/>
      <c r="DE180" s="155"/>
      <c r="DF180" s="155"/>
      <c r="DG180" s="155"/>
      <c r="DH180" s="155"/>
      <c r="DI180" s="155"/>
      <c r="DJ180" s="155"/>
      <c r="DK180" s="155"/>
      <c r="DL180" s="155">
        <f t="shared" si="117"/>
        <v>0</v>
      </c>
      <c r="DM180" s="155">
        <f t="shared" si="95"/>
        <v>0</v>
      </c>
      <c r="DN180" s="1">
        <f t="shared" si="96"/>
        <v>2022</v>
      </c>
    </row>
    <row r="181" spans="1:118" ht="13" x14ac:dyDescent="0.25">
      <c r="A181" s="80" t="s">
        <v>195</v>
      </c>
      <c r="B181" s="80" t="s">
        <v>205</v>
      </c>
      <c r="C181" s="72" t="s">
        <v>206</v>
      </c>
      <c r="D181" s="80" t="s">
        <v>82</v>
      </c>
      <c r="E181" s="150" t="s">
        <v>1027</v>
      </c>
      <c r="F181" s="80" t="s">
        <v>237</v>
      </c>
      <c r="G181" s="81">
        <v>44904</v>
      </c>
      <c r="H181" s="81">
        <v>44896</v>
      </c>
      <c r="I181" s="181" t="s">
        <v>783</v>
      </c>
      <c r="J181" s="150" t="s">
        <v>453</v>
      </c>
      <c r="K181" s="82" t="s">
        <v>238</v>
      </c>
      <c r="L181" s="80" t="s">
        <v>239</v>
      </c>
      <c r="M181" s="83" t="str">
        <f t="shared" si="111"/>
        <v>6274</v>
      </c>
      <c r="N181" s="80">
        <v>6274001903</v>
      </c>
      <c r="O181" s="82">
        <v>6274001903</v>
      </c>
      <c r="P181" s="76"/>
      <c r="Q181" s="77"/>
      <c r="R181" s="76">
        <v>4051850083</v>
      </c>
      <c r="S181" s="84">
        <f t="shared" si="94"/>
        <v>67530834.716666669</v>
      </c>
      <c r="T181" s="85">
        <v>0</v>
      </c>
      <c r="U181" s="85">
        <v>0</v>
      </c>
      <c r="V181" s="85">
        <v>0</v>
      </c>
      <c r="W181" s="85">
        <v>0</v>
      </c>
      <c r="X181" s="85">
        <v>0</v>
      </c>
      <c r="Y181" s="85">
        <v>0</v>
      </c>
      <c r="Z181" s="85">
        <v>0</v>
      </c>
      <c r="AA181" s="85">
        <v>0</v>
      </c>
      <c r="AB181" s="85">
        <v>0</v>
      </c>
      <c r="AC181" s="85">
        <v>0</v>
      </c>
      <c r="AD181" s="85">
        <v>0</v>
      </c>
      <c r="AE181" s="85">
        <v>0</v>
      </c>
      <c r="AF181" s="85">
        <f t="shared" si="118"/>
        <v>0</v>
      </c>
      <c r="AG181" s="195">
        <v>0</v>
      </c>
      <c r="AH181" s="85">
        <v>0</v>
      </c>
      <c r="AI181" s="85">
        <v>0</v>
      </c>
      <c r="AJ181" s="85">
        <v>0</v>
      </c>
      <c r="AK181" s="85">
        <v>0</v>
      </c>
      <c r="AL181" s="85">
        <v>0</v>
      </c>
      <c r="AM181" s="85">
        <v>0</v>
      </c>
      <c r="AN181" s="85">
        <v>0</v>
      </c>
      <c r="AO181" s="85">
        <v>0</v>
      </c>
      <c r="AP181" s="85">
        <v>0</v>
      </c>
      <c r="AQ181" s="85">
        <v>0</v>
      </c>
      <c r="AR181" s="85">
        <v>0</v>
      </c>
      <c r="AS181" s="85">
        <v>0</v>
      </c>
      <c r="AT181" s="85">
        <f t="shared" si="119"/>
        <v>0</v>
      </c>
      <c r="AU181" s="79">
        <v>0</v>
      </c>
      <c r="AV181" s="85">
        <v>0</v>
      </c>
      <c r="AW181" s="85">
        <v>0</v>
      </c>
      <c r="AX181" s="85">
        <v>0</v>
      </c>
      <c r="AY181" s="85">
        <v>0</v>
      </c>
      <c r="AZ181" s="85">
        <v>0</v>
      </c>
      <c r="BA181" s="85">
        <v>0</v>
      </c>
      <c r="BB181" s="85">
        <v>0</v>
      </c>
      <c r="BC181" s="85">
        <v>0</v>
      </c>
      <c r="BD181" s="85">
        <v>0</v>
      </c>
      <c r="BE181" s="85">
        <v>0</v>
      </c>
      <c r="BF181" s="85">
        <v>0</v>
      </c>
      <c r="BG181" s="85">
        <v>67900975</v>
      </c>
      <c r="BH181" s="85">
        <f t="shared" si="120"/>
        <v>67900975</v>
      </c>
      <c r="BI181" s="79">
        <f>+R181-BH181</f>
        <v>3983949108</v>
      </c>
      <c r="BJ181" s="85">
        <v>67900975</v>
      </c>
      <c r="BK181" s="85">
        <v>67900975</v>
      </c>
      <c r="BL181" s="85">
        <v>67900975</v>
      </c>
      <c r="BM181" s="85">
        <v>67900975</v>
      </c>
      <c r="BN181" s="85">
        <v>67900975</v>
      </c>
      <c r="BO181" s="85">
        <v>67900975</v>
      </c>
      <c r="BP181" s="85">
        <v>67900975</v>
      </c>
      <c r="BQ181" s="85">
        <v>67900975</v>
      </c>
      <c r="BR181" s="85">
        <v>67900975</v>
      </c>
      <c r="BS181" s="85">
        <v>67900975</v>
      </c>
      <c r="BT181" s="85">
        <v>67900975</v>
      </c>
      <c r="BU181" s="85">
        <v>67900975</v>
      </c>
      <c r="BV181" s="85">
        <f t="shared" si="107"/>
        <v>814811700</v>
      </c>
      <c r="BW181" s="79">
        <f>+BI181-BV181</f>
        <v>3169137408</v>
      </c>
      <c r="BX181" s="61">
        <v>67900975</v>
      </c>
      <c r="BY181" s="61">
        <v>67900975</v>
      </c>
      <c r="BZ181" s="61">
        <v>67900975</v>
      </c>
      <c r="CA181" s="61">
        <v>67900975</v>
      </c>
      <c r="CB181" s="61">
        <v>67900975</v>
      </c>
      <c r="CC181" s="61">
        <v>67900975</v>
      </c>
      <c r="CD181" s="61">
        <v>67900975</v>
      </c>
      <c r="CE181" s="61">
        <v>67900975</v>
      </c>
      <c r="CF181" s="61">
        <v>67900975</v>
      </c>
      <c r="CG181" s="61">
        <v>67900975</v>
      </c>
      <c r="CH181" s="61">
        <v>67900975</v>
      </c>
      <c r="CI181" s="61">
        <v>67900975</v>
      </c>
      <c r="CJ181" s="85">
        <f t="shared" ref="CJ181:CJ212" si="122">+SUM(BX181:CI181)</f>
        <v>814811700</v>
      </c>
      <c r="CK181" s="79">
        <f t="shared" ref="CK181:CK228" si="123">+BW181-CJ181</f>
        <v>2354325708</v>
      </c>
      <c r="CL181" s="41">
        <v>67900975</v>
      </c>
      <c r="CM181" s="41">
        <v>67900975</v>
      </c>
      <c r="CN181" s="41">
        <v>67900975</v>
      </c>
      <c r="CO181" s="41">
        <v>67900975</v>
      </c>
      <c r="CP181" s="41">
        <v>67900975</v>
      </c>
      <c r="CQ181" s="41">
        <v>67900975</v>
      </c>
      <c r="CR181" s="41">
        <v>67900975</v>
      </c>
      <c r="CS181" s="41">
        <v>67900975</v>
      </c>
      <c r="CT181" s="41">
        <v>67900975</v>
      </c>
      <c r="CU181" s="41">
        <v>67900975</v>
      </c>
      <c r="CV181" s="41">
        <v>67900975</v>
      </c>
      <c r="CW181" s="41">
        <v>67900975</v>
      </c>
      <c r="CX181" s="41">
        <f t="shared" si="115"/>
        <v>814811700</v>
      </c>
      <c r="CY181" s="41">
        <f t="shared" ref="CY181:CY212" si="124">+CK181-CX181</f>
        <v>1539514008</v>
      </c>
      <c r="CZ181" s="41">
        <f t="shared" ref="CZ181:CZ192" si="125">S181</f>
        <v>67530834.716666669</v>
      </c>
      <c r="DA181" s="41">
        <v>67530834.716666669</v>
      </c>
      <c r="DB181" s="41">
        <v>67530834.716666669</v>
      </c>
      <c r="DC181" s="41">
        <v>67530834.716666669</v>
      </c>
      <c r="DD181" s="41"/>
      <c r="DE181" s="41"/>
      <c r="DF181" s="41"/>
      <c r="DG181" s="41"/>
      <c r="DH181" s="41"/>
      <c r="DI181" s="41"/>
      <c r="DJ181" s="41"/>
      <c r="DK181" s="41"/>
      <c r="DL181" s="41">
        <f t="shared" si="117"/>
        <v>270123338.86666667</v>
      </c>
      <c r="DM181" s="41">
        <f t="shared" si="95"/>
        <v>1269390669.1333332</v>
      </c>
      <c r="DN181" s="86">
        <f t="shared" si="96"/>
        <v>2022</v>
      </c>
    </row>
    <row r="182" spans="1:118" ht="13" x14ac:dyDescent="0.25">
      <c r="A182" s="80" t="s">
        <v>460</v>
      </c>
      <c r="B182" s="80" t="s">
        <v>39</v>
      </c>
      <c r="C182" s="72"/>
      <c r="D182" s="71" t="s">
        <v>147</v>
      </c>
      <c r="E182" s="142" t="s">
        <v>923</v>
      </c>
      <c r="F182" s="71" t="s">
        <v>511</v>
      </c>
      <c r="G182" s="73">
        <v>44904</v>
      </c>
      <c r="H182" s="73">
        <v>44896</v>
      </c>
      <c r="I182" s="74" t="s">
        <v>1223</v>
      </c>
      <c r="J182" s="74">
        <v>1001602000</v>
      </c>
      <c r="K182" s="75" t="s">
        <v>66</v>
      </c>
      <c r="L182" s="71"/>
      <c r="M182" s="38" t="str">
        <f t="shared" si="111"/>
        <v>6274</v>
      </c>
      <c r="N182" s="71">
        <v>6274001906</v>
      </c>
      <c r="O182" s="75" t="s">
        <v>346</v>
      </c>
      <c r="P182" s="76"/>
      <c r="Q182" s="77"/>
      <c r="R182" s="76">
        <v>1067096720</v>
      </c>
      <c r="S182" s="170">
        <f t="shared" si="94"/>
        <v>7410393.888888889</v>
      </c>
      <c r="T182" s="155">
        <v>0</v>
      </c>
      <c r="U182" s="155">
        <v>0</v>
      </c>
      <c r="V182" s="155">
        <v>0</v>
      </c>
      <c r="W182" s="155">
        <v>0</v>
      </c>
      <c r="X182" s="155">
        <v>0</v>
      </c>
      <c r="Y182" s="155">
        <v>0</v>
      </c>
      <c r="Z182" s="155">
        <v>0</v>
      </c>
      <c r="AA182" s="155">
        <v>0</v>
      </c>
      <c r="AB182" s="155">
        <v>0</v>
      </c>
      <c r="AC182" s="155">
        <v>0</v>
      </c>
      <c r="AD182" s="155">
        <v>0</v>
      </c>
      <c r="AE182" s="155">
        <v>0</v>
      </c>
      <c r="AF182" s="155">
        <f t="shared" si="118"/>
        <v>0</v>
      </c>
      <c r="AG182" s="156">
        <v>0</v>
      </c>
      <c r="AH182" s="155">
        <v>0</v>
      </c>
      <c r="AI182" s="155">
        <v>0</v>
      </c>
      <c r="AJ182" s="155">
        <v>0</v>
      </c>
      <c r="AK182" s="155">
        <v>0</v>
      </c>
      <c r="AL182" s="155">
        <v>0</v>
      </c>
      <c r="AM182" s="155">
        <v>0</v>
      </c>
      <c r="AN182" s="155">
        <v>0</v>
      </c>
      <c r="AO182" s="155">
        <v>0</v>
      </c>
      <c r="AP182" s="155">
        <v>0</v>
      </c>
      <c r="AQ182" s="155">
        <v>0</v>
      </c>
      <c r="AR182" s="155">
        <v>0</v>
      </c>
      <c r="AS182" s="155">
        <v>0</v>
      </c>
      <c r="AT182" s="155">
        <f t="shared" si="119"/>
        <v>0</v>
      </c>
      <c r="AU182" s="156">
        <v>0</v>
      </c>
      <c r="AV182" s="155">
        <v>0</v>
      </c>
      <c r="AW182" s="155">
        <v>0</v>
      </c>
      <c r="AX182" s="155">
        <v>0</v>
      </c>
      <c r="AY182" s="155">
        <v>0</v>
      </c>
      <c r="AZ182" s="155">
        <v>0</v>
      </c>
      <c r="BA182" s="155">
        <v>0</v>
      </c>
      <c r="BB182" s="155">
        <v>0</v>
      </c>
      <c r="BC182" s="155">
        <v>0</v>
      </c>
      <c r="BD182" s="155">
        <v>0</v>
      </c>
      <c r="BE182" s="155">
        <v>0</v>
      </c>
      <c r="BF182" s="155">
        <v>0</v>
      </c>
      <c r="BG182" s="155">
        <v>17784945.333333332</v>
      </c>
      <c r="BH182" s="155">
        <f t="shared" si="120"/>
        <v>17784945.333333332</v>
      </c>
      <c r="BI182" s="156">
        <f>+R182-BH182</f>
        <v>1049311774.6666666</v>
      </c>
      <c r="BJ182" s="155">
        <v>17784945.333333332</v>
      </c>
      <c r="BK182" s="155">
        <v>17784945.333333332</v>
      </c>
      <c r="BL182" s="155">
        <v>17784945.333333332</v>
      </c>
      <c r="BM182" s="155">
        <v>17784945.333333332</v>
      </c>
      <c r="BN182" s="155">
        <v>17784945.333333332</v>
      </c>
      <c r="BO182" s="155">
        <v>17784945.333333332</v>
      </c>
      <c r="BP182" s="155">
        <v>17784945.333333332</v>
      </c>
      <c r="BQ182" s="155">
        <v>17784945.333333332</v>
      </c>
      <c r="BR182" s="155">
        <v>17784945.333333332</v>
      </c>
      <c r="BS182" s="155">
        <v>17784945.333333332</v>
      </c>
      <c r="BT182" s="155">
        <v>17784945.333333332</v>
      </c>
      <c r="BU182" s="155">
        <v>17784945.333333332</v>
      </c>
      <c r="BV182" s="155">
        <f t="shared" si="107"/>
        <v>213419344.00000003</v>
      </c>
      <c r="BW182" s="156">
        <f>+BI182-BV182</f>
        <v>835892430.66666663</v>
      </c>
      <c r="BX182" s="157">
        <v>17784945.333333332</v>
      </c>
      <c r="BY182" s="157">
        <v>17784945.333333332</v>
      </c>
      <c r="BZ182" s="157">
        <v>17784945.333333332</v>
      </c>
      <c r="CA182" s="157">
        <v>17784945.333333332</v>
      </c>
      <c r="CB182" s="157">
        <v>17784945.333333332</v>
      </c>
      <c r="CC182" s="157">
        <v>17784945.333333332</v>
      </c>
      <c r="CD182" s="157">
        <v>17784945.333333332</v>
      </c>
      <c r="CE182" s="157">
        <v>17784945.333333332</v>
      </c>
      <c r="CF182" s="157">
        <v>17784945.333333332</v>
      </c>
      <c r="CG182" s="157">
        <v>17784945.333333332</v>
      </c>
      <c r="CH182" s="157">
        <v>17784945.333333332</v>
      </c>
      <c r="CI182" s="157">
        <v>17784945.333333332</v>
      </c>
      <c r="CJ182" s="155">
        <f t="shared" si="122"/>
        <v>213419344.00000003</v>
      </c>
      <c r="CK182" s="156">
        <f t="shared" si="123"/>
        <v>622473086.66666663</v>
      </c>
      <c r="CL182" s="155">
        <v>17784945.333333332</v>
      </c>
      <c r="CM182" s="155">
        <v>17784945.333333332</v>
      </c>
      <c r="CN182" s="155">
        <v>17784945.333333332</v>
      </c>
      <c r="CO182" s="155">
        <v>17784945.333333332</v>
      </c>
      <c r="CP182" s="155">
        <v>17784945.333333332</v>
      </c>
      <c r="CQ182" s="155">
        <v>17784945.333333332</v>
      </c>
      <c r="CR182" s="155">
        <v>17784945.333333332</v>
      </c>
      <c r="CS182" s="155">
        <v>17784945.333333332</v>
      </c>
      <c r="CT182" s="155">
        <v>17784945.333333332</v>
      </c>
      <c r="CU182" s="155">
        <v>17784945.333333332</v>
      </c>
      <c r="CV182" s="155">
        <v>17784945.333333332</v>
      </c>
      <c r="CW182" s="155">
        <v>17784945.333333332</v>
      </c>
      <c r="CX182" s="155">
        <f t="shared" si="115"/>
        <v>213419344.00000003</v>
      </c>
      <c r="CY182" s="155">
        <f t="shared" si="124"/>
        <v>409053742.66666663</v>
      </c>
      <c r="CZ182" s="155">
        <f t="shared" si="125"/>
        <v>7410393.888888889</v>
      </c>
      <c r="DA182" s="155">
        <v>7410393.888888889</v>
      </c>
      <c r="DB182" s="155">
        <v>7410393.888888889</v>
      </c>
      <c r="DC182" s="155">
        <v>7410393.888888889</v>
      </c>
      <c r="DD182" s="155"/>
      <c r="DE182" s="155"/>
      <c r="DF182" s="155"/>
      <c r="DG182" s="155"/>
      <c r="DH182" s="155"/>
      <c r="DI182" s="155"/>
      <c r="DJ182" s="155"/>
      <c r="DK182" s="155"/>
      <c r="DL182" s="155">
        <f t="shared" si="117"/>
        <v>29641575.555555556</v>
      </c>
      <c r="DM182" s="155">
        <f t="shared" si="95"/>
        <v>379412167.11111104</v>
      </c>
      <c r="DN182" s="1">
        <f t="shared" si="96"/>
        <v>2022</v>
      </c>
    </row>
    <row r="183" spans="1:118" ht="13" x14ac:dyDescent="0.25">
      <c r="A183" s="80" t="s">
        <v>460</v>
      </c>
      <c r="B183" s="80" t="s">
        <v>39</v>
      </c>
      <c r="C183" s="72"/>
      <c r="D183" s="71" t="s">
        <v>147</v>
      </c>
      <c r="E183" s="142" t="s">
        <v>916</v>
      </c>
      <c r="F183" s="71" t="s">
        <v>507</v>
      </c>
      <c r="G183" s="73">
        <v>44909</v>
      </c>
      <c r="H183" s="73">
        <v>44849</v>
      </c>
      <c r="I183" s="74" t="s">
        <v>783</v>
      </c>
      <c r="J183" s="74">
        <v>1001601400</v>
      </c>
      <c r="K183" s="75" t="s">
        <v>46</v>
      </c>
      <c r="L183" s="71"/>
      <c r="M183" s="38" t="str">
        <f t="shared" si="111"/>
        <v>6274</v>
      </c>
      <c r="N183" s="71">
        <v>6274001906</v>
      </c>
      <c r="O183" s="75" t="s">
        <v>346</v>
      </c>
      <c r="P183" s="76"/>
      <c r="Q183" s="77"/>
      <c r="R183" s="76">
        <v>307501942</v>
      </c>
      <c r="S183" s="170">
        <f t="shared" si="94"/>
        <v>5125032.3666666662</v>
      </c>
      <c r="T183" s="155">
        <v>0</v>
      </c>
      <c r="U183" s="155">
        <v>0</v>
      </c>
      <c r="V183" s="155">
        <v>0</v>
      </c>
      <c r="W183" s="155">
        <v>0</v>
      </c>
      <c r="X183" s="155">
        <v>0</v>
      </c>
      <c r="Y183" s="155">
        <v>0</v>
      </c>
      <c r="Z183" s="155">
        <v>0</v>
      </c>
      <c r="AA183" s="155">
        <v>0</v>
      </c>
      <c r="AB183" s="155">
        <v>0</v>
      </c>
      <c r="AC183" s="155">
        <v>0</v>
      </c>
      <c r="AD183" s="155">
        <v>0</v>
      </c>
      <c r="AE183" s="155">
        <v>0</v>
      </c>
      <c r="AF183" s="155">
        <f t="shared" si="118"/>
        <v>0</v>
      </c>
      <c r="AG183" s="156">
        <v>0</v>
      </c>
      <c r="AH183" s="155">
        <v>0</v>
      </c>
      <c r="AI183" s="155">
        <v>0</v>
      </c>
      <c r="AJ183" s="155">
        <v>0</v>
      </c>
      <c r="AK183" s="155">
        <v>0</v>
      </c>
      <c r="AL183" s="155">
        <v>0</v>
      </c>
      <c r="AM183" s="155">
        <v>0</v>
      </c>
      <c r="AN183" s="155">
        <v>0</v>
      </c>
      <c r="AO183" s="155">
        <v>0</v>
      </c>
      <c r="AP183" s="155">
        <v>0</v>
      </c>
      <c r="AQ183" s="155">
        <v>0</v>
      </c>
      <c r="AR183" s="155">
        <v>0</v>
      </c>
      <c r="AS183" s="155">
        <v>0</v>
      </c>
      <c r="AT183" s="155">
        <f t="shared" si="119"/>
        <v>0</v>
      </c>
      <c r="AU183" s="156">
        <v>0</v>
      </c>
      <c r="AV183" s="155">
        <v>0</v>
      </c>
      <c r="AW183" s="155">
        <v>0</v>
      </c>
      <c r="AX183" s="155">
        <v>0</v>
      </c>
      <c r="AY183" s="155">
        <v>0</v>
      </c>
      <c r="AZ183" s="155">
        <v>0</v>
      </c>
      <c r="BA183" s="155">
        <v>0</v>
      </c>
      <c r="BB183" s="155">
        <v>0</v>
      </c>
      <c r="BC183" s="155">
        <v>0</v>
      </c>
      <c r="BD183" s="155">
        <v>0</v>
      </c>
      <c r="BE183" s="155">
        <v>5125032.3666666662</v>
      </c>
      <c r="BF183" s="155">
        <v>5125032.3666666662</v>
      </c>
      <c r="BG183" s="155">
        <v>5125032.3666666662</v>
      </c>
      <c r="BH183" s="155">
        <f t="shared" si="120"/>
        <v>15375097.099999998</v>
      </c>
      <c r="BI183" s="156">
        <f>+R183-BH183</f>
        <v>292126844.89999998</v>
      </c>
      <c r="BJ183" s="155">
        <v>5125032.3666666662</v>
      </c>
      <c r="BK183" s="155">
        <v>5125032.3666666662</v>
      </c>
      <c r="BL183" s="155">
        <v>5125032.3666666662</v>
      </c>
      <c r="BM183" s="155">
        <v>5125032.3666666662</v>
      </c>
      <c r="BN183" s="155">
        <v>5125032.3666666662</v>
      </c>
      <c r="BO183" s="155">
        <v>5125032.3666666662</v>
      </c>
      <c r="BP183" s="155">
        <v>5125032.3666666662</v>
      </c>
      <c r="BQ183" s="155">
        <v>5125032.3666666662</v>
      </c>
      <c r="BR183" s="155">
        <v>5125032.3666666662</v>
      </c>
      <c r="BS183" s="155">
        <v>5125032.3666666662</v>
      </c>
      <c r="BT183" s="155">
        <v>5125032.3666666662</v>
      </c>
      <c r="BU183" s="155">
        <v>5125032.3666666662</v>
      </c>
      <c r="BV183" s="155">
        <f t="shared" si="107"/>
        <v>61500388.399999999</v>
      </c>
      <c r="BW183" s="156">
        <f>+BI183-BV183</f>
        <v>230626456.49999997</v>
      </c>
      <c r="BX183" s="157">
        <v>5125032.3666666662</v>
      </c>
      <c r="BY183" s="157">
        <v>5125032.3666666662</v>
      </c>
      <c r="BZ183" s="157">
        <v>5125032.3666666662</v>
      </c>
      <c r="CA183" s="157">
        <v>5125032.3666666662</v>
      </c>
      <c r="CB183" s="157">
        <v>5125032.3666666662</v>
      </c>
      <c r="CC183" s="157">
        <v>5125032.3666666662</v>
      </c>
      <c r="CD183" s="157">
        <v>5125032.3666666662</v>
      </c>
      <c r="CE183" s="157">
        <v>5125032.3666666662</v>
      </c>
      <c r="CF183" s="157">
        <v>5125032.3666666662</v>
      </c>
      <c r="CG183" s="157">
        <v>5125032.3666666662</v>
      </c>
      <c r="CH183" s="157">
        <v>5125032.3666666662</v>
      </c>
      <c r="CI183" s="157">
        <v>5125032.3666666662</v>
      </c>
      <c r="CJ183" s="155">
        <f t="shared" si="122"/>
        <v>61500388.399999999</v>
      </c>
      <c r="CK183" s="156">
        <f t="shared" si="123"/>
        <v>169126068.09999996</v>
      </c>
      <c r="CL183" s="155">
        <v>5125032.3666666662</v>
      </c>
      <c r="CM183" s="155">
        <v>5125032.3666666662</v>
      </c>
      <c r="CN183" s="155">
        <v>5125032.3666666662</v>
      </c>
      <c r="CO183" s="155">
        <v>5125032.3666666662</v>
      </c>
      <c r="CP183" s="155">
        <v>5125032.3666666662</v>
      </c>
      <c r="CQ183" s="155">
        <v>5125032.3666666662</v>
      </c>
      <c r="CR183" s="155">
        <v>5125032.3666666662</v>
      </c>
      <c r="CS183" s="155">
        <v>5125032.3666666662</v>
      </c>
      <c r="CT183" s="155">
        <v>5125032.3666666662</v>
      </c>
      <c r="CU183" s="155">
        <v>5125032.3666666662</v>
      </c>
      <c r="CV183" s="155">
        <v>5125032.3666666662</v>
      </c>
      <c r="CW183" s="155">
        <v>5125032.3666666662</v>
      </c>
      <c r="CX183" s="155">
        <f t="shared" si="115"/>
        <v>61500388.399999999</v>
      </c>
      <c r="CY183" s="155">
        <f t="shared" si="124"/>
        <v>107625679.69999996</v>
      </c>
      <c r="CZ183" s="155">
        <f t="shared" si="125"/>
        <v>5125032.3666666662</v>
      </c>
      <c r="DA183" s="155">
        <v>5125032.3666666662</v>
      </c>
      <c r="DB183" s="155">
        <v>5125032.3666666662</v>
      </c>
      <c r="DC183" s="155">
        <v>5125032.3666666662</v>
      </c>
      <c r="DD183" s="155"/>
      <c r="DE183" s="155"/>
      <c r="DF183" s="155"/>
      <c r="DG183" s="155"/>
      <c r="DH183" s="155"/>
      <c r="DI183" s="155"/>
      <c r="DJ183" s="155"/>
      <c r="DK183" s="155"/>
      <c r="DL183" s="155">
        <f t="shared" si="117"/>
        <v>20500129.466666665</v>
      </c>
      <c r="DM183" s="155">
        <f t="shared" si="95"/>
        <v>87125550.23333329</v>
      </c>
      <c r="DN183" s="1">
        <f t="shared" si="96"/>
        <v>2022</v>
      </c>
    </row>
    <row r="184" spans="1:118" ht="13" x14ac:dyDescent="0.25">
      <c r="A184" s="38" t="s">
        <v>38</v>
      </c>
      <c r="B184" s="38" t="s">
        <v>39</v>
      </c>
      <c r="C184" s="89"/>
      <c r="D184" s="38" t="s">
        <v>40</v>
      </c>
      <c r="E184" s="151" t="s">
        <v>123</v>
      </c>
      <c r="F184" s="38" t="s">
        <v>124</v>
      </c>
      <c r="G184" s="57">
        <v>44914</v>
      </c>
      <c r="H184" s="57">
        <v>44927</v>
      </c>
      <c r="I184" s="90" t="s">
        <v>1194</v>
      </c>
      <c r="J184" s="151" t="s">
        <v>760</v>
      </c>
      <c r="K184" s="96" t="s">
        <v>125</v>
      </c>
      <c r="L184" s="38"/>
      <c r="M184" s="38" t="str">
        <f t="shared" si="111"/>
        <v>6274</v>
      </c>
      <c r="N184" s="38">
        <v>6274001901</v>
      </c>
      <c r="O184" s="96"/>
      <c r="P184" s="92"/>
      <c r="Q184" s="58"/>
      <c r="R184" s="92">
        <v>23184211519</v>
      </c>
      <c r="S184" s="93">
        <f t="shared" si="94"/>
        <v>77280705.063333333</v>
      </c>
      <c r="T184" s="41">
        <v>0</v>
      </c>
      <c r="U184" s="41">
        <v>0</v>
      </c>
      <c r="V184" s="41">
        <v>0</v>
      </c>
      <c r="W184" s="41">
        <v>0</v>
      </c>
      <c r="X184" s="41">
        <v>0</v>
      </c>
      <c r="Y184" s="41">
        <v>0</v>
      </c>
      <c r="Z184" s="41">
        <v>0</v>
      </c>
      <c r="AA184" s="41">
        <v>0</v>
      </c>
      <c r="AB184" s="41">
        <v>0</v>
      </c>
      <c r="AC184" s="41">
        <v>0</v>
      </c>
      <c r="AD184" s="41">
        <v>0</v>
      </c>
      <c r="AE184" s="41">
        <v>0</v>
      </c>
      <c r="AF184" s="41">
        <f t="shared" si="118"/>
        <v>0</v>
      </c>
      <c r="AG184" s="95">
        <v>0</v>
      </c>
      <c r="AH184" s="41">
        <v>0</v>
      </c>
      <c r="AI184" s="41">
        <v>0</v>
      </c>
      <c r="AJ184" s="41">
        <v>0</v>
      </c>
      <c r="AK184" s="41">
        <v>0</v>
      </c>
      <c r="AL184" s="41">
        <v>0</v>
      </c>
      <c r="AM184" s="41">
        <v>0</v>
      </c>
      <c r="AN184" s="41">
        <v>0</v>
      </c>
      <c r="AO184" s="41">
        <v>0</v>
      </c>
      <c r="AP184" s="41">
        <v>0</v>
      </c>
      <c r="AQ184" s="41">
        <v>0</v>
      </c>
      <c r="AR184" s="41">
        <v>0</v>
      </c>
      <c r="AS184" s="41">
        <v>0</v>
      </c>
      <c r="AT184" s="41">
        <f t="shared" si="119"/>
        <v>0</v>
      </c>
      <c r="AU184" s="95">
        <v>0</v>
      </c>
      <c r="AV184" s="41">
        <v>0</v>
      </c>
      <c r="AW184" s="41">
        <v>0</v>
      </c>
      <c r="AX184" s="41">
        <v>0</v>
      </c>
      <c r="AY184" s="41">
        <v>0</v>
      </c>
      <c r="AZ184" s="41">
        <v>0</v>
      </c>
      <c r="BA184" s="41">
        <v>0</v>
      </c>
      <c r="BB184" s="41">
        <v>0</v>
      </c>
      <c r="BC184" s="41">
        <v>0</v>
      </c>
      <c r="BD184" s="41">
        <v>0</v>
      </c>
      <c r="BE184" s="41">
        <v>0</v>
      </c>
      <c r="BF184" s="41">
        <v>0</v>
      </c>
      <c r="BG184" s="41">
        <v>0</v>
      </c>
      <c r="BH184" s="41">
        <f t="shared" si="120"/>
        <v>0</v>
      </c>
      <c r="BI184" s="94">
        <v>0</v>
      </c>
      <c r="BJ184" s="41">
        <v>77280705.063333333</v>
      </c>
      <c r="BK184" s="41">
        <v>77280705.063333333</v>
      </c>
      <c r="BL184" s="41">
        <v>77280705.063333333</v>
      </c>
      <c r="BM184" s="41">
        <v>77280705.063333333</v>
      </c>
      <c r="BN184" s="41">
        <v>77280705.063333333</v>
      </c>
      <c r="BO184" s="41">
        <v>77280705.063333333</v>
      </c>
      <c r="BP184" s="41">
        <v>77280705.063333333</v>
      </c>
      <c r="BQ184" s="41">
        <v>77280705.063333333</v>
      </c>
      <c r="BR184" s="41">
        <v>77280705.063333333</v>
      </c>
      <c r="BS184" s="41">
        <v>77280705.063333333</v>
      </c>
      <c r="BT184" s="41">
        <v>77280705.063333333</v>
      </c>
      <c r="BU184" s="41">
        <v>77280705.063333333</v>
      </c>
      <c r="BV184" s="41">
        <f t="shared" si="107"/>
        <v>927368460.75999975</v>
      </c>
      <c r="BW184" s="94">
        <f t="shared" ref="BW184:BW196" si="126">+R184-BV184</f>
        <v>22256843058.240002</v>
      </c>
      <c r="BX184" s="61">
        <v>77280705.063333333</v>
      </c>
      <c r="BY184" s="61">
        <v>77280705.063333333</v>
      </c>
      <c r="BZ184" s="61">
        <v>77280705.063333333</v>
      </c>
      <c r="CA184" s="61">
        <v>77280705.063333333</v>
      </c>
      <c r="CB184" s="61">
        <v>77280705.063333333</v>
      </c>
      <c r="CC184" s="61">
        <v>77280705.063333333</v>
      </c>
      <c r="CD184" s="61">
        <v>77280705.063333333</v>
      </c>
      <c r="CE184" s="61">
        <v>77280705.063333333</v>
      </c>
      <c r="CF184" s="61">
        <v>77280705.063333333</v>
      </c>
      <c r="CG184" s="61">
        <v>77280705.063333333</v>
      </c>
      <c r="CH184" s="61">
        <v>77280705.063333333</v>
      </c>
      <c r="CI184" s="61">
        <v>77280705.063333333</v>
      </c>
      <c r="CJ184" s="41">
        <f t="shared" si="122"/>
        <v>927368460.75999975</v>
      </c>
      <c r="CK184" s="95">
        <f t="shared" si="123"/>
        <v>21329474597.480003</v>
      </c>
      <c r="CL184" s="95">
        <v>77280705.063333333</v>
      </c>
      <c r="CM184" s="95">
        <v>77280705.063333333</v>
      </c>
      <c r="CN184" s="95">
        <v>77280705.063333333</v>
      </c>
      <c r="CO184" s="95">
        <v>77280705.063333333</v>
      </c>
      <c r="CP184" s="95">
        <v>77280705.063333333</v>
      </c>
      <c r="CQ184" s="95">
        <v>77280705.063333333</v>
      </c>
      <c r="CR184" s="95">
        <v>77280705.063333333</v>
      </c>
      <c r="CS184" s="95">
        <v>77280705.063333333</v>
      </c>
      <c r="CT184" s="95">
        <v>77280705.063333333</v>
      </c>
      <c r="CU184" s="95">
        <v>77280705.063333333</v>
      </c>
      <c r="CV184" s="95">
        <v>77280705.063333333</v>
      </c>
      <c r="CW184" s="95">
        <v>77280705.063333333</v>
      </c>
      <c r="CX184" s="95">
        <f t="shared" si="115"/>
        <v>927368460.75999975</v>
      </c>
      <c r="CY184" s="95">
        <f t="shared" si="124"/>
        <v>20402106136.720005</v>
      </c>
      <c r="CZ184" s="95">
        <f t="shared" si="125"/>
        <v>77280705.063333333</v>
      </c>
      <c r="DA184" s="95">
        <v>77280705.063333333</v>
      </c>
      <c r="DB184" s="95">
        <v>77280705.063333333</v>
      </c>
      <c r="DC184" s="95">
        <v>77280705.063333333</v>
      </c>
      <c r="DD184" s="95"/>
      <c r="DE184" s="95"/>
      <c r="DF184" s="95"/>
      <c r="DG184" s="95"/>
      <c r="DH184" s="95"/>
      <c r="DI184" s="95"/>
      <c r="DJ184" s="95"/>
      <c r="DK184" s="95"/>
      <c r="DL184" s="95">
        <f t="shared" si="117"/>
        <v>309122820.25333333</v>
      </c>
      <c r="DM184" s="95">
        <f t="shared" si="95"/>
        <v>20092983316.466671</v>
      </c>
      <c r="DN184" s="42">
        <f t="shared" si="96"/>
        <v>2022</v>
      </c>
    </row>
    <row r="185" spans="1:118" ht="13" x14ac:dyDescent="0.25">
      <c r="A185" s="38" t="s">
        <v>38</v>
      </c>
      <c r="B185" s="38" t="s">
        <v>39</v>
      </c>
      <c r="C185" s="89"/>
      <c r="D185" s="38" t="s">
        <v>40</v>
      </c>
      <c r="E185" s="151" t="s">
        <v>126</v>
      </c>
      <c r="F185" s="38" t="s">
        <v>127</v>
      </c>
      <c r="G185" s="57">
        <v>44914</v>
      </c>
      <c r="H185" s="57">
        <v>44927</v>
      </c>
      <c r="I185" s="90" t="s">
        <v>1194</v>
      </c>
      <c r="J185" s="151" t="s">
        <v>637</v>
      </c>
      <c r="K185" s="96" t="s">
        <v>87</v>
      </c>
      <c r="L185" s="38"/>
      <c r="M185" s="38" t="str">
        <f t="shared" si="111"/>
        <v>6274</v>
      </c>
      <c r="N185" s="38">
        <v>6274001901</v>
      </c>
      <c r="O185" s="96"/>
      <c r="P185" s="92"/>
      <c r="Q185" s="58"/>
      <c r="R185" s="92">
        <v>14213865604</v>
      </c>
      <c r="S185" s="93">
        <f t="shared" si="94"/>
        <v>47379552.013333336</v>
      </c>
      <c r="T185" s="41">
        <v>0</v>
      </c>
      <c r="U185" s="41">
        <v>0</v>
      </c>
      <c r="V185" s="41">
        <v>0</v>
      </c>
      <c r="W185" s="41">
        <v>0</v>
      </c>
      <c r="X185" s="41">
        <v>0</v>
      </c>
      <c r="Y185" s="41">
        <v>0</v>
      </c>
      <c r="Z185" s="41">
        <v>0</v>
      </c>
      <c r="AA185" s="41">
        <v>0</v>
      </c>
      <c r="AB185" s="41">
        <v>0</v>
      </c>
      <c r="AC185" s="41">
        <v>0</v>
      </c>
      <c r="AD185" s="41">
        <v>0</v>
      </c>
      <c r="AE185" s="41">
        <v>0</v>
      </c>
      <c r="AF185" s="41">
        <f t="shared" si="118"/>
        <v>0</v>
      </c>
      <c r="AG185" s="95">
        <v>0</v>
      </c>
      <c r="AH185" s="41">
        <v>0</v>
      </c>
      <c r="AI185" s="41">
        <v>0</v>
      </c>
      <c r="AJ185" s="41">
        <v>0</v>
      </c>
      <c r="AK185" s="41">
        <v>0</v>
      </c>
      <c r="AL185" s="41">
        <v>0</v>
      </c>
      <c r="AM185" s="41">
        <v>0</v>
      </c>
      <c r="AN185" s="41">
        <v>0</v>
      </c>
      <c r="AO185" s="41">
        <v>0</v>
      </c>
      <c r="AP185" s="41">
        <v>0</v>
      </c>
      <c r="AQ185" s="41">
        <v>0</v>
      </c>
      <c r="AR185" s="41">
        <v>0</v>
      </c>
      <c r="AS185" s="41">
        <v>0</v>
      </c>
      <c r="AT185" s="41">
        <f t="shared" si="119"/>
        <v>0</v>
      </c>
      <c r="AU185" s="95">
        <v>0</v>
      </c>
      <c r="AV185" s="41">
        <v>0</v>
      </c>
      <c r="AW185" s="41">
        <v>0</v>
      </c>
      <c r="AX185" s="41">
        <v>0</v>
      </c>
      <c r="AY185" s="41">
        <v>0</v>
      </c>
      <c r="AZ185" s="41">
        <v>0</v>
      </c>
      <c r="BA185" s="41">
        <v>0</v>
      </c>
      <c r="BB185" s="41">
        <v>0</v>
      </c>
      <c r="BC185" s="41">
        <v>0</v>
      </c>
      <c r="BD185" s="41">
        <v>0</v>
      </c>
      <c r="BE185" s="41">
        <v>0</v>
      </c>
      <c r="BF185" s="41">
        <v>0</v>
      </c>
      <c r="BG185" s="41">
        <v>0</v>
      </c>
      <c r="BH185" s="41">
        <f t="shared" si="120"/>
        <v>0</v>
      </c>
      <c r="BI185" s="94">
        <v>0</v>
      </c>
      <c r="BJ185" s="41">
        <v>47379552.013333336</v>
      </c>
      <c r="BK185" s="41">
        <v>47379552.013333336</v>
      </c>
      <c r="BL185" s="41">
        <v>47379552.013333336</v>
      </c>
      <c r="BM185" s="41">
        <v>47379552.013333336</v>
      </c>
      <c r="BN185" s="41">
        <v>47379552.013333336</v>
      </c>
      <c r="BO185" s="41">
        <v>47379552.013333336</v>
      </c>
      <c r="BP185" s="41">
        <v>47379552.013333336</v>
      </c>
      <c r="BQ185" s="41">
        <v>47379552.013333336</v>
      </c>
      <c r="BR185" s="41">
        <v>47379552.013333336</v>
      </c>
      <c r="BS185" s="41">
        <v>47379552.013333336</v>
      </c>
      <c r="BT185" s="41">
        <v>47379552.013333336</v>
      </c>
      <c r="BU185" s="41">
        <v>47379552.013333336</v>
      </c>
      <c r="BV185" s="41">
        <f t="shared" si="107"/>
        <v>568554624.15999997</v>
      </c>
      <c r="BW185" s="94">
        <f t="shared" si="126"/>
        <v>13645310979.84</v>
      </c>
      <c r="BX185" s="61">
        <v>47379552.013333336</v>
      </c>
      <c r="BY185" s="61">
        <v>47379552.013333336</v>
      </c>
      <c r="BZ185" s="61">
        <v>47379552.013333336</v>
      </c>
      <c r="CA185" s="61">
        <v>47379552.013333336</v>
      </c>
      <c r="CB185" s="61">
        <v>47379552.013333336</v>
      </c>
      <c r="CC185" s="61">
        <v>47379552.013333336</v>
      </c>
      <c r="CD185" s="61">
        <v>47379552.013333336</v>
      </c>
      <c r="CE185" s="61">
        <v>47379552.013333336</v>
      </c>
      <c r="CF185" s="61">
        <v>47379552.013333336</v>
      </c>
      <c r="CG185" s="61">
        <v>47379552.013333336</v>
      </c>
      <c r="CH185" s="61">
        <v>47379552.013333336</v>
      </c>
      <c r="CI185" s="61">
        <v>47379552.013333336</v>
      </c>
      <c r="CJ185" s="41">
        <f t="shared" si="122"/>
        <v>568554624.15999997</v>
      </c>
      <c r="CK185" s="95">
        <f t="shared" si="123"/>
        <v>13076756355.68</v>
      </c>
      <c r="CL185" s="41">
        <v>47379552.013333336</v>
      </c>
      <c r="CM185" s="41">
        <v>47379552.013333336</v>
      </c>
      <c r="CN185" s="41">
        <v>47379552.013333336</v>
      </c>
      <c r="CO185" s="41">
        <v>47379552.013333336</v>
      </c>
      <c r="CP185" s="41">
        <v>47379552.013333336</v>
      </c>
      <c r="CQ185" s="41">
        <v>47379552.013333336</v>
      </c>
      <c r="CR185" s="41">
        <v>47379552.013333336</v>
      </c>
      <c r="CS185" s="41">
        <v>47379552.013333336</v>
      </c>
      <c r="CT185" s="41">
        <v>47379552.013333336</v>
      </c>
      <c r="CU185" s="41">
        <v>47379552.013333336</v>
      </c>
      <c r="CV185" s="41">
        <v>47379552.013333336</v>
      </c>
      <c r="CW185" s="41">
        <v>47379552.013333336</v>
      </c>
      <c r="CX185" s="41">
        <f t="shared" si="115"/>
        <v>568554624.15999997</v>
      </c>
      <c r="CY185" s="41">
        <f t="shared" si="124"/>
        <v>12508201731.52</v>
      </c>
      <c r="CZ185" s="41">
        <f t="shared" si="125"/>
        <v>47379552.013333336</v>
      </c>
      <c r="DA185" s="41">
        <v>47379552.013333336</v>
      </c>
      <c r="DB185" s="41">
        <v>47379552.013333336</v>
      </c>
      <c r="DC185" s="41">
        <v>47379552.013333336</v>
      </c>
      <c r="DD185" s="41"/>
      <c r="DE185" s="41"/>
      <c r="DF185" s="41"/>
      <c r="DG185" s="41"/>
      <c r="DH185" s="41"/>
      <c r="DI185" s="41"/>
      <c r="DJ185" s="41"/>
      <c r="DK185" s="41"/>
      <c r="DL185" s="41">
        <f t="shared" si="117"/>
        <v>189518208.05333334</v>
      </c>
      <c r="DM185" s="41">
        <f t="shared" si="95"/>
        <v>12318683523.466667</v>
      </c>
      <c r="DN185" s="42">
        <f t="shared" si="96"/>
        <v>2022</v>
      </c>
    </row>
    <row r="186" spans="1:118" ht="13" x14ac:dyDescent="0.25">
      <c r="A186" s="38" t="s">
        <v>38</v>
      </c>
      <c r="B186" s="38" t="s">
        <v>39</v>
      </c>
      <c r="C186" s="89"/>
      <c r="D186" s="38" t="s">
        <v>40</v>
      </c>
      <c r="E186" s="151" t="s">
        <v>128</v>
      </c>
      <c r="F186" s="38" t="s">
        <v>129</v>
      </c>
      <c r="G186" s="57">
        <v>44915</v>
      </c>
      <c r="H186" s="57">
        <v>44927</v>
      </c>
      <c r="I186" s="90" t="s">
        <v>1247</v>
      </c>
      <c r="J186" s="151" t="s">
        <v>94</v>
      </c>
      <c r="K186" s="96" t="s">
        <v>66</v>
      </c>
      <c r="L186" s="38"/>
      <c r="M186" s="38" t="str">
        <f t="shared" si="111"/>
        <v>6274</v>
      </c>
      <c r="N186" s="38">
        <v>6274001901</v>
      </c>
      <c r="O186" s="96"/>
      <c r="P186" s="92"/>
      <c r="Q186" s="58"/>
      <c r="R186" s="92">
        <v>7312917741</v>
      </c>
      <c r="S186" s="93">
        <f t="shared" si="94"/>
        <v>76176226.46875</v>
      </c>
      <c r="T186" s="41">
        <v>0</v>
      </c>
      <c r="U186" s="41">
        <v>0</v>
      </c>
      <c r="V186" s="41">
        <v>0</v>
      </c>
      <c r="W186" s="41">
        <v>0</v>
      </c>
      <c r="X186" s="41">
        <v>0</v>
      </c>
      <c r="Y186" s="41">
        <v>0</v>
      </c>
      <c r="Z186" s="41">
        <v>0</v>
      </c>
      <c r="AA186" s="41">
        <v>0</v>
      </c>
      <c r="AB186" s="41">
        <v>0</v>
      </c>
      <c r="AC186" s="41">
        <v>0</v>
      </c>
      <c r="AD186" s="41">
        <v>0</v>
      </c>
      <c r="AE186" s="41">
        <v>0</v>
      </c>
      <c r="AF186" s="41">
        <f t="shared" si="118"/>
        <v>0</v>
      </c>
      <c r="AG186" s="95">
        <v>0</v>
      </c>
      <c r="AH186" s="41">
        <v>0</v>
      </c>
      <c r="AI186" s="41">
        <v>0</v>
      </c>
      <c r="AJ186" s="41">
        <v>0</v>
      </c>
      <c r="AK186" s="41">
        <v>0</v>
      </c>
      <c r="AL186" s="41">
        <v>0</v>
      </c>
      <c r="AM186" s="41">
        <v>0</v>
      </c>
      <c r="AN186" s="41">
        <v>0</v>
      </c>
      <c r="AO186" s="41">
        <v>0</v>
      </c>
      <c r="AP186" s="41">
        <v>0</v>
      </c>
      <c r="AQ186" s="41">
        <v>0</v>
      </c>
      <c r="AR186" s="41">
        <v>0</v>
      </c>
      <c r="AS186" s="41">
        <v>0</v>
      </c>
      <c r="AT186" s="41">
        <f t="shared" si="119"/>
        <v>0</v>
      </c>
      <c r="AU186" s="95">
        <v>0</v>
      </c>
      <c r="AV186" s="41">
        <v>0</v>
      </c>
      <c r="AW186" s="41">
        <v>0</v>
      </c>
      <c r="AX186" s="41">
        <v>0</v>
      </c>
      <c r="AY186" s="41">
        <v>0</v>
      </c>
      <c r="AZ186" s="41">
        <v>0</v>
      </c>
      <c r="BA186" s="41">
        <v>0</v>
      </c>
      <c r="BB186" s="41">
        <v>0</v>
      </c>
      <c r="BC186" s="41">
        <v>0</v>
      </c>
      <c r="BD186" s="41">
        <v>0</v>
      </c>
      <c r="BE186" s="41">
        <v>0</v>
      </c>
      <c r="BF186" s="41">
        <v>0</v>
      </c>
      <c r="BG186" s="41">
        <v>0</v>
      </c>
      <c r="BH186" s="41">
        <f t="shared" si="120"/>
        <v>0</v>
      </c>
      <c r="BI186" s="94">
        <v>0</v>
      </c>
      <c r="BJ186" s="41">
        <v>76176226.46875</v>
      </c>
      <c r="BK186" s="41">
        <v>76176226.46875</v>
      </c>
      <c r="BL186" s="41">
        <v>76176226.46875</v>
      </c>
      <c r="BM186" s="41">
        <v>76176226.46875</v>
      </c>
      <c r="BN186" s="41">
        <v>76176226.46875</v>
      </c>
      <c r="BO186" s="41">
        <v>76176226.46875</v>
      </c>
      <c r="BP186" s="41">
        <v>76176226.46875</v>
      </c>
      <c r="BQ186" s="41">
        <v>76176226.46875</v>
      </c>
      <c r="BR186" s="41">
        <v>76176226.46875</v>
      </c>
      <c r="BS186" s="41">
        <v>76176226.46875</v>
      </c>
      <c r="BT186" s="41">
        <v>76176226.46875</v>
      </c>
      <c r="BU186" s="41">
        <v>76176226.46875</v>
      </c>
      <c r="BV186" s="41">
        <f t="shared" si="107"/>
        <v>914114717.625</v>
      </c>
      <c r="BW186" s="94">
        <f t="shared" si="126"/>
        <v>6398803023.375</v>
      </c>
      <c r="BX186" s="61">
        <v>76176226.46875</v>
      </c>
      <c r="BY186" s="61">
        <v>76176226.46875</v>
      </c>
      <c r="BZ186" s="61">
        <v>76176226.46875</v>
      </c>
      <c r="CA186" s="61">
        <v>76176226.46875</v>
      </c>
      <c r="CB186" s="61">
        <v>76176226.46875</v>
      </c>
      <c r="CC186" s="61">
        <v>76176226.46875</v>
      </c>
      <c r="CD186" s="61">
        <v>76176226.46875</v>
      </c>
      <c r="CE186" s="61">
        <v>76176226.46875</v>
      </c>
      <c r="CF186" s="61">
        <v>76176226.46875</v>
      </c>
      <c r="CG186" s="61">
        <v>76176226.46875</v>
      </c>
      <c r="CH186" s="61">
        <v>76176226.46875</v>
      </c>
      <c r="CI186" s="61">
        <v>76176226.46875</v>
      </c>
      <c r="CJ186" s="41">
        <f t="shared" si="122"/>
        <v>914114717.625</v>
      </c>
      <c r="CK186" s="95">
        <f t="shared" si="123"/>
        <v>5484688305.75</v>
      </c>
      <c r="CL186" s="41">
        <v>76176226.46875</v>
      </c>
      <c r="CM186" s="41">
        <v>76176226.46875</v>
      </c>
      <c r="CN186" s="41">
        <v>76176226.46875</v>
      </c>
      <c r="CO186" s="41">
        <v>76176226.46875</v>
      </c>
      <c r="CP186" s="41">
        <v>76176226.46875</v>
      </c>
      <c r="CQ186" s="41">
        <v>76176226.46875</v>
      </c>
      <c r="CR186" s="41">
        <v>76176226.46875</v>
      </c>
      <c r="CS186" s="41">
        <v>76176226.46875</v>
      </c>
      <c r="CT186" s="41">
        <v>76176226.46875</v>
      </c>
      <c r="CU186" s="41">
        <v>76176226.46875</v>
      </c>
      <c r="CV186" s="41">
        <v>76176226.46875</v>
      </c>
      <c r="CW186" s="41">
        <v>76176226.46875</v>
      </c>
      <c r="CX186" s="41">
        <f t="shared" si="115"/>
        <v>914114717.625</v>
      </c>
      <c r="CY186" s="41">
        <f t="shared" si="124"/>
        <v>4570573588.125</v>
      </c>
      <c r="CZ186" s="41">
        <f t="shared" si="125"/>
        <v>76176226.46875</v>
      </c>
      <c r="DA186" s="41">
        <v>76176226.46875</v>
      </c>
      <c r="DB186" s="41">
        <v>76176226.46875</v>
      </c>
      <c r="DC186" s="41">
        <v>76176226.46875</v>
      </c>
      <c r="DD186" s="41"/>
      <c r="DE186" s="41"/>
      <c r="DF186" s="41"/>
      <c r="DG186" s="41"/>
      <c r="DH186" s="41"/>
      <c r="DI186" s="41"/>
      <c r="DJ186" s="41"/>
      <c r="DK186" s="41"/>
      <c r="DL186" s="41">
        <f t="shared" si="117"/>
        <v>304704905.875</v>
      </c>
      <c r="DM186" s="41">
        <f t="shared" si="95"/>
        <v>4265868682.25</v>
      </c>
      <c r="DN186" s="42">
        <f t="shared" si="96"/>
        <v>2022</v>
      </c>
    </row>
    <row r="187" spans="1:118" ht="13" x14ac:dyDescent="0.25">
      <c r="A187" s="38" t="s">
        <v>38</v>
      </c>
      <c r="B187" s="38" t="s">
        <v>39</v>
      </c>
      <c r="C187" s="89"/>
      <c r="D187" s="38" t="s">
        <v>40</v>
      </c>
      <c r="E187" s="151" t="s">
        <v>130</v>
      </c>
      <c r="F187" s="38" t="s">
        <v>131</v>
      </c>
      <c r="G187" s="57">
        <v>44915</v>
      </c>
      <c r="H187" s="57">
        <v>44927</v>
      </c>
      <c r="I187" s="90" t="s">
        <v>814</v>
      </c>
      <c r="J187" s="151" t="s">
        <v>94</v>
      </c>
      <c r="K187" s="96" t="s">
        <v>66</v>
      </c>
      <c r="L187" s="38"/>
      <c r="M187" s="38" t="str">
        <f t="shared" si="111"/>
        <v>6274</v>
      </c>
      <c r="N187" s="38">
        <v>6274001901</v>
      </c>
      <c r="O187" s="96"/>
      <c r="P187" s="92"/>
      <c r="Q187" s="58"/>
      <c r="R187" s="92">
        <v>1365430657</v>
      </c>
      <c r="S187" s="93">
        <f t="shared" si="94"/>
        <v>18964314.680555556</v>
      </c>
      <c r="T187" s="41">
        <v>0</v>
      </c>
      <c r="U187" s="41">
        <v>0</v>
      </c>
      <c r="V187" s="41">
        <v>0</v>
      </c>
      <c r="W187" s="41">
        <v>0</v>
      </c>
      <c r="X187" s="41">
        <v>0</v>
      </c>
      <c r="Y187" s="41">
        <v>0</v>
      </c>
      <c r="Z187" s="41">
        <v>0</v>
      </c>
      <c r="AA187" s="41">
        <v>0</v>
      </c>
      <c r="AB187" s="41">
        <v>0</v>
      </c>
      <c r="AC187" s="41">
        <v>0</v>
      </c>
      <c r="AD187" s="41">
        <v>0</v>
      </c>
      <c r="AE187" s="41">
        <v>0</v>
      </c>
      <c r="AF187" s="41">
        <f t="shared" si="118"/>
        <v>0</v>
      </c>
      <c r="AG187" s="95">
        <v>0</v>
      </c>
      <c r="AH187" s="41">
        <v>0</v>
      </c>
      <c r="AI187" s="41">
        <v>0</v>
      </c>
      <c r="AJ187" s="41">
        <v>0</v>
      </c>
      <c r="AK187" s="41">
        <v>0</v>
      </c>
      <c r="AL187" s="41">
        <v>0</v>
      </c>
      <c r="AM187" s="41">
        <v>0</v>
      </c>
      <c r="AN187" s="41">
        <v>0</v>
      </c>
      <c r="AO187" s="41">
        <v>0</v>
      </c>
      <c r="AP187" s="41">
        <v>0</v>
      </c>
      <c r="AQ187" s="41">
        <v>0</v>
      </c>
      <c r="AR187" s="41">
        <v>0</v>
      </c>
      <c r="AS187" s="41">
        <v>0</v>
      </c>
      <c r="AT187" s="41">
        <f t="shared" si="119"/>
        <v>0</v>
      </c>
      <c r="AU187" s="95">
        <v>0</v>
      </c>
      <c r="AV187" s="41">
        <v>0</v>
      </c>
      <c r="AW187" s="41">
        <v>0</v>
      </c>
      <c r="AX187" s="41">
        <v>0</v>
      </c>
      <c r="AY187" s="41">
        <v>0</v>
      </c>
      <c r="AZ187" s="41">
        <v>0</v>
      </c>
      <c r="BA187" s="41">
        <v>0</v>
      </c>
      <c r="BB187" s="41">
        <v>0</v>
      </c>
      <c r="BC187" s="41">
        <v>0</v>
      </c>
      <c r="BD187" s="41">
        <v>0</v>
      </c>
      <c r="BE187" s="41">
        <v>0</v>
      </c>
      <c r="BF187" s="41">
        <v>0</v>
      </c>
      <c r="BG187" s="41">
        <v>0</v>
      </c>
      <c r="BH187" s="41">
        <f t="shared" si="120"/>
        <v>0</v>
      </c>
      <c r="BI187" s="94">
        <v>0</v>
      </c>
      <c r="BJ187" s="41">
        <v>18964314.680555556</v>
      </c>
      <c r="BK187" s="41">
        <v>18964314.680555556</v>
      </c>
      <c r="BL187" s="41">
        <v>18964314.680555556</v>
      </c>
      <c r="BM187" s="41">
        <v>18964314.680555556</v>
      </c>
      <c r="BN187" s="41">
        <v>18964314.680555556</v>
      </c>
      <c r="BO187" s="41">
        <v>18964314.680555556</v>
      </c>
      <c r="BP187" s="41">
        <v>18964314.680555556</v>
      </c>
      <c r="BQ187" s="41">
        <v>18964314.680555556</v>
      </c>
      <c r="BR187" s="41">
        <v>18964314.680555556</v>
      </c>
      <c r="BS187" s="41">
        <v>18964314.680555556</v>
      </c>
      <c r="BT187" s="41">
        <v>18964314.680555556</v>
      </c>
      <c r="BU187" s="41">
        <v>18964314.680555556</v>
      </c>
      <c r="BV187" s="41">
        <f t="shared" si="107"/>
        <v>227571776.16666666</v>
      </c>
      <c r="BW187" s="94">
        <f t="shared" si="126"/>
        <v>1137858880.8333333</v>
      </c>
      <c r="BX187" s="61">
        <v>18964314.680555556</v>
      </c>
      <c r="BY187" s="61">
        <v>18964314.680555556</v>
      </c>
      <c r="BZ187" s="61">
        <v>18964314.680555556</v>
      </c>
      <c r="CA187" s="61">
        <v>18964314.680555556</v>
      </c>
      <c r="CB187" s="61">
        <v>18964314.680555556</v>
      </c>
      <c r="CC187" s="61">
        <v>18964314.680555556</v>
      </c>
      <c r="CD187" s="61">
        <v>18964314.680555556</v>
      </c>
      <c r="CE187" s="61">
        <v>18964314.680555556</v>
      </c>
      <c r="CF187" s="61">
        <v>18964314.680555556</v>
      </c>
      <c r="CG187" s="61">
        <v>18964314.680555556</v>
      </c>
      <c r="CH187" s="61">
        <v>18964314.680555556</v>
      </c>
      <c r="CI187" s="61">
        <v>18964314.680555556</v>
      </c>
      <c r="CJ187" s="41">
        <f t="shared" si="122"/>
        <v>227571776.16666666</v>
      </c>
      <c r="CK187" s="95">
        <f t="shared" si="123"/>
        <v>910287104.66666663</v>
      </c>
      <c r="CL187" s="41">
        <v>18964314.680555556</v>
      </c>
      <c r="CM187" s="41">
        <v>18964314.680555556</v>
      </c>
      <c r="CN187" s="41">
        <v>18964314.680555556</v>
      </c>
      <c r="CO187" s="41">
        <v>18964314.680555556</v>
      </c>
      <c r="CP187" s="41">
        <v>18964314.680555556</v>
      </c>
      <c r="CQ187" s="41">
        <v>18964314.680555556</v>
      </c>
      <c r="CR187" s="41">
        <v>18964314.680555556</v>
      </c>
      <c r="CS187" s="41">
        <v>18964314.680555556</v>
      </c>
      <c r="CT187" s="41">
        <v>18964314.680555556</v>
      </c>
      <c r="CU187" s="41">
        <v>18964314.680555556</v>
      </c>
      <c r="CV187" s="41">
        <v>18964314.680555556</v>
      </c>
      <c r="CW187" s="41">
        <v>18964314.680555556</v>
      </c>
      <c r="CX187" s="41">
        <f t="shared" si="115"/>
        <v>227571776.16666666</v>
      </c>
      <c r="CY187" s="41">
        <f t="shared" si="124"/>
        <v>682715328.5</v>
      </c>
      <c r="CZ187" s="41">
        <f t="shared" si="125"/>
        <v>18964314.680555556</v>
      </c>
      <c r="DA187" s="41">
        <v>18964314.680555556</v>
      </c>
      <c r="DB187" s="41">
        <v>18964314.680555556</v>
      </c>
      <c r="DC187" s="41">
        <v>18964314.680555556</v>
      </c>
      <c r="DD187" s="41"/>
      <c r="DE187" s="41"/>
      <c r="DF187" s="41"/>
      <c r="DG187" s="41"/>
      <c r="DH187" s="41"/>
      <c r="DI187" s="41"/>
      <c r="DJ187" s="41"/>
      <c r="DK187" s="41"/>
      <c r="DL187" s="41">
        <f t="shared" si="117"/>
        <v>75857258.722222224</v>
      </c>
      <c r="DM187" s="41">
        <f t="shared" si="95"/>
        <v>606858069.77777779</v>
      </c>
      <c r="DN187" s="42">
        <f t="shared" si="96"/>
        <v>2022</v>
      </c>
    </row>
    <row r="188" spans="1:118" ht="13" x14ac:dyDescent="0.25">
      <c r="A188" s="38" t="s">
        <v>38</v>
      </c>
      <c r="B188" s="38" t="s">
        <v>39</v>
      </c>
      <c r="C188" s="89"/>
      <c r="D188" s="38" t="s">
        <v>40</v>
      </c>
      <c r="E188" s="151" t="s">
        <v>132</v>
      </c>
      <c r="F188" s="38" t="s">
        <v>133</v>
      </c>
      <c r="G188" s="57">
        <v>44915</v>
      </c>
      <c r="H188" s="57">
        <v>44927</v>
      </c>
      <c r="I188" s="90" t="s">
        <v>783</v>
      </c>
      <c r="J188" s="151" t="s">
        <v>94</v>
      </c>
      <c r="K188" s="96" t="s">
        <v>66</v>
      </c>
      <c r="L188" s="38"/>
      <c r="M188" s="38" t="str">
        <f t="shared" si="111"/>
        <v>6274</v>
      </c>
      <c r="N188" s="38">
        <v>6274001901</v>
      </c>
      <c r="O188" s="96"/>
      <c r="P188" s="92"/>
      <c r="Q188" s="58"/>
      <c r="R188" s="92">
        <v>925192275</v>
      </c>
      <c r="S188" s="93">
        <f t="shared" si="94"/>
        <v>15419871.25</v>
      </c>
      <c r="T188" s="41">
        <v>0</v>
      </c>
      <c r="U188" s="41">
        <v>0</v>
      </c>
      <c r="V188" s="41">
        <v>0</v>
      </c>
      <c r="W188" s="41">
        <v>0</v>
      </c>
      <c r="X188" s="41">
        <v>0</v>
      </c>
      <c r="Y188" s="41">
        <v>0</v>
      </c>
      <c r="Z188" s="41">
        <v>0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f t="shared" si="118"/>
        <v>0</v>
      </c>
      <c r="AG188" s="95">
        <v>0</v>
      </c>
      <c r="AH188" s="41">
        <v>0</v>
      </c>
      <c r="AI188" s="41">
        <v>0</v>
      </c>
      <c r="AJ188" s="41">
        <v>0</v>
      </c>
      <c r="AK188" s="41">
        <v>0</v>
      </c>
      <c r="AL188" s="41">
        <v>0</v>
      </c>
      <c r="AM188" s="41">
        <v>0</v>
      </c>
      <c r="AN188" s="41">
        <v>0</v>
      </c>
      <c r="AO188" s="41">
        <v>0</v>
      </c>
      <c r="AP188" s="41">
        <v>0</v>
      </c>
      <c r="AQ188" s="41">
        <v>0</v>
      </c>
      <c r="AR188" s="41">
        <v>0</v>
      </c>
      <c r="AS188" s="41">
        <v>0</v>
      </c>
      <c r="AT188" s="41">
        <f t="shared" si="119"/>
        <v>0</v>
      </c>
      <c r="AU188" s="95">
        <v>0</v>
      </c>
      <c r="AV188" s="41">
        <v>0</v>
      </c>
      <c r="AW188" s="41">
        <v>0</v>
      </c>
      <c r="AX188" s="41">
        <v>0</v>
      </c>
      <c r="AY188" s="41">
        <v>0</v>
      </c>
      <c r="AZ188" s="41">
        <v>0</v>
      </c>
      <c r="BA188" s="41">
        <v>0</v>
      </c>
      <c r="BB188" s="41">
        <v>0</v>
      </c>
      <c r="BC188" s="41">
        <v>0</v>
      </c>
      <c r="BD188" s="41">
        <v>0</v>
      </c>
      <c r="BE188" s="41">
        <v>0</v>
      </c>
      <c r="BF188" s="41">
        <v>0</v>
      </c>
      <c r="BG188" s="41">
        <v>0</v>
      </c>
      <c r="BH188" s="41">
        <f t="shared" si="120"/>
        <v>0</v>
      </c>
      <c r="BI188" s="94">
        <v>0</v>
      </c>
      <c r="BJ188" s="41">
        <v>15419871.25</v>
      </c>
      <c r="BK188" s="41">
        <v>15419871.25</v>
      </c>
      <c r="BL188" s="41">
        <v>15419871.25</v>
      </c>
      <c r="BM188" s="41">
        <v>15419871.25</v>
      </c>
      <c r="BN188" s="41">
        <v>15419871.25</v>
      </c>
      <c r="BO188" s="41">
        <v>15419871.25</v>
      </c>
      <c r="BP188" s="41">
        <v>15419871.25</v>
      </c>
      <c r="BQ188" s="41">
        <v>15419871.25</v>
      </c>
      <c r="BR188" s="41">
        <v>15419871.25</v>
      </c>
      <c r="BS188" s="41">
        <v>15419871.25</v>
      </c>
      <c r="BT188" s="41">
        <v>15419871.25</v>
      </c>
      <c r="BU188" s="41">
        <v>15419871.25</v>
      </c>
      <c r="BV188" s="41">
        <f t="shared" si="107"/>
        <v>185038455</v>
      </c>
      <c r="BW188" s="94">
        <f t="shared" si="126"/>
        <v>740153820</v>
      </c>
      <c r="BX188" s="61">
        <v>15419871.25</v>
      </c>
      <c r="BY188" s="61">
        <v>15419871.25</v>
      </c>
      <c r="BZ188" s="61">
        <v>15419871.25</v>
      </c>
      <c r="CA188" s="61">
        <v>15419871.25</v>
      </c>
      <c r="CB188" s="61">
        <v>15419871.25</v>
      </c>
      <c r="CC188" s="61">
        <v>15419871.25</v>
      </c>
      <c r="CD188" s="61">
        <v>15419871.25</v>
      </c>
      <c r="CE188" s="61">
        <v>15419871.25</v>
      </c>
      <c r="CF188" s="61">
        <v>15419871.25</v>
      </c>
      <c r="CG188" s="61">
        <v>15419871.25</v>
      </c>
      <c r="CH188" s="61">
        <v>15419871.25</v>
      </c>
      <c r="CI188" s="61">
        <v>15419871.25</v>
      </c>
      <c r="CJ188" s="41">
        <f t="shared" si="122"/>
        <v>185038455</v>
      </c>
      <c r="CK188" s="95">
        <f t="shared" si="123"/>
        <v>555115365</v>
      </c>
      <c r="CL188" s="41">
        <v>15419871.25</v>
      </c>
      <c r="CM188" s="41">
        <v>15419871.25</v>
      </c>
      <c r="CN188" s="41">
        <v>15419871.25</v>
      </c>
      <c r="CO188" s="41">
        <v>15419871.25</v>
      </c>
      <c r="CP188" s="41">
        <v>15419871.25</v>
      </c>
      <c r="CQ188" s="41">
        <v>15419871.25</v>
      </c>
      <c r="CR188" s="41">
        <v>15419871.25</v>
      </c>
      <c r="CS188" s="41">
        <v>15419871.25</v>
      </c>
      <c r="CT188" s="41">
        <v>15419871.25</v>
      </c>
      <c r="CU188" s="41">
        <v>15419871.25</v>
      </c>
      <c r="CV188" s="41">
        <v>15419871.25</v>
      </c>
      <c r="CW188" s="41">
        <v>15419871.25</v>
      </c>
      <c r="CX188" s="41">
        <f t="shared" si="115"/>
        <v>185038455</v>
      </c>
      <c r="CY188" s="41">
        <f t="shared" si="124"/>
        <v>370076910</v>
      </c>
      <c r="CZ188" s="41">
        <f t="shared" si="125"/>
        <v>15419871.25</v>
      </c>
      <c r="DA188" s="41">
        <v>15419871.25</v>
      </c>
      <c r="DB188" s="41">
        <v>15419871.25</v>
      </c>
      <c r="DC188" s="41">
        <v>15419871.25</v>
      </c>
      <c r="DD188" s="41"/>
      <c r="DE188" s="41"/>
      <c r="DF188" s="41"/>
      <c r="DG188" s="41"/>
      <c r="DH188" s="41"/>
      <c r="DI188" s="41"/>
      <c r="DJ188" s="41"/>
      <c r="DK188" s="41"/>
      <c r="DL188" s="41">
        <f t="shared" si="117"/>
        <v>61679485</v>
      </c>
      <c r="DM188" s="41">
        <f t="shared" si="95"/>
        <v>308397425</v>
      </c>
      <c r="DN188" s="42">
        <f t="shared" si="96"/>
        <v>2022</v>
      </c>
    </row>
    <row r="189" spans="1:118" ht="13" x14ac:dyDescent="0.25">
      <c r="A189" s="38" t="s">
        <v>38</v>
      </c>
      <c r="B189" s="38" t="s">
        <v>39</v>
      </c>
      <c r="C189" s="89"/>
      <c r="D189" s="38" t="s">
        <v>147</v>
      </c>
      <c r="E189" s="151" t="s">
        <v>162</v>
      </c>
      <c r="F189" s="38" t="s">
        <v>163</v>
      </c>
      <c r="G189" s="57">
        <v>44915</v>
      </c>
      <c r="H189" s="57">
        <v>44927</v>
      </c>
      <c r="I189" s="90" t="s">
        <v>1247</v>
      </c>
      <c r="J189" s="151" t="s">
        <v>759</v>
      </c>
      <c r="K189" s="96" t="s">
        <v>122</v>
      </c>
      <c r="L189" s="38"/>
      <c r="M189" s="38" t="str">
        <f t="shared" si="111"/>
        <v>6274</v>
      </c>
      <c r="N189" s="38">
        <v>6274001906</v>
      </c>
      <c r="O189" s="96"/>
      <c r="P189" s="92"/>
      <c r="Q189" s="58"/>
      <c r="R189" s="92">
        <v>941765419</v>
      </c>
      <c r="S189" s="93">
        <f t="shared" si="94"/>
        <v>9810056.447916666</v>
      </c>
      <c r="T189" s="41">
        <v>0</v>
      </c>
      <c r="U189" s="41">
        <v>0</v>
      </c>
      <c r="V189" s="41">
        <v>0</v>
      </c>
      <c r="W189" s="41">
        <v>0</v>
      </c>
      <c r="X189" s="41">
        <v>0</v>
      </c>
      <c r="Y189" s="41">
        <v>0</v>
      </c>
      <c r="Z189" s="41">
        <v>0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f t="shared" si="118"/>
        <v>0</v>
      </c>
      <c r="AG189" s="95">
        <v>0</v>
      </c>
      <c r="AH189" s="41">
        <v>0</v>
      </c>
      <c r="AI189" s="41">
        <v>0</v>
      </c>
      <c r="AJ189" s="41">
        <v>0</v>
      </c>
      <c r="AK189" s="41">
        <v>0</v>
      </c>
      <c r="AL189" s="41">
        <v>0</v>
      </c>
      <c r="AM189" s="41">
        <v>0</v>
      </c>
      <c r="AN189" s="41">
        <v>0</v>
      </c>
      <c r="AO189" s="41">
        <v>0</v>
      </c>
      <c r="AP189" s="41">
        <v>0</v>
      </c>
      <c r="AQ189" s="41">
        <v>0</v>
      </c>
      <c r="AR189" s="41">
        <v>0</v>
      </c>
      <c r="AS189" s="41">
        <v>0</v>
      </c>
      <c r="AT189" s="41">
        <f t="shared" si="119"/>
        <v>0</v>
      </c>
      <c r="AU189" s="95">
        <v>0</v>
      </c>
      <c r="AV189" s="41">
        <v>0</v>
      </c>
      <c r="AW189" s="41">
        <v>0</v>
      </c>
      <c r="AX189" s="41">
        <v>0</v>
      </c>
      <c r="AY189" s="41">
        <v>0</v>
      </c>
      <c r="AZ189" s="41">
        <v>0</v>
      </c>
      <c r="BA189" s="41">
        <v>0</v>
      </c>
      <c r="BB189" s="41">
        <v>0</v>
      </c>
      <c r="BC189" s="41">
        <v>0</v>
      </c>
      <c r="BD189" s="41">
        <v>0</v>
      </c>
      <c r="BE189" s="41">
        <v>0</v>
      </c>
      <c r="BF189" s="41">
        <v>0</v>
      </c>
      <c r="BG189" s="41">
        <v>0</v>
      </c>
      <c r="BH189" s="41">
        <f t="shared" si="120"/>
        <v>0</v>
      </c>
      <c r="BI189" s="94">
        <v>0</v>
      </c>
      <c r="BJ189" s="41">
        <v>9810056.447916666</v>
      </c>
      <c r="BK189" s="41">
        <v>9810056.447916666</v>
      </c>
      <c r="BL189" s="41">
        <v>9810056.447916666</v>
      </c>
      <c r="BM189" s="41">
        <v>9810056.447916666</v>
      </c>
      <c r="BN189" s="41">
        <v>9810056.447916666</v>
      </c>
      <c r="BO189" s="41">
        <v>9810056.447916666</v>
      </c>
      <c r="BP189" s="41">
        <v>9810056.447916666</v>
      </c>
      <c r="BQ189" s="41">
        <v>9810056.447916666</v>
      </c>
      <c r="BR189" s="41">
        <v>9810056.447916666</v>
      </c>
      <c r="BS189" s="41">
        <v>9810056.447916666</v>
      </c>
      <c r="BT189" s="41">
        <v>9810056.447916666</v>
      </c>
      <c r="BU189" s="41">
        <v>9810056.447916666</v>
      </c>
      <c r="BV189" s="41">
        <f t="shared" si="107"/>
        <v>117720677.37500001</v>
      </c>
      <c r="BW189" s="94">
        <f t="shared" si="126"/>
        <v>824044741.625</v>
      </c>
      <c r="BX189" s="61">
        <v>9810056.447916666</v>
      </c>
      <c r="BY189" s="61">
        <v>9810056.447916666</v>
      </c>
      <c r="BZ189" s="61">
        <v>9810056.447916666</v>
      </c>
      <c r="CA189" s="61">
        <v>9810056.447916666</v>
      </c>
      <c r="CB189" s="61">
        <v>9810056.447916666</v>
      </c>
      <c r="CC189" s="61">
        <v>9810056.447916666</v>
      </c>
      <c r="CD189" s="61">
        <v>9810056.447916666</v>
      </c>
      <c r="CE189" s="61">
        <v>9810056.447916666</v>
      </c>
      <c r="CF189" s="61">
        <v>9810056.447916666</v>
      </c>
      <c r="CG189" s="61">
        <v>9810056.447916666</v>
      </c>
      <c r="CH189" s="61">
        <v>9810056.447916666</v>
      </c>
      <c r="CI189" s="61">
        <v>9810056.447916666</v>
      </c>
      <c r="CJ189" s="41">
        <f t="shared" si="122"/>
        <v>117720677.37500001</v>
      </c>
      <c r="CK189" s="95">
        <f t="shared" si="123"/>
        <v>706324064.25</v>
      </c>
      <c r="CL189" s="41">
        <v>9810056.447916666</v>
      </c>
      <c r="CM189" s="41">
        <v>9810056.447916666</v>
      </c>
      <c r="CN189" s="41">
        <v>9810056.447916666</v>
      </c>
      <c r="CO189" s="41">
        <v>9810056.447916666</v>
      </c>
      <c r="CP189" s="41">
        <v>9810056.447916666</v>
      </c>
      <c r="CQ189" s="41">
        <v>9810056.447916666</v>
      </c>
      <c r="CR189" s="41">
        <v>9810056.447916666</v>
      </c>
      <c r="CS189" s="41">
        <v>9810056.447916666</v>
      </c>
      <c r="CT189" s="41">
        <v>9810056.447916666</v>
      </c>
      <c r="CU189" s="41">
        <v>9810056.447916666</v>
      </c>
      <c r="CV189" s="41">
        <v>9810056.447916666</v>
      </c>
      <c r="CW189" s="41">
        <v>9810056.447916666</v>
      </c>
      <c r="CX189" s="41">
        <f t="shared" si="115"/>
        <v>117720677.37500001</v>
      </c>
      <c r="CY189" s="41">
        <f t="shared" si="124"/>
        <v>588603386.875</v>
      </c>
      <c r="CZ189" s="41">
        <f t="shared" si="125"/>
        <v>9810056.447916666</v>
      </c>
      <c r="DA189" s="41">
        <v>9810056.447916666</v>
      </c>
      <c r="DB189" s="41">
        <v>9810056.447916666</v>
      </c>
      <c r="DC189" s="41">
        <v>9810056.447916666</v>
      </c>
      <c r="DD189" s="41"/>
      <c r="DE189" s="41"/>
      <c r="DF189" s="41"/>
      <c r="DG189" s="41"/>
      <c r="DH189" s="41"/>
      <c r="DI189" s="41"/>
      <c r="DJ189" s="41"/>
      <c r="DK189" s="41"/>
      <c r="DL189" s="41">
        <f t="shared" si="117"/>
        <v>39240225.791666664</v>
      </c>
      <c r="DM189" s="41">
        <f t="shared" si="95"/>
        <v>549363161.08333337</v>
      </c>
      <c r="DN189" s="42">
        <f t="shared" si="96"/>
        <v>2022</v>
      </c>
    </row>
    <row r="190" spans="1:118" ht="13" x14ac:dyDescent="0.25">
      <c r="A190" s="38" t="s">
        <v>38</v>
      </c>
      <c r="B190" s="38" t="s">
        <v>39</v>
      </c>
      <c r="C190" s="89"/>
      <c r="D190" s="38" t="s">
        <v>147</v>
      </c>
      <c r="E190" s="151" t="s">
        <v>164</v>
      </c>
      <c r="F190" s="38" t="s">
        <v>165</v>
      </c>
      <c r="G190" s="57">
        <v>44915</v>
      </c>
      <c r="H190" s="57">
        <v>44927</v>
      </c>
      <c r="I190" s="90" t="s">
        <v>1247</v>
      </c>
      <c r="J190" s="151" t="s">
        <v>760</v>
      </c>
      <c r="K190" s="96" t="s">
        <v>125</v>
      </c>
      <c r="L190" s="38"/>
      <c r="M190" s="38" t="str">
        <f t="shared" si="111"/>
        <v>6274</v>
      </c>
      <c r="N190" s="38">
        <v>6274001906</v>
      </c>
      <c r="O190" s="96"/>
      <c r="P190" s="92"/>
      <c r="Q190" s="58"/>
      <c r="R190" s="92">
        <v>2335337725</v>
      </c>
      <c r="S190" s="93">
        <f t="shared" si="94"/>
        <v>24326434.635416668</v>
      </c>
      <c r="T190" s="41">
        <v>0</v>
      </c>
      <c r="U190" s="41">
        <v>0</v>
      </c>
      <c r="V190" s="41">
        <v>0</v>
      </c>
      <c r="W190" s="41">
        <v>0</v>
      </c>
      <c r="X190" s="41">
        <v>0</v>
      </c>
      <c r="Y190" s="41">
        <v>0</v>
      </c>
      <c r="Z190" s="41">
        <v>0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>
        <f t="shared" si="118"/>
        <v>0</v>
      </c>
      <c r="AG190" s="95">
        <v>0</v>
      </c>
      <c r="AH190" s="41">
        <v>0</v>
      </c>
      <c r="AI190" s="41">
        <v>0</v>
      </c>
      <c r="AJ190" s="41">
        <v>0</v>
      </c>
      <c r="AK190" s="41">
        <v>0</v>
      </c>
      <c r="AL190" s="41">
        <v>0</v>
      </c>
      <c r="AM190" s="41">
        <v>0</v>
      </c>
      <c r="AN190" s="41">
        <v>0</v>
      </c>
      <c r="AO190" s="41">
        <v>0</v>
      </c>
      <c r="AP190" s="41">
        <v>0</v>
      </c>
      <c r="AQ190" s="41">
        <v>0</v>
      </c>
      <c r="AR190" s="41">
        <v>0</v>
      </c>
      <c r="AS190" s="41">
        <v>0</v>
      </c>
      <c r="AT190" s="41">
        <f t="shared" si="119"/>
        <v>0</v>
      </c>
      <c r="AU190" s="95">
        <v>0</v>
      </c>
      <c r="AV190" s="41">
        <v>0</v>
      </c>
      <c r="AW190" s="41">
        <v>0</v>
      </c>
      <c r="AX190" s="41">
        <v>0</v>
      </c>
      <c r="AY190" s="41">
        <v>0</v>
      </c>
      <c r="AZ190" s="41">
        <v>0</v>
      </c>
      <c r="BA190" s="41">
        <v>0</v>
      </c>
      <c r="BB190" s="41">
        <v>0</v>
      </c>
      <c r="BC190" s="41">
        <v>0</v>
      </c>
      <c r="BD190" s="41">
        <v>0</v>
      </c>
      <c r="BE190" s="41">
        <v>0</v>
      </c>
      <c r="BF190" s="41">
        <v>0</v>
      </c>
      <c r="BG190" s="41">
        <v>0</v>
      </c>
      <c r="BH190" s="41">
        <f t="shared" si="120"/>
        <v>0</v>
      </c>
      <c r="BI190" s="94">
        <v>0</v>
      </c>
      <c r="BJ190" s="41">
        <v>24326434.635416668</v>
      </c>
      <c r="BK190" s="41">
        <v>24326434.635416668</v>
      </c>
      <c r="BL190" s="41">
        <v>24326434.635416668</v>
      </c>
      <c r="BM190" s="41">
        <v>24326434.635416668</v>
      </c>
      <c r="BN190" s="41">
        <v>24326434.635416668</v>
      </c>
      <c r="BO190" s="41">
        <v>24326434.635416668</v>
      </c>
      <c r="BP190" s="41">
        <v>24326434.635416668</v>
      </c>
      <c r="BQ190" s="41">
        <v>24326434.635416668</v>
      </c>
      <c r="BR190" s="41">
        <v>24326434.635416668</v>
      </c>
      <c r="BS190" s="41">
        <v>24326434.635416668</v>
      </c>
      <c r="BT190" s="41">
        <v>24326434.635416668</v>
      </c>
      <c r="BU190" s="41">
        <v>24326434.635416668</v>
      </c>
      <c r="BV190" s="41">
        <f t="shared" si="107"/>
        <v>291917215.62499994</v>
      </c>
      <c r="BW190" s="94">
        <f t="shared" si="126"/>
        <v>2043420509.375</v>
      </c>
      <c r="BX190" s="61">
        <v>24326434.635416668</v>
      </c>
      <c r="BY190" s="61">
        <v>24326434.635416668</v>
      </c>
      <c r="BZ190" s="61">
        <v>24326434.635416668</v>
      </c>
      <c r="CA190" s="61">
        <v>24326434.635416668</v>
      </c>
      <c r="CB190" s="61">
        <v>24326434.635416668</v>
      </c>
      <c r="CC190" s="61">
        <v>24326434.635416668</v>
      </c>
      <c r="CD190" s="61">
        <v>24326434.635416668</v>
      </c>
      <c r="CE190" s="61">
        <v>24326434.635416668</v>
      </c>
      <c r="CF190" s="61">
        <v>24326434.635416668</v>
      </c>
      <c r="CG190" s="61">
        <v>24326434.635416668</v>
      </c>
      <c r="CH190" s="61">
        <v>24326434.635416668</v>
      </c>
      <c r="CI190" s="61">
        <v>24326434.635416668</v>
      </c>
      <c r="CJ190" s="41">
        <f t="shared" si="122"/>
        <v>291917215.62499994</v>
      </c>
      <c r="CK190" s="95">
        <f t="shared" si="123"/>
        <v>1751503293.75</v>
      </c>
      <c r="CL190" s="41">
        <v>24326434.635416668</v>
      </c>
      <c r="CM190" s="41">
        <v>24326434.635416668</v>
      </c>
      <c r="CN190" s="41">
        <v>24326434.635416668</v>
      </c>
      <c r="CO190" s="41">
        <v>24326434.635416668</v>
      </c>
      <c r="CP190" s="41">
        <v>24326434.635416668</v>
      </c>
      <c r="CQ190" s="41">
        <v>24326434.635416668</v>
      </c>
      <c r="CR190" s="41">
        <v>24326434.635416668</v>
      </c>
      <c r="CS190" s="41">
        <v>24326434.635416668</v>
      </c>
      <c r="CT190" s="41">
        <v>24326434.635416668</v>
      </c>
      <c r="CU190" s="41">
        <v>24326434.635416668</v>
      </c>
      <c r="CV190" s="41">
        <v>24326434.635416668</v>
      </c>
      <c r="CW190" s="41">
        <v>24326434.635416668</v>
      </c>
      <c r="CX190" s="41">
        <f t="shared" si="115"/>
        <v>291917215.62499994</v>
      </c>
      <c r="CY190" s="41">
        <f t="shared" si="124"/>
        <v>1459586078.125</v>
      </c>
      <c r="CZ190" s="41">
        <f t="shared" si="125"/>
        <v>24326434.635416668</v>
      </c>
      <c r="DA190" s="41">
        <v>24326434.635416668</v>
      </c>
      <c r="DB190" s="41">
        <v>24326434.635416668</v>
      </c>
      <c r="DC190" s="41">
        <v>24326434.635416668</v>
      </c>
      <c r="DD190" s="41"/>
      <c r="DE190" s="41"/>
      <c r="DF190" s="41"/>
      <c r="DG190" s="41"/>
      <c r="DH190" s="41"/>
      <c r="DI190" s="41"/>
      <c r="DJ190" s="41"/>
      <c r="DK190" s="41"/>
      <c r="DL190" s="41">
        <f t="shared" si="117"/>
        <v>97305738.541666672</v>
      </c>
      <c r="DM190" s="41">
        <f t="shared" si="95"/>
        <v>1362280339.5833333</v>
      </c>
      <c r="DN190" s="42">
        <f t="shared" si="96"/>
        <v>2022</v>
      </c>
    </row>
    <row r="191" spans="1:118" ht="13" x14ac:dyDescent="0.25">
      <c r="A191" s="38" t="s">
        <v>38</v>
      </c>
      <c r="B191" s="38" t="s">
        <v>39</v>
      </c>
      <c r="C191" s="89"/>
      <c r="D191" s="38" t="s">
        <v>88</v>
      </c>
      <c r="E191" s="151" t="s">
        <v>171</v>
      </c>
      <c r="F191" s="38" t="s">
        <v>172</v>
      </c>
      <c r="G191" s="57">
        <v>44915</v>
      </c>
      <c r="H191" s="57">
        <v>44927</v>
      </c>
      <c r="I191" s="90" t="s">
        <v>783</v>
      </c>
      <c r="J191" s="151" t="s">
        <v>94</v>
      </c>
      <c r="K191" s="96" t="s">
        <v>66</v>
      </c>
      <c r="L191" s="38"/>
      <c r="M191" s="38" t="str">
        <f t="shared" si="111"/>
        <v>6274</v>
      </c>
      <c r="N191" s="38">
        <v>6274001905</v>
      </c>
      <c r="O191" s="96"/>
      <c r="P191" s="92"/>
      <c r="Q191" s="58"/>
      <c r="R191" s="92">
        <v>284144493</v>
      </c>
      <c r="S191" s="93">
        <f t="shared" si="94"/>
        <v>4735741.55</v>
      </c>
      <c r="T191" s="41">
        <v>0</v>
      </c>
      <c r="U191" s="41">
        <v>0</v>
      </c>
      <c r="V191" s="41">
        <v>0</v>
      </c>
      <c r="W191" s="41">
        <v>0</v>
      </c>
      <c r="X191" s="41">
        <v>0</v>
      </c>
      <c r="Y191" s="41">
        <v>0</v>
      </c>
      <c r="Z191" s="41">
        <v>0</v>
      </c>
      <c r="AA191" s="41">
        <v>0</v>
      </c>
      <c r="AB191" s="41">
        <v>0</v>
      </c>
      <c r="AC191" s="41">
        <v>0</v>
      </c>
      <c r="AD191" s="41">
        <v>0</v>
      </c>
      <c r="AE191" s="41">
        <v>0</v>
      </c>
      <c r="AF191" s="41">
        <f t="shared" si="118"/>
        <v>0</v>
      </c>
      <c r="AG191" s="95">
        <v>0</v>
      </c>
      <c r="AH191" s="41">
        <v>0</v>
      </c>
      <c r="AI191" s="41">
        <v>0</v>
      </c>
      <c r="AJ191" s="41">
        <v>0</v>
      </c>
      <c r="AK191" s="41">
        <v>0</v>
      </c>
      <c r="AL191" s="41">
        <v>0</v>
      </c>
      <c r="AM191" s="41">
        <v>0</v>
      </c>
      <c r="AN191" s="41">
        <v>0</v>
      </c>
      <c r="AO191" s="41">
        <v>0</v>
      </c>
      <c r="AP191" s="41">
        <v>0</v>
      </c>
      <c r="AQ191" s="41">
        <v>0</v>
      </c>
      <c r="AR191" s="41">
        <v>0</v>
      </c>
      <c r="AS191" s="41">
        <v>0</v>
      </c>
      <c r="AT191" s="41">
        <f t="shared" si="119"/>
        <v>0</v>
      </c>
      <c r="AU191" s="95">
        <v>0</v>
      </c>
      <c r="AV191" s="41">
        <v>0</v>
      </c>
      <c r="AW191" s="41">
        <v>0</v>
      </c>
      <c r="AX191" s="41">
        <v>0</v>
      </c>
      <c r="AY191" s="41">
        <v>0</v>
      </c>
      <c r="AZ191" s="41">
        <v>0</v>
      </c>
      <c r="BA191" s="41">
        <v>0</v>
      </c>
      <c r="BB191" s="41">
        <v>0</v>
      </c>
      <c r="BC191" s="41">
        <v>0</v>
      </c>
      <c r="BD191" s="41">
        <v>0</v>
      </c>
      <c r="BE191" s="41">
        <v>0</v>
      </c>
      <c r="BF191" s="41">
        <v>0</v>
      </c>
      <c r="BG191" s="41">
        <v>0</v>
      </c>
      <c r="BH191" s="41">
        <f t="shared" si="120"/>
        <v>0</v>
      </c>
      <c r="BI191" s="94">
        <v>0</v>
      </c>
      <c r="BJ191" s="41">
        <v>4735741.55</v>
      </c>
      <c r="BK191" s="41">
        <v>4735741.55</v>
      </c>
      <c r="BL191" s="41">
        <v>4735741.55</v>
      </c>
      <c r="BM191" s="41">
        <v>4735741.55</v>
      </c>
      <c r="BN191" s="41">
        <v>4735741.55</v>
      </c>
      <c r="BO191" s="41">
        <v>4735741.55</v>
      </c>
      <c r="BP191" s="41">
        <v>4735741.55</v>
      </c>
      <c r="BQ191" s="41">
        <v>4735741.55</v>
      </c>
      <c r="BR191" s="41">
        <v>4735741.55</v>
      </c>
      <c r="BS191" s="41">
        <v>4735741.55</v>
      </c>
      <c r="BT191" s="41">
        <v>4735741.55</v>
      </c>
      <c r="BU191" s="41">
        <v>4735741.55</v>
      </c>
      <c r="BV191" s="41">
        <f t="shared" si="107"/>
        <v>56828898.599999987</v>
      </c>
      <c r="BW191" s="94">
        <f t="shared" si="126"/>
        <v>227315594.40000001</v>
      </c>
      <c r="BX191" s="61">
        <v>4735741.55</v>
      </c>
      <c r="BY191" s="61">
        <v>4735741.55</v>
      </c>
      <c r="BZ191" s="61">
        <v>4735741.55</v>
      </c>
      <c r="CA191" s="61">
        <v>4735741.55</v>
      </c>
      <c r="CB191" s="61">
        <v>4735741.55</v>
      </c>
      <c r="CC191" s="61">
        <v>4735741.55</v>
      </c>
      <c r="CD191" s="61">
        <v>4735741.55</v>
      </c>
      <c r="CE191" s="61">
        <v>4735741.55</v>
      </c>
      <c r="CF191" s="61">
        <v>4735741.55</v>
      </c>
      <c r="CG191" s="61">
        <v>4735741.55</v>
      </c>
      <c r="CH191" s="61">
        <v>4735741.55</v>
      </c>
      <c r="CI191" s="61">
        <v>4735741.55</v>
      </c>
      <c r="CJ191" s="41">
        <f t="shared" si="122"/>
        <v>56828898.599999987</v>
      </c>
      <c r="CK191" s="95">
        <f t="shared" si="123"/>
        <v>170486695.80000001</v>
      </c>
      <c r="CL191" s="41">
        <v>4735741.55</v>
      </c>
      <c r="CM191" s="41">
        <v>4735741.55</v>
      </c>
      <c r="CN191" s="41">
        <v>4735741.55</v>
      </c>
      <c r="CO191" s="41">
        <v>4735741.55</v>
      </c>
      <c r="CP191" s="41">
        <v>4735741.55</v>
      </c>
      <c r="CQ191" s="41">
        <v>4735741.55</v>
      </c>
      <c r="CR191" s="41">
        <v>4735741.55</v>
      </c>
      <c r="CS191" s="41">
        <v>4735741.55</v>
      </c>
      <c r="CT191" s="41">
        <v>4735741.55</v>
      </c>
      <c r="CU191" s="41">
        <v>4735741.55</v>
      </c>
      <c r="CV191" s="41">
        <v>4735741.55</v>
      </c>
      <c r="CW191" s="41">
        <v>4735741.55</v>
      </c>
      <c r="CX191" s="41">
        <f t="shared" si="115"/>
        <v>56828898.599999987</v>
      </c>
      <c r="CY191" s="41">
        <f t="shared" si="124"/>
        <v>113657797.20000002</v>
      </c>
      <c r="CZ191" s="41">
        <f t="shared" si="125"/>
        <v>4735741.55</v>
      </c>
      <c r="DA191" s="41">
        <v>4735741.55</v>
      </c>
      <c r="DB191" s="41">
        <v>4735741.55</v>
      </c>
      <c r="DC191" s="41">
        <v>4735741.55</v>
      </c>
      <c r="DD191" s="41"/>
      <c r="DE191" s="41"/>
      <c r="DF191" s="41"/>
      <c r="DG191" s="41"/>
      <c r="DH191" s="41"/>
      <c r="DI191" s="41"/>
      <c r="DJ191" s="41"/>
      <c r="DK191" s="41"/>
      <c r="DL191" s="41">
        <f t="shared" si="117"/>
        <v>18942966.199999999</v>
      </c>
      <c r="DM191" s="41">
        <f t="shared" si="95"/>
        <v>94714831.000000015</v>
      </c>
      <c r="DN191" s="42">
        <f t="shared" si="96"/>
        <v>2022</v>
      </c>
    </row>
    <row r="192" spans="1:118" ht="13" x14ac:dyDescent="0.25">
      <c r="A192" s="38" t="s">
        <v>38</v>
      </c>
      <c r="B192" s="38" t="s">
        <v>39</v>
      </c>
      <c r="C192" s="89"/>
      <c r="D192" s="38" t="s">
        <v>47</v>
      </c>
      <c r="E192" s="151" t="s">
        <v>142</v>
      </c>
      <c r="F192" s="38" t="s">
        <v>143</v>
      </c>
      <c r="G192" s="57">
        <v>44916</v>
      </c>
      <c r="H192" s="57">
        <v>44927</v>
      </c>
      <c r="I192" s="90" t="s">
        <v>1667</v>
      </c>
      <c r="J192" s="151" t="s">
        <v>721</v>
      </c>
      <c r="K192" s="96" t="s">
        <v>50</v>
      </c>
      <c r="L192" s="38"/>
      <c r="M192" s="38" t="str">
        <f t="shared" si="111"/>
        <v>6424</v>
      </c>
      <c r="N192" s="38">
        <v>6424001901</v>
      </c>
      <c r="O192" s="96"/>
      <c r="P192" s="92"/>
      <c r="Q192" s="58"/>
      <c r="R192" s="92">
        <v>2569997827</v>
      </c>
      <c r="S192" s="93">
        <f t="shared" si="94"/>
        <v>10708324.279166667</v>
      </c>
      <c r="T192" s="41">
        <v>0</v>
      </c>
      <c r="U192" s="41">
        <v>0</v>
      </c>
      <c r="V192" s="41">
        <v>0</v>
      </c>
      <c r="W192" s="41">
        <v>0</v>
      </c>
      <c r="X192" s="41">
        <v>0</v>
      </c>
      <c r="Y192" s="41">
        <v>0</v>
      </c>
      <c r="Z192" s="41">
        <v>0</v>
      </c>
      <c r="AA192" s="41">
        <v>0</v>
      </c>
      <c r="AB192" s="41">
        <v>0</v>
      </c>
      <c r="AC192" s="41">
        <v>0</v>
      </c>
      <c r="AD192" s="41">
        <v>0</v>
      </c>
      <c r="AE192" s="41">
        <v>0</v>
      </c>
      <c r="AF192" s="41">
        <f t="shared" si="118"/>
        <v>0</v>
      </c>
      <c r="AG192" s="95">
        <v>0</v>
      </c>
      <c r="AH192" s="41">
        <v>0</v>
      </c>
      <c r="AI192" s="41">
        <v>0</v>
      </c>
      <c r="AJ192" s="41">
        <v>0</v>
      </c>
      <c r="AK192" s="41">
        <v>0</v>
      </c>
      <c r="AL192" s="41">
        <v>0</v>
      </c>
      <c r="AM192" s="41">
        <v>0</v>
      </c>
      <c r="AN192" s="41">
        <v>0</v>
      </c>
      <c r="AO192" s="41">
        <v>0</v>
      </c>
      <c r="AP192" s="41">
        <v>0</v>
      </c>
      <c r="AQ192" s="41">
        <v>0</v>
      </c>
      <c r="AR192" s="41">
        <v>0</v>
      </c>
      <c r="AS192" s="41">
        <v>0</v>
      </c>
      <c r="AT192" s="41">
        <f t="shared" si="119"/>
        <v>0</v>
      </c>
      <c r="AU192" s="95">
        <v>0</v>
      </c>
      <c r="AV192" s="41">
        <v>0</v>
      </c>
      <c r="AW192" s="41">
        <v>0</v>
      </c>
      <c r="AX192" s="41">
        <v>0</v>
      </c>
      <c r="AY192" s="41">
        <v>0</v>
      </c>
      <c r="AZ192" s="41">
        <v>0</v>
      </c>
      <c r="BA192" s="41">
        <v>0</v>
      </c>
      <c r="BB192" s="41">
        <v>0</v>
      </c>
      <c r="BC192" s="41">
        <v>0</v>
      </c>
      <c r="BD192" s="41">
        <v>0</v>
      </c>
      <c r="BE192" s="41">
        <v>0</v>
      </c>
      <c r="BF192" s="41">
        <v>0</v>
      </c>
      <c r="BG192" s="41">
        <v>0</v>
      </c>
      <c r="BH192" s="41">
        <f t="shared" si="120"/>
        <v>0</v>
      </c>
      <c r="BI192" s="94">
        <v>0</v>
      </c>
      <c r="BJ192" s="41">
        <v>10708324.279166667</v>
      </c>
      <c r="BK192" s="41">
        <v>10708324.279166667</v>
      </c>
      <c r="BL192" s="41">
        <v>10708324.279166667</v>
      </c>
      <c r="BM192" s="41">
        <v>10708324.279166667</v>
      </c>
      <c r="BN192" s="41">
        <v>10708324.279166667</v>
      </c>
      <c r="BO192" s="41">
        <v>10708324.279166667</v>
      </c>
      <c r="BP192" s="41">
        <v>10708324.279166667</v>
      </c>
      <c r="BQ192" s="41">
        <v>10708324.279166667</v>
      </c>
      <c r="BR192" s="41">
        <v>10708324.279166667</v>
      </c>
      <c r="BS192" s="41">
        <v>10708324.279166667</v>
      </c>
      <c r="BT192" s="41">
        <v>10708324.279166667</v>
      </c>
      <c r="BU192" s="41">
        <v>10708324.279166667</v>
      </c>
      <c r="BV192" s="41">
        <f t="shared" si="107"/>
        <v>128499891.35000001</v>
      </c>
      <c r="BW192" s="94">
        <f t="shared" si="126"/>
        <v>2441497935.6500001</v>
      </c>
      <c r="BX192" s="61">
        <v>10708324.279166667</v>
      </c>
      <c r="BY192" s="61">
        <v>10708324.279166667</v>
      </c>
      <c r="BZ192" s="61">
        <v>10708324.279166667</v>
      </c>
      <c r="CA192" s="61">
        <v>10708324.279166667</v>
      </c>
      <c r="CB192" s="61">
        <v>10708324.279166667</v>
      </c>
      <c r="CC192" s="61">
        <v>10708324.279166667</v>
      </c>
      <c r="CD192" s="61">
        <v>10708324.279166667</v>
      </c>
      <c r="CE192" s="61">
        <v>10708324.279166667</v>
      </c>
      <c r="CF192" s="61">
        <v>10708324.279166667</v>
      </c>
      <c r="CG192" s="61">
        <v>10708324.279166667</v>
      </c>
      <c r="CH192" s="61">
        <v>10708324.279166667</v>
      </c>
      <c r="CI192" s="61">
        <v>10708324.279166667</v>
      </c>
      <c r="CJ192" s="41">
        <f t="shared" si="122"/>
        <v>128499891.35000001</v>
      </c>
      <c r="CK192" s="95">
        <f t="shared" si="123"/>
        <v>2312998044.3000002</v>
      </c>
      <c r="CL192" s="41">
        <v>10708324.279166667</v>
      </c>
      <c r="CM192" s="41">
        <v>10708324.279166667</v>
      </c>
      <c r="CN192" s="41">
        <v>10708324.279166667</v>
      </c>
      <c r="CO192" s="41">
        <v>10708324.279166667</v>
      </c>
      <c r="CP192" s="41">
        <v>10708324.279166667</v>
      </c>
      <c r="CQ192" s="41">
        <v>10708324.279166667</v>
      </c>
      <c r="CR192" s="41">
        <v>10708324.279166667</v>
      </c>
      <c r="CS192" s="41">
        <v>10708324.279166667</v>
      </c>
      <c r="CT192" s="41">
        <v>10708324.279166667</v>
      </c>
      <c r="CU192" s="41">
        <v>10708324.279166667</v>
      </c>
      <c r="CV192" s="41">
        <v>10708324.279166667</v>
      </c>
      <c r="CW192" s="41">
        <v>10708324.279166667</v>
      </c>
      <c r="CX192" s="41">
        <f t="shared" si="115"/>
        <v>128499891.35000001</v>
      </c>
      <c r="CY192" s="41">
        <f t="shared" si="124"/>
        <v>2184498152.9500003</v>
      </c>
      <c r="CZ192" s="41">
        <f t="shared" si="125"/>
        <v>10708324.279166667</v>
      </c>
      <c r="DA192" s="41">
        <v>10708324.279166667</v>
      </c>
      <c r="DB192" s="41">
        <v>10708324.279166667</v>
      </c>
      <c r="DC192" s="41">
        <v>10708324.279166667</v>
      </c>
      <c r="DD192" s="41"/>
      <c r="DE192" s="41"/>
      <c r="DF192" s="41"/>
      <c r="DG192" s="41"/>
      <c r="DH192" s="41"/>
      <c r="DI192" s="41"/>
      <c r="DJ192" s="41"/>
      <c r="DK192" s="41"/>
      <c r="DL192" s="41">
        <f t="shared" si="117"/>
        <v>42833297.116666667</v>
      </c>
      <c r="DM192" s="41">
        <f t="shared" si="95"/>
        <v>2141664855.8333337</v>
      </c>
      <c r="DN192" s="42">
        <f t="shared" si="96"/>
        <v>2022</v>
      </c>
    </row>
    <row r="193" spans="1:118" ht="13" x14ac:dyDescent="0.25">
      <c r="A193" s="80" t="s">
        <v>460</v>
      </c>
      <c r="B193" s="80" t="s">
        <v>39</v>
      </c>
      <c r="C193" s="72"/>
      <c r="D193" s="71" t="s">
        <v>147</v>
      </c>
      <c r="E193" s="142" t="s">
        <v>930</v>
      </c>
      <c r="F193" s="71" t="s">
        <v>515</v>
      </c>
      <c r="G193" s="73">
        <v>44921</v>
      </c>
      <c r="H193" s="73">
        <v>44927</v>
      </c>
      <c r="I193" s="74" t="s">
        <v>717</v>
      </c>
      <c r="J193" s="74">
        <v>1001601400</v>
      </c>
      <c r="K193" s="75" t="s">
        <v>46</v>
      </c>
      <c r="L193" s="71"/>
      <c r="M193" s="38" t="str">
        <f t="shared" si="111"/>
        <v>6274</v>
      </c>
      <c r="N193" s="71">
        <v>6274001906</v>
      </c>
      <c r="O193" s="75" t="s">
        <v>346</v>
      </c>
      <c r="P193" s="76"/>
      <c r="Q193" s="77"/>
      <c r="R193" s="76">
        <v>421764609</v>
      </c>
      <c r="S193" s="170">
        <f t="shared" si="94"/>
        <v>11715683.583333334</v>
      </c>
      <c r="T193" s="155">
        <v>0</v>
      </c>
      <c r="U193" s="155">
        <v>0</v>
      </c>
      <c r="V193" s="155">
        <v>0</v>
      </c>
      <c r="W193" s="155">
        <v>0</v>
      </c>
      <c r="X193" s="155">
        <v>0</v>
      </c>
      <c r="Y193" s="155">
        <v>0</v>
      </c>
      <c r="Z193" s="155">
        <v>0</v>
      </c>
      <c r="AA193" s="155">
        <v>0</v>
      </c>
      <c r="AB193" s="155">
        <v>0</v>
      </c>
      <c r="AC193" s="155">
        <v>0</v>
      </c>
      <c r="AD193" s="155">
        <v>0</v>
      </c>
      <c r="AE193" s="155">
        <v>0</v>
      </c>
      <c r="AF193" s="155">
        <f t="shared" si="118"/>
        <v>0</v>
      </c>
      <c r="AG193" s="156">
        <v>0</v>
      </c>
      <c r="AH193" s="155">
        <v>0</v>
      </c>
      <c r="AI193" s="155">
        <v>0</v>
      </c>
      <c r="AJ193" s="155">
        <v>0</v>
      </c>
      <c r="AK193" s="155">
        <v>0</v>
      </c>
      <c r="AL193" s="155">
        <v>0</v>
      </c>
      <c r="AM193" s="155">
        <v>0</v>
      </c>
      <c r="AN193" s="155">
        <v>0</v>
      </c>
      <c r="AO193" s="155">
        <v>0</v>
      </c>
      <c r="AP193" s="155">
        <v>0</v>
      </c>
      <c r="AQ193" s="155">
        <v>0</v>
      </c>
      <c r="AR193" s="155">
        <v>0</v>
      </c>
      <c r="AS193" s="155">
        <v>0</v>
      </c>
      <c r="AT193" s="155">
        <f t="shared" si="119"/>
        <v>0</v>
      </c>
      <c r="AU193" s="156">
        <v>0</v>
      </c>
      <c r="AV193" s="155">
        <v>0</v>
      </c>
      <c r="AW193" s="155">
        <v>0</v>
      </c>
      <c r="AX193" s="155">
        <v>0</v>
      </c>
      <c r="AY193" s="155">
        <v>0</v>
      </c>
      <c r="AZ193" s="155">
        <v>0</v>
      </c>
      <c r="BA193" s="155">
        <v>0</v>
      </c>
      <c r="BB193" s="155">
        <v>0</v>
      </c>
      <c r="BC193" s="155">
        <v>0</v>
      </c>
      <c r="BD193" s="155">
        <v>0</v>
      </c>
      <c r="BE193" s="155">
        <v>0</v>
      </c>
      <c r="BF193" s="155">
        <v>0</v>
      </c>
      <c r="BG193" s="155">
        <v>0</v>
      </c>
      <c r="BH193" s="155">
        <f t="shared" si="120"/>
        <v>0</v>
      </c>
      <c r="BI193" s="156">
        <v>0</v>
      </c>
      <c r="BJ193" s="155">
        <v>11715683.583333334</v>
      </c>
      <c r="BK193" s="155">
        <v>11715683.583333334</v>
      </c>
      <c r="BL193" s="155">
        <v>11715683.583333334</v>
      </c>
      <c r="BM193" s="155">
        <v>11715683.583333334</v>
      </c>
      <c r="BN193" s="155">
        <v>11715683.583333334</v>
      </c>
      <c r="BO193" s="155">
        <v>11715683.583333334</v>
      </c>
      <c r="BP193" s="155">
        <v>11715683.583333334</v>
      </c>
      <c r="BQ193" s="155">
        <v>11715683.583333334</v>
      </c>
      <c r="BR193" s="155">
        <v>11715683.583333334</v>
      </c>
      <c r="BS193" s="155">
        <v>11715683.583333334</v>
      </c>
      <c r="BT193" s="155">
        <v>11715683.583333334</v>
      </c>
      <c r="BU193" s="155">
        <v>11715683.583333334</v>
      </c>
      <c r="BV193" s="155">
        <f t="shared" si="107"/>
        <v>140588202.99999997</v>
      </c>
      <c r="BW193" s="156">
        <f t="shared" si="126"/>
        <v>281176406</v>
      </c>
      <c r="BX193" s="157">
        <v>11715683.583333334</v>
      </c>
      <c r="BY193" s="157">
        <v>11715683.583333334</v>
      </c>
      <c r="BZ193" s="157">
        <v>11715683.583333334</v>
      </c>
      <c r="CA193" s="157">
        <v>11715683.583333334</v>
      </c>
      <c r="CB193" s="157">
        <v>11715683.583333334</v>
      </c>
      <c r="CC193" s="157">
        <v>11715683.583333334</v>
      </c>
      <c r="CD193" s="157">
        <v>11715683.583333334</v>
      </c>
      <c r="CE193" s="157">
        <v>11715683.583333334</v>
      </c>
      <c r="CF193" s="157">
        <v>11715683.583333334</v>
      </c>
      <c r="CG193" s="157">
        <v>11715683.583333334</v>
      </c>
      <c r="CH193" s="157">
        <v>11715683.583333334</v>
      </c>
      <c r="CI193" s="157">
        <v>11715683.583333334</v>
      </c>
      <c r="CJ193" s="155">
        <f t="shared" si="122"/>
        <v>140588202.99999997</v>
      </c>
      <c r="CK193" s="156">
        <f t="shared" si="123"/>
        <v>140588203.00000003</v>
      </c>
      <c r="CL193" s="155">
        <v>11715683.583333334</v>
      </c>
      <c r="CM193" s="155">
        <v>11715683.583333334</v>
      </c>
      <c r="CN193" s="155">
        <v>11715683.583333334</v>
      </c>
      <c r="CO193" s="155">
        <v>11715683.583333334</v>
      </c>
      <c r="CP193" s="155">
        <v>11715683.583333334</v>
      </c>
      <c r="CQ193" s="155">
        <v>11715683.583333334</v>
      </c>
      <c r="CR193" s="155">
        <v>11715683.583333334</v>
      </c>
      <c r="CS193" s="155">
        <v>11715683.583333334</v>
      </c>
      <c r="CT193" s="155">
        <v>11715683.583333334</v>
      </c>
      <c r="CU193" s="155">
        <v>11715683.583333334</v>
      </c>
      <c r="CV193" s="155">
        <v>11715683.583333334</v>
      </c>
      <c r="CW193" s="155">
        <v>11715704.583333334</v>
      </c>
      <c r="CX193" s="155">
        <f t="shared" si="115"/>
        <v>140588223.99999997</v>
      </c>
      <c r="CY193" s="155">
        <f t="shared" si="124"/>
        <v>-20.999999940395355</v>
      </c>
      <c r="CZ193" s="155"/>
      <c r="DA193" s="155"/>
      <c r="DB193" s="155"/>
      <c r="DC193" s="155">
        <v>0</v>
      </c>
      <c r="DD193" s="155"/>
      <c r="DE193" s="155"/>
      <c r="DF193" s="155"/>
      <c r="DG193" s="155"/>
      <c r="DH193" s="155"/>
      <c r="DI193" s="155"/>
      <c r="DJ193" s="155"/>
      <c r="DK193" s="155"/>
      <c r="DL193" s="155">
        <f t="shared" si="117"/>
        <v>0</v>
      </c>
      <c r="DM193" s="155">
        <f t="shared" si="95"/>
        <v>-20.999999940395355</v>
      </c>
      <c r="DN193" s="1">
        <f t="shared" si="96"/>
        <v>2022</v>
      </c>
    </row>
    <row r="194" spans="1:118" ht="13" x14ac:dyDescent="0.25">
      <c r="A194" s="80" t="s">
        <v>460</v>
      </c>
      <c r="B194" s="80" t="s">
        <v>39</v>
      </c>
      <c r="C194" s="72"/>
      <c r="D194" s="71" t="s">
        <v>147</v>
      </c>
      <c r="E194" s="142" t="s">
        <v>931</v>
      </c>
      <c r="F194" s="71" t="s">
        <v>516</v>
      </c>
      <c r="G194" s="73">
        <v>44921</v>
      </c>
      <c r="H194" s="73">
        <v>44927</v>
      </c>
      <c r="I194" s="74" t="s">
        <v>717</v>
      </c>
      <c r="J194" s="74">
        <v>1001601400</v>
      </c>
      <c r="K194" s="75" t="s">
        <v>46</v>
      </c>
      <c r="L194" s="71"/>
      <c r="M194" s="38" t="str">
        <f t="shared" si="111"/>
        <v>6274</v>
      </c>
      <c r="N194" s="71">
        <v>6274001906</v>
      </c>
      <c r="O194" s="75" t="s">
        <v>346</v>
      </c>
      <c r="P194" s="76"/>
      <c r="Q194" s="77"/>
      <c r="R194" s="76">
        <v>332886400</v>
      </c>
      <c r="S194" s="170">
        <f t="shared" si="94"/>
        <v>9246844.444444444</v>
      </c>
      <c r="T194" s="155">
        <v>0</v>
      </c>
      <c r="U194" s="155">
        <v>0</v>
      </c>
      <c r="V194" s="155">
        <v>0</v>
      </c>
      <c r="W194" s="155">
        <v>0</v>
      </c>
      <c r="X194" s="155">
        <v>0</v>
      </c>
      <c r="Y194" s="155">
        <v>0</v>
      </c>
      <c r="Z194" s="155">
        <v>0</v>
      </c>
      <c r="AA194" s="155">
        <v>0</v>
      </c>
      <c r="AB194" s="155">
        <v>0</v>
      </c>
      <c r="AC194" s="155">
        <v>0</v>
      </c>
      <c r="AD194" s="155">
        <v>0</v>
      </c>
      <c r="AE194" s="155">
        <v>0</v>
      </c>
      <c r="AF194" s="155">
        <f t="shared" si="118"/>
        <v>0</v>
      </c>
      <c r="AG194" s="156">
        <v>0</v>
      </c>
      <c r="AH194" s="155">
        <v>0</v>
      </c>
      <c r="AI194" s="155">
        <v>0</v>
      </c>
      <c r="AJ194" s="155">
        <v>0</v>
      </c>
      <c r="AK194" s="155">
        <v>0</v>
      </c>
      <c r="AL194" s="155">
        <v>0</v>
      </c>
      <c r="AM194" s="155">
        <v>0</v>
      </c>
      <c r="AN194" s="155">
        <v>0</v>
      </c>
      <c r="AO194" s="155">
        <v>0</v>
      </c>
      <c r="AP194" s="155">
        <v>0</v>
      </c>
      <c r="AQ194" s="155">
        <v>0</v>
      </c>
      <c r="AR194" s="155">
        <v>0</v>
      </c>
      <c r="AS194" s="155">
        <v>0</v>
      </c>
      <c r="AT194" s="155">
        <f t="shared" si="119"/>
        <v>0</v>
      </c>
      <c r="AU194" s="156">
        <v>0</v>
      </c>
      <c r="AV194" s="155">
        <v>0</v>
      </c>
      <c r="AW194" s="155">
        <v>0</v>
      </c>
      <c r="AX194" s="155">
        <v>0</v>
      </c>
      <c r="AY194" s="155">
        <v>0</v>
      </c>
      <c r="AZ194" s="155">
        <v>0</v>
      </c>
      <c r="BA194" s="155">
        <v>0</v>
      </c>
      <c r="BB194" s="155">
        <v>0</v>
      </c>
      <c r="BC194" s="155">
        <v>0</v>
      </c>
      <c r="BD194" s="155">
        <v>0</v>
      </c>
      <c r="BE194" s="155">
        <v>0</v>
      </c>
      <c r="BF194" s="155">
        <v>0</v>
      </c>
      <c r="BG194" s="155">
        <v>0</v>
      </c>
      <c r="BH194" s="155">
        <f t="shared" si="120"/>
        <v>0</v>
      </c>
      <c r="BI194" s="156">
        <v>0</v>
      </c>
      <c r="BJ194" s="155">
        <v>9246844.444444444</v>
      </c>
      <c r="BK194" s="155">
        <v>9246844.444444444</v>
      </c>
      <c r="BL194" s="155">
        <v>9246844.444444444</v>
      </c>
      <c r="BM194" s="155">
        <v>9246844.444444444</v>
      </c>
      <c r="BN194" s="155">
        <v>9246844.444444444</v>
      </c>
      <c r="BO194" s="155">
        <v>9246844.444444444</v>
      </c>
      <c r="BP194" s="155">
        <v>9246844.444444444</v>
      </c>
      <c r="BQ194" s="155">
        <v>9246844.444444444</v>
      </c>
      <c r="BR194" s="155">
        <v>9246844.444444444</v>
      </c>
      <c r="BS194" s="155">
        <v>9246844.444444444</v>
      </c>
      <c r="BT194" s="155">
        <v>9246844.444444444</v>
      </c>
      <c r="BU194" s="155">
        <v>9246844.444444444</v>
      </c>
      <c r="BV194" s="155">
        <f t="shared" si="107"/>
        <v>110962133.33333336</v>
      </c>
      <c r="BW194" s="156">
        <f t="shared" si="126"/>
        <v>221924266.66666663</v>
      </c>
      <c r="BX194" s="157">
        <v>9246844.444444444</v>
      </c>
      <c r="BY194" s="157">
        <v>9246844.444444444</v>
      </c>
      <c r="BZ194" s="157">
        <v>9246844.444444444</v>
      </c>
      <c r="CA194" s="157">
        <v>9246844.444444444</v>
      </c>
      <c r="CB194" s="157">
        <v>9246844.444444444</v>
      </c>
      <c r="CC194" s="157">
        <v>9246844.444444444</v>
      </c>
      <c r="CD194" s="157">
        <v>9246844.444444444</v>
      </c>
      <c r="CE194" s="157">
        <v>9246844.444444444</v>
      </c>
      <c r="CF194" s="157">
        <v>9246844.444444444</v>
      </c>
      <c r="CG194" s="157">
        <v>9246844.444444444</v>
      </c>
      <c r="CH194" s="157">
        <v>9246844.444444444</v>
      </c>
      <c r="CI194" s="157">
        <v>9246844.444444444</v>
      </c>
      <c r="CJ194" s="155">
        <f t="shared" si="122"/>
        <v>110962133.33333336</v>
      </c>
      <c r="CK194" s="156">
        <f t="shared" si="123"/>
        <v>110962133.33333327</v>
      </c>
      <c r="CL194" s="155">
        <v>9246844.444444444</v>
      </c>
      <c r="CM194" s="155">
        <v>9246844.444444444</v>
      </c>
      <c r="CN194" s="155">
        <v>9246844.444444444</v>
      </c>
      <c r="CO194" s="155">
        <v>9246844.444444444</v>
      </c>
      <c r="CP194" s="155">
        <v>9246844.444444444</v>
      </c>
      <c r="CQ194" s="155">
        <v>9246844.444444444</v>
      </c>
      <c r="CR194" s="155">
        <v>9246844.444444444</v>
      </c>
      <c r="CS194" s="155">
        <v>9246844.444444444</v>
      </c>
      <c r="CT194" s="155">
        <v>9246844.444444444</v>
      </c>
      <c r="CU194" s="155">
        <v>9246844.444444444</v>
      </c>
      <c r="CV194" s="155">
        <v>9246844.444444444</v>
      </c>
      <c r="CW194" s="155">
        <v>9246824.444444444</v>
      </c>
      <c r="CX194" s="155">
        <f t="shared" si="115"/>
        <v>110962113.33333336</v>
      </c>
      <c r="CY194" s="155">
        <f t="shared" si="124"/>
        <v>19.999999910593033</v>
      </c>
      <c r="CZ194" s="155">
        <f>CY194</f>
        <v>19.999999910593033</v>
      </c>
      <c r="DA194" s="155">
        <v>19.999999910593033</v>
      </c>
      <c r="DB194" s="155"/>
      <c r="DC194" s="155">
        <v>0</v>
      </c>
      <c r="DD194" s="155"/>
      <c r="DE194" s="155"/>
      <c r="DF194" s="155"/>
      <c r="DG194" s="155"/>
      <c r="DH194" s="155"/>
      <c r="DI194" s="155"/>
      <c r="DJ194" s="155"/>
      <c r="DK194" s="155"/>
      <c r="DL194" s="155">
        <f t="shared" si="117"/>
        <v>39.999999821186066</v>
      </c>
      <c r="DM194" s="155">
        <f t="shared" si="95"/>
        <v>-19.999999910593033</v>
      </c>
      <c r="DN194" s="1">
        <f t="shared" si="96"/>
        <v>2022</v>
      </c>
    </row>
    <row r="195" spans="1:118" ht="13" x14ac:dyDescent="0.25">
      <c r="A195" s="80" t="s">
        <v>460</v>
      </c>
      <c r="B195" s="80" t="s">
        <v>39</v>
      </c>
      <c r="C195" s="72"/>
      <c r="D195" s="71" t="s">
        <v>147</v>
      </c>
      <c r="E195" s="142" t="s">
        <v>932</v>
      </c>
      <c r="F195" s="71" t="s">
        <v>517</v>
      </c>
      <c r="G195" s="73">
        <v>44921</v>
      </c>
      <c r="H195" s="73">
        <v>44927</v>
      </c>
      <c r="I195" s="74" t="s">
        <v>717</v>
      </c>
      <c r="J195" s="74">
        <v>1001601400</v>
      </c>
      <c r="K195" s="75" t="s">
        <v>46</v>
      </c>
      <c r="L195" s="71"/>
      <c r="M195" s="38" t="str">
        <f t="shared" si="111"/>
        <v>6274</v>
      </c>
      <c r="N195" s="71">
        <v>6274001906</v>
      </c>
      <c r="O195" s="75" t="s">
        <v>346</v>
      </c>
      <c r="P195" s="76"/>
      <c r="Q195" s="77"/>
      <c r="R195" s="76">
        <v>256760000</v>
      </c>
      <c r="S195" s="170">
        <f t="shared" si="94"/>
        <v>7132222.222222222</v>
      </c>
      <c r="T195" s="155">
        <v>0</v>
      </c>
      <c r="U195" s="155">
        <v>0</v>
      </c>
      <c r="V195" s="155">
        <v>0</v>
      </c>
      <c r="W195" s="155">
        <v>0</v>
      </c>
      <c r="X195" s="155">
        <v>0</v>
      </c>
      <c r="Y195" s="155">
        <v>0</v>
      </c>
      <c r="Z195" s="155">
        <v>0</v>
      </c>
      <c r="AA195" s="155">
        <v>0</v>
      </c>
      <c r="AB195" s="155">
        <v>0</v>
      </c>
      <c r="AC195" s="155">
        <v>0</v>
      </c>
      <c r="AD195" s="155">
        <v>0</v>
      </c>
      <c r="AE195" s="155">
        <v>0</v>
      </c>
      <c r="AF195" s="155">
        <f t="shared" si="118"/>
        <v>0</v>
      </c>
      <c r="AG195" s="156">
        <v>0</v>
      </c>
      <c r="AH195" s="155">
        <v>0</v>
      </c>
      <c r="AI195" s="155">
        <v>0</v>
      </c>
      <c r="AJ195" s="155">
        <v>0</v>
      </c>
      <c r="AK195" s="155">
        <v>0</v>
      </c>
      <c r="AL195" s="155">
        <v>0</v>
      </c>
      <c r="AM195" s="155">
        <v>0</v>
      </c>
      <c r="AN195" s="155">
        <v>0</v>
      </c>
      <c r="AO195" s="155">
        <v>0</v>
      </c>
      <c r="AP195" s="155">
        <v>0</v>
      </c>
      <c r="AQ195" s="155">
        <v>0</v>
      </c>
      <c r="AR195" s="155">
        <v>0</v>
      </c>
      <c r="AS195" s="155">
        <v>0</v>
      </c>
      <c r="AT195" s="155">
        <f t="shared" si="119"/>
        <v>0</v>
      </c>
      <c r="AU195" s="156">
        <v>0</v>
      </c>
      <c r="AV195" s="155">
        <v>0</v>
      </c>
      <c r="AW195" s="155">
        <v>0</v>
      </c>
      <c r="AX195" s="155">
        <v>0</v>
      </c>
      <c r="AY195" s="155">
        <v>0</v>
      </c>
      <c r="AZ195" s="155">
        <v>0</v>
      </c>
      <c r="BA195" s="155">
        <v>0</v>
      </c>
      <c r="BB195" s="155">
        <v>0</v>
      </c>
      <c r="BC195" s="155">
        <v>0</v>
      </c>
      <c r="BD195" s="155">
        <v>0</v>
      </c>
      <c r="BE195" s="155">
        <v>0</v>
      </c>
      <c r="BF195" s="155">
        <v>0</v>
      </c>
      <c r="BG195" s="155">
        <v>0</v>
      </c>
      <c r="BH195" s="155">
        <f t="shared" si="120"/>
        <v>0</v>
      </c>
      <c r="BI195" s="156">
        <v>0</v>
      </c>
      <c r="BJ195" s="155">
        <v>7132222.222222222</v>
      </c>
      <c r="BK195" s="155">
        <v>7132222.222222222</v>
      </c>
      <c r="BL195" s="155">
        <v>7132222.222222222</v>
      </c>
      <c r="BM195" s="155">
        <v>7132222.222222222</v>
      </c>
      <c r="BN195" s="155">
        <v>7132222.222222222</v>
      </c>
      <c r="BO195" s="155">
        <v>7132222.222222222</v>
      </c>
      <c r="BP195" s="155">
        <v>7132222.222222222</v>
      </c>
      <c r="BQ195" s="155">
        <v>7132222.222222222</v>
      </c>
      <c r="BR195" s="155">
        <v>7132222.222222222</v>
      </c>
      <c r="BS195" s="155">
        <v>7132222.222222222</v>
      </c>
      <c r="BT195" s="155">
        <v>7132222.222222222</v>
      </c>
      <c r="BU195" s="155">
        <v>7132222.222222222</v>
      </c>
      <c r="BV195" s="155">
        <f t="shared" si="107"/>
        <v>85586666.666666672</v>
      </c>
      <c r="BW195" s="156">
        <f t="shared" si="126"/>
        <v>171173333.33333331</v>
      </c>
      <c r="BX195" s="157">
        <v>7132222.222222222</v>
      </c>
      <c r="BY195" s="157">
        <v>7132222.222222222</v>
      </c>
      <c r="BZ195" s="157">
        <v>7132222.222222222</v>
      </c>
      <c r="CA195" s="157">
        <v>7132222.222222222</v>
      </c>
      <c r="CB195" s="157">
        <v>7132222.222222222</v>
      </c>
      <c r="CC195" s="157">
        <v>7132222.222222222</v>
      </c>
      <c r="CD195" s="157">
        <v>7132222.222222222</v>
      </c>
      <c r="CE195" s="157">
        <v>7132222.222222222</v>
      </c>
      <c r="CF195" s="157">
        <v>7132222.222222222</v>
      </c>
      <c r="CG195" s="157">
        <v>7132222.222222222</v>
      </c>
      <c r="CH195" s="157">
        <v>7132222.222222222</v>
      </c>
      <c r="CI195" s="157">
        <v>7132222.222222222</v>
      </c>
      <c r="CJ195" s="155">
        <f t="shared" si="122"/>
        <v>85586666.666666672</v>
      </c>
      <c r="CK195" s="156">
        <f t="shared" si="123"/>
        <v>85586666.666666642</v>
      </c>
      <c r="CL195" s="155">
        <v>7132222.222222222</v>
      </c>
      <c r="CM195" s="155">
        <v>7132222.222222222</v>
      </c>
      <c r="CN195" s="155">
        <v>7132222.222222222</v>
      </c>
      <c r="CO195" s="155">
        <v>7132222.222222222</v>
      </c>
      <c r="CP195" s="155">
        <v>7132222.222222222</v>
      </c>
      <c r="CQ195" s="155">
        <v>7132222.222222222</v>
      </c>
      <c r="CR195" s="155">
        <v>7132222.222222222</v>
      </c>
      <c r="CS195" s="155">
        <v>7132222.222222222</v>
      </c>
      <c r="CT195" s="155">
        <v>7132222.222222222</v>
      </c>
      <c r="CU195" s="155">
        <v>7132222.222222222</v>
      </c>
      <c r="CV195" s="155">
        <v>7132222.222222222</v>
      </c>
      <c r="CW195" s="155">
        <v>7132230.222222222</v>
      </c>
      <c r="CX195" s="155">
        <f t="shared" si="115"/>
        <v>85586674.666666672</v>
      </c>
      <c r="CY195" s="155">
        <f t="shared" si="124"/>
        <v>-8.0000000298023224</v>
      </c>
      <c r="CZ195" s="155"/>
      <c r="DA195" s="155"/>
      <c r="DB195" s="155"/>
      <c r="DC195" s="155">
        <v>0</v>
      </c>
      <c r="DD195" s="155"/>
      <c r="DE195" s="155"/>
      <c r="DF195" s="155"/>
      <c r="DG195" s="155"/>
      <c r="DH195" s="155"/>
      <c r="DI195" s="155"/>
      <c r="DJ195" s="155"/>
      <c r="DK195" s="155"/>
      <c r="DL195" s="155">
        <f t="shared" si="117"/>
        <v>0</v>
      </c>
      <c r="DM195" s="155">
        <f t="shared" si="95"/>
        <v>-8.0000000298023224</v>
      </c>
      <c r="DN195" s="1">
        <f t="shared" si="96"/>
        <v>2022</v>
      </c>
    </row>
    <row r="196" spans="1:118" ht="13" x14ac:dyDescent="0.25">
      <c r="A196" s="80" t="s">
        <v>460</v>
      </c>
      <c r="B196" s="80" t="s">
        <v>39</v>
      </c>
      <c r="C196" s="72"/>
      <c r="D196" s="71" t="s">
        <v>147</v>
      </c>
      <c r="E196" s="142" t="s">
        <v>933</v>
      </c>
      <c r="F196" s="71" t="s">
        <v>518</v>
      </c>
      <c r="G196" s="73">
        <v>44921</v>
      </c>
      <c r="H196" s="73">
        <v>44927</v>
      </c>
      <c r="I196" s="74" t="s">
        <v>717</v>
      </c>
      <c r="J196" s="74">
        <v>1001601400</v>
      </c>
      <c r="K196" s="75" t="s">
        <v>46</v>
      </c>
      <c r="L196" s="71"/>
      <c r="M196" s="38" t="str">
        <f t="shared" si="111"/>
        <v>6274</v>
      </c>
      <c r="N196" s="71">
        <v>6274001906</v>
      </c>
      <c r="O196" s="75" t="s">
        <v>346</v>
      </c>
      <c r="P196" s="76"/>
      <c r="Q196" s="77"/>
      <c r="R196" s="76">
        <v>270107000</v>
      </c>
      <c r="S196" s="170">
        <f t="shared" si="94"/>
        <v>7502972.222222222</v>
      </c>
      <c r="T196" s="155">
        <v>0</v>
      </c>
      <c r="U196" s="155">
        <v>0</v>
      </c>
      <c r="V196" s="155">
        <v>0</v>
      </c>
      <c r="W196" s="155">
        <v>0</v>
      </c>
      <c r="X196" s="155">
        <v>0</v>
      </c>
      <c r="Y196" s="155">
        <v>0</v>
      </c>
      <c r="Z196" s="155">
        <v>0</v>
      </c>
      <c r="AA196" s="155">
        <v>0</v>
      </c>
      <c r="AB196" s="155">
        <v>0</v>
      </c>
      <c r="AC196" s="155">
        <v>0</v>
      </c>
      <c r="AD196" s="155">
        <v>0</v>
      </c>
      <c r="AE196" s="155">
        <v>0</v>
      </c>
      <c r="AF196" s="155">
        <f t="shared" si="118"/>
        <v>0</v>
      </c>
      <c r="AG196" s="156">
        <v>0</v>
      </c>
      <c r="AH196" s="155">
        <v>0</v>
      </c>
      <c r="AI196" s="155">
        <v>0</v>
      </c>
      <c r="AJ196" s="155">
        <v>0</v>
      </c>
      <c r="AK196" s="155">
        <v>0</v>
      </c>
      <c r="AL196" s="155">
        <v>0</v>
      </c>
      <c r="AM196" s="155">
        <v>0</v>
      </c>
      <c r="AN196" s="155">
        <v>0</v>
      </c>
      <c r="AO196" s="155">
        <v>0</v>
      </c>
      <c r="AP196" s="155">
        <v>0</v>
      </c>
      <c r="AQ196" s="155">
        <v>0</v>
      </c>
      <c r="AR196" s="155">
        <v>0</v>
      </c>
      <c r="AS196" s="155">
        <v>0</v>
      </c>
      <c r="AT196" s="155">
        <f t="shared" si="119"/>
        <v>0</v>
      </c>
      <c r="AU196" s="156">
        <v>0</v>
      </c>
      <c r="AV196" s="155">
        <v>0</v>
      </c>
      <c r="AW196" s="155">
        <v>0</v>
      </c>
      <c r="AX196" s="155">
        <v>0</v>
      </c>
      <c r="AY196" s="155">
        <v>0</v>
      </c>
      <c r="AZ196" s="155">
        <v>0</v>
      </c>
      <c r="BA196" s="155">
        <v>0</v>
      </c>
      <c r="BB196" s="155">
        <v>0</v>
      </c>
      <c r="BC196" s="155">
        <v>0</v>
      </c>
      <c r="BD196" s="155">
        <v>0</v>
      </c>
      <c r="BE196" s="155">
        <v>0</v>
      </c>
      <c r="BF196" s="155">
        <v>0</v>
      </c>
      <c r="BG196" s="155">
        <v>0</v>
      </c>
      <c r="BH196" s="155">
        <f t="shared" si="120"/>
        <v>0</v>
      </c>
      <c r="BI196" s="156">
        <v>0</v>
      </c>
      <c r="BJ196" s="155">
        <v>7502972.222222222</v>
      </c>
      <c r="BK196" s="155">
        <v>7502972.222222222</v>
      </c>
      <c r="BL196" s="155">
        <v>7502972.222222222</v>
      </c>
      <c r="BM196" s="155">
        <v>7502972.222222222</v>
      </c>
      <c r="BN196" s="155">
        <v>7502972.222222222</v>
      </c>
      <c r="BO196" s="155">
        <v>7502972.222222222</v>
      </c>
      <c r="BP196" s="155">
        <v>7502972.222222222</v>
      </c>
      <c r="BQ196" s="155">
        <v>7502972.222222222</v>
      </c>
      <c r="BR196" s="155">
        <v>7502972.222222222</v>
      </c>
      <c r="BS196" s="155">
        <v>7502972.222222222</v>
      </c>
      <c r="BT196" s="155">
        <v>7502972.222222222</v>
      </c>
      <c r="BU196" s="155">
        <v>7502972.222222222</v>
      </c>
      <c r="BV196" s="155">
        <f t="shared" si="107"/>
        <v>90035666.666666672</v>
      </c>
      <c r="BW196" s="156">
        <f t="shared" si="126"/>
        <v>180071333.33333331</v>
      </c>
      <c r="BX196" s="157">
        <v>7502972.222222222</v>
      </c>
      <c r="BY196" s="157">
        <v>7502972.222222222</v>
      </c>
      <c r="BZ196" s="157">
        <v>7502972.222222222</v>
      </c>
      <c r="CA196" s="157">
        <v>7502972.222222222</v>
      </c>
      <c r="CB196" s="157">
        <v>7502972.222222222</v>
      </c>
      <c r="CC196" s="157">
        <v>7502972.222222222</v>
      </c>
      <c r="CD196" s="157">
        <v>7502972.222222222</v>
      </c>
      <c r="CE196" s="157">
        <v>7502972.222222222</v>
      </c>
      <c r="CF196" s="157">
        <v>7502972.222222222</v>
      </c>
      <c r="CG196" s="157">
        <v>7502972.222222222</v>
      </c>
      <c r="CH196" s="157">
        <v>7502972.222222222</v>
      </c>
      <c r="CI196" s="157">
        <v>7502972.222222222</v>
      </c>
      <c r="CJ196" s="155">
        <f t="shared" si="122"/>
        <v>90035666.666666672</v>
      </c>
      <c r="CK196" s="156">
        <f t="shared" si="123"/>
        <v>90035666.666666642</v>
      </c>
      <c r="CL196" s="155">
        <v>7502972.222222222</v>
      </c>
      <c r="CM196" s="155">
        <v>7502972.222222222</v>
      </c>
      <c r="CN196" s="155">
        <v>7502972.222222222</v>
      </c>
      <c r="CO196" s="155">
        <v>7502972.222222222</v>
      </c>
      <c r="CP196" s="155">
        <v>7502972.222222222</v>
      </c>
      <c r="CQ196" s="155">
        <v>7502972.222222222</v>
      </c>
      <c r="CR196" s="155">
        <v>7502972.222222222</v>
      </c>
      <c r="CS196" s="155">
        <v>7502972.222222222</v>
      </c>
      <c r="CT196" s="155">
        <v>7502972.222222222</v>
      </c>
      <c r="CU196" s="155">
        <v>7502972.222222222</v>
      </c>
      <c r="CV196" s="155">
        <v>7502972.222222222</v>
      </c>
      <c r="CW196" s="155">
        <v>7502980.222222222</v>
      </c>
      <c r="CX196" s="155">
        <f t="shared" si="115"/>
        <v>90035674.666666672</v>
      </c>
      <c r="CY196" s="155">
        <f t="shared" si="124"/>
        <v>-8.0000000298023224</v>
      </c>
      <c r="CZ196" s="155"/>
      <c r="DA196" s="155"/>
      <c r="DB196" s="155"/>
      <c r="DC196" s="155">
        <v>0</v>
      </c>
      <c r="DD196" s="155"/>
      <c r="DE196" s="155"/>
      <c r="DF196" s="155"/>
      <c r="DG196" s="155"/>
      <c r="DH196" s="155"/>
      <c r="DI196" s="155"/>
      <c r="DJ196" s="155"/>
      <c r="DK196" s="155"/>
      <c r="DL196" s="155">
        <f t="shared" si="117"/>
        <v>0</v>
      </c>
      <c r="DM196" s="155">
        <f t="shared" si="95"/>
        <v>-8.0000000298023224</v>
      </c>
      <c r="DN196" s="1">
        <f t="shared" si="96"/>
        <v>2022</v>
      </c>
    </row>
    <row r="197" spans="1:118" ht="13" x14ac:dyDescent="0.25">
      <c r="A197" s="80" t="s">
        <v>344</v>
      </c>
      <c r="B197" s="71" t="s">
        <v>196</v>
      </c>
      <c r="C197" s="72" t="s">
        <v>213</v>
      </c>
      <c r="D197" s="71" t="s">
        <v>147</v>
      </c>
      <c r="E197" s="142" t="s">
        <v>1139</v>
      </c>
      <c r="F197" s="71" t="s">
        <v>387</v>
      </c>
      <c r="G197" s="73">
        <v>44922</v>
      </c>
      <c r="H197" s="73">
        <v>44896</v>
      </c>
      <c r="I197" s="74" t="s">
        <v>1223</v>
      </c>
      <c r="J197" s="142" t="s">
        <v>761</v>
      </c>
      <c r="K197" s="75" t="s">
        <v>146</v>
      </c>
      <c r="L197" s="71" t="s">
        <v>215</v>
      </c>
      <c r="M197" s="38" t="str">
        <f t="shared" si="111"/>
        <v>6274</v>
      </c>
      <c r="N197" s="71">
        <v>6274001906</v>
      </c>
      <c r="O197" s="75" t="s">
        <v>346</v>
      </c>
      <c r="P197" s="76"/>
      <c r="Q197" s="77"/>
      <c r="R197" s="76">
        <v>1119518319</v>
      </c>
      <c r="S197" s="170">
        <f t="shared" si="94"/>
        <v>7774432.770833333</v>
      </c>
      <c r="T197" s="155">
        <v>0</v>
      </c>
      <c r="U197" s="155">
        <v>0</v>
      </c>
      <c r="V197" s="155">
        <v>0</v>
      </c>
      <c r="W197" s="155">
        <v>0</v>
      </c>
      <c r="X197" s="155">
        <v>0</v>
      </c>
      <c r="Y197" s="155">
        <v>0</v>
      </c>
      <c r="Z197" s="155">
        <v>0</v>
      </c>
      <c r="AA197" s="155">
        <v>0</v>
      </c>
      <c r="AB197" s="155">
        <v>0</v>
      </c>
      <c r="AC197" s="155">
        <v>0</v>
      </c>
      <c r="AD197" s="155">
        <v>0</v>
      </c>
      <c r="AE197" s="155">
        <v>0</v>
      </c>
      <c r="AF197" s="155">
        <f t="shared" si="118"/>
        <v>0</v>
      </c>
      <c r="AG197" s="156">
        <v>0</v>
      </c>
      <c r="AH197" s="155">
        <v>0</v>
      </c>
      <c r="AI197" s="155">
        <v>0</v>
      </c>
      <c r="AJ197" s="155">
        <v>0</v>
      </c>
      <c r="AK197" s="155">
        <v>0</v>
      </c>
      <c r="AL197" s="155">
        <v>0</v>
      </c>
      <c r="AM197" s="155">
        <v>0</v>
      </c>
      <c r="AN197" s="155">
        <v>0</v>
      </c>
      <c r="AO197" s="155">
        <v>0</v>
      </c>
      <c r="AP197" s="155">
        <v>0</v>
      </c>
      <c r="AQ197" s="155">
        <v>0</v>
      </c>
      <c r="AR197" s="155">
        <v>0</v>
      </c>
      <c r="AS197" s="155">
        <v>0</v>
      </c>
      <c r="AT197" s="155">
        <f t="shared" si="119"/>
        <v>0</v>
      </c>
      <c r="AU197" s="156">
        <v>0</v>
      </c>
      <c r="AV197" s="155">
        <v>0</v>
      </c>
      <c r="AW197" s="155">
        <v>0</v>
      </c>
      <c r="AX197" s="155">
        <v>0</v>
      </c>
      <c r="AY197" s="155">
        <v>0</v>
      </c>
      <c r="AZ197" s="155">
        <v>0</v>
      </c>
      <c r="BA197" s="155">
        <v>0</v>
      </c>
      <c r="BB197" s="155">
        <v>0</v>
      </c>
      <c r="BC197" s="155">
        <v>0</v>
      </c>
      <c r="BD197" s="155">
        <v>0</v>
      </c>
      <c r="BE197" s="155">
        <v>0</v>
      </c>
      <c r="BF197" s="155">
        <v>0</v>
      </c>
      <c r="BG197" s="155">
        <v>18658638</v>
      </c>
      <c r="BH197" s="155">
        <f t="shared" si="120"/>
        <v>18658638</v>
      </c>
      <c r="BI197" s="156">
        <f>+R197-BH197</f>
        <v>1100859681</v>
      </c>
      <c r="BJ197" s="155">
        <v>18658638</v>
      </c>
      <c r="BK197" s="155">
        <v>18658638</v>
      </c>
      <c r="BL197" s="155">
        <v>18658638</v>
      </c>
      <c r="BM197" s="155">
        <v>18658638</v>
      </c>
      <c r="BN197" s="155">
        <v>18658638</v>
      </c>
      <c r="BO197" s="155">
        <v>18658638</v>
      </c>
      <c r="BP197" s="155">
        <v>18658638</v>
      </c>
      <c r="BQ197" s="155">
        <v>18658638</v>
      </c>
      <c r="BR197" s="155">
        <v>18658638</v>
      </c>
      <c r="BS197" s="155">
        <v>18658638</v>
      </c>
      <c r="BT197" s="155">
        <v>18658638</v>
      </c>
      <c r="BU197" s="155">
        <v>18658638</v>
      </c>
      <c r="BV197" s="155">
        <f t="shared" si="107"/>
        <v>223903656</v>
      </c>
      <c r="BW197" s="156">
        <f>+BI197-BV197</f>
        <v>876956025</v>
      </c>
      <c r="BX197" s="157">
        <v>18658638</v>
      </c>
      <c r="BY197" s="157">
        <v>18658638</v>
      </c>
      <c r="BZ197" s="157">
        <v>18658638</v>
      </c>
      <c r="CA197" s="157">
        <v>18658638</v>
      </c>
      <c r="CB197" s="157">
        <v>18658638</v>
      </c>
      <c r="CC197" s="157">
        <v>18658638</v>
      </c>
      <c r="CD197" s="157">
        <v>18658638</v>
      </c>
      <c r="CE197" s="157">
        <v>18658638</v>
      </c>
      <c r="CF197" s="157">
        <v>18658638</v>
      </c>
      <c r="CG197" s="157">
        <v>18658638</v>
      </c>
      <c r="CH197" s="157">
        <v>18658638</v>
      </c>
      <c r="CI197" s="157">
        <v>18658638</v>
      </c>
      <c r="CJ197" s="155">
        <f t="shared" si="122"/>
        <v>223903656</v>
      </c>
      <c r="CK197" s="156">
        <f t="shared" si="123"/>
        <v>653052369</v>
      </c>
      <c r="CL197" s="155">
        <v>18658638</v>
      </c>
      <c r="CM197" s="155">
        <v>18658638</v>
      </c>
      <c r="CN197" s="155">
        <v>18658638</v>
      </c>
      <c r="CO197" s="155">
        <v>18658638</v>
      </c>
      <c r="CP197" s="155">
        <v>18658638</v>
      </c>
      <c r="CQ197" s="155">
        <v>18658638</v>
      </c>
      <c r="CR197" s="155">
        <v>18658638</v>
      </c>
      <c r="CS197" s="155">
        <v>18658638</v>
      </c>
      <c r="CT197" s="155">
        <v>18658638</v>
      </c>
      <c r="CU197" s="155">
        <v>18658638</v>
      </c>
      <c r="CV197" s="155">
        <v>18658638</v>
      </c>
      <c r="CW197" s="155">
        <v>18658638</v>
      </c>
      <c r="CX197" s="155">
        <f t="shared" si="115"/>
        <v>223903656</v>
      </c>
      <c r="CY197" s="155">
        <f t="shared" si="124"/>
        <v>429148713</v>
      </c>
      <c r="CZ197" s="155">
        <f t="shared" ref="CZ197:CZ213" si="127">S197</f>
        <v>7774432.770833333</v>
      </c>
      <c r="DA197" s="155">
        <v>7774432.770833333</v>
      </c>
      <c r="DB197" s="155">
        <v>7774432.770833333</v>
      </c>
      <c r="DC197" s="155">
        <v>7774432.770833333</v>
      </c>
      <c r="DD197" s="155"/>
      <c r="DE197" s="155"/>
      <c r="DF197" s="155"/>
      <c r="DG197" s="155"/>
      <c r="DH197" s="155"/>
      <c r="DI197" s="155"/>
      <c r="DJ197" s="155"/>
      <c r="DK197" s="155"/>
      <c r="DL197" s="155">
        <f t="shared" si="117"/>
        <v>31097731.083333332</v>
      </c>
      <c r="DM197" s="155">
        <f t="shared" si="95"/>
        <v>398050981.91666669</v>
      </c>
      <c r="DN197" s="1">
        <f t="shared" si="96"/>
        <v>2022</v>
      </c>
    </row>
    <row r="198" spans="1:118" ht="13" x14ac:dyDescent="0.25">
      <c r="A198" s="80" t="s">
        <v>344</v>
      </c>
      <c r="B198" s="71" t="s">
        <v>205</v>
      </c>
      <c r="C198" s="72" t="s">
        <v>206</v>
      </c>
      <c r="D198" s="71" t="s">
        <v>82</v>
      </c>
      <c r="E198" s="142" t="s">
        <v>1140</v>
      </c>
      <c r="F198" s="71" t="s">
        <v>350</v>
      </c>
      <c r="G198" s="73">
        <v>44923</v>
      </c>
      <c r="H198" s="73">
        <v>44927</v>
      </c>
      <c r="I198" s="74" t="s">
        <v>1223</v>
      </c>
      <c r="J198" s="142" t="s">
        <v>761</v>
      </c>
      <c r="K198" s="75" t="s">
        <v>146</v>
      </c>
      <c r="L198" s="71" t="s">
        <v>243</v>
      </c>
      <c r="M198" s="38" t="str">
        <f t="shared" si="111"/>
        <v>6274</v>
      </c>
      <c r="N198" s="71">
        <v>6274001903</v>
      </c>
      <c r="O198" s="75" t="s">
        <v>346</v>
      </c>
      <c r="P198" s="76"/>
      <c r="Q198" s="77"/>
      <c r="R198" s="76">
        <v>261760895</v>
      </c>
      <c r="S198" s="170">
        <f t="shared" si="94"/>
        <v>1817783.9930555555</v>
      </c>
      <c r="T198" s="155">
        <v>0</v>
      </c>
      <c r="U198" s="155">
        <v>0</v>
      </c>
      <c r="V198" s="155">
        <v>0</v>
      </c>
      <c r="W198" s="155">
        <v>0</v>
      </c>
      <c r="X198" s="155">
        <v>0</v>
      </c>
      <c r="Y198" s="155">
        <v>0</v>
      </c>
      <c r="Z198" s="155">
        <v>0</v>
      </c>
      <c r="AA198" s="155">
        <v>0</v>
      </c>
      <c r="AB198" s="155">
        <v>0</v>
      </c>
      <c r="AC198" s="155">
        <v>0</v>
      </c>
      <c r="AD198" s="155">
        <v>0</v>
      </c>
      <c r="AE198" s="155">
        <v>0</v>
      </c>
      <c r="AF198" s="155">
        <f t="shared" si="118"/>
        <v>0</v>
      </c>
      <c r="AG198" s="156">
        <v>0</v>
      </c>
      <c r="AH198" s="155">
        <v>0</v>
      </c>
      <c r="AI198" s="155">
        <v>0</v>
      </c>
      <c r="AJ198" s="155">
        <v>0</v>
      </c>
      <c r="AK198" s="155">
        <v>0</v>
      </c>
      <c r="AL198" s="155">
        <v>0</v>
      </c>
      <c r="AM198" s="155">
        <v>0</v>
      </c>
      <c r="AN198" s="155">
        <v>0</v>
      </c>
      <c r="AO198" s="155">
        <v>0</v>
      </c>
      <c r="AP198" s="155">
        <v>0</v>
      </c>
      <c r="AQ198" s="155">
        <v>0</v>
      </c>
      <c r="AR198" s="155">
        <v>0</v>
      </c>
      <c r="AS198" s="155">
        <v>0</v>
      </c>
      <c r="AT198" s="155">
        <f t="shared" si="119"/>
        <v>0</v>
      </c>
      <c r="AU198" s="156">
        <v>0</v>
      </c>
      <c r="AV198" s="155">
        <v>0</v>
      </c>
      <c r="AW198" s="155">
        <v>0</v>
      </c>
      <c r="AX198" s="155">
        <v>0</v>
      </c>
      <c r="AY198" s="155">
        <v>0</v>
      </c>
      <c r="AZ198" s="155">
        <v>0</v>
      </c>
      <c r="BA198" s="155">
        <v>0</v>
      </c>
      <c r="BB198" s="155">
        <v>0</v>
      </c>
      <c r="BC198" s="155">
        <v>0</v>
      </c>
      <c r="BD198" s="155">
        <v>0</v>
      </c>
      <c r="BE198" s="155">
        <v>0</v>
      </c>
      <c r="BF198" s="155">
        <v>0</v>
      </c>
      <c r="BG198" s="155">
        <v>0</v>
      </c>
      <c r="BH198" s="155">
        <f t="shared" si="120"/>
        <v>0</v>
      </c>
      <c r="BI198" s="156">
        <v>0</v>
      </c>
      <c r="BJ198" s="155">
        <v>4362681</v>
      </c>
      <c r="BK198" s="155">
        <v>4362681</v>
      </c>
      <c r="BL198" s="155">
        <v>4362681</v>
      </c>
      <c r="BM198" s="155">
        <v>4362681</v>
      </c>
      <c r="BN198" s="155">
        <v>4362681</v>
      </c>
      <c r="BO198" s="155">
        <v>4362681</v>
      </c>
      <c r="BP198" s="155">
        <v>4362681</v>
      </c>
      <c r="BQ198" s="155">
        <v>4362681</v>
      </c>
      <c r="BR198" s="155">
        <v>4362681</v>
      </c>
      <c r="BS198" s="155">
        <v>4362681</v>
      </c>
      <c r="BT198" s="155">
        <v>4362681</v>
      </c>
      <c r="BU198" s="155">
        <v>4362681</v>
      </c>
      <c r="BV198" s="155">
        <f t="shared" si="107"/>
        <v>52352172</v>
      </c>
      <c r="BW198" s="156">
        <f>+R198-BV198</f>
        <v>209408723</v>
      </c>
      <c r="BX198" s="157">
        <v>4362681</v>
      </c>
      <c r="BY198" s="157">
        <v>4362681</v>
      </c>
      <c r="BZ198" s="157">
        <v>4362681</v>
      </c>
      <c r="CA198" s="157">
        <v>4362681</v>
      </c>
      <c r="CB198" s="157">
        <v>4362681</v>
      </c>
      <c r="CC198" s="157">
        <v>4362681</v>
      </c>
      <c r="CD198" s="157">
        <v>4362681</v>
      </c>
      <c r="CE198" s="157">
        <v>4362681</v>
      </c>
      <c r="CF198" s="157">
        <v>4362681</v>
      </c>
      <c r="CG198" s="157">
        <v>4362681</v>
      </c>
      <c r="CH198" s="157">
        <v>4362681</v>
      </c>
      <c r="CI198" s="157">
        <v>4362681</v>
      </c>
      <c r="CJ198" s="155">
        <f t="shared" si="122"/>
        <v>52352172</v>
      </c>
      <c r="CK198" s="156">
        <f t="shared" si="123"/>
        <v>157056551</v>
      </c>
      <c r="CL198" s="155">
        <v>4362681</v>
      </c>
      <c r="CM198" s="155">
        <v>4362681</v>
      </c>
      <c r="CN198" s="155">
        <v>4362681</v>
      </c>
      <c r="CO198" s="155">
        <v>4362681</v>
      </c>
      <c r="CP198" s="155">
        <v>4362681</v>
      </c>
      <c r="CQ198" s="155">
        <v>4362681</v>
      </c>
      <c r="CR198" s="155">
        <v>4362681</v>
      </c>
      <c r="CS198" s="155">
        <v>4362681</v>
      </c>
      <c r="CT198" s="155">
        <v>4362681</v>
      </c>
      <c r="CU198" s="155">
        <v>4362681</v>
      </c>
      <c r="CV198" s="155">
        <v>4362681</v>
      </c>
      <c r="CW198" s="155">
        <v>4362681</v>
      </c>
      <c r="CX198" s="155">
        <f t="shared" si="115"/>
        <v>52352172</v>
      </c>
      <c r="CY198" s="155">
        <f t="shared" si="124"/>
        <v>104704379</v>
      </c>
      <c r="CZ198" s="155">
        <f t="shared" si="127"/>
        <v>1817783.9930555555</v>
      </c>
      <c r="DA198" s="155">
        <v>1817783.9930555555</v>
      </c>
      <c r="DB198" s="155">
        <v>1817783.9930555555</v>
      </c>
      <c r="DC198" s="155">
        <v>1817783.9930555555</v>
      </c>
      <c r="DD198" s="155"/>
      <c r="DE198" s="155"/>
      <c r="DF198" s="155"/>
      <c r="DG198" s="155"/>
      <c r="DH198" s="155"/>
      <c r="DI198" s="155"/>
      <c r="DJ198" s="155"/>
      <c r="DK198" s="155"/>
      <c r="DL198" s="155">
        <f t="shared" si="117"/>
        <v>7271135.972222222</v>
      </c>
      <c r="DM198" s="155">
        <f t="shared" si="95"/>
        <v>97433243.027777776</v>
      </c>
      <c r="DN198" s="1">
        <f t="shared" si="96"/>
        <v>2022</v>
      </c>
    </row>
    <row r="199" spans="1:118" ht="13" x14ac:dyDescent="0.25">
      <c r="A199" s="80" t="s">
        <v>344</v>
      </c>
      <c r="B199" s="71" t="s">
        <v>196</v>
      </c>
      <c r="C199" s="72" t="s">
        <v>213</v>
      </c>
      <c r="D199" s="71" t="s">
        <v>82</v>
      </c>
      <c r="E199" s="142" t="s">
        <v>1141</v>
      </c>
      <c r="F199" s="71" t="s">
        <v>351</v>
      </c>
      <c r="G199" s="73">
        <v>44923</v>
      </c>
      <c r="H199" s="73">
        <v>44927</v>
      </c>
      <c r="I199" s="74" t="s">
        <v>1223</v>
      </c>
      <c r="J199" s="142" t="s">
        <v>764</v>
      </c>
      <c r="K199" s="75" t="s">
        <v>208</v>
      </c>
      <c r="L199" s="71" t="s">
        <v>253</v>
      </c>
      <c r="M199" s="38" t="str">
        <f t="shared" si="111"/>
        <v>6274</v>
      </c>
      <c r="N199" s="71">
        <v>6274001903</v>
      </c>
      <c r="O199" s="75" t="s">
        <v>346</v>
      </c>
      <c r="P199" s="76"/>
      <c r="Q199" s="77"/>
      <c r="R199" s="76">
        <v>261760893</v>
      </c>
      <c r="S199" s="170">
        <f t="shared" ref="S199:S262" si="128">R199/I199</f>
        <v>1817783.9791666667</v>
      </c>
      <c r="T199" s="155">
        <v>0</v>
      </c>
      <c r="U199" s="155">
        <v>0</v>
      </c>
      <c r="V199" s="155">
        <v>0</v>
      </c>
      <c r="W199" s="155">
        <v>0</v>
      </c>
      <c r="X199" s="155">
        <v>0</v>
      </c>
      <c r="Y199" s="155">
        <v>0</v>
      </c>
      <c r="Z199" s="155">
        <v>0</v>
      </c>
      <c r="AA199" s="155">
        <v>0</v>
      </c>
      <c r="AB199" s="155">
        <v>0</v>
      </c>
      <c r="AC199" s="155">
        <v>0</v>
      </c>
      <c r="AD199" s="155">
        <v>0</v>
      </c>
      <c r="AE199" s="155">
        <v>0</v>
      </c>
      <c r="AF199" s="155">
        <f t="shared" si="118"/>
        <v>0</v>
      </c>
      <c r="AG199" s="156">
        <v>0</v>
      </c>
      <c r="AH199" s="155">
        <v>0</v>
      </c>
      <c r="AI199" s="155">
        <v>0</v>
      </c>
      <c r="AJ199" s="155">
        <v>0</v>
      </c>
      <c r="AK199" s="155">
        <v>0</v>
      </c>
      <c r="AL199" s="155">
        <v>0</v>
      </c>
      <c r="AM199" s="155">
        <v>0</v>
      </c>
      <c r="AN199" s="155">
        <v>0</v>
      </c>
      <c r="AO199" s="155">
        <v>0</v>
      </c>
      <c r="AP199" s="155">
        <v>0</v>
      </c>
      <c r="AQ199" s="155">
        <v>0</v>
      </c>
      <c r="AR199" s="155">
        <v>0</v>
      </c>
      <c r="AS199" s="155">
        <v>0</v>
      </c>
      <c r="AT199" s="155">
        <f t="shared" si="119"/>
        <v>0</v>
      </c>
      <c r="AU199" s="156">
        <v>0</v>
      </c>
      <c r="AV199" s="155">
        <v>0</v>
      </c>
      <c r="AW199" s="155">
        <v>0</v>
      </c>
      <c r="AX199" s="155">
        <v>0</v>
      </c>
      <c r="AY199" s="155">
        <v>0</v>
      </c>
      <c r="AZ199" s="155">
        <v>0</v>
      </c>
      <c r="BA199" s="155">
        <v>0</v>
      </c>
      <c r="BB199" s="155">
        <v>0</v>
      </c>
      <c r="BC199" s="155">
        <v>0</v>
      </c>
      <c r="BD199" s="155">
        <v>0</v>
      </c>
      <c r="BE199" s="155">
        <v>0</v>
      </c>
      <c r="BF199" s="155">
        <v>0</v>
      </c>
      <c r="BG199" s="155">
        <v>0</v>
      </c>
      <c r="BH199" s="155">
        <f t="shared" si="120"/>
        <v>0</v>
      </c>
      <c r="BI199" s="156">
        <v>0</v>
      </c>
      <c r="BJ199" s="155">
        <v>4362681</v>
      </c>
      <c r="BK199" s="155">
        <v>4362681</v>
      </c>
      <c r="BL199" s="155">
        <v>4362681</v>
      </c>
      <c r="BM199" s="155">
        <v>4362681</v>
      </c>
      <c r="BN199" s="155">
        <v>4362681</v>
      </c>
      <c r="BO199" s="155">
        <v>4362681</v>
      </c>
      <c r="BP199" s="155">
        <v>4362681</v>
      </c>
      <c r="BQ199" s="155">
        <v>4362681</v>
      </c>
      <c r="BR199" s="155">
        <v>4362681</v>
      </c>
      <c r="BS199" s="155">
        <v>4362681</v>
      </c>
      <c r="BT199" s="155">
        <v>4362681</v>
      </c>
      <c r="BU199" s="155">
        <v>4362681</v>
      </c>
      <c r="BV199" s="155">
        <f t="shared" si="107"/>
        <v>52352172</v>
      </c>
      <c r="BW199" s="156">
        <f>+R199-BV199</f>
        <v>209408721</v>
      </c>
      <c r="BX199" s="157">
        <v>4362681</v>
      </c>
      <c r="BY199" s="157">
        <v>4362681</v>
      </c>
      <c r="BZ199" s="157">
        <v>4362681</v>
      </c>
      <c r="CA199" s="157">
        <v>4362681</v>
      </c>
      <c r="CB199" s="157">
        <v>4362681</v>
      </c>
      <c r="CC199" s="157">
        <v>4362681</v>
      </c>
      <c r="CD199" s="157">
        <v>4362681</v>
      </c>
      <c r="CE199" s="157">
        <v>4362681</v>
      </c>
      <c r="CF199" s="157">
        <v>4362681</v>
      </c>
      <c r="CG199" s="157">
        <v>4362681</v>
      </c>
      <c r="CH199" s="157">
        <v>4362681</v>
      </c>
      <c r="CI199" s="157">
        <v>4362681</v>
      </c>
      <c r="CJ199" s="155">
        <f t="shared" si="122"/>
        <v>52352172</v>
      </c>
      <c r="CK199" s="156">
        <f t="shared" si="123"/>
        <v>157056549</v>
      </c>
      <c r="CL199" s="155">
        <v>4362681</v>
      </c>
      <c r="CM199" s="155">
        <v>4362681</v>
      </c>
      <c r="CN199" s="155">
        <v>4362681</v>
      </c>
      <c r="CO199" s="155">
        <v>4362681</v>
      </c>
      <c r="CP199" s="155">
        <v>4362681</v>
      </c>
      <c r="CQ199" s="155">
        <v>4362681</v>
      </c>
      <c r="CR199" s="155">
        <v>4362681</v>
      </c>
      <c r="CS199" s="155">
        <v>4362681</v>
      </c>
      <c r="CT199" s="155">
        <v>4362681</v>
      </c>
      <c r="CU199" s="155">
        <v>4362681</v>
      </c>
      <c r="CV199" s="155">
        <v>4362681</v>
      </c>
      <c r="CW199" s="155">
        <v>4362681</v>
      </c>
      <c r="CX199" s="155">
        <f t="shared" si="115"/>
        <v>52352172</v>
      </c>
      <c r="CY199" s="155">
        <f t="shared" si="124"/>
        <v>104704377</v>
      </c>
      <c r="CZ199" s="155">
        <f t="shared" si="127"/>
        <v>1817783.9791666667</v>
      </c>
      <c r="DA199" s="155">
        <v>1817783.9791666667</v>
      </c>
      <c r="DB199" s="155">
        <v>1817783.9791666667</v>
      </c>
      <c r="DC199" s="155">
        <v>1817783.9791666667</v>
      </c>
      <c r="DD199" s="155"/>
      <c r="DE199" s="155"/>
      <c r="DF199" s="155"/>
      <c r="DG199" s="155"/>
      <c r="DH199" s="155"/>
      <c r="DI199" s="155"/>
      <c r="DJ199" s="155"/>
      <c r="DK199" s="155"/>
      <c r="DL199" s="155">
        <f t="shared" si="117"/>
        <v>7271135.916666667</v>
      </c>
      <c r="DM199" s="155">
        <f t="shared" ref="DM199:DM262" si="129">+CY199-DL199</f>
        <v>97433241.083333328</v>
      </c>
      <c r="DN199" s="1">
        <f t="shared" ref="DN199:DN262" si="130">YEAR(G199)</f>
        <v>2022</v>
      </c>
    </row>
    <row r="200" spans="1:118" ht="13" x14ac:dyDescent="0.25">
      <c r="A200" s="38" t="s">
        <v>38</v>
      </c>
      <c r="B200" s="38" t="s">
        <v>39</v>
      </c>
      <c r="C200" s="89"/>
      <c r="D200" s="38" t="s">
        <v>147</v>
      </c>
      <c r="E200" s="151" t="s">
        <v>166</v>
      </c>
      <c r="F200" s="38" t="s">
        <v>167</v>
      </c>
      <c r="G200" s="57">
        <v>44926</v>
      </c>
      <c r="H200" s="57">
        <v>44927</v>
      </c>
      <c r="I200" s="90" t="s">
        <v>783</v>
      </c>
      <c r="J200" s="151" t="s">
        <v>94</v>
      </c>
      <c r="K200" s="96" t="s">
        <v>66</v>
      </c>
      <c r="L200" s="38"/>
      <c r="M200" s="38" t="str">
        <f t="shared" si="111"/>
        <v>6274</v>
      </c>
      <c r="N200" s="38">
        <v>6274001906</v>
      </c>
      <c r="O200" s="96"/>
      <c r="P200" s="92"/>
      <c r="Q200" s="58"/>
      <c r="R200" s="92">
        <v>773334901</v>
      </c>
      <c r="S200" s="93">
        <f t="shared" si="128"/>
        <v>12888915.016666668</v>
      </c>
      <c r="T200" s="41">
        <v>0</v>
      </c>
      <c r="U200" s="41">
        <v>0</v>
      </c>
      <c r="V200" s="41">
        <v>0</v>
      </c>
      <c r="W200" s="41">
        <v>0</v>
      </c>
      <c r="X200" s="41">
        <v>0</v>
      </c>
      <c r="Y200" s="41">
        <v>0</v>
      </c>
      <c r="Z200" s="41">
        <v>0</v>
      </c>
      <c r="AA200" s="41">
        <v>0</v>
      </c>
      <c r="AB200" s="41">
        <v>0</v>
      </c>
      <c r="AC200" s="41">
        <v>0</v>
      </c>
      <c r="AD200" s="41">
        <v>0</v>
      </c>
      <c r="AE200" s="41">
        <v>0</v>
      </c>
      <c r="AF200" s="41">
        <f t="shared" si="118"/>
        <v>0</v>
      </c>
      <c r="AG200" s="95">
        <v>0</v>
      </c>
      <c r="AH200" s="41">
        <v>0</v>
      </c>
      <c r="AI200" s="41">
        <v>0</v>
      </c>
      <c r="AJ200" s="41">
        <v>0</v>
      </c>
      <c r="AK200" s="41">
        <v>0</v>
      </c>
      <c r="AL200" s="41">
        <v>0</v>
      </c>
      <c r="AM200" s="41">
        <v>0</v>
      </c>
      <c r="AN200" s="41">
        <v>0</v>
      </c>
      <c r="AO200" s="41">
        <v>0</v>
      </c>
      <c r="AP200" s="41">
        <v>0</v>
      </c>
      <c r="AQ200" s="41">
        <v>0</v>
      </c>
      <c r="AR200" s="41">
        <v>0</v>
      </c>
      <c r="AS200" s="41">
        <v>0</v>
      </c>
      <c r="AT200" s="41">
        <f t="shared" si="119"/>
        <v>0</v>
      </c>
      <c r="AU200" s="95">
        <v>0</v>
      </c>
      <c r="AV200" s="41">
        <v>0</v>
      </c>
      <c r="AW200" s="41">
        <v>0</v>
      </c>
      <c r="AX200" s="41">
        <v>0</v>
      </c>
      <c r="AY200" s="41">
        <v>0</v>
      </c>
      <c r="AZ200" s="41">
        <v>0</v>
      </c>
      <c r="BA200" s="41">
        <v>0</v>
      </c>
      <c r="BB200" s="41">
        <v>0</v>
      </c>
      <c r="BC200" s="41">
        <v>0</v>
      </c>
      <c r="BD200" s="41">
        <v>0</v>
      </c>
      <c r="BE200" s="41">
        <v>0</v>
      </c>
      <c r="BF200" s="41">
        <v>0</v>
      </c>
      <c r="BG200" s="41">
        <v>0</v>
      </c>
      <c r="BH200" s="41">
        <f t="shared" si="120"/>
        <v>0</v>
      </c>
      <c r="BI200" s="94">
        <v>0</v>
      </c>
      <c r="BJ200" s="41">
        <v>12888915.016666668</v>
      </c>
      <c r="BK200" s="41">
        <v>12888915.016666668</v>
      </c>
      <c r="BL200" s="41">
        <v>12888915.016666668</v>
      </c>
      <c r="BM200" s="41">
        <v>12888915.016666668</v>
      </c>
      <c r="BN200" s="41">
        <v>12888915.016666668</v>
      </c>
      <c r="BO200" s="41">
        <v>12888915.016666668</v>
      </c>
      <c r="BP200" s="41">
        <v>12888915.016666668</v>
      </c>
      <c r="BQ200" s="41">
        <v>12888915.016666668</v>
      </c>
      <c r="BR200" s="41">
        <v>12888915.016666668</v>
      </c>
      <c r="BS200" s="41">
        <v>12888915.016666668</v>
      </c>
      <c r="BT200" s="41">
        <v>12888915.016666668</v>
      </c>
      <c r="BU200" s="41">
        <v>12888915.016666668</v>
      </c>
      <c r="BV200" s="41">
        <f t="shared" si="107"/>
        <v>154666980.20000002</v>
      </c>
      <c r="BW200" s="94">
        <f>+R200-BV200</f>
        <v>618667920.79999995</v>
      </c>
      <c r="BX200" s="61">
        <v>12888915.016666668</v>
      </c>
      <c r="BY200" s="61">
        <v>12888915.016666668</v>
      </c>
      <c r="BZ200" s="61">
        <v>12888915.016666668</v>
      </c>
      <c r="CA200" s="61">
        <v>12888915.016666668</v>
      </c>
      <c r="CB200" s="61">
        <v>12888915.016666668</v>
      </c>
      <c r="CC200" s="61">
        <v>12888915.016666668</v>
      </c>
      <c r="CD200" s="61">
        <v>12888915.016666668</v>
      </c>
      <c r="CE200" s="61">
        <v>12888915.016666668</v>
      </c>
      <c r="CF200" s="61">
        <v>12888915.016666668</v>
      </c>
      <c r="CG200" s="61">
        <v>12888915.016666668</v>
      </c>
      <c r="CH200" s="61">
        <v>12888915.016666668</v>
      </c>
      <c r="CI200" s="61">
        <v>12888915.016666668</v>
      </c>
      <c r="CJ200" s="41">
        <f t="shared" si="122"/>
        <v>154666980.20000002</v>
      </c>
      <c r="CK200" s="95">
        <f t="shared" si="123"/>
        <v>464000940.5999999</v>
      </c>
      <c r="CL200" s="41">
        <v>12888915.016666668</v>
      </c>
      <c r="CM200" s="41">
        <v>12888915.016666668</v>
      </c>
      <c r="CN200" s="41">
        <v>12888915.016666668</v>
      </c>
      <c r="CO200" s="41">
        <v>12888915.016666668</v>
      </c>
      <c r="CP200" s="41">
        <v>12888915.016666668</v>
      </c>
      <c r="CQ200" s="41">
        <v>12888915.016666668</v>
      </c>
      <c r="CR200" s="41">
        <v>12888915.016666668</v>
      </c>
      <c r="CS200" s="41">
        <v>12888915.016666668</v>
      </c>
      <c r="CT200" s="41">
        <v>12888915.016666668</v>
      </c>
      <c r="CU200" s="41">
        <v>12888915.016666668</v>
      </c>
      <c r="CV200" s="41">
        <v>12888915.016666668</v>
      </c>
      <c r="CW200" s="41">
        <v>12888915.016666668</v>
      </c>
      <c r="CX200" s="41">
        <f t="shared" si="115"/>
        <v>154666980.20000002</v>
      </c>
      <c r="CY200" s="41">
        <f t="shared" si="124"/>
        <v>309333960.39999986</v>
      </c>
      <c r="CZ200" s="41">
        <f t="shared" si="127"/>
        <v>12888915.016666668</v>
      </c>
      <c r="DA200" s="41">
        <v>12888915.016666668</v>
      </c>
      <c r="DB200" s="41">
        <v>12888915.016666668</v>
      </c>
      <c r="DC200" s="41">
        <v>12888915.016666668</v>
      </c>
      <c r="DD200" s="41"/>
      <c r="DE200" s="41"/>
      <c r="DF200" s="41"/>
      <c r="DG200" s="41"/>
      <c r="DH200" s="41"/>
      <c r="DI200" s="41"/>
      <c r="DJ200" s="41"/>
      <c r="DK200" s="41"/>
      <c r="DL200" s="41">
        <f t="shared" si="117"/>
        <v>51555660.06666667</v>
      </c>
      <c r="DM200" s="41">
        <f t="shared" si="129"/>
        <v>257778300.33333319</v>
      </c>
      <c r="DN200" s="42">
        <f t="shared" si="130"/>
        <v>2022</v>
      </c>
    </row>
    <row r="201" spans="1:118" ht="13" x14ac:dyDescent="0.25">
      <c r="A201" s="80" t="s">
        <v>344</v>
      </c>
      <c r="B201" s="71" t="s">
        <v>196</v>
      </c>
      <c r="C201" s="72" t="s">
        <v>213</v>
      </c>
      <c r="D201" s="71" t="s">
        <v>147</v>
      </c>
      <c r="E201" s="142" t="s">
        <v>1143</v>
      </c>
      <c r="F201" s="71" t="s">
        <v>388</v>
      </c>
      <c r="G201" s="73">
        <v>44927</v>
      </c>
      <c r="H201" s="73">
        <v>44958</v>
      </c>
      <c r="I201" s="74" t="s">
        <v>1223</v>
      </c>
      <c r="J201" s="142" t="s">
        <v>761</v>
      </c>
      <c r="K201" s="75" t="s">
        <v>146</v>
      </c>
      <c r="L201" s="71" t="s">
        <v>215</v>
      </c>
      <c r="M201" s="38" t="str">
        <f t="shared" si="111"/>
        <v>6274</v>
      </c>
      <c r="N201" s="71">
        <v>6274001906</v>
      </c>
      <c r="O201" s="75" t="s">
        <v>346</v>
      </c>
      <c r="P201" s="76"/>
      <c r="Q201" s="77"/>
      <c r="R201" s="76">
        <v>101385900</v>
      </c>
      <c r="S201" s="170">
        <f t="shared" si="128"/>
        <v>704068.75</v>
      </c>
      <c r="T201" s="155">
        <v>0</v>
      </c>
      <c r="U201" s="155">
        <v>0</v>
      </c>
      <c r="V201" s="155">
        <v>0</v>
      </c>
      <c r="W201" s="155">
        <v>0</v>
      </c>
      <c r="X201" s="155">
        <v>0</v>
      </c>
      <c r="Y201" s="155">
        <v>0</v>
      </c>
      <c r="Z201" s="155">
        <v>0</v>
      </c>
      <c r="AA201" s="155">
        <v>0</v>
      </c>
      <c r="AB201" s="155">
        <v>0</v>
      </c>
      <c r="AC201" s="155">
        <v>0</v>
      </c>
      <c r="AD201" s="155">
        <v>0</v>
      </c>
      <c r="AE201" s="155">
        <v>0</v>
      </c>
      <c r="AF201" s="155">
        <f t="shared" si="118"/>
        <v>0</v>
      </c>
      <c r="AG201" s="156">
        <v>0</v>
      </c>
      <c r="AH201" s="155">
        <v>0</v>
      </c>
      <c r="AI201" s="155">
        <v>0</v>
      </c>
      <c r="AJ201" s="155">
        <v>0</v>
      </c>
      <c r="AK201" s="155">
        <v>0</v>
      </c>
      <c r="AL201" s="155">
        <v>0</v>
      </c>
      <c r="AM201" s="155">
        <v>0</v>
      </c>
      <c r="AN201" s="155">
        <v>0</v>
      </c>
      <c r="AO201" s="155">
        <v>0</v>
      </c>
      <c r="AP201" s="155">
        <v>0</v>
      </c>
      <c r="AQ201" s="155">
        <v>0</v>
      </c>
      <c r="AR201" s="155">
        <v>0</v>
      </c>
      <c r="AS201" s="155">
        <v>0</v>
      </c>
      <c r="AT201" s="155">
        <f t="shared" si="119"/>
        <v>0</v>
      </c>
      <c r="AU201" s="156">
        <v>0</v>
      </c>
      <c r="AV201" s="155">
        <v>0</v>
      </c>
      <c r="AW201" s="155">
        <v>0</v>
      </c>
      <c r="AX201" s="155">
        <v>0</v>
      </c>
      <c r="AY201" s="155">
        <v>0</v>
      </c>
      <c r="AZ201" s="155">
        <v>0</v>
      </c>
      <c r="BA201" s="155">
        <v>0</v>
      </c>
      <c r="BB201" s="155">
        <v>0</v>
      </c>
      <c r="BC201" s="155">
        <v>0</v>
      </c>
      <c r="BD201" s="155">
        <v>0</v>
      </c>
      <c r="BE201" s="155">
        <v>0</v>
      </c>
      <c r="BF201" s="155">
        <v>0</v>
      </c>
      <c r="BG201" s="155">
        <v>0</v>
      </c>
      <c r="BH201" s="155">
        <f t="shared" si="120"/>
        <v>0</v>
      </c>
      <c r="BI201" s="156">
        <v>0</v>
      </c>
      <c r="BJ201" s="155">
        <v>0</v>
      </c>
      <c r="BK201" s="155">
        <v>2816275</v>
      </c>
      <c r="BL201" s="155">
        <v>2816275</v>
      </c>
      <c r="BM201" s="155">
        <v>2816275</v>
      </c>
      <c r="BN201" s="155">
        <v>2816275</v>
      </c>
      <c r="BO201" s="155">
        <v>2816275</v>
      </c>
      <c r="BP201" s="155">
        <v>2816275</v>
      </c>
      <c r="BQ201" s="155">
        <v>2816275</v>
      </c>
      <c r="BR201" s="155">
        <v>2816275</v>
      </c>
      <c r="BS201" s="155">
        <v>2816275</v>
      </c>
      <c r="BT201" s="155">
        <v>2816275</v>
      </c>
      <c r="BU201" s="155">
        <v>2816275</v>
      </c>
      <c r="BV201" s="155">
        <f t="shared" si="107"/>
        <v>30979025</v>
      </c>
      <c r="BW201" s="156">
        <f>+R201-BV201</f>
        <v>70406875</v>
      </c>
      <c r="BX201" s="157">
        <v>2816275</v>
      </c>
      <c r="BY201" s="157">
        <v>2816275</v>
      </c>
      <c r="BZ201" s="157">
        <v>2816275</v>
      </c>
      <c r="CA201" s="157">
        <v>2816275</v>
      </c>
      <c r="CB201" s="157">
        <v>2816275</v>
      </c>
      <c r="CC201" s="157">
        <v>2816275</v>
      </c>
      <c r="CD201" s="157">
        <v>2816275</v>
      </c>
      <c r="CE201" s="157">
        <v>2816275</v>
      </c>
      <c r="CF201" s="157">
        <v>2816275</v>
      </c>
      <c r="CG201" s="157">
        <v>2816275</v>
      </c>
      <c r="CH201" s="157">
        <v>2816275</v>
      </c>
      <c r="CI201" s="157">
        <v>2816275</v>
      </c>
      <c r="CJ201" s="155">
        <f t="shared" si="122"/>
        <v>33795300</v>
      </c>
      <c r="CK201" s="156">
        <f t="shared" si="123"/>
        <v>36611575</v>
      </c>
      <c r="CL201" s="155">
        <v>2816275</v>
      </c>
      <c r="CM201" s="155">
        <v>2816275</v>
      </c>
      <c r="CN201" s="155">
        <v>2816275</v>
      </c>
      <c r="CO201" s="155">
        <v>2816275</v>
      </c>
      <c r="CP201" s="155">
        <v>2816275</v>
      </c>
      <c r="CQ201" s="155">
        <v>2816275</v>
      </c>
      <c r="CR201" s="155">
        <v>2816275</v>
      </c>
      <c r="CS201" s="155">
        <v>2816275</v>
      </c>
      <c r="CT201" s="155">
        <v>2816275</v>
      </c>
      <c r="CU201" s="155">
        <v>2816275</v>
      </c>
      <c r="CV201" s="155">
        <v>2816275</v>
      </c>
      <c r="CW201" s="155">
        <v>2816275</v>
      </c>
      <c r="CX201" s="155">
        <f t="shared" si="115"/>
        <v>33795300</v>
      </c>
      <c r="CY201" s="155">
        <f t="shared" si="124"/>
        <v>2816275</v>
      </c>
      <c r="CZ201" s="155">
        <f t="shared" si="127"/>
        <v>704068.75</v>
      </c>
      <c r="DA201" s="155">
        <v>704068.75</v>
      </c>
      <c r="DB201" s="155">
        <v>704068.75</v>
      </c>
      <c r="DC201" s="155">
        <v>704068.75</v>
      </c>
      <c r="DD201" s="155"/>
      <c r="DE201" s="155"/>
      <c r="DF201" s="155"/>
      <c r="DG201" s="155"/>
      <c r="DH201" s="155"/>
      <c r="DI201" s="155"/>
      <c r="DJ201" s="155"/>
      <c r="DK201" s="155"/>
      <c r="DL201" s="155">
        <f t="shared" si="117"/>
        <v>2816275</v>
      </c>
      <c r="DM201" s="155">
        <f t="shared" si="129"/>
        <v>0</v>
      </c>
      <c r="DN201" s="1">
        <f t="shared" si="130"/>
        <v>2023</v>
      </c>
    </row>
    <row r="202" spans="1:118" ht="13" x14ac:dyDescent="0.25">
      <c r="A202" s="80" t="s">
        <v>460</v>
      </c>
      <c r="B202" s="80" t="s">
        <v>39</v>
      </c>
      <c r="C202" s="72"/>
      <c r="D202" s="71" t="s">
        <v>88</v>
      </c>
      <c r="E202" s="142" t="s">
        <v>919</v>
      </c>
      <c r="F202" s="71" t="s">
        <v>552</v>
      </c>
      <c r="G202" s="73">
        <v>44927</v>
      </c>
      <c r="H202" s="73">
        <v>44866</v>
      </c>
      <c r="I202" s="74" t="s">
        <v>783</v>
      </c>
      <c r="J202" s="74">
        <v>1001602000</v>
      </c>
      <c r="K202" s="75" t="s">
        <v>66</v>
      </c>
      <c r="L202" s="71"/>
      <c r="M202" s="38" t="str">
        <f t="shared" si="111"/>
        <v>6274</v>
      </c>
      <c r="N202" s="71">
        <v>6274001905</v>
      </c>
      <c r="O202" s="75">
        <v>6274001905</v>
      </c>
      <c r="P202" s="76"/>
      <c r="Q202" s="77"/>
      <c r="R202" s="76">
        <v>450000000</v>
      </c>
      <c r="S202" s="170">
        <f t="shared" si="128"/>
        <v>7500000</v>
      </c>
      <c r="T202" s="155">
        <v>0</v>
      </c>
      <c r="U202" s="155">
        <v>0</v>
      </c>
      <c r="V202" s="155">
        <v>0</v>
      </c>
      <c r="W202" s="155">
        <v>0</v>
      </c>
      <c r="X202" s="155">
        <v>0</v>
      </c>
      <c r="Y202" s="155">
        <v>0</v>
      </c>
      <c r="Z202" s="155">
        <v>0</v>
      </c>
      <c r="AA202" s="155">
        <v>0</v>
      </c>
      <c r="AB202" s="155">
        <v>0</v>
      </c>
      <c r="AC202" s="155">
        <v>0</v>
      </c>
      <c r="AD202" s="155">
        <v>0</v>
      </c>
      <c r="AE202" s="155">
        <v>0</v>
      </c>
      <c r="AF202" s="155">
        <f t="shared" si="118"/>
        <v>0</v>
      </c>
      <c r="AG202" s="156">
        <v>0</v>
      </c>
      <c r="AH202" s="155">
        <v>0</v>
      </c>
      <c r="AI202" s="155">
        <v>0</v>
      </c>
      <c r="AJ202" s="155">
        <v>0</v>
      </c>
      <c r="AK202" s="155">
        <v>0</v>
      </c>
      <c r="AL202" s="155">
        <v>0</v>
      </c>
      <c r="AM202" s="155">
        <v>0</v>
      </c>
      <c r="AN202" s="155">
        <v>0</v>
      </c>
      <c r="AO202" s="155">
        <v>0</v>
      </c>
      <c r="AP202" s="155">
        <v>0</v>
      </c>
      <c r="AQ202" s="155">
        <v>0</v>
      </c>
      <c r="AR202" s="155">
        <v>0</v>
      </c>
      <c r="AS202" s="155">
        <v>0</v>
      </c>
      <c r="AT202" s="155">
        <f t="shared" si="119"/>
        <v>0</v>
      </c>
      <c r="AU202" s="156">
        <v>0</v>
      </c>
      <c r="AV202" s="155">
        <v>0</v>
      </c>
      <c r="AW202" s="155">
        <v>0</v>
      </c>
      <c r="AX202" s="155">
        <v>0</v>
      </c>
      <c r="AY202" s="155">
        <v>0</v>
      </c>
      <c r="AZ202" s="155">
        <v>0</v>
      </c>
      <c r="BA202" s="155">
        <v>0</v>
      </c>
      <c r="BB202" s="155">
        <v>0</v>
      </c>
      <c r="BC202" s="155">
        <v>0</v>
      </c>
      <c r="BD202" s="155">
        <v>0</v>
      </c>
      <c r="BE202" s="155">
        <v>0</v>
      </c>
      <c r="BF202" s="155">
        <v>7500000</v>
      </c>
      <c r="BG202" s="155">
        <v>7500000</v>
      </c>
      <c r="BH202" s="155">
        <f t="shared" si="120"/>
        <v>15000000</v>
      </c>
      <c r="BI202" s="156">
        <f>+R202-BH202</f>
        <v>435000000</v>
      </c>
      <c r="BJ202" s="155">
        <v>7500000</v>
      </c>
      <c r="BK202" s="155">
        <v>7500000</v>
      </c>
      <c r="BL202" s="155">
        <v>7500000</v>
      </c>
      <c r="BM202" s="155">
        <v>7500000</v>
      </c>
      <c r="BN202" s="155">
        <v>7500000</v>
      </c>
      <c r="BO202" s="155">
        <v>7500000</v>
      </c>
      <c r="BP202" s="155">
        <v>7500000</v>
      </c>
      <c r="BQ202" s="155">
        <v>7500000</v>
      </c>
      <c r="BR202" s="155">
        <v>7500000</v>
      </c>
      <c r="BS202" s="155">
        <v>7500000</v>
      </c>
      <c r="BT202" s="155">
        <v>7500000</v>
      </c>
      <c r="BU202" s="155">
        <v>7500000</v>
      </c>
      <c r="BV202" s="155">
        <f t="shared" si="107"/>
        <v>90000000</v>
      </c>
      <c r="BW202" s="156">
        <f>+BI202-BV202</f>
        <v>345000000</v>
      </c>
      <c r="BX202" s="157">
        <v>7500000</v>
      </c>
      <c r="BY202" s="157">
        <v>7500000</v>
      </c>
      <c r="BZ202" s="157">
        <v>7500000</v>
      </c>
      <c r="CA202" s="157">
        <v>7500000</v>
      </c>
      <c r="CB202" s="157">
        <v>7500000</v>
      </c>
      <c r="CC202" s="157">
        <v>7500000</v>
      </c>
      <c r="CD202" s="157">
        <v>7500000</v>
      </c>
      <c r="CE202" s="157">
        <v>7500000</v>
      </c>
      <c r="CF202" s="157">
        <v>7500000</v>
      </c>
      <c r="CG202" s="157">
        <v>7500000</v>
      </c>
      <c r="CH202" s="157">
        <v>7500000</v>
      </c>
      <c r="CI202" s="157">
        <v>7500000</v>
      </c>
      <c r="CJ202" s="155">
        <f t="shared" si="122"/>
        <v>90000000</v>
      </c>
      <c r="CK202" s="156">
        <f t="shared" si="123"/>
        <v>255000000</v>
      </c>
      <c r="CL202" s="155">
        <v>7500000</v>
      </c>
      <c r="CM202" s="155">
        <v>7500000</v>
      </c>
      <c r="CN202" s="155">
        <v>7500000</v>
      </c>
      <c r="CO202" s="155">
        <v>7500000</v>
      </c>
      <c r="CP202" s="155">
        <v>7500000</v>
      </c>
      <c r="CQ202" s="155">
        <v>7500000</v>
      </c>
      <c r="CR202" s="155">
        <v>7500000</v>
      </c>
      <c r="CS202" s="155">
        <v>7500000</v>
      </c>
      <c r="CT202" s="155">
        <v>7500000</v>
      </c>
      <c r="CU202" s="155">
        <v>7500000</v>
      </c>
      <c r="CV202" s="155">
        <v>7500000</v>
      </c>
      <c r="CW202" s="155">
        <v>7500000</v>
      </c>
      <c r="CX202" s="155">
        <f t="shared" si="115"/>
        <v>90000000</v>
      </c>
      <c r="CY202" s="155">
        <f t="shared" si="124"/>
        <v>165000000</v>
      </c>
      <c r="CZ202" s="155">
        <f t="shared" si="127"/>
        <v>7500000</v>
      </c>
      <c r="DA202" s="155">
        <v>7500000</v>
      </c>
      <c r="DB202" s="155">
        <v>7500000</v>
      </c>
      <c r="DC202" s="155">
        <v>7500000</v>
      </c>
      <c r="DD202" s="155"/>
      <c r="DE202" s="155"/>
      <c r="DF202" s="155"/>
      <c r="DG202" s="155"/>
      <c r="DH202" s="155"/>
      <c r="DI202" s="155"/>
      <c r="DJ202" s="155"/>
      <c r="DK202" s="155"/>
      <c r="DL202" s="155">
        <f t="shared" si="117"/>
        <v>30000000</v>
      </c>
      <c r="DM202" s="155">
        <f t="shared" si="129"/>
        <v>135000000</v>
      </c>
      <c r="DN202" s="1">
        <f t="shared" si="130"/>
        <v>2023</v>
      </c>
    </row>
    <row r="203" spans="1:118" ht="13" x14ac:dyDescent="0.25">
      <c r="A203" s="80" t="s">
        <v>460</v>
      </c>
      <c r="B203" s="80" t="s">
        <v>39</v>
      </c>
      <c r="C203" s="72"/>
      <c r="D203" s="71" t="s">
        <v>88</v>
      </c>
      <c r="E203" s="142" t="s">
        <v>927</v>
      </c>
      <c r="F203" s="71" t="s">
        <v>556</v>
      </c>
      <c r="G203" s="73">
        <v>44927</v>
      </c>
      <c r="H203" s="73">
        <v>44896</v>
      </c>
      <c r="I203" s="74" t="s">
        <v>1228</v>
      </c>
      <c r="J203" s="74">
        <v>1001602000</v>
      </c>
      <c r="K203" s="75" t="s">
        <v>66</v>
      </c>
      <c r="L203" s="71"/>
      <c r="M203" s="38" t="str">
        <f t="shared" si="111"/>
        <v>6274</v>
      </c>
      <c r="N203" s="71">
        <v>6274001905</v>
      </c>
      <c r="O203" s="75">
        <v>6274001905</v>
      </c>
      <c r="P203" s="76"/>
      <c r="Q203" s="77"/>
      <c r="R203" s="76">
        <v>450000000</v>
      </c>
      <c r="S203" s="170">
        <f t="shared" si="128"/>
        <v>3750000</v>
      </c>
      <c r="T203" s="155">
        <v>0</v>
      </c>
      <c r="U203" s="155">
        <v>0</v>
      </c>
      <c r="V203" s="155">
        <v>0</v>
      </c>
      <c r="W203" s="155">
        <v>0</v>
      </c>
      <c r="X203" s="155">
        <v>0</v>
      </c>
      <c r="Y203" s="155">
        <v>0</v>
      </c>
      <c r="Z203" s="155">
        <v>0</v>
      </c>
      <c r="AA203" s="155">
        <v>0</v>
      </c>
      <c r="AB203" s="155">
        <v>0</v>
      </c>
      <c r="AC203" s="155">
        <v>0</v>
      </c>
      <c r="AD203" s="155">
        <v>0</v>
      </c>
      <c r="AE203" s="155">
        <v>0</v>
      </c>
      <c r="AF203" s="155">
        <f t="shared" si="118"/>
        <v>0</v>
      </c>
      <c r="AG203" s="156">
        <v>0</v>
      </c>
      <c r="AH203" s="155">
        <v>0</v>
      </c>
      <c r="AI203" s="155">
        <v>0</v>
      </c>
      <c r="AJ203" s="155">
        <v>0</v>
      </c>
      <c r="AK203" s="155">
        <v>0</v>
      </c>
      <c r="AL203" s="155">
        <v>0</v>
      </c>
      <c r="AM203" s="155">
        <v>0</v>
      </c>
      <c r="AN203" s="155">
        <v>0</v>
      </c>
      <c r="AO203" s="155">
        <v>0</v>
      </c>
      <c r="AP203" s="155">
        <v>0</v>
      </c>
      <c r="AQ203" s="155">
        <v>0</v>
      </c>
      <c r="AR203" s="155">
        <v>0</v>
      </c>
      <c r="AS203" s="155">
        <v>0</v>
      </c>
      <c r="AT203" s="155">
        <f t="shared" si="119"/>
        <v>0</v>
      </c>
      <c r="AU203" s="156">
        <v>0</v>
      </c>
      <c r="AV203" s="155">
        <v>0</v>
      </c>
      <c r="AW203" s="155">
        <v>0</v>
      </c>
      <c r="AX203" s="155">
        <v>0</v>
      </c>
      <c r="AY203" s="155">
        <v>0</v>
      </c>
      <c r="AZ203" s="155">
        <v>0</v>
      </c>
      <c r="BA203" s="155">
        <v>0</v>
      </c>
      <c r="BB203" s="155">
        <v>0</v>
      </c>
      <c r="BC203" s="155">
        <v>0</v>
      </c>
      <c r="BD203" s="155">
        <v>0</v>
      </c>
      <c r="BE203" s="155">
        <v>0</v>
      </c>
      <c r="BF203" s="155">
        <v>0</v>
      </c>
      <c r="BG203" s="155">
        <v>7500000</v>
      </c>
      <c r="BH203" s="155">
        <f t="shared" si="120"/>
        <v>7500000</v>
      </c>
      <c r="BI203" s="156">
        <f>+R203-BH203</f>
        <v>442500000</v>
      </c>
      <c r="BJ203" s="155">
        <v>7500000</v>
      </c>
      <c r="BK203" s="155">
        <v>7500000</v>
      </c>
      <c r="BL203" s="155">
        <v>7500000</v>
      </c>
      <c r="BM203" s="155">
        <v>7500000</v>
      </c>
      <c r="BN203" s="155">
        <v>7500000</v>
      </c>
      <c r="BO203" s="155">
        <v>7500000</v>
      </c>
      <c r="BP203" s="155">
        <v>7500000</v>
      </c>
      <c r="BQ203" s="155">
        <v>7500000</v>
      </c>
      <c r="BR203" s="155">
        <v>7500000</v>
      </c>
      <c r="BS203" s="155">
        <v>7500000</v>
      </c>
      <c r="BT203" s="155">
        <v>7500000</v>
      </c>
      <c r="BU203" s="155">
        <v>7500000</v>
      </c>
      <c r="BV203" s="155">
        <f t="shared" si="107"/>
        <v>90000000</v>
      </c>
      <c r="BW203" s="156">
        <f>+BI203-BV203</f>
        <v>352500000</v>
      </c>
      <c r="BX203" s="157">
        <v>7500000</v>
      </c>
      <c r="BY203" s="157">
        <v>7500000</v>
      </c>
      <c r="BZ203" s="157">
        <v>7500000</v>
      </c>
      <c r="CA203" s="157">
        <v>7500000</v>
      </c>
      <c r="CB203" s="157">
        <v>7500000</v>
      </c>
      <c r="CC203" s="157">
        <v>7500000</v>
      </c>
      <c r="CD203" s="157">
        <v>7500000</v>
      </c>
      <c r="CE203" s="157">
        <v>7500000</v>
      </c>
      <c r="CF203" s="157">
        <v>7500000</v>
      </c>
      <c r="CG203" s="157">
        <v>7500000</v>
      </c>
      <c r="CH203" s="157">
        <v>7500000</v>
      </c>
      <c r="CI203" s="157">
        <v>7500000</v>
      </c>
      <c r="CJ203" s="155">
        <f t="shared" si="122"/>
        <v>90000000</v>
      </c>
      <c r="CK203" s="156">
        <f t="shared" si="123"/>
        <v>262500000</v>
      </c>
      <c r="CL203" s="155">
        <v>7500000</v>
      </c>
      <c r="CM203" s="155">
        <v>7500000</v>
      </c>
      <c r="CN203" s="155">
        <v>7500000</v>
      </c>
      <c r="CO203" s="155">
        <v>7500000</v>
      </c>
      <c r="CP203" s="155">
        <v>7500000</v>
      </c>
      <c r="CQ203" s="155">
        <v>7500000</v>
      </c>
      <c r="CR203" s="155">
        <v>7500000</v>
      </c>
      <c r="CS203" s="155">
        <v>7500000</v>
      </c>
      <c r="CT203" s="155">
        <v>7500000</v>
      </c>
      <c r="CU203" s="155">
        <v>7500000</v>
      </c>
      <c r="CV203" s="155">
        <v>7500000</v>
      </c>
      <c r="CW203" s="155">
        <v>7500000</v>
      </c>
      <c r="CX203" s="155">
        <f t="shared" si="115"/>
        <v>90000000</v>
      </c>
      <c r="CY203" s="155">
        <f t="shared" si="124"/>
        <v>172500000</v>
      </c>
      <c r="CZ203" s="155">
        <f t="shared" si="127"/>
        <v>3750000</v>
      </c>
      <c r="DA203" s="155">
        <v>3750000</v>
      </c>
      <c r="DB203" s="155">
        <v>3750000</v>
      </c>
      <c r="DC203" s="155">
        <v>3750000</v>
      </c>
      <c r="DD203" s="155"/>
      <c r="DE203" s="155"/>
      <c r="DF203" s="155"/>
      <c r="DG203" s="155"/>
      <c r="DH203" s="155"/>
      <c r="DI203" s="155"/>
      <c r="DJ203" s="155"/>
      <c r="DK203" s="155"/>
      <c r="DL203" s="155">
        <f t="shared" si="117"/>
        <v>15000000</v>
      </c>
      <c r="DM203" s="155">
        <f t="shared" si="129"/>
        <v>157500000</v>
      </c>
      <c r="DN203" s="1">
        <f t="shared" si="130"/>
        <v>2023</v>
      </c>
    </row>
    <row r="204" spans="1:118" ht="13" x14ac:dyDescent="0.25">
      <c r="A204" s="80" t="s">
        <v>460</v>
      </c>
      <c r="B204" s="80" t="s">
        <v>39</v>
      </c>
      <c r="C204" s="72"/>
      <c r="D204" s="71" t="s">
        <v>147</v>
      </c>
      <c r="E204" s="142" t="s">
        <v>929</v>
      </c>
      <c r="F204" s="71" t="s">
        <v>514</v>
      </c>
      <c r="G204" s="73">
        <v>44958</v>
      </c>
      <c r="H204" s="73">
        <v>44927</v>
      </c>
      <c r="I204" s="74" t="s">
        <v>1223</v>
      </c>
      <c r="J204" s="74">
        <v>1001601400</v>
      </c>
      <c r="K204" s="75" t="s">
        <v>46</v>
      </c>
      <c r="L204" s="71"/>
      <c r="M204" s="38" t="str">
        <f t="shared" si="111"/>
        <v>6274</v>
      </c>
      <c r="N204" s="71">
        <v>6274001906</v>
      </c>
      <c r="O204" s="75" t="s">
        <v>346</v>
      </c>
      <c r="P204" s="76"/>
      <c r="Q204" s="77"/>
      <c r="R204" s="76">
        <v>201371940</v>
      </c>
      <c r="S204" s="170">
        <f t="shared" si="128"/>
        <v>1398416.25</v>
      </c>
      <c r="T204" s="155">
        <v>0</v>
      </c>
      <c r="U204" s="155">
        <v>0</v>
      </c>
      <c r="V204" s="155">
        <v>0</v>
      </c>
      <c r="W204" s="155">
        <v>0</v>
      </c>
      <c r="X204" s="155">
        <v>0</v>
      </c>
      <c r="Y204" s="155">
        <v>0</v>
      </c>
      <c r="Z204" s="155">
        <v>0</v>
      </c>
      <c r="AA204" s="155">
        <v>0</v>
      </c>
      <c r="AB204" s="155">
        <v>0</v>
      </c>
      <c r="AC204" s="155">
        <v>0</v>
      </c>
      <c r="AD204" s="155">
        <v>0</v>
      </c>
      <c r="AE204" s="155">
        <v>0</v>
      </c>
      <c r="AF204" s="155">
        <f t="shared" si="118"/>
        <v>0</v>
      </c>
      <c r="AG204" s="156">
        <v>0</v>
      </c>
      <c r="AH204" s="155">
        <v>0</v>
      </c>
      <c r="AI204" s="155">
        <v>0</v>
      </c>
      <c r="AJ204" s="155">
        <v>0</v>
      </c>
      <c r="AK204" s="155">
        <v>0</v>
      </c>
      <c r="AL204" s="155">
        <v>0</v>
      </c>
      <c r="AM204" s="155">
        <v>0</v>
      </c>
      <c r="AN204" s="155">
        <v>0</v>
      </c>
      <c r="AO204" s="155">
        <v>0</v>
      </c>
      <c r="AP204" s="155">
        <v>0</v>
      </c>
      <c r="AQ204" s="155">
        <v>0</v>
      </c>
      <c r="AR204" s="155">
        <v>0</v>
      </c>
      <c r="AS204" s="155">
        <v>0</v>
      </c>
      <c r="AT204" s="155">
        <f t="shared" si="119"/>
        <v>0</v>
      </c>
      <c r="AU204" s="156">
        <v>0</v>
      </c>
      <c r="AV204" s="155">
        <v>0</v>
      </c>
      <c r="AW204" s="155">
        <v>0</v>
      </c>
      <c r="AX204" s="155">
        <v>0</v>
      </c>
      <c r="AY204" s="155">
        <v>0</v>
      </c>
      <c r="AZ204" s="155">
        <v>0</v>
      </c>
      <c r="BA204" s="155">
        <v>0</v>
      </c>
      <c r="BB204" s="155">
        <v>0</v>
      </c>
      <c r="BC204" s="155">
        <v>0</v>
      </c>
      <c r="BD204" s="155">
        <v>0</v>
      </c>
      <c r="BE204" s="155">
        <v>0</v>
      </c>
      <c r="BF204" s="155">
        <v>0</v>
      </c>
      <c r="BG204" s="155">
        <v>0</v>
      </c>
      <c r="BH204" s="155">
        <f t="shared" si="120"/>
        <v>0</v>
      </c>
      <c r="BI204" s="156">
        <v>0</v>
      </c>
      <c r="BJ204" s="155">
        <v>3356199</v>
      </c>
      <c r="BK204" s="155">
        <v>3356199</v>
      </c>
      <c r="BL204" s="155">
        <v>3356199</v>
      </c>
      <c r="BM204" s="155">
        <v>3356199</v>
      </c>
      <c r="BN204" s="155">
        <v>3356199</v>
      </c>
      <c r="BO204" s="155">
        <v>3356199</v>
      </c>
      <c r="BP204" s="155">
        <v>3356199</v>
      </c>
      <c r="BQ204" s="155">
        <v>3356199</v>
      </c>
      <c r="BR204" s="155">
        <v>3356199</v>
      </c>
      <c r="BS204" s="155">
        <v>3356199</v>
      </c>
      <c r="BT204" s="155">
        <v>3356199</v>
      </c>
      <c r="BU204" s="155">
        <v>3356199</v>
      </c>
      <c r="BV204" s="155">
        <f t="shared" si="107"/>
        <v>40274388</v>
      </c>
      <c r="BW204" s="156">
        <f t="shared" ref="BW204:BW210" si="131">+R204-BV204</f>
        <v>161097552</v>
      </c>
      <c r="BX204" s="157">
        <v>3356199</v>
      </c>
      <c r="BY204" s="157">
        <v>3356199</v>
      </c>
      <c r="BZ204" s="157">
        <v>3356199</v>
      </c>
      <c r="CA204" s="157">
        <v>3356199</v>
      </c>
      <c r="CB204" s="157">
        <v>3356199</v>
      </c>
      <c r="CC204" s="157">
        <v>3356199</v>
      </c>
      <c r="CD204" s="157">
        <v>3356199</v>
      </c>
      <c r="CE204" s="157">
        <v>3356199</v>
      </c>
      <c r="CF204" s="157">
        <v>3356199</v>
      </c>
      <c r="CG204" s="157">
        <v>3356199</v>
      </c>
      <c r="CH204" s="157">
        <v>3356199</v>
      </c>
      <c r="CI204" s="157">
        <v>3356199</v>
      </c>
      <c r="CJ204" s="155">
        <f t="shared" si="122"/>
        <v>40274388</v>
      </c>
      <c r="CK204" s="156">
        <f t="shared" si="123"/>
        <v>120823164</v>
      </c>
      <c r="CL204" s="155">
        <v>3356199</v>
      </c>
      <c r="CM204" s="155">
        <v>3356199</v>
      </c>
      <c r="CN204" s="155">
        <v>3356199</v>
      </c>
      <c r="CO204" s="155">
        <v>3356199</v>
      </c>
      <c r="CP204" s="155">
        <v>3356199</v>
      </c>
      <c r="CQ204" s="155">
        <v>3356199</v>
      </c>
      <c r="CR204" s="155">
        <v>3356199</v>
      </c>
      <c r="CS204" s="155">
        <v>3356199</v>
      </c>
      <c r="CT204" s="155">
        <v>3356199</v>
      </c>
      <c r="CU204" s="155">
        <v>3356199</v>
      </c>
      <c r="CV204" s="155">
        <v>3356199</v>
      </c>
      <c r="CW204" s="155">
        <v>3356199</v>
      </c>
      <c r="CX204" s="155">
        <f t="shared" ref="CX204:CX234" si="132">+SUM(CL204:CW204)</f>
        <v>40274388</v>
      </c>
      <c r="CY204" s="155">
        <f t="shared" si="124"/>
        <v>80548776</v>
      </c>
      <c r="CZ204" s="155">
        <f t="shared" si="127"/>
        <v>1398416.25</v>
      </c>
      <c r="DA204" s="155">
        <v>1398416.25</v>
      </c>
      <c r="DB204" s="155">
        <v>1398416.25</v>
      </c>
      <c r="DC204" s="155">
        <v>1398416.25</v>
      </c>
      <c r="DD204" s="155"/>
      <c r="DE204" s="155"/>
      <c r="DF204" s="155"/>
      <c r="DG204" s="155"/>
      <c r="DH204" s="155"/>
      <c r="DI204" s="155"/>
      <c r="DJ204" s="155"/>
      <c r="DK204" s="155"/>
      <c r="DL204" s="155">
        <f t="shared" si="117"/>
        <v>5593665</v>
      </c>
      <c r="DM204" s="155">
        <f t="shared" si="129"/>
        <v>74955111</v>
      </c>
      <c r="DN204" s="1">
        <f t="shared" si="130"/>
        <v>2023</v>
      </c>
    </row>
    <row r="205" spans="1:118" ht="13" x14ac:dyDescent="0.25">
      <c r="A205" s="80" t="s">
        <v>460</v>
      </c>
      <c r="B205" s="80" t="s">
        <v>39</v>
      </c>
      <c r="C205" s="72"/>
      <c r="D205" s="71" t="s">
        <v>147</v>
      </c>
      <c r="E205" s="142" t="s">
        <v>937</v>
      </c>
      <c r="F205" s="71" t="s">
        <v>522</v>
      </c>
      <c r="G205" s="73">
        <v>44958</v>
      </c>
      <c r="H205" s="73">
        <v>44986</v>
      </c>
      <c r="I205" s="74" t="s">
        <v>1223</v>
      </c>
      <c r="J205" s="74">
        <v>1001601300</v>
      </c>
      <c r="K205" s="75" t="s">
        <v>43</v>
      </c>
      <c r="L205" s="71"/>
      <c r="M205" s="38" t="str">
        <f t="shared" si="111"/>
        <v>6274</v>
      </c>
      <c r="N205" s="71">
        <v>6274001906</v>
      </c>
      <c r="O205" s="75" t="s">
        <v>346</v>
      </c>
      <c r="P205" s="76"/>
      <c r="Q205" s="77"/>
      <c r="R205" s="76">
        <v>90310000</v>
      </c>
      <c r="S205" s="170">
        <f t="shared" si="128"/>
        <v>627152.77777777775</v>
      </c>
      <c r="T205" s="155">
        <v>0</v>
      </c>
      <c r="U205" s="155">
        <v>0</v>
      </c>
      <c r="V205" s="155">
        <v>0</v>
      </c>
      <c r="W205" s="155">
        <v>0</v>
      </c>
      <c r="X205" s="155">
        <v>0</v>
      </c>
      <c r="Y205" s="155">
        <v>0</v>
      </c>
      <c r="Z205" s="155">
        <v>0</v>
      </c>
      <c r="AA205" s="155">
        <v>0</v>
      </c>
      <c r="AB205" s="155">
        <v>0</v>
      </c>
      <c r="AC205" s="155">
        <v>0</v>
      </c>
      <c r="AD205" s="155">
        <v>0</v>
      </c>
      <c r="AE205" s="155">
        <v>0</v>
      </c>
      <c r="AF205" s="155">
        <f t="shared" ref="AF205:AF236" si="133">+SUM(T205:AE205)</f>
        <v>0</v>
      </c>
      <c r="AG205" s="156">
        <v>0</v>
      </c>
      <c r="AH205" s="155">
        <v>0</v>
      </c>
      <c r="AI205" s="155">
        <v>0</v>
      </c>
      <c r="AJ205" s="155">
        <v>0</v>
      </c>
      <c r="AK205" s="155">
        <v>0</v>
      </c>
      <c r="AL205" s="155">
        <v>0</v>
      </c>
      <c r="AM205" s="155">
        <v>0</v>
      </c>
      <c r="AN205" s="155">
        <v>0</v>
      </c>
      <c r="AO205" s="155">
        <v>0</v>
      </c>
      <c r="AP205" s="155">
        <v>0</v>
      </c>
      <c r="AQ205" s="155">
        <v>0</v>
      </c>
      <c r="AR205" s="155">
        <v>0</v>
      </c>
      <c r="AS205" s="155">
        <v>0</v>
      </c>
      <c r="AT205" s="155">
        <f t="shared" ref="AT205:AT236" si="134">+SUM(AH205:AS205)</f>
        <v>0</v>
      </c>
      <c r="AU205" s="156">
        <v>0</v>
      </c>
      <c r="AV205" s="155">
        <v>0</v>
      </c>
      <c r="AW205" s="155">
        <v>0</v>
      </c>
      <c r="AX205" s="155">
        <v>0</v>
      </c>
      <c r="AY205" s="155">
        <v>0</v>
      </c>
      <c r="AZ205" s="155">
        <v>0</v>
      </c>
      <c r="BA205" s="155">
        <v>0</v>
      </c>
      <c r="BB205" s="155">
        <v>0</v>
      </c>
      <c r="BC205" s="155">
        <v>0</v>
      </c>
      <c r="BD205" s="155">
        <v>0</v>
      </c>
      <c r="BE205" s="155">
        <v>0</v>
      </c>
      <c r="BF205" s="155">
        <v>0</v>
      </c>
      <c r="BG205" s="155">
        <v>0</v>
      </c>
      <c r="BH205" s="155">
        <f t="shared" si="120"/>
        <v>0</v>
      </c>
      <c r="BI205" s="156">
        <v>0</v>
      </c>
      <c r="BJ205" s="155">
        <v>0</v>
      </c>
      <c r="BK205" s="155">
        <v>0</v>
      </c>
      <c r="BL205" s="155">
        <v>2508611.111111111</v>
      </c>
      <c r="BM205" s="155">
        <v>2508611.111111111</v>
      </c>
      <c r="BN205" s="155">
        <v>2508611.111111111</v>
      </c>
      <c r="BO205" s="155">
        <v>2508611.111111111</v>
      </c>
      <c r="BP205" s="155">
        <v>2508611.111111111</v>
      </c>
      <c r="BQ205" s="155">
        <v>2508611.111111111</v>
      </c>
      <c r="BR205" s="155">
        <v>2508611.111111111</v>
      </c>
      <c r="BS205" s="155">
        <v>2508611.111111111</v>
      </c>
      <c r="BT205" s="155">
        <v>2508611.111111111</v>
      </c>
      <c r="BU205" s="155">
        <v>2508611.111111111</v>
      </c>
      <c r="BV205" s="155">
        <f t="shared" si="107"/>
        <v>25086111.111111116</v>
      </c>
      <c r="BW205" s="156">
        <f t="shared" si="131"/>
        <v>65223888.888888881</v>
      </c>
      <c r="BX205" s="157">
        <v>2508611.111111111</v>
      </c>
      <c r="BY205" s="157">
        <v>2508611.111111111</v>
      </c>
      <c r="BZ205" s="157">
        <v>2508611.111111111</v>
      </c>
      <c r="CA205" s="157">
        <v>2508611.111111111</v>
      </c>
      <c r="CB205" s="157">
        <v>2508611.111111111</v>
      </c>
      <c r="CC205" s="157">
        <v>2508611.111111111</v>
      </c>
      <c r="CD205" s="157">
        <v>2508611.111111111</v>
      </c>
      <c r="CE205" s="157">
        <v>2508611.111111111</v>
      </c>
      <c r="CF205" s="157">
        <v>2508611.111111111</v>
      </c>
      <c r="CG205" s="157">
        <v>2508611.111111111</v>
      </c>
      <c r="CH205" s="157">
        <v>2508611.111111111</v>
      </c>
      <c r="CI205" s="157">
        <v>2508611.111111111</v>
      </c>
      <c r="CJ205" s="155">
        <f t="shared" si="122"/>
        <v>30103333.33333334</v>
      </c>
      <c r="CK205" s="156">
        <f t="shared" si="123"/>
        <v>35120555.555555537</v>
      </c>
      <c r="CL205" s="155">
        <v>2508611.111111111</v>
      </c>
      <c r="CM205" s="155">
        <v>2508611.111111111</v>
      </c>
      <c r="CN205" s="155">
        <v>2508611.111111111</v>
      </c>
      <c r="CO205" s="155">
        <v>2508611.111111111</v>
      </c>
      <c r="CP205" s="155">
        <v>2508611.111111111</v>
      </c>
      <c r="CQ205" s="155">
        <v>2508611.111111111</v>
      </c>
      <c r="CR205" s="155">
        <v>2508611.111111111</v>
      </c>
      <c r="CS205" s="155">
        <v>2508611.111111111</v>
      </c>
      <c r="CT205" s="155">
        <v>2508611.111111111</v>
      </c>
      <c r="CU205" s="155">
        <v>2508611.111111111</v>
      </c>
      <c r="CV205" s="155">
        <v>2508611.111111111</v>
      </c>
      <c r="CW205" s="155">
        <v>2508611.111111111</v>
      </c>
      <c r="CX205" s="155">
        <f t="shared" si="132"/>
        <v>30103333.33333334</v>
      </c>
      <c r="CY205" s="155">
        <f t="shared" si="124"/>
        <v>5017222.2222221978</v>
      </c>
      <c r="CZ205" s="155">
        <f t="shared" si="127"/>
        <v>627152.77777777775</v>
      </c>
      <c r="DA205" s="155">
        <v>627152.77777777775</v>
      </c>
      <c r="DB205" s="155">
        <v>627152.77777777775</v>
      </c>
      <c r="DC205" s="155">
        <v>627152.77777777775</v>
      </c>
      <c r="DD205" s="155"/>
      <c r="DE205" s="155"/>
      <c r="DF205" s="155"/>
      <c r="DG205" s="155"/>
      <c r="DH205" s="155"/>
      <c r="DI205" s="155"/>
      <c r="DJ205" s="155"/>
      <c r="DK205" s="155"/>
      <c r="DL205" s="155">
        <f t="shared" si="117"/>
        <v>2508611.111111111</v>
      </c>
      <c r="DM205" s="155">
        <f t="shared" si="129"/>
        <v>2508611.1111110868</v>
      </c>
      <c r="DN205" s="1">
        <f t="shared" si="130"/>
        <v>2023</v>
      </c>
    </row>
    <row r="206" spans="1:118" ht="13" x14ac:dyDescent="0.25">
      <c r="A206" s="80" t="s">
        <v>344</v>
      </c>
      <c r="B206" s="71" t="s">
        <v>196</v>
      </c>
      <c r="C206" s="72" t="s">
        <v>197</v>
      </c>
      <c r="D206" s="71" t="s">
        <v>82</v>
      </c>
      <c r="E206" s="142" t="s">
        <v>1142</v>
      </c>
      <c r="F206" s="71" t="s">
        <v>352</v>
      </c>
      <c r="G206" s="73">
        <v>44970</v>
      </c>
      <c r="H206" s="73">
        <v>44958</v>
      </c>
      <c r="I206" s="74" t="s">
        <v>1223</v>
      </c>
      <c r="J206" s="142" t="s">
        <v>755</v>
      </c>
      <c r="K206" s="75" t="s">
        <v>305</v>
      </c>
      <c r="L206" s="71" t="s">
        <v>306</v>
      </c>
      <c r="M206" s="38" t="str">
        <f t="shared" si="111"/>
        <v>6274</v>
      </c>
      <c r="N206" s="71">
        <v>6274001903</v>
      </c>
      <c r="O206" s="75" t="s">
        <v>346</v>
      </c>
      <c r="P206" s="76"/>
      <c r="Q206" s="77"/>
      <c r="R206" s="76">
        <v>4460334770</v>
      </c>
      <c r="S206" s="170">
        <f t="shared" si="128"/>
        <v>30974547.013888888</v>
      </c>
      <c r="T206" s="155">
        <v>0</v>
      </c>
      <c r="U206" s="155">
        <v>0</v>
      </c>
      <c r="V206" s="155">
        <v>0</v>
      </c>
      <c r="W206" s="155">
        <v>0</v>
      </c>
      <c r="X206" s="155">
        <v>0</v>
      </c>
      <c r="Y206" s="155">
        <v>0</v>
      </c>
      <c r="Z206" s="155">
        <v>0</v>
      </c>
      <c r="AA206" s="155">
        <v>0</v>
      </c>
      <c r="AB206" s="155">
        <v>0</v>
      </c>
      <c r="AC206" s="155">
        <v>0</v>
      </c>
      <c r="AD206" s="155">
        <v>0</v>
      </c>
      <c r="AE206" s="155">
        <v>0</v>
      </c>
      <c r="AF206" s="155">
        <f t="shared" si="133"/>
        <v>0</v>
      </c>
      <c r="AG206" s="156">
        <v>0</v>
      </c>
      <c r="AH206" s="155">
        <v>0</v>
      </c>
      <c r="AI206" s="155">
        <v>0</v>
      </c>
      <c r="AJ206" s="155">
        <v>0</v>
      </c>
      <c r="AK206" s="155">
        <v>0</v>
      </c>
      <c r="AL206" s="155">
        <v>0</v>
      </c>
      <c r="AM206" s="155">
        <v>0</v>
      </c>
      <c r="AN206" s="155">
        <v>0</v>
      </c>
      <c r="AO206" s="155">
        <v>0</v>
      </c>
      <c r="AP206" s="155">
        <v>0</v>
      </c>
      <c r="AQ206" s="155">
        <v>0</v>
      </c>
      <c r="AR206" s="155">
        <v>0</v>
      </c>
      <c r="AS206" s="155">
        <v>0</v>
      </c>
      <c r="AT206" s="155">
        <f t="shared" si="134"/>
        <v>0</v>
      </c>
      <c r="AU206" s="156">
        <v>0</v>
      </c>
      <c r="AV206" s="155">
        <v>0</v>
      </c>
      <c r="AW206" s="155">
        <v>0</v>
      </c>
      <c r="AX206" s="155">
        <v>0</v>
      </c>
      <c r="AY206" s="155">
        <v>0</v>
      </c>
      <c r="AZ206" s="155">
        <v>0</v>
      </c>
      <c r="BA206" s="155">
        <v>0</v>
      </c>
      <c r="BB206" s="155">
        <v>0</v>
      </c>
      <c r="BC206" s="155">
        <v>0</v>
      </c>
      <c r="BD206" s="155">
        <v>0</v>
      </c>
      <c r="BE206" s="155">
        <v>0</v>
      </c>
      <c r="BF206" s="155">
        <v>0</v>
      </c>
      <c r="BG206" s="155">
        <v>0</v>
      </c>
      <c r="BH206" s="155">
        <f t="shared" si="120"/>
        <v>0</v>
      </c>
      <c r="BI206" s="156">
        <v>0</v>
      </c>
      <c r="BJ206" s="155">
        <v>0</v>
      </c>
      <c r="BK206" s="155">
        <v>74338913</v>
      </c>
      <c r="BL206" s="155">
        <v>74338913</v>
      </c>
      <c r="BM206" s="155">
        <v>74338913</v>
      </c>
      <c r="BN206" s="155">
        <v>74338913</v>
      </c>
      <c r="BO206" s="155">
        <v>74338913</v>
      </c>
      <c r="BP206" s="155">
        <v>74338913</v>
      </c>
      <c r="BQ206" s="155">
        <v>74338913</v>
      </c>
      <c r="BR206" s="155">
        <v>74338913</v>
      </c>
      <c r="BS206" s="155">
        <v>74338913</v>
      </c>
      <c r="BT206" s="155">
        <v>74338913</v>
      </c>
      <c r="BU206" s="155">
        <v>74338913</v>
      </c>
      <c r="BV206" s="155">
        <f t="shared" si="107"/>
        <v>817728043</v>
      </c>
      <c r="BW206" s="156">
        <f t="shared" si="131"/>
        <v>3642606727</v>
      </c>
      <c r="BX206" s="157">
        <v>74338913</v>
      </c>
      <c r="BY206" s="157">
        <v>74338913</v>
      </c>
      <c r="BZ206" s="157">
        <v>74338913</v>
      </c>
      <c r="CA206" s="157">
        <v>74338913</v>
      </c>
      <c r="CB206" s="157">
        <v>74338913</v>
      </c>
      <c r="CC206" s="157">
        <v>74338913</v>
      </c>
      <c r="CD206" s="157">
        <v>74338913</v>
      </c>
      <c r="CE206" s="157">
        <v>74338913</v>
      </c>
      <c r="CF206" s="157">
        <v>74338913</v>
      </c>
      <c r="CG206" s="157">
        <v>74338913</v>
      </c>
      <c r="CH206" s="157">
        <v>74338913</v>
      </c>
      <c r="CI206" s="157">
        <v>74338913</v>
      </c>
      <c r="CJ206" s="155">
        <f t="shared" si="122"/>
        <v>892066956</v>
      </c>
      <c r="CK206" s="156">
        <f t="shared" si="123"/>
        <v>2750539771</v>
      </c>
      <c r="CL206" s="155">
        <v>74338913</v>
      </c>
      <c r="CM206" s="155">
        <v>74338913</v>
      </c>
      <c r="CN206" s="155">
        <v>74338913</v>
      </c>
      <c r="CO206" s="155">
        <v>74338913</v>
      </c>
      <c r="CP206" s="155">
        <v>74338913</v>
      </c>
      <c r="CQ206" s="155">
        <v>74338913</v>
      </c>
      <c r="CR206" s="155">
        <v>74338913</v>
      </c>
      <c r="CS206" s="155">
        <v>74338913</v>
      </c>
      <c r="CT206" s="155">
        <v>74338913</v>
      </c>
      <c r="CU206" s="155">
        <v>74338913</v>
      </c>
      <c r="CV206" s="155">
        <v>74338913</v>
      </c>
      <c r="CW206" s="155">
        <v>74338913</v>
      </c>
      <c r="CX206" s="155">
        <f t="shared" si="132"/>
        <v>892066956</v>
      </c>
      <c r="CY206" s="155">
        <f t="shared" si="124"/>
        <v>1858472815</v>
      </c>
      <c r="CZ206" s="155">
        <f t="shared" si="127"/>
        <v>30974547.013888888</v>
      </c>
      <c r="DA206" s="155">
        <v>30974547.013888888</v>
      </c>
      <c r="DB206" s="155">
        <v>30974547.013888888</v>
      </c>
      <c r="DC206" s="155">
        <v>30974547.013888888</v>
      </c>
      <c r="DD206" s="155"/>
      <c r="DE206" s="155"/>
      <c r="DF206" s="155"/>
      <c r="DG206" s="155"/>
      <c r="DH206" s="155"/>
      <c r="DI206" s="155"/>
      <c r="DJ206" s="155"/>
      <c r="DK206" s="155"/>
      <c r="DL206" s="155">
        <f t="shared" si="117"/>
        <v>123898188.05555555</v>
      </c>
      <c r="DM206" s="155">
        <f t="shared" si="129"/>
        <v>1734574626.9444444</v>
      </c>
      <c r="DN206" s="1">
        <f t="shared" si="130"/>
        <v>2023</v>
      </c>
    </row>
    <row r="207" spans="1:118" ht="13" x14ac:dyDescent="0.25">
      <c r="A207" s="80" t="s">
        <v>344</v>
      </c>
      <c r="B207" s="71" t="s">
        <v>196</v>
      </c>
      <c r="C207" s="72" t="s">
        <v>229</v>
      </c>
      <c r="D207" s="71" t="s">
        <v>147</v>
      </c>
      <c r="E207" s="142" t="s">
        <v>1144</v>
      </c>
      <c r="F207" s="71" t="s">
        <v>389</v>
      </c>
      <c r="G207" s="73">
        <v>44970</v>
      </c>
      <c r="H207" s="73">
        <v>44958</v>
      </c>
      <c r="I207" s="74" t="s">
        <v>1223</v>
      </c>
      <c r="J207" s="142" t="s">
        <v>751</v>
      </c>
      <c r="K207" s="75" t="s">
        <v>231</v>
      </c>
      <c r="L207" s="71" t="s">
        <v>232</v>
      </c>
      <c r="M207" s="38" t="str">
        <f t="shared" si="111"/>
        <v>6274</v>
      </c>
      <c r="N207" s="71">
        <v>6274001906</v>
      </c>
      <c r="O207" s="75" t="s">
        <v>346</v>
      </c>
      <c r="P207" s="76"/>
      <c r="Q207" s="77"/>
      <c r="R207" s="76">
        <v>80735343</v>
      </c>
      <c r="S207" s="170">
        <f t="shared" si="128"/>
        <v>560662.10416666663</v>
      </c>
      <c r="T207" s="155">
        <v>0</v>
      </c>
      <c r="U207" s="155">
        <v>0</v>
      </c>
      <c r="V207" s="155">
        <v>0</v>
      </c>
      <c r="W207" s="155">
        <v>0</v>
      </c>
      <c r="X207" s="155">
        <v>0</v>
      </c>
      <c r="Y207" s="155">
        <v>0</v>
      </c>
      <c r="Z207" s="155">
        <v>0</v>
      </c>
      <c r="AA207" s="155">
        <v>0</v>
      </c>
      <c r="AB207" s="155">
        <v>0</v>
      </c>
      <c r="AC207" s="155">
        <v>0</v>
      </c>
      <c r="AD207" s="155">
        <v>0</v>
      </c>
      <c r="AE207" s="155">
        <v>0</v>
      </c>
      <c r="AF207" s="155">
        <f t="shared" si="133"/>
        <v>0</v>
      </c>
      <c r="AG207" s="156">
        <v>0</v>
      </c>
      <c r="AH207" s="155">
        <v>0</v>
      </c>
      <c r="AI207" s="155">
        <v>0</v>
      </c>
      <c r="AJ207" s="155">
        <v>0</v>
      </c>
      <c r="AK207" s="155">
        <v>0</v>
      </c>
      <c r="AL207" s="155">
        <v>0</v>
      </c>
      <c r="AM207" s="155">
        <v>0</v>
      </c>
      <c r="AN207" s="155">
        <v>0</v>
      </c>
      <c r="AO207" s="155">
        <v>0</v>
      </c>
      <c r="AP207" s="155">
        <v>0</v>
      </c>
      <c r="AQ207" s="155">
        <v>0</v>
      </c>
      <c r="AR207" s="155">
        <v>0</v>
      </c>
      <c r="AS207" s="155">
        <v>0</v>
      </c>
      <c r="AT207" s="155">
        <f t="shared" si="134"/>
        <v>0</v>
      </c>
      <c r="AU207" s="156">
        <v>0</v>
      </c>
      <c r="AV207" s="155">
        <v>0</v>
      </c>
      <c r="AW207" s="155">
        <v>0</v>
      </c>
      <c r="AX207" s="155">
        <v>0</v>
      </c>
      <c r="AY207" s="155">
        <v>0</v>
      </c>
      <c r="AZ207" s="155">
        <v>0</v>
      </c>
      <c r="BA207" s="155">
        <v>0</v>
      </c>
      <c r="BB207" s="155">
        <v>0</v>
      </c>
      <c r="BC207" s="155">
        <v>0</v>
      </c>
      <c r="BD207" s="155">
        <v>0</v>
      </c>
      <c r="BE207" s="155">
        <v>0</v>
      </c>
      <c r="BF207" s="155">
        <v>0</v>
      </c>
      <c r="BG207" s="155">
        <v>0</v>
      </c>
      <c r="BH207" s="155">
        <f t="shared" ref="BH207:BH228" si="135">+SUM(AV207:BG207)</f>
        <v>0</v>
      </c>
      <c r="BI207" s="156">
        <v>0</v>
      </c>
      <c r="BJ207" s="155">
        <v>0</v>
      </c>
      <c r="BK207" s="155">
        <v>2242649</v>
      </c>
      <c r="BL207" s="155">
        <v>2242649</v>
      </c>
      <c r="BM207" s="155">
        <v>2242649</v>
      </c>
      <c r="BN207" s="155">
        <v>2242649</v>
      </c>
      <c r="BO207" s="155">
        <v>2242649</v>
      </c>
      <c r="BP207" s="155">
        <v>2242649</v>
      </c>
      <c r="BQ207" s="155">
        <v>2242649</v>
      </c>
      <c r="BR207" s="155">
        <v>2242649</v>
      </c>
      <c r="BS207" s="155">
        <v>2242649</v>
      </c>
      <c r="BT207" s="155">
        <v>2242649</v>
      </c>
      <c r="BU207" s="155">
        <v>2242649</v>
      </c>
      <c r="BV207" s="155">
        <f t="shared" si="107"/>
        <v>24669139</v>
      </c>
      <c r="BW207" s="156">
        <f t="shared" si="131"/>
        <v>56066204</v>
      </c>
      <c r="BX207" s="157">
        <v>2242649</v>
      </c>
      <c r="BY207" s="157">
        <v>2242649</v>
      </c>
      <c r="BZ207" s="157">
        <v>2242649</v>
      </c>
      <c r="CA207" s="157">
        <v>2242649</v>
      </c>
      <c r="CB207" s="157">
        <v>2242649</v>
      </c>
      <c r="CC207" s="157">
        <v>2242649</v>
      </c>
      <c r="CD207" s="157">
        <v>2242649</v>
      </c>
      <c r="CE207" s="157">
        <v>2242649</v>
      </c>
      <c r="CF207" s="157">
        <v>2242649</v>
      </c>
      <c r="CG207" s="157">
        <v>2242649</v>
      </c>
      <c r="CH207" s="157">
        <v>2242649</v>
      </c>
      <c r="CI207" s="157">
        <v>2242649</v>
      </c>
      <c r="CJ207" s="155">
        <f t="shared" si="122"/>
        <v>26911788</v>
      </c>
      <c r="CK207" s="156">
        <f t="shared" si="123"/>
        <v>29154416</v>
      </c>
      <c r="CL207" s="155">
        <v>2242649</v>
      </c>
      <c r="CM207" s="155">
        <v>2242649</v>
      </c>
      <c r="CN207" s="155">
        <v>2242649</v>
      </c>
      <c r="CO207" s="155">
        <v>2242649</v>
      </c>
      <c r="CP207" s="155">
        <v>2242649</v>
      </c>
      <c r="CQ207" s="155">
        <v>2242649</v>
      </c>
      <c r="CR207" s="155">
        <v>2242649</v>
      </c>
      <c r="CS207" s="155">
        <v>2242649</v>
      </c>
      <c r="CT207" s="155">
        <v>2242649</v>
      </c>
      <c r="CU207" s="155">
        <v>2242649</v>
      </c>
      <c r="CV207" s="155">
        <v>2242649</v>
      </c>
      <c r="CW207" s="155">
        <v>2242649</v>
      </c>
      <c r="CX207" s="155">
        <f t="shared" si="132"/>
        <v>26911788</v>
      </c>
      <c r="CY207" s="155">
        <f t="shared" si="124"/>
        <v>2242628</v>
      </c>
      <c r="CZ207" s="155">
        <f t="shared" si="127"/>
        <v>560662.10416666663</v>
      </c>
      <c r="DA207" s="155">
        <v>560662.10416666663</v>
      </c>
      <c r="DB207" s="155">
        <v>560662.10416666663</v>
      </c>
      <c r="DC207" s="155">
        <v>560662.10416666663</v>
      </c>
      <c r="DD207" s="155"/>
      <c r="DE207" s="155"/>
      <c r="DF207" s="155"/>
      <c r="DG207" s="155"/>
      <c r="DH207" s="155"/>
      <c r="DI207" s="155"/>
      <c r="DJ207" s="155"/>
      <c r="DK207" s="155"/>
      <c r="DL207" s="155">
        <f t="shared" si="117"/>
        <v>2242648.4166666665</v>
      </c>
      <c r="DM207" s="155">
        <f t="shared" si="129"/>
        <v>-20.416666666511446</v>
      </c>
      <c r="DN207" s="1">
        <f t="shared" si="130"/>
        <v>2023</v>
      </c>
    </row>
    <row r="208" spans="1:118" ht="13" x14ac:dyDescent="0.25">
      <c r="A208" s="80" t="s">
        <v>344</v>
      </c>
      <c r="B208" s="71" t="s">
        <v>196</v>
      </c>
      <c r="C208" s="72" t="s">
        <v>197</v>
      </c>
      <c r="D208" s="71" t="s">
        <v>147</v>
      </c>
      <c r="E208" s="142" t="s">
        <v>1145</v>
      </c>
      <c r="F208" s="71" t="s">
        <v>390</v>
      </c>
      <c r="G208" s="73">
        <v>44970</v>
      </c>
      <c r="H208" s="73">
        <v>44958</v>
      </c>
      <c r="I208" s="74" t="s">
        <v>783</v>
      </c>
      <c r="J208" s="142" t="s">
        <v>754</v>
      </c>
      <c r="K208" s="75" t="s">
        <v>217</v>
      </c>
      <c r="L208" s="71" t="s">
        <v>218</v>
      </c>
      <c r="M208" s="38" t="str">
        <f t="shared" si="111"/>
        <v>6274</v>
      </c>
      <c r="N208" s="71">
        <v>6274001906</v>
      </c>
      <c r="O208" s="75" t="s">
        <v>346</v>
      </c>
      <c r="P208" s="76"/>
      <c r="Q208" s="77"/>
      <c r="R208" s="76">
        <v>1495635731</v>
      </c>
      <c r="S208" s="170">
        <f t="shared" si="128"/>
        <v>24927262.183333334</v>
      </c>
      <c r="T208" s="155">
        <v>0</v>
      </c>
      <c r="U208" s="155">
        <v>0</v>
      </c>
      <c r="V208" s="155">
        <v>0</v>
      </c>
      <c r="W208" s="155">
        <v>0</v>
      </c>
      <c r="X208" s="155">
        <v>0</v>
      </c>
      <c r="Y208" s="155">
        <v>0</v>
      </c>
      <c r="Z208" s="155">
        <v>0</v>
      </c>
      <c r="AA208" s="155">
        <v>0</v>
      </c>
      <c r="AB208" s="155">
        <v>0</v>
      </c>
      <c r="AC208" s="155">
        <v>0</v>
      </c>
      <c r="AD208" s="155">
        <v>0</v>
      </c>
      <c r="AE208" s="155">
        <v>0</v>
      </c>
      <c r="AF208" s="155">
        <f t="shared" si="133"/>
        <v>0</v>
      </c>
      <c r="AG208" s="156">
        <v>0</v>
      </c>
      <c r="AH208" s="155">
        <v>0</v>
      </c>
      <c r="AI208" s="155">
        <v>0</v>
      </c>
      <c r="AJ208" s="155">
        <v>0</v>
      </c>
      <c r="AK208" s="155">
        <v>0</v>
      </c>
      <c r="AL208" s="155">
        <v>0</v>
      </c>
      <c r="AM208" s="155">
        <v>0</v>
      </c>
      <c r="AN208" s="155">
        <v>0</v>
      </c>
      <c r="AO208" s="155">
        <v>0</v>
      </c>
      <c r="AP208" s="155">
        <v>0</v>
      </c>
      <c r="AQ208" s="155">
        <v>0</v>
      </c>
      <c r="AR208" s="155">
        <v>0</v>
      </c>
      <c r="AS208" s="155">
        <v>0</v>
      </c>
      <c r="AT208" s="155">
        <f t="shared" si="134"/>
        <v>0</v>
      </c>
      <c r="AU208" s="156">
        <v>0</v>
      </c>
      <c r="AV208" s="155">
        <v>0</v>
      </c>
      <c r="AW208" s="155">
        <v>0</v>
      </c>
      <c r="AX208" s="155">
        <v>0</v>
      </c>
      <c r="AY208" s="155">
        <v>0</v>
      </c>
      <c r="AZ208" s="155">
        <v>0</v>
      </c>
      <c r="BA208" s="155">
        <v>0</v>
      </c>
      <c r="BB208" s="155">
        <v>0</v>
      </c>
      <c r="BC208" s="155">
        <v>0</v>
      </c>
      <c r="BD208" s="155">
        <v>0</v>
      </c>
      <c r="BE208" s="155">
        <v>0</v>
      </c>
      <c r="BF208" s="155">
        <v>0</v>
      </c>
      <c r="BG208" s="155">
        <v>0</v>
      </c>
      <c r="BH208" s="155">
        <f t="shared" si="135"/>
        <v>0</v>
      </c>
      <c r="BI208" s="156">
        <v>0</v>
      </c>
      <c r="BJ208" s="155">
        <v>0</v>
      </c>
      <c r="BK208" s="155">
        <v>24927262</v>
      </c>
      <c r="BL208" s="155">
        <v>24927262</v>
      </c>
      <c r="BM208" s="155">
        <v>24927262</v>
      </c>
      <c r="BN208" s="155">
        <v>24927262</v>
      </c>
      <c r="BO208" s="155">
        <v>24927262</v>
      </c>
      <c r="BP208" s="155">
        <v>24927262</v>
      </c>
      <c r="BQ208" s="155">
        <v>24927262</v>
      </c>
      <c r="BR208" s="155">
        <v>24927262</v>
      </c>
      <c r="BS208" s="155">
        <v>24927262</v>
      </c>
      <c r="BT208" s="155">
        <v>24927262</v>
      </c>
      <c r="BU208" s="155">
        <v>24927262</v>
      </c>
      <c r="BV208" s="155">
        <f t="shared" si="107"/>
        <v>274199882</v>
      </c>
      <c r="BW208" s="156">
        <f t="shared" si="131"/>
        <v>1221435849</v>
      </c>
      <c r="BX208" s="157">
        <v>24927262</v>
      </c>
      <c r="BY208" s="157">
        <v>24927262</v>
      </c>
      <c r="BZ208" s="157">
        <v>24927262</v>
      </c>
      <c r="CA208" s="157">
        <v>24927262</v>
      </c>
      <c r="CB208" s="157">
        <v>24927262</v>
      </c>
      <c r="CC208" s="157">
        <v>24927262</v>
      </c>
      <c r="CD208" s="157">
        <v>24927262</v>
      </c>
      <c r="CE208" s="157">
        <v>24927262</v>
      </c>
      <c r="CF208" s="157">
        <v>24927262</v>
      </c>
      <c r="CG208" s="157">
        <v>24927262</v>
      </c>
      <c r="CH208" s="157">
        <v>24927262</v>
      </c>
      <c r="CI208" s="157">
        <v>24927262</v>
      </c>
      <c r="CJ208" s="155">
        <f t="shared" si="122"/>
        <v>299127144</v>
      </c>
      <c r="CK208" s="156">
        <f t="shared" si="123"/>
        <v>922308705</v>
      </c>
      <c r="CL208" s="155">
        <v>24927262</v>
      </c>
      <c r="CM208" s="155">
        <v>24927262</v>
      </c>
      <c r="CN208" s="155">
        <v>24927262</v>
      </c>
      <c r="CO208" s="155">
        <v>24927262</v>
      </c>
      <c r="CP208" s="155">
        <v>24927262</v>
      </c>
      <c r="CQ208" s="155">
        <v>24927262</v>
      </c>
      <c r="CR208" s="155">
        <v>24927262</v>
      </c>
      <c r="CS208" s="155">
        <v>24927262</v>
      </c>
      <c r="CT208" s="155">
        <v>24927262</v>
      </c>
      <c r="CU208" s="155">
        <v>24927262</v>
      </c>
      <c r="CV208" s="155">
        <v>24927262</v>
      </c>
      <c r="CW208" s="155">
        <v>24927262</v>
      </c>
      <c r="CX208" s="155">
        <f t="shared" si="132"/>
        <v>299127144</v>
      </c>
      <c r="CY208" s="155">
        <f t="shared" si="124"/>
        <v>623181561</v>
      </c>
      <c r="CZ208" s="155">
        <f t="shared" si="127"/>
        <v>24927262.183333334</v>
      </c>
      <c r="DA208" s="155">
        <v>24927262.183333334</v>
      </c>
      <c r="DB208" s="155">
        <v>24927262.183333334</v>
      </c>
      <c r="DC208" s="155">
        <v>24927262.183333334</v>
      </c>
      <c r="DD208" s="155"/>
      <c r="DE208" s="155"/>
      <c r="DF208" s="155"/>
      <c r="DG208" s="155"/>
      <c r="DH208" s="155"/>
      <c r="DI208" s="155"/>
      <c r="DJ208" s="155"/>
      <c r="DK208" s="155"/>
      <c r="DL208" s="155">
        <f t="shared" si="117"/>
        <v>99709048.733333334</v>
      </c>
      <c r="DM208" s="155">
        <f t="shared" si="129"/>
        <v>523472512.26666665</v>
      </c>
      <c r="DN208" s="1">
        <f t="shared" si="130"/>
        <v>2023</v>
      </c>
    </row>
    <row r="209" spans="1:118" ht="13" x14ac:dyDescent="0.25">
      <c r="A209" s="80" t="s">
        <v>344</v>
      </c>
      <c r="B209" s="71" t="s">
        <v>196</v>
      </c>
      <c r="C209" s="72" t="s">
        <v>197</v>
      </c>
      <c r="D209" s="71" t="s">
        <v>147</v>
      </c>
      <c r="E209" s="142" t="s">
        <v>1146</v>
      </c>
      <c r="F209" s="71" t="s">
        <v>391</v>
      </c>
      <c r="G209" s="73">
        <v>44970</v>
      </c>
      <c r="H209" s="73">
        <v>44958</v>
      </c>
      <c r="I209" s="74" t="s">
        <v>783</v>
      </c>
      <c r="J209" s="142" t="s">
        <v>754</v>
      </c>
      <c r="K209" s="75" t="s">
        <v>217</v>
      </c>
      <c r="L209" s="71" t="s">
        <v>218</v>
      </c>
      <c r="M209" s="38" t="str">
        <f t="shared" si="111"/>
        <v>6274</v>
      </c>
      <c r="N209" s="71">
        <v>6274001906</v>
      </c>
      <c r="O209" s="75" t="s">
        <v>346</v>
      </c>
      <c r="P209" s="76"/>
      <c r="Q209" s="77"/>
      <c r="R209" s="76">
        <v>1495635731</v>
      </c>
      <c r="S209" s="170">
        <f t="shared" si="128"/>
        <v>24927262.183333334</v>
      </c>
      <c r="T209" s="155">
        <v>0</v>
      </c>
      <c r="U209" s="155">
        <v>0</v>
      </c>
      <c r="V209" s="155">
        <v>0</v>
      </c>
      <c r="W209" s="155">
        <v>0</v>
      </c>
      <c r="X209" s="155">
        <v>0</v>
      </c>
      <c r="Y209" s="155">
        <v>0</v>
      </c>
      <c r="Z209" s="155">
        <v>0</v>
      </c>
      <c r="AA209" s="155">
        <v>0</v>
      </c>
      <c r="AB209" s="155">
        <v>0</v>
      </c>
      <c r="AC209" s="155">
        <v>0</v>
      </c>
      <c r="AD209" s="155">
        <v>0</v>
      </c>
      <c r="AE209" s="155">
        <v>0</v>
      </c>
      <c r="AF209" s="155">
        <f t="shared" si="133"/>
        <v>0</v>
      </c>
      <c r="AG209" s="156">
        <v>0</v>
      </c>
      <c r="AH209" s="155">
        <v>0</v>
      </c>
      <c r="AI209" s="155">
        <v>0</v>
      </c>
      <c r="AJ209" s="155">
        <v>0</v>
      </c>
      <c r="AK209" s="155">
        <v>0</v>
      </c>
      <c r="AL209" s="155">
        <v>0</v>
      </c>
      <c r="AM209" s="155">
        <v>0</v>
      </c>
      <c r="AN209" s="155">
        <v>0</v>
      </c>
      <c r="AO209" s="155">
        <v>0</v>
      </c>
      <c r="AP209" s="155">
        <v>0</v>
      </c>
      <c r="AQ209" s="155">
        <v>0</v>
      </c>
      <c r="AR209" s="155">
        <v>0</v>
      </c>
      <c r="AS209" s="155">
        <v>0</v>
      </c>
      <c r="AT209" s="155">
        <f t="shared" si="134"/>
        <v>0</v>
      </c>
      <c r="AU209" s="156">
        <v>0</v>
      </c>
      <c r="AV209" s="155">
        <v>0</v>
      </c>
      <c r="AW209" s="155">
        <v>0</v>
      </c>
      <c r="AX209" s="155">
        <v>0</v>
      </c>
      <c r="AY209" s="155">
        <v>0</v>
      </c>
      <c r="AZ209" s="155">
        <v>0</v>
      </c>
      <c r="BA209" s="155">
        <v>0</v>
      </c>
      <c r="BB209" s="155">
        <v>0</v>
      </c>
      <c r="BC209" s="155">
        <v>0</v>
      </c>
      <c r="BD209" s="155">
        <v>0</v>
      </c>
      <c r="BE209" s="155">
        <v>0</v>
      </c>
      <c r="BF209" s="155">
        <v>0</v>
      </c>
      <c r="BG209" s="155">
        <v>0</v>
      </c>
      <c r="BH209" s="155">
        <f t="shared" si="135"/>
        <v>0</v>
      </c>
      <c r="BI209" s="156">
        <v>0</v>
      </c>
      <c r="BJ209" s="155">
        <v>0</v>
      </c>
      <c r="BK209" s="155">
        <v>24927262</v>
      </c>
      <c r="BL209" s="155">
        <v>24927262</v>
      </c>
      <c r="BM209" s="155">
        <v>24927262</v>
      </c>
      <c r="BN209" s="155">
        <v>24927262</v>
      </c>
      <c r="BO209" s="155">
        <v>24927262</v>
      </c>
      <c r="BP209" s="155">
        <v>24927262</v>
      </c>
      <c r="BQ209" s="155">
        <v>24927262</v>
      </c>
      <c r="BR209" s="155">
        <v>24927262</v>
      </c>
      <c r="BS209" s="155">
        <v>24927262</v>
      </c>
      <c r="BT209" s="155">
        <v>24927262</v>
      </c>
      <c r="BU209" s="155">
        <v>24927262</v>
      </c>
      <c r="BV209" s="155">
        <f t="shared" si="107"/>
        <v>274199882</v>
      </c>
      <c r="BW209" s="156">
        <f t="shared" si="131"/>
        <v>1221435849</v>
      </c>
      <c r="BX209" s="157">
        <v>24927262</v>
      </c>
      <c r="BY209" s="157">
        <v>24927262</v>
      </c>
      <c r="BZ209" s="157">
        <v>24927262</v>
      </c>
      <c r="CA209" s="157">
        <v>24927262</v>
      </c>
      <c r="CB209" s="157">
        <v>24927262</v>
      </c>
      <c r="CC209" s="157">
        <v>24927262</v>
      </c>
      <c r="CD209" s="157">
        <v>24927262</v>
      </c>
      <c r="CE209" s="157">
        <v>24927262</v>
      </c>
      <c r="CF209" s="157">
        <v>24927262</v>
      </c>
      <c r="CG209" s="157">
        <v>24927262</v>
      </c>
      <c r="CH209" s="157">
        <v>24927262</v>
      </c>
      <c r="CI209" s="157">
        <v>24927262</v>
      </c>
      <c r="CJ209" s="155">
        <f t="shared" si="122"/>
        <v>299127144</v>
      </c>
      <c r="CK209" s="156">
        <f t="shared" si="123"/>
        <v>922308705</v>
      </c>
      <c r="CL209" s="155">
        <v>24927262</v>
      </c>
      <c r="CM209" s="155">
        <v>24927262</v>
      </c>
      <c r="CN209" s="155">
        <v>24927262</v>
      </c>
      <c r="CO209" s="155">
        <v>24927262</v>
      </c>
      <c r="CP209" s="155">
        <v>24927262</v>
      </c>
      <c r="CQ209" s="155">
        <v>24927262</v>
      </c>
      <c r="CR209" s="155">
        <v>24927262</v>
      </c>
      <c r="CS209" s="155">
        <v>24927262</v>
      </c>
      <c r="CT209" s="155">
        <v>24927262</v>
      </c>
      <c r="CU209" s="155">
        <v>24927262</v>
      </c>
      <c r="CV209" s="155">
        <v>24927262</v>
      </c>
      <c r="CW209" s="155">
        <v>24927262</v>
      </c>
      <c r="CX209" s="155">
        <f t="shared" si="132"/>
        <v>299127144</v>
      </c>
      <c r="CY209" s="155">
        <f t="shared" si="124"/>
        <v>623181561</v>
      </c>
      <c r="CZ209" s="155">
        <f t="shared" si="127"/>
        <v>24927262.183333334</v>
      </c>
      <c r="DA209" s="155">
        <v>24927262.183333334</v>
      </c>
      <c r="DB209" s="155">
        <v>24927262.183333334</v>
      </c>
      <c r="DC209" s="155">
        <v>24927262.183333334</v>
      </c>
      <c r="DD209" s="155"/>
      <c r="DE209" s="155"/>
      <c r="DF209" s="155"/>
      <c r="DG209" s="155"/>
      <c r="DH209" s="155"/>
      <c r="DI209" s="155"/>
      <c r="DJ209" s="155"/>
      <c r="DK209" s="155"/>
      <c r="DL209" s="155">
        <f t="shared" si="117"/>
        <v>99709048.733333334</v>
      </c>
      <c r="DM209" s="155">
        <f t="shared" si="129"/>
        <v>523472512.26666665</v>
      </c>
      <c r="DN209" s="1">
        <f t="shared" si="130"/>
        <v>2023</v>
      </c>
    </row>
    <row r="210" spans="1:118" ht="13" x14ac:dyDescent="0.25">
      <c r="A210" s="80" t="s">
        <v>460</v>
      </c>
      <c r="B210" s="80" t="s">
        <v>39</v>
      </c>
      <c r="C210" s="72"/>
      <c r="D210" s="71" t="s">
        <v>147</v>
      </c>
      <c r="E210" s="142" t="s">
        <v>936</v>
      </c>
      <c r="F210" s="71" t="s">
        <v>521</v>
      </c>
      <c r="G210" s="73">
        <v>44970</v>
      </c>
      <c r="H210" s="73">
        <v>44958</v>
      </c>
      <c r="I210" s="74" t="s">
        <v>1223</v>
      </c>
      <c r="J210" s="74">
        <v>1001601400</v>
      </c>
      <c r="K210" s="75" t="s">
        <v>46</v>
      </c>
      <c r="L210" s="71"/>
      <c r="M210" s="38" t="str">
        <f t="shared" si="111"/>
        <v>6274</v>
      </c>
      <c r="N210" s="71">
        <v>6274001906</v>
      </c>
      <c r="O210" s="75" t="s">
        <v>346</v>
      </c>
      <c r="P210" s="76"/>
      <c r="Q210" s="77"/>
      <c r="R210" s="76">
        <v>481950726</v>
      </c>
      <c r="S210" s="170">
        <f t="shared" si="128"/>
        <v>3346880.0416666665</v>
      </c>
      <c r="T210" s="155">
        <v>0</v>
      </c>
      <c r="U210" s="155">
        <v>0</v>
      </c>
      <c r="V210" s="155">
        <v>0</v>
      </c>
      <c r="W210" s="155">
        <v>0</v>
      </c>
      <c r="X210" s="155">
        <v>0</v>
      </c>
      <c r="Y210" s="155">
        <v>0</v>
      </c>
      <c r="Z210" s="155">
        <v>0</v>
      </c>
      <c r="AA210" s="155">
        <v>0</v>
      </c>
      <c r="AB210" s="155">
        <v>0</v>
      </c>
      <c r="AC210" s="155">
        <v>0</v>
      </c>
      <c r="AD210" s="155">
        <v>0</v>
      </c>
      <c r="AE210" s="155">
        <v>0</v>
      </c>
      <c r="AF210" s="155">
        <f t="shared" si="133"/>
        <v>0</v>
      </c>
      <c r="AG210" s="156">
        <v>0</v>
      </c>
      <c r="AH210" s="155">
        <v>0</v>
      </c>
      <c r="AI210" s="155">
        <v>0</v>
      </c>
      <c r="AJ210" s="155">
        <v>0</v>
      </c>
      <c r="AK210" s="155">
        <v>0</v>
      </c>
      <c r="AL210" s="155">
        <v>0</v>
      </c>
      <c r="AM210" s="155">
        <v>0</v>
      </c>
      <c r="AN210" s="155">
        <v>0</v>
      </c>
      <c r="AO210" s="155">
        <v>0</v>
      </c>
      <c r="AP210" s="155">
        <v>0</v>
      </c>
      <c r="AQ210" s="155">
        <v>0</v>
      </c>
      <c r="AR210" s="155">
        <v>0</v>
      </c>
      <c r="AS210" s="155">
        <v>0</v>
      </c>
      <c r="AT210" s="155">
        <f t="shared" si="134"/>
        <v>0</v>
      </c>
      <c r="AU210" s="156">
        <v>0</v>
      </c>
      <c r="AV210" s="155">
        <v>0</v>
      </c>
      <c r="AW210" s="155">
        <v>0</v>
      </c>
      <c r="AX210" s="155">
        <v>0</v>
      </c>
      <c r="AY210" s="155">
        <v>0</v>
      </c>
      <c r="AZ210" s="155">
        <v>0</v>
      </c>
      <c r="BA210" s="155">
        <v>0</v>
      </c>
      <c r="BB210" s="155">
        <v>0</v>
      </c>
      <c r="BC210" s="155">
        <v>0</v>
      </c>
      <c r="BD210" s="155">
        <v>0</v>
      </c>
      <c r="BE210" s="155">
        <v>0</v>
      </c>
      <c r="BF210" s="155">
        <v>0</v>
      </c>
      <c r="BG210" s="155">
        <v>0</v>
      </c>
      <c r="BH210" s="155">
        <f t="shared" si="135"/>
        <v>0</v>
      </c>
      <c r="BI210" s="156">
        <v>0</v>
      </c>
      <c r="BJ210" s="155">
        <v>0</v>
      </c>
      <c r="BK210" s="155">
        <v>8032512.0999999996</v>
      </c>
      <c r="BL210" s="155">
        <v>8032512.0999999996</v>
      </c>
      <c r="BM210" s="155">
        <v>8032512.0999999996</v>
      </c>
      <c r="BN210" s="155">
        <v>8032512.0999999996</v>
      </c>
      <c r="BO210" s="155">
        <v>8032512.0999999996</v>
      </c>
      <c r="BP210" s="155">
        <v>8032512.0999999996</v>
      </c>
      <c r="BQ210" s="155">
        <v>8032512.0999999996</v>
      </c>
      <c r="BR210" s="155">
        <v>8032512.0999999996</v>
      </c>
      <c r="BS210" s="155">
        <v>8032512.0999999996</v>
      </c>
      <c r="BT210" s="155">
        <v>8032512.0999999996</v>
      </c>
      <c r="BU210" s="155">
        <v>8032512.0999999996</v>
      </c>
      <c r="BV210" s="155">
        <f t="shared" si="107"/>
        <v>88357633.099999994</v>
      </c>
      <c r="BW210" s="156">
        <f t="shared" si="131"/>
        <v>393593092.89999998</v>
      </c>
      <c r="BX210" s="157">
        <v>8032512.0999999996</v>
      </c>
      <c r="BY210" s="157">
        <v>8032512.0999999996</v>
      </c>
      <c r="BZ210" s="157">
        <v>8032512.0999999996</v>
      </c>
      <c r="CA210" s="157">
        <v>8032512.0999999996</v>
      </c>
      <c r="CB210" s="157">
        <v>8032512.0999999996</v>
      </c>
      <c r="CC210" s="157">
        <v>8032512.0999999996</v>
      </c>
      <c r="CD210" s="157">
        <v>8032512.0999999996</v>
      </c>
      <c r="CE210" s="157">
        <v>8032512.0999999996</v>
      </c>
      <c r="CF210" s="157">
        <v>8032512.0999999996</v>
      </c>
      <c r="CG210" s="157">
        <v>8032512.0999999996</v>
      </c>
      <c r="CH210" s="157">
        <v>8032512.0999999996</v>
      </c>
      <c r="CI210" s="157">
        <v>8032512.0999999996</v>
      </c>
      <c r="CJ210" s="155">
        <f t="shared" si="122"/>
        <v>96390145.199999988</v>
      </c>
      <c r="CK210" s="156">
        <f t="shared" si="123"/>
        <v>297202947.69999999</v>
      </c>
      <c r="CL210" s="155">
        <v>8032512.0999999996</v>
      </c>
      <c r="CM210" s="155">
        <v>8032512.0999999996</v>
      </c>
      <c r="CN210" s="155">
        <v>8032512.0999999996</v>
      </c>
      <c r="CO210" s="155">
        <v>8032512.0999999996</v>
      </c>
      <c r="CP210" s="155">
        <v>8032512.0999999996</v>
      </c>
      <c r="CQ210" s="155">
        <v>8032512.0999999996</v>
      </c>
      <c r="CR210" s="155">
        <v>8032512.0999999996</v>
      </c>
      <c r="CS210" s="155">
        <v>8032512.0999999996</v>
      </c>
      <c r="CT210" s="155">
        <v>8032512.0999999996</v>
      </c>
      <c r="CU210" s="155">
        <v>8032512.0999999996</v>
      </c>
      <c r="CV210" s="155">
        <v>8032512.0999999996</v>
      </c>
      <c r="CW210" s="155">
        <v>8032512.0999999996</v>
      </c>
      <c r="CX210" s="155">
        <f t="shared" si="132"/>
        <v>96390145.199999988</v>
      </c>
      <c r="CY210" s="155">
        <f t="shared" si="124"/>
        <v>200812802.5</v>
      </c>
      <c r="CZ210" s="155">
        <f t="shared" si="127"/>
        <v>3346880.0416666665</v>
      </c>
      <c r="DA210" s="155">
        <v>3346880.0416666665</v>
      </c>
      <c r="DB210" s="155">
        <v>3346880.0416666665</v>
      </c>
      <c r="DC210" s="155">
        <v>3346880.0416666665</v>
      </c>
      <c r="DD210" s="155"/>
      <c r="DE210" s="155"/>
      <c r="DF210" s="155"/>
      <c r="DG210" s="155"/>
      <c r="DH210" s="155"/>
      <c r="DI210" s="155"/>
      <c r="DJ210" s="155"/>
      <c r="DK210" s="155"/>
      <c r="DL210" s="155">
        <f t="shared" si="117"/>
        <v>13387520.166666666</v>
      </c>
      <c r="DM210" s="155">
        <f t="shared" si="129"/>
        <v>187425282.33333334</v>
      </c>
      <c r="DN210" s="1">
        <f t="shared" si="130"/>
        <v>2023</v>
      </c>
    </row>
    <row r="211" spans="1:118" ht="13" x14ac:dyDescent="0.25">
      <c r="A211" s="80" t="s">
        <v>460</v>
      </c>
      <c r="B211" s="80" t="s">
        <v>39</v>
      </c>
      <c r="C211" s="72"/>
      <c r="D211" s="183" t="s">
        <v>82</v>
      </c>
      <c r="E211" s="142" t="s">
        <v>908</v>
      </c>
      <c r="F211" s="87" t="s">
        <v>470</v>
      </c>
      <c r="G211" s="57">
        <v>44978</v>
      </c>
      <c r="H211" s="57">
        <v>44835</v>
      </c>
      <c r="I211" s="90" t="s">
        <v>1223</v>
      </c>
      <c r="J211" s="90">
        <v>1001601400</v>
      </c>
      <c r="K211" s="96" t="s">
        <v>46</v>
      </c>
      <c r="L211" s="38"/>
      <c r="M211" s="38" t="str">
        <f t="shared" si="111"/>
        <v>6274</v>
      </c>
      <c r="N211" s="166">
        <v>6274001903</v>
      </c>
      <c r="O211" s="96" t="s">
        <v>346</v>
      </c>
      <c r="P211" s="92"/>
      <c r="Q211" s="58"/>
      <c r="R211" s="158">
        <v>255000000</v>
      </c>
      <c r="S211" s="170">
        <f t="shared" si="128"/>
        <v>1770833.3333333333</v>
      </c>
      <c r="T211" s="155">
        <v>0</v>
      </c>
      <c r="U211" s="155">
        <v>0</v>
      </c>
      <c r="V211" s="155">
        <v>0</v>
      </c>
      <c r="W211" s="155">
        <v>0</v>
      </c>
      <c r="X211" s="155">
        <v>0</v>
      </c>
      <c r="Y211" s="155">
        <v>0</v>
      </c>
      <c r="Z211" s="155">
        <v>0</v>
      </c>
      <c r="AA211" s="155">
        <v>0</v>
      </c>
      <c r="AB211" s="155">
        <v>0</v>
      </c>
      <c r="AC211" s="155">
        <v>0</v>
      </c>
      <c r="AD211" s="155">
        <v>0</v>
      </c>
      <c r="AE211" s="155">
        <v>0</v>
      </c>
      <c r="AF211" s="155">
        <f t="shared" si="133"/>
        <v>0</v>
      </c>
      <c r="AG211" s="156">
        <v>0</v>
      </c>
      <c r="AH211" s="155">
        <v>0</v>
      </c>
      <c r="AI211" s="155">
        <v>0</v>
      </c>
      <c r="AJ211" s="155">
        <v>0</v>
      </c>
      <c r="AK211" s="155">
        <v>0</v>
      </c>
      <c r="AL211" s="155">
        <v>0</v>
      </c>
      <c r="AM211" s="155">
        <v>0</v>
      </c>
      <c r="AN211" s="155">
        <v>0</v>
      </c>
      <c r="AO211" s="155">
        <v>0</v>
      </c>
      <c r="AP211" s="155">
        <v>0</v>
      </c>
      <c r="AQ211" s="155">
        <v>0</v>
      </c>
      <c r="AR211" s="155">
        <v>0</v>
      </c>
      <c r="AS211" s="155">
        <v>0</v>
      </c>
      <c r="AT211" s="155">
        <f t="shared" si="134"/>
        <v>0</v>
      </c>
      <c r="AU211" s="156">
        <v>0</v>
      </c>
      <c r="AV211" s="155">
        <v>0</v>
      </c>
      <c r="AW211" s="155">
        <v>0</v>
      </c>
      <c r="AX211" s="155">
        <v>0</v>
      </c>
      <c r="AY211" s="155">
        <v>0</v>
      </c>
      <c r="AZ211" s="155">
        <v>0</v>
      </c>
      <c r="BA211" s="155">
        <v>0</v>
      </c>
      <c r="BB211" s="155">
        <v>0</v>
      </c>
      <c r="BC211" s="155">
        <v>0</v>
      </c>
      <c r="BD211" s="155">
        <v>0</v>
      </c>
      <c r="BE211" s="155">
        <v>4250000</v>
      </c>
      <c r="BF211" s="155">
        <v>4250000</v>
      </c>
      <c r="BG211" s="155">
        <v>4250000</v>
      </c>
      <c r="BH211" s="155">
        <f t="shared" si="135"/>
        <v>12750000</v>
      </c>
      <c r="BI211" s="158">
        <f>+R211-BH211</f>
        <v>242250000</v>
      </c>
      <c r="BJ211" s="155">
        <v>4250000</v>
      </c>
      <c r="BK211" s="155">
        <v>4250000</v>
      </c>
      <c r="BL211" s="155">
        <v>4250000</v>
      </c>
      <c r="BM211" s="155">
        <v>4250000</v>
      </c>
      <c r="BN211" s="155">
        <v>4250000</v>
      </c>
      <c r="BO211" s="155">
        <v>4250000</v>
      </c>
      <c r="BP211" s="155">
        <v>4250000</v>
      </c>
      <c r="BQ211" s="155">
        <v>4250000</v>
      </c>
      <c r="BR211" s="155">
        <v>4250000</v>
      </c>
      <c r="BS211" s="155">
        <v>4250000</v>
      </c>
      <c r="BT211" s="155">
        <v>4250000</v>
      </c>
      <c r="BU211" s="155">
        <v>4250000</v>
      </c>
      <c r="BV211" s="155">
        <f t="shared" si="107"/>
        <v>51000000</v>
      </c>
      <c r="BW211" s="156">
        <f>+BI211-BV211</f>
        <v>191250000</v>
      </c>
      <c r="BX211" s="155">
        <v>4250000</v>
      </c>
      <c r="BY211" s="155">
        <v>4250000</v>
      </c>
      <c r="BZ211" s="155">
        <v>4250000</v>
      </c>
      <c r="CA211" s="155">
        <v>4250000</v>
      </c>
      <c r="CB211" s="155">
        <v>4250000</v>
      </c>
      <c r="CC211" s="155">
        <v>4250000</v>
      </c>
      <c r="CD211" s="155">
        <v>4250000</v>
      </c>
      <c r="CE211" s="155">
        <v>4250000</v>
      </c>
      <c r="CF211" s="155">
        <v>4250000</v>
      </c>
      <c r="CG211" s="155">
        <v>4250000</v>
      </c>
      <c r="CH211" s="155">
        <v>4250000</v>
      </c>
      <c r="CI211" s="155">
        <v>4250000</v>
      </c>
      <c r="CJ211" s="155">
        <f t="shared" si="122"/>
        <v>51000000</v>
      </c>
      <c r="CK211" s="156">
        <f t="shared" si="123"/>
        <v>140250000</v>
      </c>
      <c r="CL211" s="155">
        <v>4250000</v>
      </c>
      <c r="CM211" s="155">
        <v>4250000</v>
      </c>
      <c r="CN211" s="155">
        <v>4250000</v>
      </c>
      <c r="CO211" s="155">
        <v>4250000</v>
      </c>
      <c r="CP211" s="155">
        <v>4250000</v>
      </c>
      <c r="CQ211" s="155">
        <v>4250000</v>
      </c>
      <c r="CR211" s="155">
        <v>4250000</v>
      </c>
      <c r="CS211" s="155">
        <v>4250000</v>
      </c>
      <c r="CT211" s="155">
        <v>4250000</v>
      </c>
      <c r="CU211" s="155">
        <v>4250000</v>
      </c>
      <c r="CV211" s="155">
        <v>4250000</v>
      </c>
      <c r="CW211" s="155">
        <v>4250000</v>
      </c>
      <c r="CX211" s="155">
        <f t="shared" si="132"/>
        <v>51000000</v>
      </c>
      <c r="CY211" s="155">
        <f t="shared" si="124"/>
        <v>89250000</v>
      </c>
      <c r="CZ211" s="155">
        <f t="shared" si="127"/>
        <v>1770833.3333333333</v>
      </c>
      <c r="DA211" s="155">
        <v>1770833.3333333333</v>
      </c>
      <c r="DB211" s="155">
        <v>1770833.3333333333</v>
      </c>
      <c r="DC211" s="155">
        <v>1770833.3333333333</v>
      </c>
      <c r="DD211" s="155"/>
      <c r="DE211" s="155"/>
      <c r="DF211" s="155"/>
      <c r="DG211" s="155"/>
      <c r="DH211" s="155"/>
      <c r="DI211" s="155"/>
      <c r="DJ211" s="155"/>
      <c r="DK211" s="155"/>
      <c r="DL211" s="155">
        <f t="shared" si="117"/>
        <v>7083333.333333333</v>
      </c>
      <c r="DM211" s="155">
        <f t="shared" si="129"/>
        <v>82166666.666666672</v>
      </c>
      <c r="DN211" s="1">
        <f t="shared" si="130"/>
        <v>2023</v>
      </c>
    </row>
    <row r="212" spans="1:118" ht="13" x14ac:dyDescent="0.25">
      <c r="A212" s="83"/>
      <c r="B212" s="38" t="s">
        <v>39</v>
      </c>
      <c r="C212" s="113"/>
      <c r="D212" s="38" t="s">
        <v>47</v>
      </c>
      <c r="E212" s="151" t="s">
        <v>48</v>
      </c>
      <c r="F212" s="38" t="s">
        <v>49</v>
      </c>
      <c r="G212" s="57">
        <v>44985</v>
      </c>
      <c r="H212" s="57">
        <v>44986</v>
      </c>
      <c r="I212" s="90" t="s">
        <v>1228</v>
      </c>
      <c r="J212" s="151" t="s">
        <v>721</v>
      </c>
      <c r="K212" s="96" t="s">
        <v>50</v>
      </c>
      <c r="L212" s="38"/>
      <c r="M212" s="38" t="str">
        <f t="shared" si="111"/>
        <v>6424</v>
      </c>
      <c r="N212" s="38">
        <v>6424001901</v>
      </c>
      <c r="O212" s="96"/>
      <c r="P212" s="38"/>
      <c r="Q212" s="33"/>
      <c r="R212" s="117">
        <v>184508875</v>
      </c>
      <c r="S212" s="119">
        <f t="shared" si="128"/>
        <v>1537573.9583333333</v>
      </c>
      <c r="T212" s="41">
        <v>0</v>
      </c>
      <c r="U212" s="41">
        <v>0</v>
      </c>
      <c r="V212" s="41">
        <v>0</v>
      </c>
      <c r="W212" s="41">
        <v>0</v>
      </c>
      <c r="X212" s="41">
        <v>0</v>
      </c>
      <c r="Y212" s="41">
        <v>0</v>
      </c>
      <c r="Z212" s="41">
        <v>0</v>
      </c>
      <c r="AA212" s="41">
        <v>0</v>
      </c>
      <c r="AB212" s="41">
        <v>0</v>
      </c>
      <c r="AC212" s="41">
        <v>0</v>
      </c>
      <c r="AD212" s="41">
        <v>0</v>
      </c>
      <c r="AE212" s="41">
        <v>0</v>
      </c>
      <c r="AF212" s="41">
        <f t="shared" si="133"/>
        <v>0</v>
      </c>
      <c r="AG212" s="95">
        <v>0</v>
      </c>
      <c r="AH212" s="41">
        <v>0</v>
      </c>
      <c r="AI212" s="41">
        <v>0</v>
      </c>
      <c r="AJ212" s="41">
        <v>0</v>
      </c>
      <c r="AK212" s="41">
        <v>0</v>
      </c>
      <c r="AL212" s="41">
        <v>0</v>
      </c>
      <c r="AM212" s="41">
        <v>0</v>
      </c>
      <c r="AN212" s="41">
        <v>0</v>
      </c>
      <c r="AO212" s="41">
        <v>0</v>
      </c>
      <c r="AP212" s="41">
        <v>0</v>
      </c>
      <c r="AQ212" s="41">
        <v>0</v>
      </c>
      <c r="AR212" s="41">
        <v>0</v>
      </c>
      <c r="AS212" s="41">
        <v>0</v>
      </c>
      <c r="AT212" s="41">
        <f t="shared" si="134"/>
        <v>0</v>
      </c>
      <c r="AU212" s="95">
        <v>0</v>
      </c>
      <c r="AV212" s="41">
        <v>0</v>
      </c>
      <c r="AW212" s="41">
        <v>0</v>
      </c>
      <c r="AX212" s="41">
        <v>0</v>
      </c>
      <c r="AY212" s="41">
        <v>0</v>
      </c>
      <c r="AZ212" s="41">
        <v>0</v>
      </c>
      <c r="BA212" s="41">
        <v>0</v>
      </c>
      <c r="BB212" s="41">
        <v>0</v>
      </c>
      <c r="BC212" s="41">
        <v>0</v>
      </c>
      <c r="BD212" s="41">
        <v>0</v>
      </c>
      <c r="BE212" s="41">
        <v>0</v>
      </c>
      <c r="BF212" s="41">
        <v>0</v>
      </c>
      <c r="BG212" s="41">
        <v>0</v>
      </c>
      <c r="BH212" s="41">
        <f t="shared" si="135"/>
        <v>0</v>
      </c>
      <c r="BI212" s="95">
        <v>0</v>
      </c>
      <c r="BJ212" s="41">
        <v>0</v>
      </c>
      <c r="BK212" s="41">
        <v>0</v>
      </c>
      <c r="BL212" s="41">
        <v>5125246.527777778</v>
      </c>
      <c r="BM212" s="41">
        <v>5125246.527777778</v>
      </c>
      <c r="BN212" s="41">
        <v>5125246.527777778</v>
      </c>
      <c r="BO212" s="41">
        <v>5125246.527777778</v>
      </c>
      <c r="BP212" s="41">
        <v>5125246.527777778</v>
      </c>
      <c r="BQ212" s="41">
        <v>5125246.527777778</v>
      </c>
      <c r="BR212" s="41">
        <v>5125246.527777778</v>
      </c>
      <c r="BS212" s="41">
        <v>5125246.527777778</v>
      </c>
      <c r="BT212" s="41">
        <v>5125246.527777778</v>
      </c>
      <c r="BU212" s="41">
        <v>5125246.527777778</v>
      </c>
      <c r="BV212" s="41">
        <f t="shared" si="107"/>
        <v>51252465.277777769</v>
      </c>
      <c r="BW212" s="95">
        <f t="shared" ref="BW212:BW217" si="136">+R212-BV212</f>
        <v>133256409.72222224</v>
      </c>
      <c r="BX212" s="41">
        <v>5125246.527777778</v>
      </c>
      <c r="BY212" s="41">
        <v>5125246.527777778</v>
      </c>
      <c r="BZ212" s="41">
        <v>5125246.527777778</v>
      </c>
      <c r="CA212" s="41">
        <v>5125246.527777778</v>
      </c>
      <c r="CB212" s="41">
        <v>5125246.527777778</v>
      </c>
      <c r="CC212" s="41">
        <v>5125246.527777778</v>
      </c>
      <c r="CD212" s="41">
        <v>5125246.527777778</v>
      </c>
      <c r="CE212" s="41">
        <v>5125246.527777778</v>
      </c>
      <c r="CF212" s="41">
        <v>5125246.527777778</v>
      </c>
      <c r="CG212" s="41">
        <v>5125246.527777778</v>
      </c>
      <c r="CH212" s="41">
        <v>5125246.527777778</v>
      </c>
      <c r="CI212" s="41">
        <v>5125246.527777778</v>
      </c>
      <c r="CJ212" s="41">
        <f t="shared" si="122"/>
        <v>61502958.333333321</v>
      </c>
      <c r="CK212" s="95">
        <f t="shared" si="123"/>
        <v>71753451.388888925</v>
      </c>
      <c r="CL212" s="41">
        <v>5125246.527777778</v>
      </c>
      <c r="CM212" s="41">
        <v>5125246.527777778</v>
      </c>
      <c r="CN212" s="41">
        <v>5125246.527777778</v>
      </c>
      <c r="CO212" s="41">
        <v>5125246.527777778</v>
      </c>
      <c r="CP212" s="41">
        <v>5125246.527777778</v>
      </c>
      <c r="CQ212" s="41">
        <v>5125246.527777778</v>
      </c>
      <c r="CR212" s="41">
        <v>5125246.527777778</v>
      </c>
      <c r="CS212" s="41">
        <v>5125246.527777778</v>
      </c>
      <c r="CT212" s="41">
        <v>5125246.527777778</v>
      </c>
      <c r="CU212" s="41">
        <v>5125246.527777778</v>
      </c>
      <c r="CV212" s="41">
        <v>5125246.527777778</v>
      </c>
      <c r="CW212" s="41">
        <v>5125246.527777778</v>
      </c>
      <c r="CX212" s="41">
        <f t="shared" si="132"/>
        <v>61502958.333333321</v>
      </c>
      <c r="CY212" s="41">
        <f t="shared" si="124"/>
        <v>10250493.055555604</v>
      </c>
      <c r="CZ212" s="41">
        <f t="shared" si="127"/>
        <v>1537573.9583333333</v>
      </c>
      <c r="DA212" s="41">
        <v>1537573.9583333333</v>
      </c>
      <c r="DB212" s="41">
        <v>1537573.9583333333</v>
      </c>
      <c r="DC212" s="41">
        <v>1537573.9583333333</v>
      </c>
      <c r="DD212" s="41"/>
      <c r="DE212" s="41"/>
      <c r="DF212" s="41"/>
      <c r="DG212" s="41"/>
      <c r="DH212" s="41"/>
      <c r="DI212" s="41"/>
      <c r="DJ212" s="41"/>
      <c r="DK212" s="41"/>
      <c r="DL212" s="41">
        <f t="shared" si="117"/>
        <v>6150295.833333333</v>
      </c>
      <c r="DM212" s="41">
        <f t="shared" si="129"/>
        <v>4100197.2222222714</v>
      </c>
      <c r="DN212" s="42">
        <f t="shared" si="130"/>
        <v>2023</v>
      </c>
    </row>
    <row r="213" spans="1:118" ht="13" x14ac:dyDescent="0.25">
      <c r="A213" s="43"/>
      <c r="B213" s="43" t="s">
        <v>39</v>
      </c>
      <c r="C213" s="44"/>
      <c r="D213" s="45" t="s">
        <v>69</v>
      </c>
      <c r="E213" s="147" t="s">
        <v>649</v>
      </c>
      <c r="F213" s="45" t="s">
        <v>70</v>
      </c>
      <c r="G213" s="46">
        <v>44985</v>
      </c>
      <c r="H213" s="46">
        <v>44986</v>
      </c>
      <c r="I213" s="90" t="s">
        <v>717</v>
      </c>
      <c r="J213" s="147" t="s">
        <v>721</v>
      </c>
      <c r="K213" s="48" t="s">
        <v>50</v>
      </c>
      <c r="L213" s="45"/>
      <c r="M213" s="49" t="str">
        <f t="shared" si="111"/>
        <v>6424</v>
      </c>
      <c r="N213" s="45">
        <v>6424001909</v>
      </c>
      <c r="O213" s="48">
        <v>6424001909</v>
      </c>
      <c r="P213" s="50"/>
      <c r="Q213" s="51"/>
      <c r="R213" s="50">
        <v>308593906</v>
      </c>
      <c r="S213" s="52">
        <f t="shared" si="128"/>
        <v>8572052.944444444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f t="shared" si="133"/>
        <v>0</v>
      </c>
      <c r="AG213" s="54">
        <v>0</v>
      </c>
      <c r="AH213" s="53">
        <v>0</v>
      </c>
      <c r="AI213" s="53">
        <v>0</v>
      </c>
      <c r="AJ213" s="53">
        <v>0</v>
      </c>
      <c r="AK213" s="53">
        <v>0</v>
      </c>
      <c r="AL213" s="53">
        <v>0</v>
      </c>
      <c r="AM213" s="53">
        <v>0</v>
      </c>
      <c r="AN213" s="53">
        <v>0</v>
      </c>
      <c r="AO213" s="53">
        <v>0</v>
      </c>
      <c r="AP213" s="53">
        <v>0</v>
      </c>
      <c r="AQ213" s="53">
        <v>0</v>
      </c>
      <c r="AR213" s="53">
        <v>0</v>
      </c>
      <c r="AS213" s="53">
        <v>0</v>
      </c>
      <c r="AT213" s="53">
        <f t="shared" si="134"/>
        <v>0</v>
      </c>
      <c r="AU213" s="54">
        <v>0</v>
      </c>
      <c r="AV213" s="53">
        <v>0</v>
      </c>
      <c r="AW213" s="53">
        <v>0</v>
      </c>
      <c r="AX213" s="53">
        <v>0</v>
      </c>
      <c r="AY213" s="53">
        <v>0</v>
      </c>
      <c r="AZ213" s="53">
        <v>0</v>
      </c>
      <c r="BA213" s="53">
        <v>0</v>
      </c>
      <c r="BB213" s="53">
        <v>0</v>
      </c>
      <c r="BC213" s="53">
        <v>0</v>
      </c>
      <c r="BD213" s="53">
        <v>0</v>
      </c>
      <c r="BE213" s="53">
        <v>0</v>
      </c>
      <c r="BF213" s="53">
        <v>0</v>
      </c>
      <c r="BG213" s="53">
        <v>0</v>
      </c>
      <c r="BH213" s="53">
        <f t="shared" si="135"/>
        <v>0</v>
      </c>
      <c r="BI213" s="54">
        <v>0</v>
      </c>
      <c r="BJ213" s="53">
        <v>0</v>
      </c>
      <c r="BK213" s="53">
        <v>0</v>
      </c>
      <c r="BL213" s="53">
        <v>8572053</v>
      </c>
      <c r="BM213" s="53">
        <v>8572053</v>
      </c>
      <c r="BN213" s="53">
        <v>8572053</v>
      </c>
      <c r="BO213" s="53">
        <v>8572053</v>
      </c>
      <c r="BP213" s="53">
        <v>8572053</v>
      </c>
      <c r="BQ213" s="53">
        <v>8572053</v>
      </c>
      <c r="BR213" s="53">
        <v>8572053</v>
      </c>
      <c r="BS213" s="53">
        <v>8572053</v>
      </c>
      <c r="BT213" s="53">
        <v>8572053</v>
      </c>
      <c r="BU213" s="53">
        <v>8572053</v>
      </c>
      <c r="BV213" s="53">
        <f t="shared" si="107"/>
        <v>85720530</v>
      </c>
      <c r="BW213" s="54">
        <f t="shared" si="136"/>
        <v>222873376</v>
      </c>
      <c r="BX213" s="55">
        <v>8572053</v>
      </c>
      <c r="BY213" s="55">
        <v>8572053</v>
      </c>
      <c r="BZ213" s="55">
        <v>8572053</v>
      </c>
      <c r="CA213" s="55">
        <v>8572053</v>
      </c>
      <c r="CB213" s="55">
        <v>8572053</v>
      </c>
      <c r="CC213" s="55">
        <v>8572053</v>
      </c>
      <c r="CD213" s="55">
        <v>8572053</v>
      </c>
      <c r="CE213" s="55">
        <v>8572053</v>
      </c>
      <c r="CF213" s="55">
        <v>8572053</v>
      </c>
      <c r="CG213" s="55">
        <v>8572053</v>
      </c>
      <c r="CH213" s="55">
        <v>8572053</v>
      </c>
      <c r="CI213" s="55">
        <v>8572053</v>
      </c>
      <c r="CJ213" s="53">
        <f t="shared" ref="CJ213:CJ244" si="137">+SUM(BX213:CI213)</f>
        <v>102864636</v>
      </c>
      <c r="CK213" s="54">
        <f t="shared" si="123"/>
        <v>120008740</v>
      </c>
      <c r="CL213" s="41">
        <v>8572053</v>
      </c>
      <c r="CM213" s="41">
        <v>8572053</v>
      </c>
      <c r="CN213" s="41">
        <v>8572053</v>
      </c>
      <c r="CO213" s="41">
        <v>8572053</v>
      </c>
      <c r="CP213" s="41">
        <v>8572053</v>
      </c>
      <c r="CQ213" s="41">
        <v>8572053</v>
      </c>
      <c r="CR213" s="41">
        <v>8572053</v>
      </c>
      <c r="CS213" s="41">
        <v>8572053</v>
      </c>
      <c r="CT213" s="41">
        <v>8572053</v>
      </c>
      <c r="CU213" s="41">
        <v>8572053</v>
      </c>
      <c r="CV213" s="41">
        <v>8572053</v>
      </c>
      <c r="CW213" s="41">
        <v>8572053</v>
      </c>
      <c r="CX213" s="41">
        <f t="shared" si="132"/>
        <v>102864636</v>
      </c>
      <c r="CY213" s="41">
        <f t="shared" ref="CY213:CY244" si="138">+CK213-CX213</f>
        <v>17144104</v>
      </c>
      <c r="CZ213" s="41">
        <f t="shared" si="127"/>
        <v>8572052.944444444</v>
      </c>
      <c r="DA213" s="41">
        <v>8572052.944444444</v>
      </c>
      <c r="DB213" s="41"/>
      <c r="DC213" s="41">
        <v>0</v>
      </c>
      <c r="DD213" s="41"/>
      <c r="DE213" s="41"/>
      <c r="DF213" s="41"/>
      <c r="DG213" s="41"/>
      <c r="DH213" s="41"/>
      <c r="DI213" s="41"/>
      <c r="DJ213" s="41"/>
      <c r="DK213" s="41"/>
      <c r="DL213" s="41">
        <f t="shared" si="117"/>
        <v>17144105.888888888</v>
      </c>
      <c r="DM213" s="41">
        <f t="shared" si="129"/>
        <v>-1.8888888880610466</v>
      </c>
      <c r="DN213" s="1">
        <f t="shared" si="130"/>
        <v>2023</v>
      </c>
    </row>
    <row r="214" spans="1:118" ht="13" x14ac:dyDescent="0.25">
      <c r="A214" s="80" t="s">
        <v>460</v>
      </c>
      <c r="B214" s="80" t="s">
        <v>39</v>
      </c>
      <c r="C214" s="72"/>
      <c r="D214" s="71" t="s">
        <v>147</v>
      </c>
      <c r="E214" s="142" t="s">
        <v>938</v>
      </c>
      <c r="F214" s="71" t="s">
        <v>523</v>
      </c>
      <c r="G214" s="73">
        <v>44985</v>
      </c>
      <c r="H214" s="73">
        <v>44986</v>
      </c>
      <c r="I214" s="74" t="s">
        <v>1666</v>
      </c>
      <c r="J214" s="74">
        <v>1001602000</v>
      </c>
      <c r="K214" s="75" t="s">
        <v>66</v>
      </c>
      <c r="L214" s="71"/>
      <c r="M214" s="38" t="str">
        <f t="shared" si="111"/>
        <v>6274</v>
      </c>
      <c r="N214" s="71">
        <v>6274001906</v>
      </c>
      <c r="O214" s="75" t="s">
        <v>346</v>
      </c>
      <c r="P214" s="76"/>
      <c r="Q214" s="77"/>
      <c r="R214" s="76">
        <v>422500000</v>
      </c>
      <c r="S214" s="170">
        <f t="shared" si="128"/>
        <v>17604166.666666668</v>
      </c>
      <c r="T214" s="155">
        <v>0</v>
      </c>
      <c r="U214" s="155">
        <v>0</v>
      </c>
      <c r="V214" s="155">
        <v>0</v>
      </c>
      <c r="W214" s="155">
        <v>0</v>
      </c>
      <c r="X214" s="155">
        <v>0</v>
      </c>
      <c r="Y214" s="155">
        <v>0</v>
      </c>
      <c r="Z214" s="155">
        <v>0</v>
      </c>
      <c r="AA214" s="155">
        <v>0</v>
      </c>
      <c r="AB214" s="155">
        <v>0</v>
      </c>
      <c r="AC214" s="155">
        <v>0</v>
      </c>
      <c r="AD214" s="155">
        <v>0</v>
      </c>
      <c r="AE214" s="155">
        <v>0</v>
      </c>
      <c r="AF214" s="155">
        <f t="shared" si="133"/>
        <v>0</v>
      </c>
      <c r="AG214" s="156">
        <v>0</v>
      </c>
      <c r="AH214" s="155">
        <v>0</v>
      </c>
      <c r="AI214" s="155">
        <v>0</v>
      </c>
      <c r="AJ214" s="155">
        <v>0</v>
      </c>
      <c r="AK214" s="155">
        <v>0</v>
      </c>
      <c r="AL214" s="155">
        <v>0</v>
      </c>
      <c r="AM214" s="155">
        <v>0</v>
      </c>
      <c r="AN214" s="155">
        <v>0</v>
      </c>
      <c r="AO214" s="155">
        <v>0</v>
      </c>
      <c r="AP214" s="155">
        <v>0</v>
      </c>
      <c r="AQ214" s="155">
        <v>0</v>
      </c>
      <c r="AR214" s="155">
        <v>0</v>
      </c>
      <c r="AS214" s="155">
        <v>0</v>
      </c>
      <c r="AT214" s="155">
        <f t="shared" si="134"/>
        <v>0</v>
      </c>
      <c r="AU214" s="156">
        <v>0</v>
      </c>
      <c r="AV214" s="155">
        <v>0</v>
      </c>
      <c r="AW214" s="155">
        <v>0</v>
      </c>
      <c r="AX214" s="155">
        <v>0</v>
      </c>
      <c r="AY214" s="155">
        <v>0</v>
      </c>
      <c r="AZ214" s="155">
        <v>0</v>
      </c>
      <c r="BA214" s="155">
        <v>0</v>
      </c>
      <c r="BB214" s="155">
        <v>0</v>
      </c>
      <c r="BC214" s="155">
        <v>0</v>
      </c>
      <c r="BD214" s="155">
        <v>0</v>
      </c>
      <c r="BE214" s="155">
        <v>0</v>
      </c>
      <c r="BF214" s="155">
        <v>0</v>
      </c>
      <c r="BG214" s="155">
        <v>0</v>
      </c>
      <c r="BH214" s="155">
        <f t="shared" si="135"/>
        <v>0</v>
      </c>
      <c r="BI214" s="156">
        <v>0</v>
      </c>
      <c r="BJ214" s="155">
        <v>0</v>
      </c>
      <c r="BK214" s="155">
        <v>0</v>
      </c>
      <c r="BL214" s="155">
        <v>17604166.666666668</v>
      </c>
      <c r="BM214" s="155">
        <v>17604166.666666668</v>
      </c>
      <c r="BN214" s="155">
        <v>17604166.666666668</v>
      </c>
      <c r="BO214" s="155">
        <v>17604166.666666668</v>
      </c>
      <c r="BP214" s="155">
        <v>17604166.666666668</v>
      </c>
      <c r="BQ214" s="155">
        <v>17604166.666666668</v>
      </c>
      <c r="BR214" s="155">
        <v>17604166.666666668</v>
      </c>
      <c r="BS214" s="155">
        <v>17604166.666666668</v>
      </c>
      <c r="BT214" s="155">
        <v>17604166.666666668</v>
      </c>
      <c r="BU214" s="155">
        <v>17604166.666666668</v>
      </c>
      <c r="BV214" s="155">
        <f t="shared" si="107"/>
        <v>176041666.66666666</v>
      </c>
      <c r="BW214" s="156">
        <f t="shared" si="136"/>
        <v>246458333.33333334</v>
      </c>
      <c r="BX214" s="157">
        <v>17604166.666666668</v>
      </c>
      <c r="BY214" s="157">
        <v>17604166.666666668</v>
      </c>
      <c r="BZ214" s="157">
        <v>17604166.666666668</v>
      </c>
      <c r="CA214" s="157">
        <v>17604166.666666668</v>
      </c>
      <c r="CB214" s="157">
        <v>17604166.666666668</v>
      </c>
      <c r="CC214" s="157">
        <v>17604166.666666668</v>
      </c>
      <c r="CD214" s="157">
        <v>17604166.666666668</v>
      </c>
      <c r="CE214" s="157">
        <v>17604166.666666668</v>
      </c>
      <c r="CF214" s="157">
        <v>17604166.666666668</v>
      </c>
      <c r="CG214" s="157">
        <v>17604166.666666668</v>
      </c>
      <c r="CH214" s="157">
        <v>17604166.666666668</v>
      </c>
      <c r="CI214" s="157">
        <v>17604166.666666668</v>
      </c>
      <c r="CJ214" s="155">
        <f t="shared" si="137"/>
        <v>211249999.99999997</v>
      </c>
      <c r="CK214" s="156">
        <f t="shared" si="123"/>
        <v>35208333.333333373</v>
      </c>
      <c r="CL214" s="155">
        <v>17604166.666666668</v>
      </c>
      <c r="CM214" s="155">
        <v>17604182.666666668</v>
      </c>
      <c r="CN214" s="155"/>
      <c r="CO214" s="155"/>
      <c r="CP214" s="155"/>
      <c r="CQ214" s="155"/>
      <c r="CR214" s="155"/>
      <c r="CS214" s="155"/>
      <c r="CT214" s="155"/>
      <c r="CU214" s="155"/>
      <c r="CV214" s="155"/>
      <c r="CW214" s="155"/>
      <c r="CX214" s="155">
        <f t="shared" si="132"/>
        <v>35208349.333333336</v>
      </c>
      <c r="CY214" s="155">
        <f t="shared" si="138"/>
        <v>-15.999999962747097</v>
      </c>
      <c r="CZ214" s="155"/>
      <c r="DA214" s="155"/>
      <c r="DB214" s="155"/>
      <c r="DC214" s="155">
        <v>0</v>
      </c>
      <c r="DD214" s="155"/>
      <c r="DE214" s="155"/>
      <c r="DF214" s="155"/>
      <c r="DG214" s="155"/>
      <c r="DH214" s="155"/>
      <c r="DI214" s="155"/>
      <c r="DJ214" s="155"/>
      <c r="DK214" s="155"/>
      <c r="DL214" s="155">
        <f t="shared" si="117"/>
        <v>0</v>
      </c>
      <c r="DM214" s="155">
        <f t="shared" si="129"/>
        <v>-15.999999962747097</v>
      </c>
      <c r="DN214" s="1">
        <f t="shared" si="130"/>
        <v>2023</v>
      </c>
    </row>
    <row r="215" spans="1:118" ht="13" x14ac:dyDescent="0.25">
      <c r="A215" s="80" t="s">
        <v>460</v>
      </c>
      <c r="B215" s="80" t="s">
        <v>39</v>
      </c>
      <c r="C215" s="72"/>
      <c r="D215" s="71" t="s">
        <v>147</v>
      </c>
      <c r="E215" s="142" t="s">
        <v>939</v>
      </c>
      <c r="F215" s="71" t="s">
        <v>524</v>
      </c>
      <c r="G215" s="73">
        <v>44985</v>
      </c>
      <c r="H215" s="73">
        <v>44986</v>
      </c>
      <c r="I215" s="74" t="s">
        <v>1223</v>
      </c>
      <c r="J215" s="74">
        <v>1001601400</v>
      </c>
      <c r="K215" s="75" t="s">
        <v>46</v>
      </c>
      <c r="L215" s="71"/>
      <c r="M215" s="38" t="str">
        <f t="shared" si="111"/>
        <v>6274</v>
      </c>
      <c r="N215" s="71">
        <v>6274001906</v>
      </c>
      <c r="O215" s="75" t="s">
        <v>346</v>
      </c>
      <c r="P215" s="76"/>
      <c r="Q215" s="77"/>
      <c r="R215" s="76">
        <v>107872588</v>
      </c>
      <c r="S215" s="170">
        <f t="shared" si="128"/>
        <v>749115.1944444445</v>
      </c>
      <c r="T215" s="155">
        <v>0</v>
      </c>
      <c r="U215" s="155">
        <v>0</v>
      </c>
      <c r="V215" s="155">
        <v>0</v>
      </c>
      <c r="W215" s="155">
        <v>0</v>
      </c>
      <c r="X215" s="155">
        <v>0</v>
      </c>
      <c r="Y215" s="155">
        <v>0</v>
      </c>
      <c r="Z215" s="155">
        <v>0</v>
      </c>
      <c r="AA215" s="155">
        <v>0</v>
      </c>
      <c r="AB215" s="155">
        <v>0</v>
      </c>
      <c r="AC215" s="155">
        <v>0</v>
      </c>
      <c r="AD215" s="155">
        <v>0</v>
      </c>
      <c r="AE215" s="155">
        <v>0</v>
      </c>
      <c r="AF215" s="155">
        <f t="shared" si="133"/>
        <v>0</v>
      </c>
      <c r="AG215" s="156">
        <v>0</v>
      </c>
      <c r="AH215" s="155">
        <v>0</v>
      </c>
      <c r="AI215" s="155">
        <v>0</v>
      </c>
      <c r="AJ215" s="155">
        <v>0</v>
      </c>
      <c r="AK215" s="155">
        <v>0</v>
      </c>
      <c r="AL215" s="155">
        <v>0</v>
      </c>
      <c r="AM215" s="155">
        <v>0</v>
      </c>
      <c r="AN215" s="155">
        <v>0</v>
      </c>
      <c r="AO215" s="155">
        <v>0</v>
      </c>
      <c r="AP215" s="155">
        <v>0</v>
      </c>
      <c r="AQ215" s="155">
        <v>0</v>
      </c>
      <c r="AR215" s="155">
        <v>0</v>
      </c>
      <c r="AS215" s="155">
        <v>0</v>
      </c>
      <c r="AT215" s="155">
        <f t="shared" si="134"/>
        <v>0</v>
      </c>
      <c r="AU215" s="156">
        <v>0</v>
      </c>
      <c r="AV215" s="155">
        <v>0</v>
      </c>
      <c r="AW215" s="155">
        <v>0</v>
      </c>
      <c r="AX215" s="155">
        <v>0</v>
      </c>
      <c r="AY215" s="155">
        <v>0</v>
      </c>
      <c r="AZ215" s="155">
        <v>0</v>
      </c>
      <c r="BA215" s="155">
        <v>0</v>
      </c>
      <c r="BB215" s="155">
        <v>0</v>
      </c>
      <c r="BC215" s="155">
        <v>0</v>
      </c>
      <c r="BD215" s="155">
        <v>0</v>
      </c>
      <c r="BE215" s="155">
        <v>0</v>
      </c>
      <c r="BF215" s="155">
        <v>0</v>
      </c>
      <c r="BG215" s="155">
        <v>0</v>
      </c>
      <c r="BH215" s="155">
        <f t="shared" si="135"/>
        <v>0</v>
      </c>
      <c r="BI215" s="156">
        <v>0</v>
      </c>
      <c r="BJ215" s="155">
        <v>0</v>
      </c>
      <c r="BK215" s="155">
        <v>0</v>
      </c>
      <c r="BL215" s="155">
        <v>2996460.777777778</v>
      </c>
      <c r="BM215" s="155">
        <v>2996460.777777778</v>
      </c>
      <c r="BN215" s="155">
        <v>2996460.777777778</v>
      </c>
      <c r="BO215" s="155">
        <v>2996460.777777778</v>
      </c>
      <c r="BP215" s="155">
        <v>2996460.777777778</v>
      </c>
      <c r="BQ215" s="155">
        <v>2996460.777777778</v>
      </c>
      <c r="BR215" s="155">
        <v>2996460.777777778</v>
      </c>
      <c r="BS215" s="155">
        <v>2996460.777777778</v>
      </c>
      <c r="BT215" s="155">
        <v>2996460.777777778</v>
      </c>
      <c r="BU215" s="155">
        <v>2996460.777777778</v>
      </c>
      <c r="BV215" s="155">
        <f t="shared" si="107"/>
        <v>29964607.777777776</v>
      </c>
      <c r="BW215" s="156">
        <f t="shared" si="136"/>
        <v>77907980.222222224</v>
      </c>
      <c r="BX215" s="157">
        <v>2996460.777777778</v>
      </c>
      <c r="BY215" s="157">
        <v>2996460.777777778</v>
      </c>
      <c r="BZ215" s="157">
        <v>2996460.777777778</v>
      </c>
      <c r="CA215" s="157">
        <v>2996460.777777778</v>
      </c>
      <c r="CB215" s="157">
        <v>2996460.777777778</v>
      </c>
      <c r="CC215" s="157">
        <v>2996460.777777778</v>
      </c>
      <c r="CD215" s="157">
        <v>2996460.777777778</v>
      </c>
      <c r="CE215" s="157">
        <v>2996460.777777778</v>
      </c>
      <c r="CF215" s="157">
        <v>2996460.777777778</v>
      </c>
      <c r="CG215" s="157">
        <v>2996460.777777778</v>
      </c>
      <c r="CH215" s="157">
        <v>2996460.777777778</v>
      </c>
      <c r="CI215" s="157">
        <v>2996460.777777778</v>
      </c>
      <c r="CJ215" s="155">
        <f t="shared" si="137"/>
        <v>35957529.333333328</v>
      </c>
      <c r="CK215" s="156">
        <f t="shared" si="123"/>
        <v>41950450.888888896</v>
      </c>
      <c r="CL215" s="155">
        <v>2996460.777777778</v>
      </c>
      <c r="CM215" s="155">
        <v>2996460.777777778</v>
      </c>
      <c r="CN215" s="155">
        <v>2996460.777777778</v>
      </c>
      <c r="CO215" s="155">
        <v>2996460.777777778</v>
      </c>
      <c r="CP215" s="155">
        <v>2996460.777777778</v>
      </c>
      <c r="CQ215" s="155">
        <v>2996460.777777778</v>
      </c>
      <c r="CR215" s="155">
        <v>2996460.777777778</v>
      </c>
      <c r="CS215" s="155">
        <v>2996460.777777778</v>
      </c>
      <c r="CT215" s="155">
        <v>2996460.777777778</v>
      </c>
      <c r="CU215" s="155">
        <v>2996460.777777778</v>
      </c>
      <c r="CV215" s="155">
        <v>2996460.777777778</v>
      </c>
      <c r="CW215" s="155">
        <v>2996460.777777778</v>
      </c>
      <c r="CX215" s="155">
        <f t="shared" si="132"/>
        <v>35957529.333333328</v>
      </c>
      <c r="CY215" s="155">
        <f t="shared" si="138"/>
        <v>5992921.5555555671</v>
      </c>
      <c r="CZ215" s="155">
        <f t="shared" ref="CZ215:CZ217" si="139">S215</f>
        <v>749115.1944444445</v>
      </c>
      <c r="DA215" s="155">
        <v>749115.1944444445</v>
      </c>
      <c r="DB215" s="155">
        <v>749115.1944444445</v>
      </c>
      <c r="DC215" s="155">
        <v>749115.1944444445</v>
      </c>
      <c r="DD215" s="155"/>
      <c r="DE215" s="155"/>
      <c r="DF215" s="155"/>
      <c r="DG215" s="155"/>
      <c r="DH215" s="155"/>
      <c r="DI215" s="155"/>
      <c r="DJ215" s="155"/>
      <c r="DK215" s="155"/>
      <c r="DL215" s="155">
        <f t="shared" si="117"/>
        <v>2996460.777777778</v>
      </c>
      <c r="DM215" s="155">
        <f t="shared" si="129"/>
        <v>2996460.7777777892</v>
      </c>
      <c r="DN215" s="1">
        <f t="shared" si="130"/>
        <v>2023</v>
      </c>
    </row>
    <row r="216" spans="1:118" ht="13" x14ac:dyDescent="0.25">
      <c r="A216" s="80" t="s">
        <v>460</v>
      </c>
      <c r="B216" s="80" t="s">
        <v>39</v>
      </c>
      <c r="C216" s="72"/>
      <c r="D216" s="71" t="s">
        <v>147</v>
      </c>
      <c r="E216" s="142" t="s">
        <v>940</v>
      </c>
      <c r="F216" s="71" t="s">
        <v>525</v>
      </c>
      <c r="G216" s="73">
        <v>44985</v>
      </c>
      <c r="H216" s="73">
        <v>44986</v>
      </c>
      <c r="I216" s="74" t="s">
        <v>1223</v>
      </c>
      <c r="J216" s="74">
        <v>1001602000</v>
      </c>
      <c r="K216" s="75" t="s">
        <v>66</v>
      </c>
      <c r="L216" s="71"/>
      <c r="M216" s="38" t="str">
        <f t="shared" si="111"/>
        <v>6274</v>
      </c>
      <c r="N216" s="71">
        <v>6274001906</v>
      </c>
      <c r="O216" s="75" t="s">
        <v>346</v>
      </c>
      <c r="P216" s="76"/>
      <c r="Q216" s="77"/>
      <c r="R216" s="76">
        <v>1168004580</v>
      </c>
      <c r="S216" s="170">
        <f t="shared" si="128"/>
        <v>8111142.916666667</v>
      </c>
      <c r="T216" s="155">
        <v>0</v>
      </c>
      <c r="U216" s="155">
        <v>0</v>
      </c>
      <c r="V216" s="155">
        <v>0</v>
      </c>
      <c r="W216" s="155">
        <v>0</v>
      </c>
      <c r="X216" s="155">
        <v>0</v>
      </c>
      <c r="Y216" s="155">
        <v>0</v>
      </c>
      <c r="Z216" s="155">
        <v>0</v>
      </c>
      <c r="AA216" s="155">
        <v>0</v>
      </c>
      <c r="AB216" s="155">
        <v>0</v>
      </c>
      <c r="AC216" s="155">
        <v>0</v>
      </c>
      <c r="AD216" s="155">
        <v>0</v>
      </c>
      <c r="AE216" s="155">
        <v>0</v>
      </c>
      <c r="AF216" s="155">
        <f t="shared" si="133"/>
        <v>0</v>
      </c>
      <c r="AG216" s="156">
        <v>0</v>
      </c>
      <c r="AH216" s="155">
        <v>0</v>
      </c>
      <c r="AI216" s="155">
        <v>0</v>
      </c>
      <c r="AJ216" s="155">
        <v>0</v>
      </c>
      <c r="AK216" s="155">
        <v>0</v>
      </c>
      <c r="AL216" s="155">
        <v>0</v>
      </c>
      <c r="AM216" s="155">
        <v>0</v>
      </c>
      <c r="AN216" s="155">
        <v>0</v>
      </c>
      <c r="AO216" s="155">
        <v>0</v>
      </c>
      <c r="AP216" s="155">
        <v>0</v>
      </c>
      <c r="AQ216" s="155">
        <v>0</v>
      </c>
      <c r="AR216" s="155">
        <v>0</v>
      </c>
      <c r="AS216" s="155">
        <v>0</v>
      </c>
      <c r="AT216" s="155">
        <f t="shared" si="134"/>
        <v>0</v>
      </c>
      <c r="AU216" s="156">
        <v>0</v>
      </c>
      <c r="AV216" s="155">
        <v>0</v>
      </c>
      <c r="AW216" s="155">
        <v>0</v>
      </c>
      <c r="AX216" s="155">
        <v>0</v>
      </c>
      <c r="AY216" s="155">
        <v>0</v>
      </c>
      <c r="AZ216" s="155">
        <v>0</v>
      </c>
      <c r="BA216" s="155">
        <v>0</v>
      </c>
      <c r="BB216" s="155">
        <v>0</v>
      </c>
      <c r="BC216" s="155">
        <v>0</v>
      </c>
      <c r="BD216" s="155">
        <v>0</v>
      </c>
      <c r="BE216" s="155">
        <v>0</v>
      </c>
      <c r="BF216" s="155">
        <v>0</v>
      </c>
      <c r="BG216" s="155">
        <v>0</v>
      </c>
      <c r="BH216" s="155">
        <f t="shared" si="135"/>
        <v>0</v>
      </c>
      <c r="BI216" s="156">
        <v>0</v>
      </c>
      <c r="BJ216" s="155">
        <v>0</v>
      </c>
      <c r="BK216" s="155">
        <v>0</v>
      </c>
      <c r="BL216" s="155">
        <v>19466743</v>
      </c>
      <c r="BM216" s="155">
        <v>19466743</v>
      </c>
      <c r="BN216" s="155">
        <v>19466743</v>
      </c>
      <c r="BO216" s="155">
        <v>19466743</v>
      </c>
      <c r="BP216" s="155">
        <v>19466743</v>
      </c>
      <c r="BQ216" s="155">
        <v>19466743</v>
      </c>
      <c r="BR216" s="155">
        <v>19466743</v>
      </c>
      <c r="BS216" s="155">
        <v>19466743</v>
      </c>
      <c r="BT216" s="155">
        <v>19466743</v>
      </c>
      <c r="BU216" s="155">
        <v>19466743</v>
      </c>
      <c r="BV216" s="155">
        <f t="shared" si="107"/>
        <v>194667430</v>
      </c>
      <c r="BW216" s="156">
        <f t="shared" si="136"/>
        <v>973337150</v>
      </c>
      <c r="BX216" s="157">
        <v>19466743</v>
      </c>
      <c r="BY216" s="157">
        <v>19466743</v>
      </c>
      <c r="BZ216" s="157">
        <v>19466743</v>
      </c>
      <c r="CA216" s="157">
        <v>19466743</v>
      </c>
      <c r="CB216" s="157">
        <v>19466743</v>
      </c>
      <c r="CC216" s="157">
        <v>19466743</v>
      </c>
      <c r="CD216" s="157">
        <v>19466743</v>
      </c>
      <c r="CE216" s="157">
        <v>19466743</v>
      </c>
      <c r="CF216" s="157">
        <v>19466743</v>
      </c>
      <c r="CG216" s="157">
        <v>19466743</v>
      </c>
      <c r="CH216" s="157">
        <v>19466743</v>
      </c>
      <c r="CI216" s="157">
        <v>19466743</v>
      </c>
      <c r="CJ216" s="155">
        <f t="shared" si="137"/>
        <v>233600916</v>
      </c>
      <c r="CK216" s="156">
        <f t="shared" si="123"/>
        <v>739736234</v>
      </c>
      <c r="CL216" s="155">
        <v>19466743</v>
      </c>
      <c r="CM216" s="155">
        <v>19466743</v>
      </c>
      <c r="CN216" s="155">
        <v>19466743</v>
      </c>
      <c r="CO216" s="155">
        <v>19466743</v>
      </c>
      <c r="CP216" s="155">
        <v>19466743</v>
      </c>
      <c r="CQ216" s="155">
        <v>19466743</v>
      </c>
      <c r="CR216" s="155">
        <v>19466743</v>
      </c>
      <c r="CS216" s="155">
        <v>19466743</v>
      </c>
      <c r="CT216" s="155">
        <v>19466743</v>
      </c>
      <c r="CU216" s="155">
        <v>19466743</v>
      </c>
      <c r="CV216" s="155">
        <v>19466743</v>
      </c>
      <c r="CW216" s="155">
        <v>19466743</v>
      </c>
      <c r="CX216" s="155">
        <f t="shared" si="132"/>
        <v>233600916</v>
      </c>
      <c r="CY216" s="155">
        <f t="shared" si="138"/>
        <v>506135318</v>
      </c>
      <c r="CZ216" s="155">
        <f t="shared" si="139"/>
        <v>8111142.916666667</v>
      </c>
      <c r="DA216" s="155">
        <v>8111142.916666667</v>
      </c>
      <c r="DB216" s="155">
        <v>8111142.916666667</v>
      </c>
      <c r="DC216" s="155">
        <v>8111142.916666667</v>
      </c>
      <c r="DD216" s="155"/>
      <c r="DE216" s="155"/>
      <c r="DF216" s="155"/>
      <c r="DG216" s="155"/>
      <c r="DH216" s="155"/>
      <c r="DI216" s="155"/>
      <c r="DJ216" s="155"/>
      <c r="DK216" s="155"/>
      <c r="DL216" s="155">
        <f t="shared" si="117"/>
        <v>32444571.666666668</v>
      </c>
      <c r="DM216" s="155">
        <f t="shared" si="129"/>
        <v>473690746.33333331</v>
      </c>
      <c r="DN216" s="1">
        <f t="shared" si="130"/>
        <v>2023</v>
      </c>
    </row>
    <row r="217" spans="1:118" ht="13" x14ac:dyDescent="0.25">
      <c r="A217" s="80" t="s">
        <v>460</v>
      </c>
      <c r="B217" s="80" t="s">
        <v>39</v>
      </c>
      <c r="C217" s="72"/>
      <c r="D217" s="71" t="s">
        <v>168</v>
      </c>
      <c r="E217" s="142" t="s">
        <v>943</v>
      </c>
      <c r="F217" s="71" t="s">
        <v>532</v>
      </c>
      <c r="G217" s="73">
        <v>44985</v>
      </c>
      <c r="H217" s="73">
        <v>44986</v>
      </c>
      <c r="I217" s="74" t="s">
        <v>1223</v>
      </c>
      <c r="J217" s="74">
        <v>1001602000</v>
      </c>
      <c r="K217" s="75" t="s">
        <v>66</v>
      </c>
      <c r="L217" s="71"/>
      <c r="M217" s="38" t="str">
        <f t="shared" si="111"/>
        <v>6274</v>
      </c>
      <c r="N217" s="71">
        <v>6274001906</v>
      </c>
      <c r="O217" s="75" t="s">
        <v>346</v>
      </c>
      <c r="P217" s="76"/>
      <c r="Q217" s="77"/>
      <c r="R217" s="76">
        <v>296505989</v>
      </c>
      <c r="S217" s="170">
        <f t="shared" si="128"/>
        <v>2059069.3680555555</v>
      </c>
      <c r="T217" s="155">
        <v>0</v>
      </c>
      <c r="U217" s="155">
        <v>0</v>
      </c>
      <c r="V217" s="155">
        <v>0</v>
      </c>
      <c r="W217" s="155">
        <v>0</v>
      </c>
      <c r="X217" s="155">
        <v>0</v>
      </c>
      <c r="Y217" s="155">
        <v>0</v>
      </c>
      <c r="Z217" s="155">
        <v>0</v>
      </c>
      <c r="AA217" s="155">
        <v>0</v>
      </c>
      <c r="AB217" s="155">
        <v>0</v>
      </c>
      <c r="AC217" s="155">
        <v>0</v>
      </c>
      <c r="AD217" s="155">
        <v>0</v>
      </c>
      <c r="AE217" s="155">
        <v>0</v>
      </c>
      <c r="AF217" s="155">
        <f t="shared" si="133"/>
        <v>0</v>
      </c>
      <c r="AG217" s="156">
        <v>0</v>
      </c>
      <c r="AH217" s="155">
        <v>0</v>
      </c>
      <c r="AI217" s="155">
        <v>0</v>
      </c>
      <c r="AJ217" s="155">
        <v>0</v>
      </c>
      <c r="AK217" s="155">
        <v>0</v>
      </c>
      <c r="AL217" s="155">
        <v>0</v>
      </c>
      <c r="AM217" s="155">
        <v>0</v>
      </c>
      <c r="AN217" s="155">
        <v>0</v>
      </c>
      <c r="AO217" s="155">
        <v>0</v>
      </c>
      <c r="AP217" s="155">
        <v>0</v>
      </c>
      <c r="AQ217" s="155">
        <v>0</v>
      </c>
      <c r="AR217" s="155">
        <v>0</v>
      </c>
      <c r="AS217" s="155">
        <v>0</v>
      </c>
      <c r="AT217" s="155">
        <f t="shared" si="134"/>
        <v>0</v>
      </c>
      <c r="AU217" s="156">
        <v>0</v>
      </c>
      <c r="AV217" s="155">
        <v>0</v>
      </c>
      <c r="AW217" s="155">
        <v>0</v>
      </c>
      <c r="AX217" s="155">
        <v>0</v>
      </c>
      <c r="AY217" s="155">
        <v>0</v>
      </c>
      <c r="AZ217" s="155">
        <v>0</v>
      </c>
      <c r="BA217" s="155">
        <v>0</v>
      </c>
      <c r="BB217" s="155">
        <v>0</v>
      </c>
      <c r="BC217" s="155">
        <v>0</v>
      </c>
      <c r="BD217" s="155">
        <v>0</v>
      </c>
      <c r="BE217" s="155">
        <v>0</v>
      </c>
      <c r="BF217" s="155">
        <v>0</v>
      </c>
      <c r="BG217" s="155">
        <v>0</v>
      </c>
      <c r="BH217" s="155">
        <f t="shared" si="135"/>
        <v>0</v>
      </c>
      <c r="BI217" s="156">
        <v>0</v>
      </c>
      <c r="BJ217" s="155">
        <v>0</v>
      </c>
      <c r="BK217" s="155">
        <v>0</v>
      </c>
      <c r="BL217" s="155">
        <v>8236277.472222222</v>
      </c>
      <c r="BM217" s="155">
        <v>8236277.472222222</v>
      </c>
      <c r="BN217" s="155">
        <v>8236277.472222222</v>
      </c>
      <c r="BO217" s="155">
        <v>8236277.472222222</v>
      </c>
      <c r="BP217" s="155">
        <v>8236277.472222222</v>
      </c>
      <c r="BQ217" s="155">
        <v>8236277.472222222</v>
      </c>
      <c r="BR217" s="155">
        <v>8236277.472222222</v>
      </c>
      <c r="BS217" s="155">
        <v>8236277.472222222</v>
      </c>
      <c r="BT217" s="155">
        <v>8236277.472222222</v>
      </c>
      <c r="BU217" s="155">
        <v>8236277.472222222</v>
      </c>
      <c r="BV217" s="155">
        <f t="shared" si="107"/>
        <v>82362774.722222224</v>
      </c>
      <c r="BW217" s="156">
        <f t="shared" si="136"/>
        <v>214143214.27777779</v>
      </c>
      <c r="BX217" s="157">
        <v>8236277.472222222</v>
      </c>
      <c r="BY217" s="157">
        <v>8236277.472222222</v>
      </c>
      <c r="BZ217" s="157">
        <v>8236277.472222222</v>
      </c>
      <c r="CA217" s="157">
        <v>8236277.472222222</v>
      </c>
      <c r="CB217" s="157">
        <v>8236277.472222222</v>
      </c>
      <c r="CC217" s="157">
        <v>8236277.472222222</v>
      </c>
      <c r="CD217" s="157">
        <v>8236277.472222222</v>
      </c>
      <c r="CE217" s="157">
        <v>8236277.472222222</v>
      </c>
      <c r="CF217" s="157">
        <v>8236277.472222222</v>
      </c>
      <c r="CG217" s="157">
        <v>8236277.472222222</v>
      </c>
      <c r="CH217" s="157">
        <v>8236277.472222222</v>
      </c>
      <c r="CI217" s="157">
        <v>8236277.472222222</v>
      </c>
      <c r="CJ217" s="155">
        <f t="shared" si="137"/>
        <v>98835329.666666672</v>
      </c>
      <c r="CK217" s="156">
        <f t="shared" si="123"/>
        <v>115307884.61111112</v>
      </c>
      <c r="CL217" s="155">
        <v>8236277.472222222</v>
      </c>
      <c r="CM217" s="155">
        <v>8236277.472222222</v>
      </c>
      <c r="CN217" s="155">
        <v>8236277.472222222</v>
      </c>
      <c r="CO217" s="155">
        <v>8236277.472222222</v>
      </c>
      <c r="CP217" s="155">
        <v>8236277.472222222</v>
      </c>
      <c r="CQ217" s="155">
        <v>8236277.472222222</v>
      </c>
      <c r="CR217" s="155">
        <v>8236277.472222222</v>
      </c>
      <c r="CS217" s="155">
        <v>8236277.472222222</v>
      </c>
      <c r="CT217" s="155">
        <v>8236277.472222222</v>
      </c>
      <c r="CU217" s="155">
        <v>8236277.472222222</v>
      </c>
      <c r="CV217" s="155">
        <v>8236277.472222222</v>
      </c>
      <c r="CW217" s="155">
        <v>8236277.472222222</v>
      </c>
      <c r="CX217" s="155">
        <f t="shared" si="132"/>
        <v>98835329.666666672</v>
      </c>
      <c r="CY217" s="155">
        <f t="shared" si="138"/>
        <v>16472554.944444448</v>
      </c>
      <c r="CZ217" s="155">
        <f t="shared" si="139"/>
        <v>2059069.3680555555</v>
      </c>
      <c r="DA217" s="155">
        <v>2059069.3680555555</v>
      </c>
      <c r="DB217" s="155">
        <v>2059069.3680555555</v>
      </c>
      <c r="DC217" s="155">
        <v>2059069.3680555555</v>
      </c>
      <c r="DD217" s="155"/>
      <c r="DE217" s="155"/>
      <c r="DF217" s="155"/>
      <c r="DG217" s="155"/>
      <c r="DH217" s="155"/>
      <c r="DI217" s="155"/>
      <c r="DJ217" s="155"/>
      <c r="DK217" s="155"/>
      <c r="DL217" s="155">
        <f t="shared" si="117"/>
        <v>8236277.472222222</v>
      </c>
      <c r="DM217" s="155">
        <f t="shared" si="129"/>
        <v>8236277.4722222257</v>
      </c>
      <c r="DN217" s="1">
        <f t="shared" si="130"/>
        <v>2023</v>
      </c>
    </row>
    <row r="218" spans="1:118" ht="13" x14ac:dyDescent="0.25">
      <c r="A218" s="80" t="s">
        <v>344</v>
      </c>
      <c r="B218" s="71" t="s">
        <v>196</v>
      </c>
      <c r="C218" s="72" t="s">
        <v>213</v>
      </c>
      <c r="D218" s="71" t="s">
        <v>88</v>
      </c>
      <c r="E218" s="142" t="s">
        <v>1126</v>
      </c>
      <c r="F218" s="71" t="s">
        <v>393</v>
      </c>
      <c r="G218" s="73">
        <v>44986</v>
      </c>
      <c r="H218" s="73">
        <v>44593</v>
      </c>
      <c r="I218" s="74" t="s">
        <v>1223</v>
      </c>
      <c r="J218" s="142" t="s">
        <v>761</v>
      </c>
      <c r="K218" s="75" t="s">
        <v>146</v>
      </c>
      <c r="L218" s="71" t="s">
        <v>253</v>
      </c>
      <c r="M218" s="38" t="str">
        <f t="shared" si="111"/>
        <v>6274</v>
      </c>
      <c r="N218" s="71">
        <v>6274001905</v>
      </c>
      <c r="O218" s="75" t="s">
        <v>346</v>
      </c>
      <c r="P218" s="76"/>
      <c r="Q218" s="77"/>
      <c r="R218" s="76">
        <v>122500000</v>
      </c>
      <c r="S218" s="170">
        <f t="shared" si="128"/>
        <v>850694.4444444445</v>
      </c>
      <c r="T218" s="155">
        <v>0</v>
      </c>
      <c r="U218" s="155">
        <v>0</v>
      </c>
      <c r="V218" s="155">
        <v>0</v>
      </c>
      <c r="W218" s="155">
        <v>0</v>
      </c>
      <c r="X218" s="155">
        <v>0</v>
      </c>
      <c r="Y218" s="155">
        <v>0</v>
      </c>
      <c r="Z218" s="155">
        <v>0</v>
      </c>
      <c r="AA218" s="155">
        <v>0</v>
      </c>
      <c r="AB218" s="155">
        <v>0</v>
      </c>
      <c r="AC218" s="155">
        <v>0</v>
      </c>
      <c r="AD218" s="155">
        <v>0</v>
      </c>
      <c r="AE218" s="155">
        <v>0</v>
      </c>
      <c r="AF218" s="155">
        <f t="shared" si="133"/>
        <v>0</v>
      </c>
      <c r="AG218" s="156">
        <v>0</v>
      </c>
      <c r="AH218" s="155">
        <v>0</v>
      </c>
      <c r="AI218" s="155">
        <v>0</v>
      </c>
      <c r="AJ218" s="155">
        <v>0</v>
      </c>
      <c r="AK218" s="155">
        <v>0</v>
      </c>
      <c r="AL218" s="155">
        <v>0</v>
      </c>
      <c r="AM218" s="155">
        <v>0</v>
      </c>
      <c r="AN218" s="155">
        <v>0</v>
      </c>
      <c r="AO218" s="155">
        <v>0</v>
      </c>
      <c r="AP218" s="155">
        <v>0</v>
      </c>
      <c r="AQ218" s="155">
        <v>0</v>
      </c>
      <c r="AR218" s="155">
        <v>0</v>
      </c>
      <c r="AS218" s="155">
        <v>0</v>
      </c>
      <c r="AT218" s="155">
        <f t="shared" si="134"/>
        <v>0</v>
      </c>
      <c r="AU218" s="156">
        <v>0</v>
      </c>
      <c r="AV218" s="155">
        <v>0</v>
      </c>
      <c r="AW218" s="155">
        <v>2663044</v>
      </c>
      <c r="AX218" s="155">
        <v>2663044</v>
      </c>
      <c r="AY218" s="155">
        <v>2663044</v>
      </c>
      <c r="AZ218" s="155">
        <v>2663044</v>
      </c>
      <c r="BA218" s="155">
        <v>2663044</v>
      </c>
      <c r="BB218" s="155">
        <v>2663044</v>
      </c>
      <c r="BC218" s="155">
        <v>2663044</v>
      </c>
      <c r="BD218" s="155">
        <v>2663044</v>
      </c>
      <c r="BE218" s="155">
        <v>2663044</v>
      </c>
      <c r="BF218" s="155">
        <v>2663044</v>
      </c>
      <c r="BG218" s="155">
        <v>2663044</v>
      </c>
      <c r="BH218" s="155">
        <f t="shared" si="135"/>
        <v>29293484</v>
      </c>
      <c r="BI218" s="156">
        <f>+R218-BH218</f>
        <v>93206516</v>
      </c>
      <c r="BJ218" s="155">
        <v>2663044</v>
      </c>
      <c r="BK218" s="155">
        <v>2663044</v>
      </c>
      <c r="BL218" s="155">
        <v>2663044</v>
      </c>
      <c r="BM218" s="155">
        <v>2663044</v>
      </c>
      <c r="BN218" s="155">
        <v>2663044</v>
      </c>
      <c r="BO218" s="155">
        <v>2663044</v>
      </c>
      <c r="BP218" s="155">
        <v>2663044</v>
      </c>
      <c r="BQ218" s="155">
        <v>2663044</v>
      </c>
      <c r="BR218" s="155">
        <v>2663044</v>
      </c>
      <c r="BS218" s="155">
        <v>2663044</v>
      </c>
      <c r="BT218" s="155">
        <v>2663044</v>
      </c>
      <c r="BU218" s="155">
        <v>2663044</v>
      </c>
      <c r="BV218" s="155">
        <f t="shared" si="107"/>
        <v>31956528</v>
      </c>
      <c r="BW218" s="156">
        <f>+BI218-BV218</f>
        <v>61249988</v>
      </c>
      <c r="BX218" s="157">
        <v>2663044</v>
      </c>
      <c r="BY218" s="157">
        <v>2663044</v>
      </c>
      <c r="BZ218" s="157">
        <v>2663044</v>
      </c>
      <c r="CA218" s="157">
        <v>2663044</v>
      </c>
      <c r="CB218" s="157">
        <v>2663044</v>
      </c>
      <c r="CC218" s="157">
        <v>2663044</v>
      </c>
      <c r="CD218" s="157">
        <v>2663044</v>
      </c>
      <c r="CE218" s="157">
        <v>2663044</v>
      </c>
      <c r="CF218" s="157">
        <v>2663044</v>
      </c>
      <c r="CG218" s="157">
        <v>2663044</v>
      </c>
      <c r="CH218" s="157">
        <v>2663044</v>
      </c>
      <c r="CI218" s="157">
        <v>2663044</v>
      </c>
      <c r="CJ218" s="155">
        <f t="shared" si="137"/>
        <v>31956528</v>
      </c>
      <c r="CK218" s="156">
        <f t="shared" si="123"/>
        <v>29293460</v>
      </c>
      <c r="CL218" s="155">
        <v>2663044</v>
      </c>
      <c r="CM218" s="155">
        <v>2663044</v>
      </c>
      <c r="CN218" s="155">
        <v>2663044</v>
      </c>
      <c r="CO218" s="155">
        <v>2663044</v>
      </c>
      <c r="CP218" s="155">
        <v>2663044</v>
      </c>
      <c r="CQ218" s="155">
        <v>2663044</v>
      </c>
      <c r="CR218" s="155">
        <v>2663044</v>
      </c>
      <c r="CS218" s="155">
        <v>2663044</v>
      </c>
      <c r="CT218" s="155">
        <v>2663044</v>
      </c>
      <c r="CU218" s="155">
        <v>2663044</v>
      </c>
      <c r="CV218" s="155">
        <v>2663020</v>
      </c>
      <c r="CW218" s="155"/>
      <c r="CX218" s="155">
        <f t="shared" si="132"/>
        <v>29293460</v>
      </c>
      <c r="CY218" s="155">
        <f t="shared" si="138"/>
        <v>0</v>
      </c>
      <c r="CZ218" s="155"/>
      <c r="DA218" s="155"/>
      <c r="DB218" s="155"/>
      <c r="DC218" s="155">
        <v>0</v>
      </c>
      <c r="DD218" s="155"/>
      <c r="DE218" s="155"/>
      <c r="DF218" s="155"/>
      <c r="DG218" s="155"/>
      <c r="DH218" s="155"/>
      <c r="DI218" s="155"/>
      <c r="DJ218" s="155"/>
      <c r="DK218" s="155"/>
      <c r="DL218" s="155">
        <f t="shared" si="117"/>
        <v>0</v>
      </c>
      <c r="DM218" s="155">
        <f t="shared" si="129"/>
        <v>0</v>
      </c>
      <c r="DN218" s="1">
        <f t="shared" si="130"/>
        <v>2023</v>
      </c>
    </row>
    <row r="219" spans="1:118" ht="13" x14ac:dyDescent="0.25">
      <c r="A219" s="80" t="s">
        <v>460</v>
      </c>
      <c r="B219" s="80" t="s">
        <v>39</v>
      </c>
      <c r="C219" s="72"/>
      <c r="D219" s="161" t="s">
        <v>147</v>
      </c>
      <c r="E219" s="142" t="s">
        <v>910</v>
      </c>
      <c r="F219" s="71" t="s">
        <v>505</v>
      </c>
      <c r="G219" s="57">
        <v>44986</v>
      </c>
      <c r="H219" s="57">
        <v>44835</v>
      </c>
      <c r="I219" s="90" t="s">
        <v>717</v>
      </c>
      <c r="J219" s="90">
        <v>1001601400</v>
      </c>
      <c r="K219" s="96" t="s">
        <v>46</v>
      </c>
      <c r="L219" s="38"/>
      <c r="M219" s="38" t="str">
        <f t="shared" si="111"/>
        <v>6274</v>
      </c>
      <c r="N219" s="166">
        <v>6274001906</v>
      </c>
      <c r="O219" s="96" t="s">
        <v>346</v>
      </c>
      <c r="P219" s="92"/>
      <c r="Q219" s="58"/>
      <c r="R219" s="158">
        <v>49000000</v>
      </c>
      <c r="S219" s="170">
        <f t="shared" si="128"/>
        <v>1361111.111111111</v>
      </c>
      <c r="T219" s="155">
        <v>0</v>
      </c>
      <c r="U219" s="155">
        <v>0</v>
      </c>
      <c r="V219" s="155">
        <v>0</v>
      </c>
      <c r="W219" s="155">
        <v>0</v>
      </c>
      <c r="X219" s="155">
        <v>0</v>
      </c>
      <c r="Y219" s="155">
        <v>0</v>
      </c>
      <c r="Z219" s="155">
        <v>0</v>
      </c>
      <c r="AA219" s="155">
        <v>0</v>
      </c>
      <c r="AB219" s="155">
        <v>0</v>
      </c>
      <c r="AC219" s="155">
        <v>0</v>
      </c>
      <c r="AD219" s="155">
        <v>0</v>
      </c>
      <c r="AE219" s="155">
        <v>0</v>
      </c>
      <c r="AF219" s="155">
        <f t="shared" si="133"/>
        <v>0</v>
      </c>
      <c r="AG219" s="156">
        <v>0</v>
      </c>
      <c r="AH219" s="155">
        <v>0</v>
      </c>
      <c r="AI219" s="155">
        <v>0</v>
      </c>
      <c r="AJ219" s="155">
        <v>0</v>
      </c>
      <c r="AK219" s="155">
        <v>0</v>
      </c>
      <c r="AL219" s="155">
        <v>0</v>
      </c>
      <c r="AM219" s="155">
        <v>0</v>
      </c>
      <c r="AN219" s="155">
        <v>0</v>
      </c>
      <c r="AO219" s="155">
        <v>0</v>
      </c>
      <c r="AP219" s="155">
        <v>0</v>
      </c>
      <c r="AQ219" s="155">
        <v>0</v>
      </c>
      <c r="AR219" s="155">
        <v>0</v>
      </c>
      <c r="AS219" s="155">
        <v>0</v>
      </c>
      <c r="AT219" s="155">
        <f t="shared" si="134"/>
        <v>0</v>
      </c>
      <c r="AU219" s="156">
        <v>0</v>
      </c>
      <c r="AV219" s="155">
        <v>0</v>
      </c>
      <c r="AW219" s="155">
        <v>0</v>
      </c>
      <c r="AX219" s="155">
        <v>0</v>
      </c>
      <c r="AY219" s="155">
        <v>0</v>
      </c>
      <c r="AZ219" s="155">
        <v>0</v>
      </c>
      <c r="BA219" s="155">
        <v>0</v>
      </c>
      <c r="BB219" s="155">
        <v>0</v>
      </c>
      <c r="BC219" s="155">
        <v>0</v>
      </c>
      <c r="BD219" s="155">
        <v>0</v>
      </c>
      <c r="BE219" s="155">
        <v>1361111.111111111</v>
      </c>
      <c r="BF219" s="155">
        <v>1361111.111111111</v>
      </c>
      <c r="BG219" s="155">
        <v>1361111.111111111</v>
      </c>
      <c r="BH219" s="155">
        <f t="shared" si="135"/>
        <v>4083333.333333333</v>
      </c>
      <c r="BI219" s="158">
        <f>+R219-BH219</f>
        <v>44916666.666666664</v>
      </c>
      <c r="BJ219" s="155">
        <v>1361111.111111111</v>
      </c>
      <c r="BK219" s="155">
        <v>1361111.111111111</v>
      </c>
      <c r="BL219" s="155">
        <v>1361111.111111111</v>
      </c>
      <c r="BM219" s="155">
        <v>1361111.111111111</v>
      </c>
      <c r="BN219" s="155">
        <v>1361111.111111111</v>
      </c>
      <c r="BO219" s="155">
        <v>1361111.111111111</v>
      </c>
      <c r="BP219" s="155">
        <v>1361111.111111111</v>
      </c>
      <c r="BQ219" s="155">
        <v>1361111.111111111</v>
      </c>
      <c r="BR219" s="155">
        <v>1361111.111111111</v>
      </c>
      <c r="BS219" s="155">
        <v>1361111.111111111</v>
      </c>
      <c r="BT219" s="155">
        <v>1361111.111111111</v>
      </c>
      <c r="BU219" s="155">
        <v>1361111.111111111</v>
      </c>
      <c r="BV219" s="155">
        <f t="shared" si="107"/>
        <v>16333333.333333336</v>
      </c>
      <c r="BW219" s="156">
        <f>+BI219-BV219</f>
        <v>28583333.333333328</v>
      </c>
      <c r="BX219" s="155">
        <v>1361111.111111111</v>
      </c>
      <c r="BY219" s="155">
        <v>1361111.111111111</v>
      </c>
      <c r="BZ219" s="155">
        <v>1361111.111111111</v>
      </c>
      <c r="CA219" s="155">
        <v>1361111.111111111</v>
      </c>
      <c r="CB219" s="155">
        <v>1361111.111111111</v>
      </c>
      <c r="CC219" s="155">
        <v>1361111.111111111</v>
      </c>
      <c r="CD219" s="155">
        <v>1361111.111111111</v>
      </c>
      <c r="CE219" s="155">
        <v>1361111.111111111</v>
      </c>
      <c r="CF219" s="155">
        <v>1361111.111111111</v>
      </c>
      <c r="CG219" s="155">
        <v>1361111.111111111</v>
      </c>
      <c r="CH219" s="155">
        <v>1361111.111111111</v>
      </c>
      <c r="CI219" s="155">
        <v>1361111.111111111</v>
      </c>
      <c r="CJ219" s="155">
        <f t="shared" si="137"/>
        <v>16333333.333333336</v>
      </c>
      <c r="CK219" s="156">
        <f t="shared" si="123"/>
        <v>12249999.999999993</v>
      </c>
      <c r="CL219" s="155">
        <v>1361111.111111111</v>
      </c>
      <c r="CM219" s="155">
        <v>1361111.111111111</v>
      </c>
      <c r="CN219" s="155">
        <v>1361091.111111111</v>
      </c>
      <c r="CO219" s="155"/>
      <c r="CP219" s="155"/>
      <c r="CQ219" s="155"/>
      <c r="CR219" s="155"/>
      <c r="CS219" s="155"/>
      <c r="CT219" s="155"/>
      <c r="CU219" s="155"/>
      <c r="CV219" s="155"/>
      <c r="CW219" s="155"/>
      <c r="CX219" s="155">
        <f t="shared" si="132"/>
        <v>4083313.333333333</v>
      </c>
      <c r="CY219" s="155">
        <f t="shared" si="138"/>
        <v>8166686.6666666595</v>
      </c>
      <c r="CZ219" s="155">
        <f t="shared" ref="CZ219:CZ225" si="140">S219</f>
        <v>1361111.111111111</v>
      </c>
      <c r="DA219" s="155">
        <v>1361111.111111111</v>
      </c>
      <c r="DB219" s="155">
        <v>1361111.111111111</v>
      </c>
      <c r="DC219" s="155">
        <v>1361111.111111111</v>
      </c>
      <c r="DD219" s="155"/>
      <c r="DE219" s="155"/>
      <c r="DF219" s="155"/>
      <c r="DG219" s="155"/>
      <c r="DH219" s="155"/>
      <c r="DI219" s="155"/>
      <c r="DJ219" s="155"/>
      <c r="DK219" s="155"/>
      <c r="DL219" s="155">
        <f t="shared" si="117"/>
        <v>5444444.444444444</v>
      </c>
      <c r="DM219" s="155">
        <f t="shared" si="129"/>
        <v>2722242.2222222155</v>
      </c>
      <c r="DN219" s="1">
        <f t="shared" si="130"/>
        <v>2023</v>
      </c>
    </row>
    <row r="220" spans="1:118" ht="13" x14ac:dyDescent="0.25">
      <c r="A220" s="80" t="s">
        <v>460</v>
      </c>
      <c r="B220" s="80" t="s">
        <v>39</v>
      </c>
      <c r="C220" s="72"/>
      <c r="D220" s="71" t="s">
        <v>88</v>
      </c>
      <c r="E220" s="142" t="s">
        <v>926</v>
      </c>
      <c r="F220" s="71" t="s">
        <v>555</v>
      </c>
      <c r="G220" s="73">
        <v>44986</v>
      </c>
      <c r="H220" s="73">
        <v>44896</v>
      </c>
      <c r="I220" s="74" t="s">
        <v>783</v>
      </c>
      <c r="J220" s="74">
        <v>1001602000</v>
      </c>
      <c r="K220" s="75" t="s">
        <v>66</v>
      </c>
      <c r="L220" s="71"/>
      <c r="M220" s="38" t="str">
        <f t="shared" si="111"/>
        <v>6274</v>
      </c>
      <c r="N220" s="71">
        <v>6274001905</v>
      </c>
      <c r="O220" s="75">
        <v>6274001905</v>
      </c>
      <c r="P220" s="76"/>
      <c r="Q220" s="77"/>
      <c r="R220" s="76">
        <v>490110000</v>
      </c>
      <c r="S220" s="170">
        <f t="shared" si="128"/>
        <v>8168500</v>
      </c>
      <c r="T220" s="155">
        <v>0</v>
      </c>
      <c r="U220" s="155">
        <v>0</v>
      </c>
      <c r="V220" s="155">
        <v>0</v>
      </c>
      <c r="W220" s="155">
        <v>0</v>
      </c>
      <c r="X220" s="155">
        <v>0</v>
      </c>
      <c r="Y220" s="155">
        <v>0</v>
      </c>
      <c r="Z220" s="155">
        <v>0</v>
      </c>
      <c r="AA220" s="155">
        <v>0</v>
      </c>
      <c r="AB220" s="155">
        <v>0</v>
      </c>
      <c r="AC220" s="155">
        <v>0</v>
      </c>
      <c r="AD220" s="155">
        <v>0</v>
      </c>
      <c r="AE220" s="155">
        <v>0</v>
      </c>
      <c r="AF220" s="155">
        <f t="shared" si="133"/>
        <v>0</v>
      </c>
      <c r="AG220" s="156">
        <v>0</v>
      </c>
      <c r="AH220" s="155">
        <v>0</v>
      </c>
      <c r="AI220" s="155">
        <v>0</v>
      </c>
      <c r="AJ220" s="155">
        <v>0</v>
      </c>
      <c r="AK220" s="155">
        <v>0</v>
      </c>
      <c r="AL220" s="155">
        <v>0</v>
      </c>
      <c r="AM220" s="155">
        <v>0</v>
      </c>
      <c r="AN220" s="155">
        <v>0</v>
      </c>
      <c r="AO220" s="155">
        <v>0</v>
      </c>
      <c r="AP220" s="155">
        <v>0</v>
      </c>
      <c r="AQ220" s="155">
        <v>0</v>
      </c>
      <c r="AR220" s="155">
        <v>0</v>
      </c>
      <c r="AS220" s="155">
        <v>0</v>
      </c>
      <c r="AT220" s="155">
        <f t="shared" si="134"/>
        <v>0</v>
      </c>
      <c r="AU220" s="156">
        <v>0</v>
      </c>
      <c r="AV220" s="155">
        <v>0</v>
      </c>
      <c r="AW220" s="155">
        <v>0</v>
      </c>
      <c r="AX220" s="155">
        <v>0</v>
      </c>
      <c r="AY220" s="155">
        <v>0</v>
      </c>
      <c r="AZ220" s="155">
        <v>0</v>
      </c>
      <c r="BA220" s="155">
        <v>0</v>
      </c>
      <c r="BB220" s="155">
        <v>0</v>
      </c>
      <c r="BC220" s="155">
        <v>0</v>
      </c>
      <c r="BD220" s="155">
        <v>0</v>
      </c>
      <c r="BE220" s="155">
        <v>0</v>
      </c>
      <c r="BF220" s="155">
        <v>0</v>
      </c>
      <c r="BG220" s="155">
        <v>8168500</v>
      </c>
      <c r="BH220" s="155">
        <f t="shared" si="135"/>
        <v>8168500</v>
      </c>
      <c r="BI220" s="156">
        <f>+R220-BH220</f>
        <v>481941500</v>
      </c>
      <c r="BJ220" s="155">
        <v>8168500</v>
      </c>
      <c r="BK220" s="155">
        <v>8168500</v>
      </c>
      <c r="BL220" s="155">
        <v>8168500</v>
      </c>
      <c r="BM220" s="155">
        <v>8168500</v>
      </c>
      <c r="BN220" s="155">
        <v>8168500</v>
      </c>
      <c r="BO220" s="155">
        <v>8168500</v>
      </c>
      <c r="BP220" s="155">
        <v>8168500</v>
      </c>
      <c r="BQ220" s="155">
        <v>8168500</v>
      </c>
      <c r="BR220" s="155">
        <v>8168500</v>
      </c>
      <c r="BS220" s="155">
        <v>8168500</v>
      </c>
      <c r="BT220" s="155">
        <v>8168500</v>
      </c>
      <c r="BU220" s="155">
        <v>8168500</v>
      </c>
      <c r="BV220" s="155">
        <f t="shared" si="107"/>
        <v>98022000</v>
      </c>
      <c r="BW220" s="156">
        <f>+BI220-BV220</f>
        <v>383919500</v>
      </c>
      <c r="BX220" s="157">
        <v>8168500</v>
      </c>
      <c r="BY220" s="157">
        <v>8168500</v>
      </c>
      <c r="BZ220" s="157">
        <v>8168500</v>
      </c>
      <c r="CA220" s="157">
        <v>8168500</v>
      </c>
      <c r="CB220" s="157">
        <v>8168500</v>
      </c>
      <c r="CC220" s="157">
        <v>8168500</v>
      </c>
      <c r="CD220" s="157">
        <v>8168500</v>
      </c>
      <c r="CE220" s="157">
        <v>8168500</v>
      </c>
      <c r="CF220" s="157">
        <v>8168500</v>
      </c>
      <c r="CG220" s="157">
        <v>8168500</v>
      </c>
      <c r="CH220" s="157">
        <v>8168500</v>
      </c>
      <c r="CI220" s="157">
        <v>8168500</v>
      </c>
      <c r="CJ220" s="155">
        <f t="shared" si="137"/>
        <v>98022000</v>
      </c>
      <c r="CK220" s="156">
        <f t="shared" si="123"/>
        <v>285897500</v>
      </c>
      <c r="CL220" s="155">
        <v>8168500</v>
      </c>
      <c r="CM220" s="155">
        <v>8168500</v>
      </c>
      <c r="CN220" s="155">
        <v>8168500</v>
      </c>
      <c r="CO220" s="155">
        <v>8168500</v>
      </c>
      <c r="CP220" s="155">
        <v>8168500</v>
      </c>
      <c r="CQ220" s="155">
        <v>8168500</v>
      </c>
      <c r="CR220" s="155">
        <v>8168500</v>
      </c>
      <c r="CS220" s="155">
        <v>8168500</v>
      </c>
      <c r="CT220" s="155">
        <v>8168500</v>
      </c>
      <c r="CU220" s="155">
        <v>8168500</v>
      </c>
      <c r="CV220" s="155">
        <v>8168500</v>
      </c>
      <c r="CW220" s="155">
        <v>8168500</v>
      </c>
      <c r="CX220" s="155">
        <f t="shared" si="132"/>
        <v>98022000</v>
      </c>
      <c r="CY220" s="155">
        <f t="shared" si="138"/>
        <v>187875500</v>
      </c>
      <c r="CZ220" s="155">
        <f t="shared" si="140"/>
        <v>8168500</v>
      </c>
      <c r="DA220" s="155">
        <v>8168500</v>
      </c>
      <c r="DB220" s="155">
        <v>8168500</v>
      </c>
      <c r="DC220" s="155">
        <v>8168500</v>
      </c>
      <c r="DD220" s="155"/>
      <c r="DE220" s="155"/>
      <c r="DF220" s="155"/>
      <c r="DG220" s="155"/>
      <c r="DH220" s="155"/>
      <c r="DI220" s="155"/>
      <c r="DJ220" s="155"/>
      <c r="DK220" s="155"/>
      <c r="DL220" s="155">
        <f t="shared" si="117"/>
        <v>32674000</v>
      </c>
      <c r="DM220" s="155">
        <f t="shared" si="129"/>
        <v>155201500</v>
      </c>
      <c r="DN220" s="1">
        <f t="shared" si="130"/>
        <v>2023</v>
      </c>
    </row>
    <row r="221" spans="1:118" ht="13" x14ac:dyDescent="0.25">
      <c r="A221" s="80" t="s">
        <v>460</v>
      </c>
      <c r="B221" s="80" t="s">
        <v>39</v>
      </c>
      <c r="C221" s="72"/>
      <c r="D221" s="71" t="s">
        <v>88</v>
      </c>
      <c r="E221" s="142" t="s">
        <v>928</v>
      </c>
      <c r="F221" s="71" t="s">
        <v>557</v>
      </c>
      <c r="G221" s="73">
        <v>44986</v>
      </c>
      <c r="H221" s="73">
        <v>44896</v>
      </c>
      <c r="I221" s="74" t="s">
        <v>783</v>
      </c>
      <c r="J221" s="74">
        <v>1001602000</v>
      </c>
      <c r="K221" s="75" t="s">
        <v>66</v>
      </c>
      <c r="L221" s="71"/>
      <c r="M221" s="38" t="str">
        <f t="shared" si="111"/>
        <v>6274</v>
      </c>
      <c r="N221" s="71">
        <v>6274001905</v>
      </c>
      <c r="O221" s="75">
        <v>6274001905</v>
      </c>
      <c r="P221" s="76"/>
      <c r="Q221" s="77"/>
      <c r="R221" s="76">
        <v>480000000</v>
      </c>
      <c r="S221" s="170">
        <f t="shared" si="128"/>
        <v>8000000</v>
      </c>
      <c r="T221" s="155">
        <v>0</v>
      </c>
      <c r="U221" s="155">
        <v>0</v>
      </c>
      <c r="V221" s="155">
        <v>0</v>
      </c>
      <c r="W221" s="155">
        <v>0</v>
      </c>
      <c r="X221" s="155">
        <v>0</v>
      </c>
      <c r="Y221" s="155">
        <v>0</v>
      </c>
      <c r="Z221" s="155">
        <v>0</v>
      </c>
      <c r="AA221" s="155">
        <v>0</v>
      </c>
      <c r="AB221" s="155">
        <v>0</v>
      </c>
      <c r="AC221" s="155">
        <v>0</v>
      </c>
      <c r="AD221" s="155">
        <v>0</v>
      </c>
      <c r="AE221" s="155">
        <v>0</v>
      </c>
      <c r="AF221" s="155">
        <f t="shared" si="133"/>
        <v>0</v>
      </c>
      <c r="AG221" s="156">
        <v>0</v>
      </c>
      <c r="AH221" s="155">
        <v>0</v>
      </c>
      <c r="AI221" s="155">
        <v>0</v>
      </c>
      <c r="AJ221" s="155">
        <v>0</v>
      </c>
      <c r="AK221" s="155">
        <v>0</v>
      </c>
      <c r="AL221" s="155">
        <v>0</v>
      </c>
      <c r="AM221" s="155">
        <v>0</v>
      </c>
      <c r="AN221" s="155">
        <v>0</v>
      </c>
      <c r="AO221" s="155">
        <v>0</v>
      </c>
      <c r="AP221" s="155">
        <v>0</v>
      </c>
      <c r="AQ221" s="155">
        <v>0</v>
      </c>
      <c r="AR221" s="155">
        <v>0</v>
      </c>
      <c r="AS221" s="155">
        <v>0</v>
      </c>
      <c r="AT221" s="155">
        <f t="shared" si="134"/>
        <v>0</v>
      </c>
      <c r="AU221" s="156">
        <v>0</v>
      </c>
      <c r="AV221" s="155">
        <v>0</v>
      </c>
      <c r="AW221" s="155">
        <v>0</v>
      </c>
      <c r="AX221" s="155">
        <v>0</v>
      </c>
      <c r="AY221" s="155">
        <v>0</v>
      </c>
      <c r="AZ221" s="155">
        <v>0</v>
      </c>
      <c r="BA221" s="155">
        <v>0</v>
      </c>
      <c r="BB221" s="155">
        <v>0</v>
      </c>
      <c r="BC221" s="155">
        <v>0</v>
      </c>
      <c r="BD221" s="155">
        <v>0</v>
      </c>
      <c r="BE221" s="155">
        <v>0</v>
      </c>
      <c r="BF221" s="155">
        <v>0</v>
      </c>
      <c r="BG221" s="155">
        <v>8000000</v>
      </c>
      <c r="BH221" s="155">
        <f t="shared" si="135"/>
        <v>8000000</v>
      </c>
      <c r="BI221" s="156">
        <f>+R221-BH221</f>
        <v>472000000</v>
      </c>
      <c r="BJ221" s="155">
        <v>8000000</v>
      </c>
      <c r="BK221" s="155">
        <v>8000000</v>
      </c>
      <c r="BL221" s="155">
        <v>8000000</v>
      </c>
      <c r="BM221" s="155">
        <v>8000000</v>
      </c>
      <c r="BN221" s="155">
        <v>8000000</v>
      </c>
      <c r="BO221" s="155">
        <v>8000000</v>
      </c>
      <c r="BP221" s="155">
        <v>8000000</v>
      </c>
      <c r="BQ221" s="155">
        <v>8000000</v>
      </c>
      <c r="BR221" s="155">
        <v>8000000</v>
      </c>
      <c r="BS221" s="155">
        <v>8000000</v>
      </c>
      <c r="BT221" s="155">
        <v>8000000</v>
      </c>
      <c r="BU221" s="155">
        <v>8000000</v>
      </c>
      <c r="BV221" s="155">
        <f t="shared" si="107"/>
        <v>96000000</v>
      </c>
      <c r="BW221" s="156">
        <f>+BI221-BV221</f>
        <v>376000000</v>
      </c>
      <c r="BX221" s="157">
        <v>8000000</v>
      </c>
      <c r="BY221" s="157">
        <v>8000000</v>
      </c>
      <c r="BZ221" s="157">
        <v>8000000</v>
      </c>
      <c r="CA221" s="157">
        <v>8000000</v>
      </c>
      <c r="CB221" s="157">
        <v>8000000</v>
      </c>
      <c r="CC221" s="157">
        <v>8000000</v>
      </c>
      <c r="CD221" s="157">
        <v>8000000</v>
      </c>
      <c r="CE221" s="157">
        <v>8000000</v>
      </c>
      <c r="CF221" s="157">
        <v>8000000</v>
      </c>
      <c r="CG221" s="157">
        <v>8000000</v>
      </c>
      <c r="CH221" s="157">
        <v>8000000</v>
      </c>
      <c r="CI221" s="157">
        <v>8000000</v>
      </c>
      <c r="CJ221" s="155">
        <f t="shared" si="137"/>
        <v>96000000</v>
      </c>
      <c r="CK221" s="156">
        <f t="shared" si="123"/>
        <v>280000000</v>
      </c>
      <c r="CL221" s="155">
        <v>8000000</v>
      </c>
      <c r="CM221" s="155">
        <v>8000000</v>
      </c>
      <c r="CN221" s="155">
        <v>8000000</v>
      </c>
      <c r="CO221" s="155">
        <v>8000000</v>
      </c>
      <c r="CP221" s="155">
        <v>8000000</v>
      </c>
      <c r="CQ221" s="155">
        <v>8000000</v>
      </c>
      <c r="CR221" s="155">
        <v>8000000</v>
      </c>
      <c r="CS221" s="155">
        <v>8000000</v>
      </c>
      <c r="CT221" s="155">
        <v>8000000</v>
      </c>
      <c r="CU221" s="155">
        <v>8000000</v>
      </c>
      <c r="CV221" s="155">
        <v>8000000</v>
      </c>
      <c r="CW221" s="155">
        <v>8000000</v>
      </c>
      <c r="CX221" s="155">
        <f t="shared" si="132"/>
        <v>96000000</v>
      </c>
      <c r="CY221" s="155">
        <f t="shared" si="138"/>
        <v>184000000</v>
      </c>
      <c r="CZ221" s="155">
        <f t="shared" si="140"/>
        <v>8000000</v>
      </c>
      <c r="DA221" s="155">
        <v>8000000</v>
      </c>
      <c r="DB221" s="155">
        <v>8000000</v>
      </c>
      <c r="DC221" s="155">
        <v>8000000</v>
      </c>
      <c r="DD221" s="155"/>
      <c r="DE221" s="155"/>
      <c r="DF221" s="155"/>
      <c r="DG221" s="155"/>
      <c r="DH221" s="155"/>
      <c r="DI221" s="155"/>
      <c r="DJ221" s="155"/>
      <c r="DK221" s="155"/>
      <c r="DL221" s="155">
        <f t="shared" si="117"/>
        <v>32000000</v>
      </c>
      <c r="DM221" s="155">
        <f t="shared" si="129"/>
        <v>152000000</v>
      </c>
      <c r="DN221" s="1">
        <f t="shared" si="130"/>
        <v>2023</v>
      </c>
    </row>
    <row r="222" spans="1:118" ht="13" x14ac:dyDescent="0.25">
      <c r="A222" s="80" t="s">
        <v>460</v>
      </c>
      <c r="B222" s="80" t="s">
        <v>39</v>
      </c>
      <c r="C222" s="72"/>
      <c r="D222" s="71" t="s">
        <v>147</v>
      </c>
      <c r="E222" s="142" t="s">
        <v>942</v>
      </c>
      <c r="F222" s="71" t="s">
        <v>527</v>
      </c>
      <c r="G222" s="73">
        <v>44986</v>
      </c>
      <c r="H222" s="73">
        <v>44986</v>
      </c>
      <c r="I222" s="74" t="s">
        <v>1223</v>
      </c>
      <c r="J222" s="74">
        <v>1001602000</v>
      </c>
      <c r="K222" s="75" t="s">
        <v>66</v>
      </c>
      <c r="L222" s="71"/>
      <c r="M222" s="38" t="str">
        <f t="shared" si="111"/>
        <v>6274</v>
      </c>
      <c r="N222" s="71">
        <v>6274001906</v>
      </c>
      <c r="O222" s="75" t="s">
        <v>346</v>
      </c>
      <c r="P222" s="76"/>
      <c r="Q222" s="77"/>
      <c r="R222" s="76">
        <v>217500000</v>
      </c>
      <c r="S222" s="170">
        <f t="shared" si="128"/>
        <v>1510416.6666666667</v>
      </c>
      <c r="T222" s="155">
        <v>0</v>
      </c>
      <c r="U222" s="155">
        <v>0</v>
      </c>
      <c r="V222" s="155">
        <v>0</v>
      </c>
      <c r="W222" s="155">
        <v>0</v>
      </c>
      <c r="X222" s="155">
        <v>0</v>
      </c>
      <c r="Y222" s="155">
        <v>0</v>
      </c>
      <c r="Z222" s="155">
        <v>0</v>
      </c>
      <c r="AA222" s="155">
        <v>0</v>
      </c>
      <c r="AB222" s="155">
        <v>0</v>
      </c>
      <c r="AC222" s="155">
        <v>0</v>
      </c>
      <c r="AD222" s="155">
        <v>0</v>
      </c>
      <c r="AE222" s="155">
        <v>0</v>
      </c>
      <c r="AF222" s="155">
        <f t="shared" si="133"/>
        <v>0</v>
      </c>
      <c r="AG222" s="156">
        <v>0</v>
      </c>
      <c r="AH222" s="155">
        <v>0</v>
      </c>
      <c r="AI222" s="155">
        <v>0</v>
      </c>
      <c r="AJ222" s="155">
        <v>0</v>
      </c>
      <c r="AK222" s="155">
        <v>0</v>
      </c>
      <c r="AL222" s="155">
        <v>0</v>
      </c>
      <c r="AM222" s="155">
        <v>0</v>
      </c>
      <c r="AN222" s="155">
        <v>0</v>
      </c>
      <c r="AO222" s="155">
        <v>0</v>
      </c>
      <c r="AP222" s="155">
        <v>0</v>
      </c>
      <c r="AQ222" s="155">
        <v>0</v>
      </c>
      <c r="AR222" s="155">
        <v>0</v>
      </c>
      <c r="AS222" s="155">
        <v>0</v>
      </c>
      <c r="AT222" s="155">
        <f t="shared" si="134"/>
        <v>0</v>
      </c>
      <c r="AU222" s="156">
        <v>0</v>
      </c>
      <c r="AV222" s="155">
        <v>0</v>
      </c>
      <c r="AW222" s="155">
        <v>0</v>
      </c>
      <c r="AX222" s="155">
        <v>0</v>
      </c>
      <c r="AY222" s="155">
        <v>0</v>
      </c>
      <c r="AZ222" s="155">
        <v>0</v>
      </c>
      <c r="BA222" s="155">
        <v>0</v>
      </c>
      <c r="BB222" s="155">
        <v>0</v>
      </c>
      <c r="BC222" s="155">
        <v>0</v>
      </c>
      <c r="BD222" s="155">
        <v>0</v>
      </c>
      <c r="BE222" s="155">
        <v>0</v>
      </c>
      <c r="BF222" s="155">
        <v>0</v>
      </c>
      <c r="BG222" s="155">
        <v>0</v>
      </c>
      <c r="BH222" s="155">
        <f t="shared" si="135"/>
        <v>0</v>
      </c>
      <c r="BI222" s="156">
        <v>0</v>
      </c>
      <c r="BJ222" s="155">
        <v>0</v>
      </c>
      <c r="BK222" s="155">
        <v>0</v>
      </c>
      <c r="BL222" s="155">
        <v>6041666.666666667</v>
      </c>
      <c r="BM222" s="155">
        <v>6041666.666666667</v>
      </c>
      <c r="BN222" s="155">
        <v>6041666.666666667</v>
      </c>
      <c r="BO222" s="155">
        <v>6041666.666666667</v>
      </c>
      <c r="BP222" s="155">
        <v>6041666.666666667</v>
      </c>
      <c r="BQ222" s="155">
        <v>6041666.666666667</v>
      </c>
      <c r="BR222" s="155">
        <v>6041666.666666667</v>
      </c>
      <c r="BS222" s="155">
        <v>6041666.666666667</v>
      </c>
      <c r="BT222" s="155">
        <v>6041666.666666667</v>
      </c>
      <c r="BU222" s="155">
        <v>6041666.666666667</v>
      </c>
      <c r="BV222" s="155">
        <f t="shared" si="107"/>
        <v>60416666.666666657</v>
      </c>
      <c r="BW222" s="156">
        <f t="shared" ref="BW222:BW255" si="141">+R222-BV222</f>
        <v>157083333.33333334</v>
      </c>
      <c r="BX222" s="157">
        <v>6041666.666666667</v>
      </c>
      <c r="BY222" s="157">
        <v>6041666.666666667</v>
      </c>
      <c r="BZ222" s="157">
        <v>6041666.666666667</v>
      </c>
      <c r="CA222" s="157">
        <v>6041666.666666667</v>
      </c>
      <c r="CB222" s="157">
        <v>6041666.666666667</v>
      </c>
      <c r="CC222" s="157">
        <v>6041666.666666667</v>
      </c>
      <c r="CD222" s="157">
        <v>6041666.666666667</v>
      </c>
      <c r="CE222" s="157">
        <v>6041666.666666667</v>
      </c>
      <c r="CF222" s="157">
        <v>6041666.666666667</v>
      </c>
      <c r="CG222" s="157">
        <v>6041666.666666667</v>
      </c>
      <c r="CH222" s="157">
        <v>6041666.666666667</v>
      </c>
      <c r="CI222" s="157">
        <v>6041666.666666667</v>
      </c>
      <c r="CJ222" s="155">
        <f t="shared" si="137"/>
        <v>72499999.999999985</v>
      </c>
      <c r="CK222" s="156">
        <f t="shared" si="123"/>
        <v>84583333.333333358</v>
      </c>
      <c r="CL222" s="155">
        <v>6041666.666666667</v>
      </c>
      <c r="CM222" s="155">
        <v>6041666.666666667</v>
      </c>
      <c r="CN222" s="155">
        <v>6041666.666666667</v>
      </c>
      <c r="CO222" s="155">
        <v>6041666.666666667</v>
      </c>
      <c r="CP222" s="155">
        <v>6041666.666666667</v>
      </c>
      <c r="CQ222" s="155">
        <v>6041666.666666667</v>
      </c>
      <c r="CR222" s="155">
        <v>6041666.666666667</v>
      </c>
      <c r="CS222" s="155">
        <v>6041666.666666667</v>
      </c>
      <c r="CT222" s="155">
        <v>6041666.666666667</v>
      </c>
      <c r="CU222" s="155">
        <v>6041666.666666667</v>
      </c>
      <c r="CV222" s="155">
        <v>6041666.666666667</v>
      </c>
      <c r="CW222" s="155">
        <v>6041666.666666667</v>
      </c>
      <c r="CX222" s="155">
        <f t="shared" si="132"/>
        <v>72499999.999999985</v>
      </c>
      <c r="CY222" s="155">
        <f t="shared" si="138"/>
        <v>12083333.333333373</v>
      </c>
      <c r="CZ222" s="155">
        <f t="shared" si="140"/>
        <v>1510416.6666666667</v>
      </c>
      <c r="DA222" s="155">
        <v>1510416.6666666667</v>
      </c>
      <c r="DB222" s="155">
        <v>1510416.6666666667</v>
      </c>
      <c r="DC222" s="155">
        <v>1510416.6666666667</v>
      </c>
      <c r="DD222" s="155"/>
      <c r="DE222" s="155"/>
      <c r="DF222" s="155"/>
      <c r="DG222" s="155"/>
      <c r="DH222" s="155"/>
      <c r="DI222" s="155"/>
      <c r="DJ222" s="155"/>
      <c r="DK222" s="155"/>
      <c r="DL222" s="155">
        <f t="shared" si="117"/>
        <v>6041666.666666667</v>
      </c>
      <c r="DM222" s="155">
        <f t="shared" si="129"/>
        <v>6041666.6666667061</v>
      </c>
      <c r="DN222" s="1">
        <f t="shared" si="130"/>
        <v>2023</v>
      </c>
    </row>
    <row r="223" spans="1:118" ht="13" x14ac:dyDescent="0.25">
      <c r="A223" s="80" t="s">
        <v>460</v>
      </c>
      <c r="B223" s="80" t="s">
        <v>39</v>
      </c>
      <c r="C223" s="72"/>
      <c r="D223" s="71" t="s">
        <v>88</v>
      </c>
      <c r="E223" s="142" t="s">
        <v>944</v>
      </c>
      <c r="F223" s="71" t="s">
        <v>544</v>
      </c>
      <c r="G223" s="73">
        <v>44986</v>
      </c>
      <c r="H223" s="73">
        <v>44986</v>
      </c>
      <c r="I223" s="74" t="s">
        <v>783</v>
      </c>
      <c r="J223" s="74">
        <v>1001602000</v>
      </c>
      <c r="K223" s="75" t="s">
        <v>66</v>
      </c>
      <c r="L223" s="71"/>
      <c r="M223" s="38" t="str">
        <f t="shared" si="111"/>
        <v>6274</v>
      </c>
      <c r="N223" s="71">
        <v>6274001905</v>
      </c>
      <c r="O223" s="75">
        <v>6274001905</v>
      </c>
      <c r="P223" s="76"/>
      <c r="Q223" s="77"/>
      <c r="R223" s="76">
        <v>430000000</v>
      </c>
      <c r="S223" s="170">
        <f t="shared" si="128"/>
        <v>7166666.666666667</v>
      </c>
      <c r="T223" s="155">
        <v>0</v>
      </c>
      <c r="U223" s="155">
        <v>0</v>
      </c>
      <c r="V223" s="155">
        <v>0</v>
      </c>
      <c r="W223" s="155">
        <v>0</v>
      </c>
      <c r="X223" s="155">
        <v>0</v>
      </c>
      <c r="Y223" s="155">
        <v>0</v>
      </c>
      <c r="Z223" s="155">
        <v>0</v>
      </c>
      <c r="AA223" s="155">
        <v>0</v>
      </c>
      <c r="AB223" s="155">
        <v>0</v>
      </c>
      <c r="AC223" s="155">
        <v>0</v>
      </c>
      <c r="AD223" s="155">
        <v>0</v>
      </c>
      <c r="AE223" s="155">
        <v>0</v>
      </c>
      <c r="AF223" s="155">
        <f t="shared" si="133"/>
        <v>0</v>
      </c>
      <c r="AG223" s="156">
        <v>0</v>
      </c>
      <c r="AH223" s="155">
        <v>0</v>
      </c>
      <c r="AI223" s="155">
        <v>0</v>
      </c>
      <c r="AJ223" s="155">
        <v>0</v>
      </c>
      <c r="AK223" s="155">
        <v>0</v>
      </c>
      <c r="AL223" s="155">
        <v>0</v>
      </c>
      <c r="AM223" s="155">
        <v>0</v>
      </c>
      <c r="AN223" s="155">
        <v>0</v>
      </c>
      <c r="AO223" s="155">
        <v>0</v>
      </c>
      <c r="AP223" s="155">
        <v>0</v>
      </c>
      <c r="AQ223" s="155">
        <v>0</v>
      </c>
      <c r="AR223" s="155">
        <v>0</v>
      </c>
      <c r="AS223" s="155">
        <v>0</v>
      </c>
      <c r="AT223" s="155">
        <f t="shared" si="134"/>
        <v>0</v>
      </c>
      <c r="AU223" s="156">
        <v>0</v>
      </c>
      <c r="AV223" s="155">
        <v>0</v>
      </c>
      <c r="AW223" s="155">
        <v>0</v>
      </c>
      <c r="AX223" s="155">
        <v>0</v>
      </c>
      <c r="AY223" s="155">
        <v>0</v>
      </c>
      <c r="AZ223" s="155">
        <v>0</v>
      </c>
      <c r="BA223" s="155">
        <v>0</v>
      </c>
      <c r="BB223" s="155">
        <v>0</v>
      </c>
      <c r="BC223" s="155">
        <v>0</v>
      </c>
      <c r="BD223" s="155">
        <v>0</v>
      </c>
      <c r="BE223" s="155">
        <v>0</v>
      </c>
      <c r="BF223" s="155">
        <v>0</v>
      </c>
      <c r="BG223" s="155">
        <v>0</v>
      </c>
      <c r="BH223" s="155">
        <f t="shared" si="135"/>
        <v>0</v>
      </c>
      <c r="BI223" s="156">
        <v>0</v>
      </c>
      <c r="BJ223" s="155">
        <v>0</v>
      </c>
      <c r="BK223" s="155">
        <v>0</v>
      </c>
      <c r="BL223" s="155">
        <v>7166666.666666667</v>
      </c>
      <c r="BM223" s="155">
        <v>7166666.666666667</v>
      </c>
      <c r="BN223" s="155">
        <v>7166666.666666667</v>
      </c>
      <c r="BO223" s="155">
        <v>7166666.666666667</v>
      </c>
      <c r="BP223" s="155">
        <v>7166666.666666667</v>
      </c>
      <c r="BQ223" s="155">
        <v>7166666.666666667</v>
      </c>
      <c r="BR223" s="155">
        <v>7166666.666666667</v>
      </c>
      <c r="BS223" s="155">
        <v>7166666.666666667</v>
      </c>
      <c r="BT223" s="155">
        <v>7166666.666666667</v>
      </c>
      <c r="BU223" s="155">
        <v>7166666.666666667</v>
      </c>
      <c r="BV223" s="155">
        <f t="shared" si="107"/>
        <v>71666666.666666657</v>
      </c>
      <c r="BW223" s="156">
        <f t="shared" si="141"/>
        <v>358333333.33333337</v>
      </c>
      <c r="BX223" s="157">
        <v>7166666.666666667</v>
      </c>
      <c r="BY223" s="157">
        <v>7166666.666666667</v>
      </c>
      <c r="BZ223" s="157">
        <v>7166666.666666667</v>
      </c>
      <c r="CA223" s="157">
        <v>7166666.666666667</v>
      </c>
      <c r="CB223" s="157">
        <v>7166666.666666667</v>
      </c>
      <c r="CC223" s="157">
        <v>7166666.666666667</v>
      </c>
      <c r="CD223" s="157">
        <v>7166666.666666667</v>
      </c>
      <c r="CE223" s="157">
        <v>7166666.666666667</v>
      </c>
      <c r="CF223" s="157">
        <v>7166666.666666667</v>
      </c>
      <c r="CG223" s="157">
        <v>7166666.666666667</v>
      </c>
      <c r="CH223" s="157">
        <v>7166666.666666667</v>
      </c>
      <c r="CI223" s="157">
        <v>7166666.666666667</v>
      </c>
      <c r="CJ223" s="155">
        <f t="shared" si="137"/>
        <v>86000000</v>
      </c>
      <c r="CK223" s="156">
        <f t="shared" si="123"/>
        <v>272333333.33333337</v>
      </c>
      <c r="CL223" s="155">
        <v>7166666.666666667</v>
      </c>
      <c r="CM223" s="155">
        <v>7166666.666666667</v>
      </c>
      <c r="CN223" s="155">
        <v>7166666.666666667</v>
      </c>
      <c r="CO223" s="155">
        <v>7166666.666666667</v>
      </c>
      <c r="CP223" s="155">
        <v>7166666.666666667</v>
      </c>
      <c r="CQ223" s="155">
        <v>7166666.666666667</v>
      </c>
      <c r="CR223" s="155">
        <v>7166666.666666667</v>
      </c>
      <c r="CS223" s="155">
        <v>7166666.666666667</v>
      </c>
      <c r="CT223" s="155">
        <v>7166666.666666667</v>
      </c>
      <c r="CU223" s="155">
        <v>7166666.666666667</v>
      </c>
      <c r="CV223" s="155">
        <v>7166666.666666667</v>
      </c>
      <c r="CW223" s="155">
        <v>7166666.666666667</v>
      </c>
      <c r="CX223" s="155">
        <f t="shared" si="132"/>
        <v>86000000</v>
      </c>
      <c r="CY223" s="155">
        <f t="shared" si="138"/>
        <v>186333333.33333337</v>
      </c>
      <c r="CZ223" s="155">
        <f t="shared" si="140"/>
        <v>7166666.666666667</v>
      </c>
      <c r="DA223" s="155">
        <v>7166666.666666667</v>
      </c>
      <c r="DB223" s="155">
        <v>7166666.666666667</v>
      </c>
      <c r="DC223" s="155">
        <v>7166666.666666667</v>
      </c>
      <c r="DD223" s="155"/>
      <c r="DE223" s="155"/>
      <c r="DF223" s="155"/>
      <c r="DG223" s="155"/>
      <c r="DH223" s="155"/>
      <c r="DI223" s="155"/>
      <c r="DJ223" s="155"/>
      <c r="DK223" s="155"/>
      <c r="DL223" s="155">
        <f t="shared" si="117"/>
        <v>28666666.666666668</v>
      </c>
      <c r="DM223" s="155">
        <f t="shared" si="129"/>
        <v>157666666.66666672</v>
      </c>
      <c r="DN223" s="1">
        <f t="shared" si="130"/>
        <v>2023</v>
      </c>
    </row>
    <row r="224" spans="1:118" ht="13" x14ac:dyDescent="0.25">
      <c r="A224" s="80" t="s">
        <v>715</v>
      </c>
      <c r="B224" s="80" t="s">
        <v>39</v>
      </c>
      <c r="C224" s="72"/>
      <c r="D224" s="71" t="s">
        <v>566</v>
      </c>
      <c r="E224" s="142" t="s">
        <v>945</v>
      </c>
      <c r="F224" s="71" t="s">
        <v>568</v>
      </c>
      <c r="G224" s="73">
        <v>44986</v>
      </c>
      <c r="H224" s="73">
        <v>44986</v>
      </c>
      <c r="I224" s="74" t="s">
        <v>1228</v>
      </c>
      <c r="J224" s="74">
        <v>1001202000</v>
      </c>
      <c r="K224" s="75" t="s">
        <v>50</v>
      </c>
      <c r="L224" s="71"/>
      <c r="M224" s="38" t="str">
        <f t="shared" si="111"/>
        <v>6424</v>
      </c>
      <c r="N224" s="71">
        <v>6424001905</v>
      </c>
      <c r="O224" s="75">
        <v>6424001905</v>
      </c>
      <c r="P224" s="76"/>
      <c r="Q224" s="77"/>
      <c r="R224" s="76">
        <v>280000000</v>
      </c>
      <c r="S224" s="170">
        <f t="shared" si="128"/>
        <v>2333333.3333333335</v>
      </c>
      <c r="T224" s="155">
        <v>0</v>
      </c>
      <c r="U224" s="155">
        <v>0</v>
      </c>
      <c r="V224" s="155">
        <v>0</v>
      </c>
      <c r="W224" s="155">
        <v>0</v>
      </c>
      <c r="X224" s="155">
        <v>0</v>
      </c>
      <c r="Y224" s="155">
        <v>0</v>
      </c>
      <c r="Z224" s="155">
        <v>0</v>
      </c>
      <c r="AA224" s="155">
        <v>0</v>
      </c>
      <c r="AB224" s="155">
        <v>0</v>
      </c>
      <c r="AC224" s="155">
        <v>0</v>
      </c>
      <c r="AD224" s="155">
        <v>0</v>
      </c>
      <c r="AE224" s="155">
        <v>0</v>
      </c>
      <c r="AF224" s="155">
        <f t="shared" si="133"/>
        <v>0</v>
      </c>
      <c r="AG224" s="156">
        <v>0</v>
      </c>
      <c r="AH224" s="155">
        <v>0</v>
      </c>
      <c r="AI224" s="155">
        <v>0</v>
      </c>
      <c r="AJ224" s="155">
        <v>0</v>
      </c>
      <c r="AK224" s="155">
        <v>0</v>
      </c>
      <c r="AL224" s="155">
        <v>0</v>
      </c>
      <c r="AM224" s="155">
        <v>0</v>
      </c>
      <c r="AN224" s="155">
        <v>0</v>
      </c>
      <c r="AO224" s="155">
        <v>0</v>
      </c>
      <c r="AP224" s="155">
        <v>0</v>
      </c>
      <c r="AQ224" s="155">
        <v>0</v>
      </c>
      <c r="AR224" s="155">
        <v>0</v>
      </c>
      <c r="AS224" s="155">
        <v>0</v>
      </c>
      <c r="AT224" s="155">
        <f t="shared" si="134"/>
        <v>0</v>
      </c>
      <c r="AU224" s="156">
        <v>0</v>
      </c>
      <c r="AV224" s="155">
        <v>0</v>
      </c>
      <c r="AW224" s="155">
        <v>0</v>
      </c>
      <c r="AX224" s="155">
        <v>0</v>
      </c>
      <c r="AY224" s="155">
        <v>0</v>
      </c>
      <c r="AZ224" s="155">
        <v>0</v>
      </c>
      <c r="BA224" s="155">
        <v>0</v>
      </c>
      <c r="BB224" s="155">
        <v>0</v>
      </c>
      <c r="BC224" s="155">
        <v>0</v>
      </c>
      <c r="BD224" s="155">
        <v>0</v>
      </c>
      <c r="BE224" s="155">
        <v>0</v>
      </c>
      <c r="BF224" s="155">
        <v>0</v>
      </c>
      <c r="BG224" s="155">
        <v>0</v>
      </c>
      <c r="BH224" s="155">
        <f t="shared" si="135"/>
        <v>0</v>
      </c>
      <c r="BI224" s="156">
        <v>0</v>
      </c>
      <c r="BJ224" s="155">
        <v>0</v>
      </c>
      <c r="BK224" s="155">
        <v>0</v>
      </c>
      <c r="BL224" s="155">
        <v>7777777.777777778</v>
      </c>
      <c r="BM224" s="155">
        <v>7777777.777777778</v>
      </c>
      <c r="BN224" s="155">
        <v>7777777.777777778</v>
      </c>
      <c r="BO224" s="155">
        <v>7777777.777777778</v>
      </c>
      <c r="BP224" s="155">
        <v>7777777.777777778</v>
      </c>
      <c r="BQ224" s="155">
        <v>7777777.777777778</v>
      </c>
      <c r="BR224" s="155">
        <v>7777777.777777778</v>
      </c>
      <c r="BS224" s="155">
        <v>7777777.777777778</v>
      </c>
      <c r="BT224" s="155">
        <v>7777777.777777778</v>
      </c>
      <c r="BU224" s="155">
        <v>7777777.777777778</v>
      </c>
      <c r="BV224" s="155">
        <f t="shared" si="107"/>
        <v>77777777.777777776</v>
      </c>
      <c r="BW224" s="156">
        <f t="shared" si="141"/>
        <v>202222222.22222221</v>
      </c>
      <c r="BX224" s="157">
        <v>7777777.777777778</v>
      </c>
      <c r="BY224" s="157">
        <v>7777777.777777778</v>
      </c>
      <c r="BZ224" s="157">
        <v>7777777.777777778</v>
      </c>
      <c r="CA224" s="157">
        <v>7777777.777777778</v>
      </c>
      <c r="CB224" s="157">
        <v>7777777.777777778</v>
      </c>
      <c r="CC224" s="157">
        <v>7777777.777777778</v>
      </c>
      <c r="CD224" s="157">
        <v>7777777.777777778</v>
      </c>
      <c r="CE224" s="157">
        <v>7777777.777777778</v>
      </c>
      <c r="CF224" s="157">
        <v>7777777.777777778</v>
      </c>
      <c r="CG224" s="157">
        <v>7777777.777777778</v>
      </c>
      <c r="CH224" s="157">
        <v>7777777.777777778</v>
      </c>
      <c r="CI224" s="157">
        <v>7777777.777777778</v>
      </c>
      <c r="CJ224" s="155">
        <f t="shared" si="137"/>
        <v>93333333.333333328</v>
      </c>
      <c r="CK224" s="156">
        <f t="shared" si="123"/>
        <v>108888888.88888888</v>
      </c>
      <c r="CL224" s="155">
        <v>7777777.777777778</v>
      </c>
      <c r="CM224" s="155">
        <v>7777777.777777778</v>
      </c>
      <c r="CN224" s="155">
        <v>7777777.777777778</v>
      </c>
      <c r="CO224" s="155">
        <v>7777777.777777778</v>
      </c>
      <c r="CP224" s="155">
        <v>7777777.777777778</v>
      </c>
      <c r="CQ224" s="155">
        <v>7777777.777777778</v>
      </c>
      <c r="CR224" s="155">
        <v>7777777.777777778</v>
      </c>
      <c r="CS224" s="155">
        <v>7777777.777777778</v>
      </c>
      <c r="CT224" s="155">
        <v>7777777.777777778</v>
      </c>
      <c r="CU224" s="155">
        <v>7777777.777777778</v>
      </c>
      <c r="CV224" s="155">
        <v>7777777.777777778</v>
      </c>
      <c r="CW224" s="155">
        <v>7777777.777777778</v>
      </c>
      <c r="CX224" s="155">
        <f t="shared" si="132"/>
        <v>93333333.333333328</v>
      </c>
      <c r="CY224" s="155">
        <f t="shared" si="138"/>
        <v>15555555.555555552</v>
      </c>
      <c r="CZ224" s="155">
        <f t="shared" si="140"/>
        <v>2333333.3333333335</v>
      </c>
      <c r="DA224" s="155">
        <v>2333333.3333333335</v>
      </c>
      <c r="DB224" s="155">
        <v>2333333.3333333335</v>
      </c>
      <c r="DC224" s="155">
        <v>2333333.3333333335</v>
      </c>
      <c r="DD224" s="155"/>
      <c r="DE224" s="155"/>
      <c r="DF224" s="155"/>
      <c r="DG224" s="155"/>
      <c r="DH224" s="155"/>
      <c r="DI224" s="155"/>
      <c r="DJ224" s="155"/>
      <c r="DK224" s="155"/>
      <c r="DL224" s="155">
        <f t="shared" si="117"/>
        <v>9333333.333333334</v>
      </c>
      <c r="DM224" s="155">
        <f t="shared" si="129"/>
        <v>6222222.2222222183</v>
      </c>
      <c r="DN224" s="1">
        <f t="shared" si="130"/>
        <v>2023</v>
      </c>
    </row>
    <row r="225" spans="1:118" ht="13" x14ac:dyDescent="0.25">
      <c r="A225" s="80" t="s">
        <v>715</v>
      </c>
      <c r="B225" s="80" t="s">
        <v>39</v>
      </c>
      <c r="C225" s="72"/>
      <c r="D225" s="71" t="s">
        <v>566</v>
      </c>
      <c r="E225" s="142" t="s">
        <v>946</v>
      </c>
      <c r="F225" s="71" t="s">
        <v>569</v>
      </c>
      <c r="G225" s="73">
        <v>44986</v>
      </c>
      <c r="H225" s="73">
        <v>44986</v>
      </c>
      <c r="I225" s="74" t="s">
        <v>1228</v>
      </c>
      <c r="J225" s="74">
        <v>1001202000</v>
      </c>
      <c r="K225" s="75" t="s">
        <v>50</v>
      </c>
      <c r="L225" s="71"/>
      <c r="M225" s="38" t="str">
        <f t="shared" si="111"/>
        <v>6424</v>
      </c>
      <c r="N225" s="71">
        <v>6424001905</v>
      </c>
      <c r="O225" s="75">
        <v>6424001905</v>
      </c>
      <c r="P225" s="76"/>
      <c r="Q225" s="77"/>
      <c r="R225" s="76">
        <v>210000000</v>
      </c>
      <c r="S225" s="170">
        <f t="shared" si="128"/>
        <v>1750000</v>
      </c>
      <c r="T225" s="155">
        <v>0</v>
      </c>
      <c r="U225" s="155">
        <v>0</v>
      </c>
      <c r="V225" s="155">
        <v>0</v>
      </c>
      <c r="W225" s="155">
        <v>0</v>
      </c>
      <c r="X225" s="155">
        <v>0</v>
      </c>
      <c r="Y225" s="155">
        <v>0</v>
      </c>
      <c r="Z225" s="155">
        <v>0</v>
      </c>
      <c r="AA225" s="155">
        <v>0</v>
      </c>
      <c r="AB225" s="155">
        <v>0</v>
      </c>
      <c r="AC225" s="155">
        <v>0</v>
      </c>
      <c r="AD225" s="155">
        <v>0</v>
      </c>
      <c r="AE225" s="155">
        <v>0</v>
      </c>
      <c r="AF225" s="155">
        <f t="shared" si="133"/>
        <v>0</v>
      </c>
      <c r="AG225" s="156">
        <v>0</v>
      </c>
      <c r="AH225" s="155">
        <v>0</v>
      </c>
      <c r="AI225" s="155">
        <v>0</v>
      </c>
      <c r="AJ225" s="155">
        <v>0</v>
      </c>
      <c r="AK225" s="155">
        <v>0</v>
      </c>
      <c r="AL225" s="155">
        <v>0</v>
      </c>
      <c r="AM225" s="155">
        <v>0</v>
      </c>
      <c r="AN225" s="155">
        <v>0</v>
      </c>
      <c r="AO225" s="155">
        <v>0</v>
      </c>
      <c r="AP225" s="155">
        <v>0</v>
      </c>
      <c r="AQ225" s="155">
        <v>0</v>
      </c>
      <c r="AR225" s="155">
        <v>0</v>
      </c>
      <c r="AS225" s="155">
        <v>0</v>
      </c>
      <c r="AT225" s="155">
        <f t="shared" si="134"/>
        <v>0</v>
      </c>
      <c r="AU225" s="156">
        <v>0</v>
      </c>
      <c r="AV225" s="155">
        <v>0</v>
      </c>
      <c r="AW225" s="155">
        <v>0</v>
      </c>
      <c r="AX225" s="155">
        <v>0</v>
      </c>
      <c r="AY225" s="155">
        <v>0</v>
      </c>
      <c r="AZ225" s="155">
        <v>0</v>
      </c>
      <c r="BA225" s="155">
        <v>0</v>
      </c>
      <c r="BB225" s="155">
        <v>0</v>
      </c>
      <c r="BC225" s="155">
        <v>0</v>
      </c>
      <c r="BD225" s="155">
        <v>0</v>
      </c>
      <c r="BE225" s="155">
        <v>0</v>
      </c>
      <c r="BF225" s="155">
        <v>0</v>
      </c>
      <c r="BG225" s="155">
        <v>0</v>
      </c>
      <c r="BH225" s="155">
        <f t="shared" si="135"/>
        <v>0</v>
      </c>
      <c r="BI225" s="156">
        <v>0</v>
      </c>
      <c r="BJ225" s="155">
        <v>0</v>
      </c>
      <c r="BK225" s="155">
        <v>0</v>
      </c>
      <c r="BL225" s="155">
        <v>5833333.333333333</v>
      </c>
      <c r="BM225" s="155">
        <v>5833333.333333333</v>
      </c>
      <c r="BN225" s="155">
        <v>5833333.333333333</v>
      </c>
      <c r="BO225" s="155">
        <v>5833333.333333333</v>
      </c>
      <c r="BP225" s="155">
        <v>5833333.333333333</v>
      </c>
      <c r="BQ225" s="155">
        <v>5833333.333333333</v>
      </c>
      <c r="BR225" s="155">
        <v>5833333.333333333</v>
      </c>
      <c r="BS225" s="155">
        <v>5833333.333333333</v>
      </c>
      <c r="BT225" s="155">
        <v>5833333.333333333</v>
      </c>
      <c r="BU225" s="155">
        <v>5833333.333333333</v>
      </c>
      <c r="BV225" s="155">
        <f t="shared" ref="BV225:BV288" si="142">+SUM(BJ225:BU225)</f>
        <v>58333333.333333343</v>
      </c>
      <c r="BW225" s="156">
        <f t="shared" si="141"/>
        <v>151666666.66666666</v>
      </c>
      <c r="BX225" s="157">
        <v>5833333.333333333</v>
      </c>
      <c r="BY225" s="157">
        <v>5833333.333333333</v>
      </c>
      <c r="BZ225" s="157">
        <v>5833333.333333333</v>
      </c>
      <c r="CA225" s="157">
        <v>5833333.333333333</v>
      </c>
      <c r="CB225" s="157">
        <v>5833333.333333333</v>
      </c>
      <c r="CC225" s="157">
        <v>5833333.333333333</v>
      </c>
      <c r="CD225" s="157">
        <v>5833333.333333333</v>
      </c>
      <c r="CE225" s="157">
        <v>5833333.333333333</v>
      </c>
      <c r="CF225" s="157">
        <v>5833333.333333333</v>
      </c>
      <c r="CG225" s="157">
        <v>5833333.333333333</v>
      </c>
      <c r="CH225" s="157">
        <v>5833333.333333333</v>
      </c>
      <c r="CI225" s="157">
        <v>5833333.333333333</v>
      </c>
      <c r="CJ225" s="155">
        <f t="shared" si="137"/>
        <v>70000000.000000015</v>
      </c>
      <c r="CK225" s="156">
        <f t="shared" si="123"/>
        <v>81666666.666666642</v>
      </c>
      <c r="CL225" s="155">
        <v>5833333.333333333</v>
      </c>
      <c r="CM225" s="155">
        <v>5833333.333333333</v>
      </c>
      <c r="CN225" s="155">
        <v>5833333.333333333</v>
      </c>
      <c r="CO225" s="155">
        <v>5833333.333333333</v>
      </c>
      <c r="CP225" s="155">
        <v>5833333.333333333</v>
      </c>
      <c r="CQ225" s="155">
        <v>5833333.333333333</v>
      </c>
      <c r="CR225" s="155">
        <v>5833333.333333333</v>
      </c>
      <c r="CS225" s="155">
        <v>5833333.333333333</v>
      </c>
      <c r="CT225" s="155">
        <v>5833333.333333333</v>
      </c>
      <c r="CU225" s="155">
        <v>5833333.333333333</v>
      </c>
      <c r="CV225" s="155">
        <v>5833333.333333333</v>
      </c>
      <c r="CW225" s="155">
        <v>5833333.333333333</v>
      </c>
      <c r="CX225" s="155">
        <f t="shared" si="132"/>
        <v>70000000.000000015</v>
      </c>
      <c r="CY225" s="155">
        <f t="shared" si="138"/>
        <v>11666666.666666627</v>
      </c>
      <c r="CZ225" s="155">
        <f t="shared" si="140"/>
        <v>1750000</v>
      </c>
      <c r="DA225" s="155">
        <v>1750000</v>
      </c>
      <c r="DB225" s="155">
        <v>1750000</v>
      </c>
      <c r="DC225" s="155">
        <v>1750000</v>
      </c>
      <c r="DD225" s="155"/>
      <c r="DE225" s="155"/>
      <c r="DF225" s="155"/>
      <c r="DG225" s="155"/>
      <c r="DH225" s="155"/>
      <c r="DI225" s="155"/>
      <c r="DJ225" s="155"/>
      <c r="DK225" s="155"/>
      <c r="DL225" s="155">
        <f t="shared" si="117"/>
        <v>7000000</v>
      </c>
      <c r="DM225" s="155">
        <f t="shared" si="129"/>
        <v>4666666.6666666269</v>
      </c>
      <c r="DN225" s="1">
        <f t="shared" si="130"/>
        <v>2023</v>
      </c>
    </row>
    <row r="226" spans="1:118" ht="13" x14ac:dyDescent="0.25">
      <c r="A226" s="80" t="s">
        <v>715</v>
      </c>
      <c r="B226" s="80" t="s">
        <v>39</v>
      </c>
      <c r="C226" s="72"/>
      <c r="D226" s="71" t="s">
        <v>176</v>
      </c>
      <c r="E226" s="142" t="s">
        <v>947</v>
      </c>
      <c r="F226" s="71" t="s">
        <v>577</v>
      </c>
      <c r="G226" s="73">
        <v>44986</v>
      </c>
      <c r="H226" s="73">
        <v>44986</v>
      </c>
      <c r="I226" s="74" t="s">
        <v>720</v>
      </c>
      <c r="J226" s="74">
        <v>1001202000</v>
      </c>
      <c r="K226" s="75" t="s">
        <v>50</v>
      </c>
      <c r="L226" s="71"/>
      <c r="M226" s="38" t="str">
        <f t="shared" si="111"/>
        <v>6424</v>
      </c>
      <c r="N226" s="71">
        <v>6424001904</v>
      </c>
      <c r="O226" s="75">
        <v>6274001904</v>
      </c>
      <c r="P226" s="76"/>
      <c r="Q226" s="77"/>
      <c r="R226" s="76">
        <v>53420000</v>
      </c>
      <c r="S226" s="170">
        <f t="shared" si="128"/>
        <v>4451666.666666667</v>
      </c>
      <c r="T226" s="155">
        <v>0</v>
      </c>
      <c r="U226" s="155">
        <v>0</v>
      </c>
      <c r="V226" s="155">
        <v>0</v>
      </c>
      <c r="W226" s="155">
        <v>0</v>
      </c>
      <c r="X226" s="155">
        <v>0</v>
      </c>
      <c r="Y226" s="155">
        <v>0</v>
      </c>
      <c r="Z226" s="155">
        <v>0</v>
      </c>
      <c r="AA226" s="155">
        <v>0</v>
      </c>
      <c r="AB226" s="155">
        <v>0</v>
      </c>
      <c r="AC226" s="155">
        <v>0</v>
      </c>
      <c r="AD226" s="155">
        <v>0</v>
      </c>
      <c r="AE226" s="155">
        <v>0</v>
      </c>
      <c r="AF226" s="155">
        <f t="shared" si="133"/>
        <v>0</v>
      </c>
      <c r="AG226" s="156">
        <v>0</v>
      </c>
      <c r="AH226" s="155">
        <v>0</v>
      </c>
      <c r="AI226" s="155">
        <v>0</v>
      </c>
      <c r="AJ226" s="155">
        <v>0</v>
      </c>
      <c r="AK226" s="155">
        <v>0</v>
      </c>
      <c r="AL226" s="155">
        <v>0</v>
      </c>
      <c r="AM226" s="155">
        <v>0</v>
      </c>
      <c r="AN226" s="155">
        <v>0</v>
      </c>
      <c r="AO226" s="155">
        <v>0</v>
      </c>
      <c r="AP226" s="155">
        <v>0</v>
      </c>
      <c r="AQ226" s="155">
        <v>0</v>
      </c>
      <c r="AR226" s="155">
        <v>0</v>
      </c>
      <c r="AS226" s="155">
        <v>0</v>
      </c>
      <c r="AT226" s="155">
        <f t="shared" si="134"/>
        <v>0</v>
      </c>
      <c r="AU226" s="156">
        <v>0</v>
      </c>
      <c r="AV226" s="155">
        <v>0</v>
      </c>
      <c r="AW226" s="155">
        <v>0</v>
      </c>
      <c r="AX226" s="155">
        <v>0</v>
      </c>
      <c r="AY226" s="155">
        <v>0</v>
      </c>
      <c r="AZ226" s="155">
        <v>0</v>
      </c>
      <c r="BA226" s="155">
        <v>0</v>
      </c>
      <c r="BB226" s="155">
        <v>0</v>
      </c>
      <c r="BC226" s="155">
        <v>0</v>
      </c>
      <c r="BD226" s="155">
        <v>0</v>
      </c>
      <c r="BE226" s="155">
        <v>0</v>
      </c>
      <c r="BF226" s="155">
        <v>0</v>
      </c>
      <c r="BG226" s="155">
        <v>0</v>
      </c>
      <c r="BH226" s="155">
        <f t="shared" si="135"/>
        <v>0</v>
      </c>
      <c r="BI226" s="156">
        <v>0</v>
      </c>
      <c r="BJ226" s="155">
        <v>0</v>
      </c>
      <c r="BK226" s="155">
        <v>0</v>
      </c>
      <c r="BL226" s="155">
        <v>4451666.666666667</v>
      </c>
      <c r="BM226" s="155">
        <v>4451666.666666667</v>
      </c>
      <c r="BN226" s="155">
        <v>4451666.666666667</v>
      </c>
      <c r="BO226" s="155">
        <v>4451666.666666667</v>
      </c>
      <c r="BP226" s="155">
        <v>4451666.666666667</v>
      </c>
      <c r="BQ226" s="155">
        <v>4451666.666666667</v>
      </c>
      <c r="BR226" s="155">
        <v>4451666.666666667</v>
      </c>
      <c r="BS226" s="155">
        <v>4451666.666666667</v>
      </c>
      <c r="BT226" s="155">
        <v>4451666.666666667</v>
      </c>
      <c r="BU226" s="155">
        <v>4451666.666666667</v>
      </c>
      <c r="BV226" s="155">
        <f t="shared" si="142"/>
        <v>44516666.666666664</v>
      </c>
      <c r="BW226" s="156">
        <f t="shared" si="141"/>
        <v>8903333.3333333358</v>
      </c>
      <c r="BX226" s="157">
        <v>4451666.666666667</v>
      </c>
      <c r="BY226" s="157">
        <v>4451674.666666667</v>
      </c>
      <c r="BZ226" s="157">
        <v>0</v>
      </c>
      <c r="CA226" s="157">
        <v>0</v>
      </c>
      <c r="CB226" s="157">
        <v>0</v>
      </c>
      <c r="CC226" s="157">
        <v>0</v>
      </c>
      <c r="CD226" s="157">
        <v>0</v>
      </c>
      <c r="CE226" s="157">
        <v>0</v>
      </c>
      <c r="CF226" s="157">
        <v>0</v>
      </c>
      <c r="CG226" s="157">
        <v>0</v>
      </c>
      <c r="CH226" s="157">
        <v>0</v>
      </c>
      <c r="CI226" s="157">
        <v>0</v>
      </c>
      <c r="CJ226" s="155">
        <f t="shared" si="137"/>
        <v>8903341.333333334</v>
      </c>
      <c r="CK226" s="156">
        <f t="shared" si="123"/>
        <v>-7.9999999981373549</v>
      </c>
      <c r="CL226" s="155">
        <v>0</v>
      </c>
      <c r="CM226" s="155">
        <v>0</v>
      </c>
      <c r="CN226" s="155">
        <v>0</v>
      </c>
      <c r="CO226" s="155">
        <v>0</v>
      </c>
      <c r="CP226" s="155">
        <v>0</v>
      </c>
      <c r="CQ226" s="155">
        <v>0</v>
      </c>
      <c r="CR226" s="155">
        <v>0</v>
      </c>
      <c r="CS226" s="155">
        <v>0</v>
      </c>
      <c r="CT226" s="155">
        <v>0</v>
      </c>
      <c r="CU226" s="155">
        <v>0</v>
      </c>
      <c r="CV226" s="155">
        <v>0</v>
      </c>
      <c r="CW226" s="155">
        <v>0</v>
      </c>
      <c r="CX226" s="155">
        <f t="shared" si="132"/>
        <v>0</v>
      </c>
      <c r="CY226" s="155">
        <f t="shared" si="138"/>
        <v>-7.9999999981373549</v>
      </c>
      <c r="CZ226" s="155"/>
      <c r="DA226" s="155"/>
      <c r="DB226" s="155"/>
      <c r="DC226" s="155">
        <v>0</v>
      </c>
      <c r="DD226" s="155"/>
      <c r="DE226" s="155"/>
      <c r="DF226" s="155"/>
      <c r="DG226" s="155"/>
      <c r="DH226" s="155"/>
      <c r="DI226" s="155"/>
      <c r="DJ226" s="155"/>
      <c r="DK226" s="155"/>
      <c r="DL226" s="155">
        <f t="shared" si="117"/>
        <v>0</v>
      </c>
      <c r="DM226" s="155">
        <f t="shared" si="129"/>
        <v>-7.9999999981373549</v>
      </c>
      <c r="DN226" s="1">
        <f t="shared" si="130"/>
        <v>2023</v>
      </c>
    </row>
    <row r="227" spans="1:118" ht="13" x14ac:dyDescent="0.25">
      <c r="A227" s="80" t="s">
        <v>715</v>
      </c>
      <c r="B227" s="80" t="s">
        <v>39</v>
      </c>
      <c r="C227" s="72"/>
      <c r="D227" s="71" t="s">
        <v>176</v>
      </c>
      <c r="E227" s="142" t="s">
        <v>949</v>
      </c>
      <c r="F227" s="71" t="s">
        <v>578</v>
      </c>
      <c r="G227" s="73">
        <v>44986</v>
      </c>
      <c r="H227" s="73">
        <v>45017</v>
      </c>
      <c r="I227" s="74" t="s">
        <v>1228</v>
      </c>
      <c r="J227" s="74">
        <v>1001202000</v>
      </c>
      <c r="K227" s="75" t="s">
        <v>50</v>
      </c>
      <c r="L227" s="71"/>
      <c r="M227" s="38" t="str">
        <f t="shared" si="111"/>
        <v>6424</v>
      </c>
      <c r="N227" s="160">
        <v>6424001904</v>
      </c>
      <c r="O227" s="75">
        <v>6274001904</v>
      </c>
      <c r="P227" s="76"/>
      <c r="Q227" s="77"/>
      <c r="R227" s="76">
        <v>110306000</v>
      </c>
      <c r="S227" s="170">
        <f t="shared" si="128"/>
        <v>919216.66666666663</v>
      </c>
      <c r="T227" s="155">
        <v>0</v>
      </c>
      <c r="U227" s="155">
        <v>0</v>
      </c>
      <c r="V227" s="155">
        <v>0</v>
      </c>
      <c r="W227" s="155">
        <v>0</v>
      </c>
      <c r="X227" s="155">
        <v>0</v>
      </c>
      <c r="Y227" s="155">
        <v>0</v>
      </c>
      <c r="Z227" s="155">
        <v>0</v>
      </c>
      <c r="AA227" s="155">
        <v>0</v>
      </c>
      <c r="AB227" s="155">
        <v>0</v>
      </c>
      <c r="AC227" s="155">
        <v>0</v>
      </c>
      <c r="AD227" s="155">
        <v>0</v>
      </c>
      <c r="AE227" s="155">
        <v>0</v>
      </c>
      <c r="AF227" s="155">
        <f t="shared" si="133"/>
        <v>0</v>
      </c>
      <c r="AG227" s="156">
        <v>0</v>
      </c>
      <c r="AH227" s="155">
        <v>0</v>
      </c>
      <c r="AI227" s="155">
        <v>0</v>
      </c>
      <c r="AJ227" s="155">
        <v>0</v>
      </c>
      <c r="AK227" s="155">
        <v>0</v>
      </c>
      <c r="AL227" s="155">
        <v>0</v>
      </c>
      <c r="AM227" s="155">
        <v>0</v>
      </c>
      <c r="AN227" s="155">
        <v>0</v>
      </c>
      <c r="AO227" s="155">
        <v>0</v>
      </c>
      <c r="AP227" s="155">
        <v>0</v>
      </c>
      <c r="AQ227" s="155">
        <v>0</v>
      </c>
      <c r="AR227" s="155">
        <v>0</v>
      </c>
      <c r="AS227" s="155">
        <v>0</v>
      </c>
      <c r="AT227" s="155">
        <f t="shared" si="134"/>
        <v>0</v>
      </c>
      <c r="AU227" s="156">
        <v>0</v>
      </c>
      <c r="AV227" s="155">
        <v>0</v>
      </c>
      <c r="AW227" s="155">
        <v>0</v>
      </c>
      <c r="AX227" s="155">
        <v>0</v>
      </c>
      <c r="AY227" s="155">
        <v>0</v>
      </c>
      <c r="AZ227" s="155">
        <v>0</v>
      </c>
      <c r="BA227" s="155">
        <v>0</v>
      </c>
      <c r="BB227" s="155">
        <v>0</v>
      </c>
      <c r="BC227" s="155">
        <v>0</v>
      </c>
      <c r="BD227" s="155">
        <v>0</v>
      </c>
      <c r="BE227" s="155">
        <v>0</v>
      </c>
      <c r="BF227" s="155">
        <v>0</v>
      </c>
      <c r="BG227" s="155">
        <v>0</v>
      </c>
      <c r="BH227" s="155">
        <f t="shared" si="135"/>
        <v>0</v>
      </c>
      <c r="BI227" s="156">
        <v>0</v>
      </c>
      <c r="BJ227" s="155">
        <v>0</v>
      </c>
      <c r="BK227" s="155">
        <v>0</v>
      </c>
      <c r="BL227" s="155">
        <v>0</v>
      </c>
      <c r="BM227" s="155">
        <v>3064055.5555555555</v>
      </c>
      <c r="BN227" s="155">
        <v>3064055.5555555555</v>
      </c>
      <c r="BO227" s="155">
        <v>3064055.5555555555</v>
      </c>
      <c r="BP227" s="155">
        <v>3064055.5555555555</v>
      </c>
      <c r="BQ227" s="155">
        <v>3064055.5555555555</v>
      </c>
      <c r="BR227" s="155">
        <v>3064055.5555555555</v>
      </c>
      <c r="BS227" s="155">
        <v>3064055.5555555555</v>
      </c>
      <c r="BT227" s="155">
        <v>3064055.5555555555</v>
      </c>
      <c r="BU227" s="155">
        <v>3064055.5555555555</v>
      </c>
      <c r="BV227" s="155">
        <f t="shared" si="142"/>
        <v>27576500</v>
      </c>
      <c r="BW227" s="156">
        <f t="shared" si="141"/>
        <v>82729500</v>
      </c>
      <c r="BX227" s="157">
        <v>3064055.5555555555</v>
      </c>
      <c r="BY227" s="157">
        <v>3064055.5555555555</v>
      </c>
      <c r="BZ227" s="157">
        <v>3064055.5555555555</v>
      </c>
      <c r="CA227" s="157">
        <v>3064055.5555555555</v>
      </c>
      <c r="CB227" s="157">
        <v>3064055.5555555555</v>
      </c>
      <c r="CC227" s="157">
        <v>3064055.5555555555</v>
      </c>
      <c r="CD227" s="157">
        <v>3064055.5555555555</v>
      </c>
      <c r="CE227" s="157">
        <v>3064055.5555555555</v>
      </c>
      <c r="CF227" s="157">
        <v>3064055.5555555555</v>
      </c>
      <c r="CG227" s="157">
        <v>3064055.5555555555</v>
      </c>
      <c r="CH227" s="157">
        <v>3064055.5555555555</v>
      </c>
      <c r="CI227" s="157">
        <v>3064055.5555555555</v>
      </c>
      <c r="CJ227" s="155">
        <f t="shared" si="137"/>
        <v>36768666.666666664</v>
      </c>
      <c r="CK227" s="156">
        <f t="shared" si="123"/>
        <v>45960833.333333336</v>
      </c>
      <c r="CL227" s="155">
        <v>3064055.5555555555</v>
      </c>
      <c r="CM227" s="155">
        <v>3064055.5555555555</v>
      </c>
      <c r="CN227" s="155">
        <v>3064055.5555555555</v>
      </c>
      <c r="CO227" s="155">
        <v>3064055.5555555555</v>
      </c>
      <c r="CP227" s="155">
        <v>3064055.5555555555</v>
      </c>
      <c r="CQ227" s="155">
        <v>3064055.5555555555</v>
      </c>
      <c r="CR227" s="155">
        <v>3064055.5555555555</v>
      </c>
      <c r="CS227" s="155">
        <v>3064055.5555555555</v>
      </c>
      <c r="CT227" s="155">
        <v>3064055.5555555555</v>
      </c>
      <c r="CU227" s="155">
        <v>3064055.5555555555</v>
      </c>
      <c r="CV227" s="155">
        <v>3064055.5555555555</v>
      </c>
      <c r="CW227" s="155">
        <v>3064055.5555555555</v>
      </c>
      <c r="CX227" s="155">
        <f t="shared" si="132"/>
        <v>36768666.666666664</v>
      </c>
      <c r="CY227" s="155">
        <f t="shared" si="138"/>
        <v>9192166.6666666716</v>
      </c>
      <c r="CZ227" s="155">
        <f t="shared" ref="CZ227:CZ228" si="143">S227</f>
        <v>919216.66666666663</v>
      </c>
      <c r="DA227" s="155">
        <v>919216.66666666663</v>
      </c>
      <c r="DB227" s="155">
        <v>919216.66666666663</v>
      </c>
      <c r="DC227" s="155">
        <v>919216.66666666663</v>
      </c>
      <c r="DD227" s="155"/>
      <c r="DE227" s="155"/>
      <c r="DF227" s="155"/>
      <c r="DG227" s="155"/>
      <c r="DH227" s="155"/>
      <c r="DI227" s="155"/>
      <c r="DJ227" s="155"/>
      <c r="DK227" s="155"/>
      <c r="DL227" s="155">
        <f t="shared" si="117"/>
        <v>3676866.6666666665</v>
      </c>
      <c r="DM227" s="155">
        <f t="shared" si="129"/>
        <v>5515300.0000000056</v>
      </c>
      <c r="DN227" s="1">
        <f t="shared" si="130"/>
        <v>2023</v>
      </c>
    </row>
    <row r="228" spans="1:118" ht="13" x14ac:dyDescent="0.25">
      <c r="A228" s="80" t="s">
        <v>344</v>
      </c>
      <c r="B228" s="71" t="s">
        <v>196</v>
      </c>
      <c r="C228" s="72" t="s">
        <v>213</v>
      </c>
      <c r="D228" s="71" t="s">
        <v>82</v>
      </c>
      <c r="E228" s="142" t="s">
        <v>1147</v>
      </c>
      <c r="F228" s="71" t="s">
        <v>353</v>
      </c>
      <c r="G228" s="73">
        <v>45002</v>
      </c>
      <c r="H228" s="73">
        <v>45017</v>
      </c>
      <c r="I228" s="74" t="s">
        <v>1223</v>
      </c>
      <c r="J228" s="142" t="s">
        <v>761</v>
      </c>
      <c r="K228" s="75" t="s">
        <v>146</v>
      </c>
      <c r="L228" s="71" t="s">
        <v>215</v>
      </c>
      <c r="M228" s="38" t="str">
        <f t="shared" si="111"/>
        <v>6274</v>
      </c>
      <c r="N228" s="71">
        <v>6274001903</v>
      </c>
      <c r="O228" s="75" t="s">
        <v>346</v>
      </c>
      <c r="P228" s="76"/>
      <c r="Q228" s="77"/>
      <c r="R228" s="76">
        <v>99797292</v>
      </c>
      <c r="S228" s="170">
        <f t="shared" si="128"/>
        <v>693036.75</v>
      </c>
      <c r="T228" s="155">
        <v>0</v>
      </c>
      <c r="U228" s="155">
        <v>0</v>
      </c>
      <c r="V228" s="155">
        <v>0</v>
      </c>
      <c r="W228" s="155">
        <v>0</v>
      </c>
      <c r="X228" s="155">
        <v>0</v>
      </c>
      <c r="Y228" s="155">
        <v>0</v>
      </c>
      <c r="Z228" s="155">
        <v>0</v>
      </c>
      <c r="AA228" s="155">
        <v>0</v>
      </c>
      <c r="AB228" s="155">
        <v>0</v>
      </c>
      <c r="AC228" s="155">
        <v>0</v>
      </c>
      <c r="AD228" s="155">
        <v>0</v>
      </c>
      <c r="AE228" s="155">
        <v>0</v>
      </c>
      <c r="AF228" s="155">
        <f t="shared" si="133"/>
        <v>0</v>
      </c>
      <c r="AG228" s="156">
        <v>0</v>
      </c>
      <c r="AH228" s="155">
        <v>0</v>
      </c>
      <c r="AI228" s="155">
        <v>0</v>
      </c>
      <c r="AJ228" s="155">
        <v>0</v>
      </c>
      <c r="AK228" s="155">
        <v>0</v>
      </c>
      <c r="AL228" s="155">
        <v>0</v>
      </c>
      <c r="AM228" s="155">
        <v>0</v>
      </c>
      <c r="AN228" s="155">
        <v>0</v>
      </c>
      <c r="AO228" s="155">
        <v>0</v>
      </c>
      <c r="AP228" s="155">
        <v>0</v>
      </c>
      <c r="AQ228" s="155">
        <v>0</v>
      </c>
      <c r="AR228" s="155">
        <v>0</v>
      </c>
      <c r="AS228" s="155">
        <v>0</v>
      </c>
      <c r="AT228" s="155">
        <f t="shared" si="134"/>
        <v>0</v>
      </c>
      <c r="AU228" s="156">
        <v>0</v>
      </c>
      <c r="AV228" s="155">
        <v>0</v>
      </c>
      <c r="AW228" s="155">
        <v>0</v>
      </c>
      <c r="AX228" s="155">
        <v>0</v>
      </c>
      <c r="AY228" s="155">
        <v>0</v>
      </c>
      <c r="AZ228" s="155">
        <v>0</v>
      </c>
      <c r="BA228" s="155">
        <v>0</v>
      </c>
      <c r="BB228" s="155">
        <v>0</v>
      </c>
      <c r="BC228" s="155">
        <v>0</v>
      </c>
      <c r="BD228" s="155">
        <v>0</v>
      </c>
      <c r="BE228" s="155">
        <v>0</v>
      </c>
      <c r="BF228" s="155">
        <v>0</v>
      </c>
      <c r="BG228" s="155">
        <v>0</v>
      </c>
      <c r="BH228" s="155">
        <f t="shared" si="135"/>
        <v>0</v>
      </c>
      <c r="BI228" s="156">
        <v>0</v>
      </c>
      <c r="BJ228" s="155">
        <v>0</v>
      </c>
      <c r="BK228" s="155">
        <v>0</v>
      </c>
      <c r="BL228" s="155">
        <v>0</v>
      </c>
      <c r="BM228" s="155">
        <v>1663288</v>
      </c>
      <c r="BN228" s="155">
        <v>1663288</v>
      </c>
      <c r="BO228" s="155">
        <v>1663288</v>
      </c>
      <c r="BP228" s="155">
        <v>1663288</v>
      </c>
      <c r="BQ228" s="155">
        <v>1663288</v>
      </c>
      <c r="BR228" s="155">
        <v>1663288</v>
      </c>
      <c r="BS228" s="155">
        <v>1663288</v>
      </c>
      <c r="BT228" s="155">
        <v>1663288</v>
      </c>
      <c r="BU228" s="155">
        <v>1663288</v>
      </c>
      <c r="BV228" s="155">
        <f t="shared" si="142"/>
        <v>14969592</v>
      </c>
      <c r="BW228" s="156">
        <f t="shared" si="141"/>
        <v>84827700</v>
      </c>
      <c r="BX228" s="157">
        <v>1663288</v>
      </c>
      <c r="BY228" s="157">
        <v>1663288</v>
      </c>
      <c r="BZ228" s="157">
        <v>1663288</v>
      </c>
      <c r="CA228" s="157">
        <v>1663288</v>
      </c>
      <c r="CB228" s="157">
        <v>1663288</v>
      </c>
      <c r="CC228" s="157">
        <v>1663288</v>
      </c>
      <c r="CD228" s="157">
        <v>1663288</v>
      </c>
      <c r="CE228" s="157">
        <v>1663288</v>
      </c>
      <c r="CF228" s="157">
        <v>1663288</v>
      </c>
      <c r="CG228" s="157">
        <v>1663288</v>
      </c>
      <c r="CH228" s="157">
        <v>1663288</v>
      </c>
      <c r="CI228" s="157">
        <v>1663288</v>
      </c>
      <c r="CJ228" s="155">
        <f t="shared" si="137"/>
        <v>19959456</v>
      </c>
      <c r="CK228" s="156">
        <f t="shared" si="123"/>
        <v>64868244</v>
      </c>
      <c r="CL228" s="155">
        <v>1663288</v>
      </c>
      <c r="CM228" s="155">
        <v>1663288</v>
      </c>
      <c r="CN228" s="155">
        <v>1663288</v>
      </c>
      <c r="CO228" s="155">
        <v>1663288</v>
      </c>
      <c r="CP228" s="155">
        <v>1663288</v>
      </c>
      <c r="CQ228" s="155">
        <v>1663288</v>
      </c>
      <c r="CR228" s="155">
        <v>1663288</v>
      </c>
      <c r="CS228" s="155">
        <v>1663288</v>
      </c>
      <c r="CT228" s="155">
        <v>1663288</v>
      </c>
      <c r="CU228" s="155">
        <v>1663288</v>
      </c>
      <c r="CV228" s="155">
        <v>1663288</v>
      </c>
      <c r="CW228" s="155">
        <v>1663288</v>
      </c>
      <c r="CX228" s="155">
        <f t="shared" si="132"/>
        <v>19959456</v>
      </c>
      <c r="CY228" s="155">
        <f t="shared" si="138"/>
        <v>44908788</v>
      </c>
      <c r="CZ228" s="155">
        <f t="shared" si="143"/>
        <v>693036.75</v>
      </c>
      <c r="DA228" s="155">
        <v>693036.75</v>
      </c>
      <c r="DB228" s="155">
        <v>693036.75</v>
      </c>
      <c r="DC228" s="155">
        <v>693036.75</v>
      </c>
      <c r="DD228" s="155"/>
      <c r="DE228" s="155"/>
      <c r="DF228" s="155"/>
      <c r="DG228" s="155"/>
      <c r="DH228" s="155"/>
      <c r="DI228" s="155"/>
      <c r="DJ228" s="155"/>
      <c r="DK228" s="155"/>
      <c r="DL228" s="155">
        <f t="shared" si="117"/>
        <v>2772147</v>
      </c>
      <c r="DM228" s="155">
        <f t="shared" si="129"/>
        <v>42136641</v>
      </c>
      <c r="DN228" s="1">
        <f t="shared" si="130"/>
        <v>2023</v>
      </c>
    </row>
    <row r="229" spans="1:118" ht="13" x14ac:dyDescent="0.25">
      <c r="A229" s="80" t="s">
        <v>460</v>
      </c>
      <c r="B229" s="80" t="s">
        <v>39</v>
      </c>
      <c r="C229" s="72"/>
      <c r="D229" s="71" t="s">
        <v>82</v>
      </c>
      <c r="E229" s="142" t="s">
        <v>665</v>
      </c>
      <c r="F229" s="71" t="s">
        <v>666</v>
      </c>
      <c r="G229" s="73">
        <v>45003</v>
      </c>
      <c r="H229" s="73">
        <v>45017</v>
      </c>
      <c r="I229" s="74" t="s">
        <v>720</v>
      </c>
      <c r="J229" s="74" t="s">
        <v>94</v>
      </c>
      <c r="K229" s="75" t="s">
        <v>66</v>
      </c>
      <c r="L229" s="71"/>
      <c r="M229" s="38" t="str">
        <f t="shared" si="111"/>
        <v>6274</v>
      </c>
      <c r="N229" s="160" t="s">
        <v>406</v>
      </c>
      <c r="O229" s="75">
        <v>6274001901</v>
      </c>
      <c r="P229" s="76"/>
      <c r="Q229" s="77"/>
      <c r="R229" s="76">
        <v>904588000</v>
      </c>
      <c r="S229" s="170">
        <f t="shared" si="128"/>
        <v>75382333.333333328</v>
      </c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>
        <f t="shared" si="133"/>
        <v>0</v>
      </c>
      <c r="AG229" s="156">
        <v>0</v>
      </c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>
        <f t="shared" si="134"/>
        <v>0</v>
      </c>
      <c r="AU229" s="156">
        <v>0</v>
      </c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6"/>
      <c r="BJ229" s="155">
        <v>0</v>
      </c>
      <c r="BK229" s="155">
        <v>0</v>
      </c>
      <c r="BL229" s="155">
        <v>0</v>
      </c>
      <c r="BM229" s="155">
        <v>75382333.333333328</v>
      </c>
      <c r="BN229" s="155">
        <v>75382333.333333328</v>
      </c>
      <c r="BO229" s="155">
        <v>75382333.333333328</v>
      </c>
      <c r="BP229" s="155">
        <v>75382333.333333328</v>
      </c>
      <c r="BQ229" s="155">
        <v>75382333.333333328</v>
      </c>
      <c r="BR229" s="155">
        <v>75382333.333333328</v>
      </c>
      <c r="BS229" s="155">
        <v>75382333.333333328</v>
      </c>
      <c r="BT229" s="155">
        <v>75382333.333333328</v>
      </c>
      <c r="BU229" s="155">
        <v>75382333.333333328</v>
      </c>
      <c r="BV229" s="155">
        <f t="shared" si="142"/>
        <v>678441000</v>
      </c>
      <c r="BW229" s="156">
        <f t="shared" si="141"/>
        <v>226147000</v>
      </c>
      <c r="BX229" s="157">
        <v>75382333.333333328</v>
      </c>
      <c r="BY229" s="157">
        <v>75382333.333333328</v>
      </c>
      <c r="BZ229" s="157">
        <v>75382333.333333328</v>
      </c>
      <c r="CA229" s="157">
        <v>0</v>
      </c>
      <c r="CB229" s="157">
        <v>0</v>
      </c>
      <c r="CC229" s="157">
        <v>0</v>
      </c>
      <c r="CD229" s="157">
        <v>0</v>
      </c>
      <c r="CE229" s="157">
        <v>0</v>
      </c>
      <c r="CF229" s="157">
        <v>0</v>
      </c>
      <c r="CG229" s="157">
        <v>0</v>
      </c>
      <c r="CH229" s="157">
        <v>0</v>
      </c>
      <c r="CI229" s="157">
        <v>0</v>
      </c>
      <c r="CJ229" s="155">
        <f t="shared" si="137"/>
        <v>226147000</v>
      </c>
      <c r="CK229" s="156">
        <f>BW229-CJ229</f>
        <v>0</v>
      </c>
      <c r="CL229" s="155">
        <v>0</v>
      </c>
      <c r="CM229" s="155">
        <v>0</v>
      </c>
      <c r="CN229" s="155">
        <v>0</v>
      </c>
      <c r="CO229" s="155">
        <v>0</v>
      </c>
      <c r="CP229" s="155">
        <v>0</v>
      </c>
      <c r="CQ229" s="155">
        <v>0</v>
      </c>
      <c r="CR229" s="155">
        <v>0</v>
      </c>
      <c r="CS229" s="155">
        <v>0</v>
      </c>
      <c r="CT229" s="155">
        <v>0</v>
      </c>
      <c r="CU229" s="155">
        <v>0</v>
      </c>
      <c r="CV229" s="155">
        <v>0</v>
      </c>
      <c r="CW229" s="155">
        <v>0</v>
      </c>
      <c r="CX229" s="155">
        <f t="shared" si="132"/>
        <v>0</v>
      </c>
      <c r="CY229" s="155">
        <f t="shared" si="138"/>
        <v>0</v>
      </c>
      <c r="CZ229" s="155"/>
      <c r="DA229" s="155"/>
      <c r="DB229" s="155"/>
      <c r="DC229" s="155">
        <v>0</v>
      </c>
      <c r="DD229" s="155"/>
      <c r="DE229" s="155"/>
      <c r="DF229" s="155"/>
      <c r="DG229" s="155"/>
      <c r="DH229" s="155"/>
      <c r="DI229" s="155"/>
      <c r="DJ229" s="155"/>
      <c r="DK229" s="155"/>
      <c r="DL229" s="155">
        <f t="shared" si="117"/>
        <v>0</v>
      </c>
      <c r="DM229" s="155">
        <f t="shared" si="129"/>
        <v>0</v>
      </c>
      <c r="DN229" s="1">
        <f t="shared" si="130"/>
        <v>2023</v>
      </c>
    </row>
    <row r="230" spans="1:118" ht="13" x14ac:dyDescent="0.25">
      <c r="A230" s="80" t="s">
        <v>460</v>
      </c>
      <c r="B230" s="80" t="s">
        <v>39</v>
      </c>
      <c r="C230" s="72"/>
      <c r="D230" s="71" t="s">
        <v>147</v>
      </c>
      <c r="E230" s="142" t="s">
        <v>941</v>
      </c>
      <c r="F230" s="71" t="s">
        <v>526</v>
      </c>
      <c r="G230" s="73">
        <v>45008</v>
      </c>
      <c r="H230" s="73">
        <v>44986</v>
      </c>
      <c r="I230" s="74" t="s">
        <v>1223</v>
      </c>
      <c r="J230" s="74">
        <v>1001601300</v>
      </c>
      <c r="K230" s="75" t="s">
        <v>43</v>
      </c>
      <c r="L230" s="71"/>
      <c r="M230" s="38" t="str">
        <f t="shared" si="111"/>
        <v>6274</v>
      </c>
      <c r="N230" s="71">
        <v>6274001906</v>
      </c>
      <c r="O230" s="75" t="s">
        <v>346</v>
      </c>
      <c r="P230" s="76"/>
      <c r="Q230" s="77"/>
      <c r="R230" s="76">
        <v>79900000</v>
      </c>
      <c r="S230" s="170">
        <f t="shared" si="128"/>
        <v>554861.11111111112</v>
      </c>
      <c r="T230" s="155">
        <v>0</v>
      </c>
      <c r="U230" s="155">
        <v>0</v>
      </c>
      <c r="V230" s="155">
        <v>0</v>
      </c>
      <c r="W230" s="155">
        <v>0</v>
      </c>
      <c r="X230" s="155">
        <v>0</v>
      </c>
      <c r="Y230" s="155">
        <v>0</v>
      </c>
      <c r="Z230" s="155">
        <v>0</v>
      </c>
      <c r="AA230" s="155">
        <v>0</v>
      </c>
      <c r="AB230" s="155">
        <v>0</v>
      </c>
      <c r="AC230" s="155">
        <v>0</v>
      </c>
      <c r="AD230" s="155">
        <v>0</v>
      </c>
      <c r="AE230" s="155">
        <v>0</v>
      </c>
      <c r="AF230" s="155">
        <f t="shared" si="133"/>
        <v>0</v>
      </c>
      <c r="AG230" s="156">
        <v>0</v>
      </c>
      <c r="AH230" s="155">
        <v>0</v>
      </c>
      <c r="AI230" s="155">
        <v>0</v>
      </c>
      <c r="AJ230" s="155">
        <v>0</v>
      </c>
      <c r="AK230" s="155">
        <v>0</v>
      </c>
      <c r="AL230" s="155">
        <v>0</v>
      </c>
      <c r="AM230" s="155">
        <v>0</v>
      </c>
      <c r="AN230" s="155">
        <v>0</v>
      </c>
      <c r="AO230" s="155">
        <v>0</v>
      </c>
      <c r="AP230" s="155">
        <v>0</v>
      </c>
      <c r="AQ230" s="155">
        <v>0</v>
      </c>
      <c r="AR230" s="155">
        <v>0</v>
      </c>
      <c r="AS230" s="155">
        <v>0</v>
      </c>
      <c r="AT230" s="155">
        <f t="shared" si="134"/>
        <v>0</v>
      </c>
      <c r="AU230" s="156">
        <v>0</v>
      </c>
      <c r="AV230" s="155">
        <v>0</v>
      </c>
      <c r="AW230" s="155">
        <v>0</v>
      </c>
      <c r="AX230" s="155">
        <v>0</v>
      </c>
      <c r="AY230" s="155">
        <v>0</v>
      </c>
      <c r="AZ230" s="155">
        <v>0</v>
      </c>
      <c r="BA230" s="155">
        <v>0</v>
      </c>
      <c r="BB230" s="155">
        <v>0</v>
      </c>
      <c r="BC230" s="155">
        <v>0</v>
      </c>
      <c r="BD230" s="155">
        <v>0</v>
      </c>
      <c r="BE230" s="155">
        <v>0</v>
      </c>
      <c r="BF230" s="155">
        <v>0</v>
      </c>
      <c r="BG230" s="155">
        <v>0</v>
      </c>
      <c r="BH230" s="155">
        <f t="shared" ref="BH230:BH247" si="144">+SUM(AV230:BG230)</f>
        <v>0</v>
      </c>
      <c r="BI230" s="156">
        <v>0</v>
      </c>
      <c r="BJ230" s="155">
        <v>0</v>
      </c>
      <c r="BK230" s="155">
        <v>0</v>
      </c>
      <c r="BL230" s="155">
        <v>2219444.4444444445</v>
      </c>
      <c r="BM230" s="155">
        <v>2219444.4444444445</v>
      </c>
      <c r="BN230" s="155">
        <v>2219444.4444444445</v>
      </c>
      <c r="BO230" s="155">
        <v>2219444.4444444445</v>
      </c>
      <c r="BP230" s="155">
        <v>2219444.4444444445</v>
      </c>
      <c r="BQ230" s="155">
        <v>2219444.4444444445</v>
      </c>
      <c r="BR230" s="155">
        <v>2219444.4444444445</v>
      </c>
      <c r="BS230" s="155">
        <v>2219444.4444444445</v>
      </c>
      <c r="BT230" s="155">
        <v>2219444.4444444445</v>
      </c>
      <c r="BU230" s="155">
        <v>2219444.4444444445</v>
      </c>
      <c r="BV230" s="155">
        <f t="shared" si="142"/>
        <v>22194444.444444444</v>
      </c>
      <c r="BW230" s="156">
        <f t="shared" si="141"/>
        <v>57705555.555555552</v>
      </c>
      <c r="BX230" s="157">
        <v>2219444.4444444445</v>
      </c>
      <c r="BY230" s="157">
        <v>2219444.4444444445</v>
      </c>
      <c r="BZ230" s="157">
        <v>2219444.4444444445</v>
      </c>
      <c r="CA230" s="157">
        <v>2219444.4444444445</v>
      </c>
      <c r="CB230" s="157">
        <v>2219444.4444444445</v>
      </c>
      <c r="CC230" s="157">
        <v>2219444.4444444445</v>
      </c>
      <c r="CD230" s="157">
        <v>2219444.4444444445</v>
      </c>
      <c r="CE230" s="157">
        <v>2219444.4444444445</v>
      </c>
      <c r="CF230" s="157">
        <v>2219444.4444444445</v>
      </c>
      <c r="CG230" s="157">
        <v>2219444.4444444445</v>
      </c>
      <c r="CH230" s="157">
        <v>2219444.4444444445</v>
      </c>
      <c r="CI230" s="157">
        <v>2219444.4444444445</v>
      </c>
      <c r="CJ230" s="155">
        <f t="shared" si="137"/>
        <v>26633333.333333332</v>
      </c>
      <c r="CK230" s="156">
        <f t="shared" ref="CK230:CK261" si="145">+BW230-CJ230</f>
        <v>31072222.22222222</v>
      </c>
      <c r="CL230" s="155">
        <v>2219444.4444444445</v>
      </c>
      <c r="CM230" s="155">
        <v>2219444.4444444445</v>
      </c>
      <c r="CN230" s="155">
        <v>2219444.4444444445</v>
      </c>
      <c r="CO230" s="155">
        <v>2219444.4444444445</v>
      </c>
      <c r="CP230" s="155">
        <v>2219444.4444444445</v>
      </c>
      <c r="CQ230" s="155">
        <v>2219444.4444444445</v>
      </c>
      <c r="CR230" s="155">
        <v>2219444.4444444445</v>
      </c>
      <c r="CS230" s="155">
        <v>2219444.4444444445</v>
      </c>
      <c r="CT230" s="155">
        <v>2219444.4444444445</v>
      </c>
      <c r="CU230" s="155">
        <v>2219444.4444444445</v>
      </c>
      <c r="CV230" s="155">
        <v>2219444.4444444445</v>
      </c>
      <c r="CW230" s="155">
        <v>2219444.4444444445</v>
      </c>
      <c r="CX230" s="155">
        <f t="shared" si="132"/>
        <v>26633333.333333332</v>
      </c>
      <c r="CY230" s="155">
        <f t="shared" si="138"/>
        <v>4438888.8888888881</v>
      </c>
      <c r="CZ230" s="155">
        <f t="shared" ref="CZ230:CZ234" si="146">S230</f>
        <v>554861.11111111112</v>
      </c>
      <c r="DA230" s="155">
        <v>554861.11111111112</v>
      </c>
      <c r="DB230" s="155">
        <v>554861.11111111112</v>
      </c>
      <c r="DC230" s="155">
        <v>554861.11111111112</v>
      </c>
      <c r="DD230" s="155"/>
      <c r="DE230" s="155"/>
      <c r="DF230" s="155"/>
      <c r="DG230" s="155"/>
      <c r="DH230" s="155"/>
      <c r="DI230" s="155"/>
      <c r="DJ230" s="155"/>
      <c r="DK230" s="155"/>
      <c r="DL230" s="155">
        <f t="shared" si="117"/>
        <v>2219444.4444444445</v>
      </c>
      <c r="DM230" s="155">
        <f t="shared" si="129"/>
        <v>2219444.4444444436</v>
      </c>
      <c r="DN230" s="1">
        <f t="shared" si="130"/>
        <v>2023</v>
      </c>
    </row>
    <row r="231" spans="1:118" ht="13" x14ac:dyDescent="0.25">
      <c r="A231" s="43"/>
      <c r="B231" s="43" t="s">
        <v>39</v>
      </c>
      <c r="C231" s="44"/>
      <c r="D231" s="45" t="s">
        <v>69</v>
      </c>
      <c r="E231" s="147" t="s">
        <v>650</v>
      </c>
      <c r="F231" s="45" t="s">
        <v>71</v>
      </c>
      <c r="G231" s="46">
        <v>45016</v>
      </c>
      <c r="H231" s="46">
        <v>45017</v>
      </c>
      <c r="I231" s="90" t="s">
        <v>1194</v>
      </c>
      <c r="J231" s="147" t="s">
        <v>721</v>
      </c>
      <c r="K231" s="48" t="s">
        <v>50</v>
      </c>
      <c r="L231" s="45"/>
      <c r="M231" s="49" t="str">
        <f t="shared" si="111"/>
        <v>6424</v>
      </c>
      <c r="N231" s="45">
        <v>6424001909</v>
      </c>
      <c r="O231" s="48">
        <v>6424001909</v>
      </c>
      <c r="P231" s="50"/>
      <c r="Q231" s="51"/>
      <c r="R231" s="50">
        <v>807761229</v>
      </c>
      <c r="S231" s="52">
        <f t="shared" si="128"/>
        <v>2692537.43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0</v>
      </c>
      <c r="AE231" s="53">
        <v>0</v>
      </c>
      <c r="AF231" s="53">
        <f t="shared" si="133"/>
        <v>0</v>
      </c>
      <c r="AG231" s="54">
        <v>0</v>
      </c>
      <c r="AH231" s="53">
        <v>0</v>
      </c>
      <c r="AI231" s="53">
        <v>0</v>
      </c>
      <c r="AJ231" s="53">
        <v>0</v>
      </c>
      <c r="AK231" s="53">
        <v>0</v>
      </c>
      <c r="AL231" s="53">
        <v>0</v>
      </c>
      <c r="AM231" s="53">
        <v>0</v>
      </c>
      <c r="AN231" s="53">
        <v>0</v>
      </c>
      <c r="AO231" s="53">
        <v>0</v>
      </c>
      <c r="AP231" s="53">
        <v>0</v>
      </c>
      <c r="AQ231" s="53">
        <v>0</v>
      </c>
      <c r="AR231" s="53">
        <v>0</v>
      </c>
      <c r="AS231" s="53">
        <v>0</v>
      </c>
      <c r="AT231" s="53">
        <f t="shared" si="134"/>
        <v>0</v>
      </c>
      <c r="AU231" s="54">
        <v>0</v>
      </c>
      <c r="AV231" s="53">
        <v>0</v>
      </c>
      <c r="AW231" s="53">
        <v>0</v>
      </c>
      <c r="AX231" s="53">
        <v>0</v>
      </c>
      <c r="AY231" s="53">
        <v>0</v>
      </c>
      <c r="AZ231" s="53">
        <v>0</v>
      </c>
      <c r="BA231" s="53">
        <v>0</v>
      </c>
      <c r="BB231" s="53">
        <v>0</v>
      </c>
      <c r="BC231" s="53">
        <v>0</v>
      </c>
      <c r="BD231" s="53">
        <v>0</v>
      </c>
      <c r="BE231" s="53">
        <v>0</v>
      </c>
      <c r="BF231" s="53">
        <v>0</v>
      </c>
      <c r="BG231" s="53">
        <v>0</v>
      </c>
      <c r="BH231" s="53">
        <f t="shared" si="144"/>
        <v>0</v>
      </c>
      <c r="BI231" s="54">
        <v>0</v>
      </c>
      <c r="BJ231" s="53">
        <v>0</v>
      </c>
      <c r="BK231" s="53">
        <v>0</v>
      </c>
      <c r="BL231" s="53">
        <v>0</v>
      </c>
      <c r="BM231" s="53">
        <v>22437812</v>
      </c>
      <c r="BN231" s="53">
        <v>22437812</v>
      </c>
      <c r="BO231" s="53">
        <v>22437812</v>
      </c>
      <c r="BP231" s="53">
        <v>22437812</v>
      </c>
      <c r="BQ231" s="53">
        <v>22437812</v>
      </c>
      <c r="BR231" s="53">
        <v>22437812</v>
      </c>
      <c r="BS231" s="53">
        <v>22437812</v>
      </c>
      <c r="BT231" s="53">
        <v>22437812</v>
      </c>
      <c r="BU231" s="53">
        <v>22437812</v>
      </c>
      <c r="BV231" s="53">
        <f t="shared" si="142"/>
        <v>201940308</v>
      </c>
      <c r="BW231" s="54">
        <f t="shared" si="141"/>
        <v>605820921</v>
      </c>
      <c r="BX231" s="55">
        <v>22437812</v>
      </c>
      <c r="BY231" s="55">
        <v>22437812</v>
      </c>
      <c r="BZ231" s="55">
        <v>22437812</v>
      </c>
      <c r="CA231" s="55">
        <v>22437812</v>
      </c>
      <c r="CB231" s="55">
        <v>22437812</v>
      </c>
      <c r="CC231" s="55">
        <v>22437812</v>
      </c>
      <c r="CD231" s="55">
        <v>22437812</v>
      </c>
      <c r="CE231" s="55">
        <v>22437812</v>
      </c>
      <c r="CF231" s="55">
        <v>22437812</v>
      </c>
      <c r="CG231" s="55">
        <v>22437812</v>
      </c>
      <c r="CH231" s="55">
        <v>22437812</v>
      </c>
      <c r="CI231" s="55">
        <v>22437812</v>
      </c>
      <c r="CJ231" s="53">
        <f t="shared" si="137"/>
        <v>269253744</v>
      </c>
      <c r="CK231" s="54">
        <f t="shared" si="145"/>
        <v>336567177</v>
      </c>
      <c r="CL231" s="41">
        <v>22437812</v>
      </c>
      <c r="CM231" s="41">
        <v>22437812</v>
      </c>
      <c r="CN231" s="41">
        <v>22437812</v>
      </c>
      <c r="CO231" s="41">
        <v>22437812</v>
      </c>
      <c r="CP231" s="41">
        <v>22437812</v>
      </c>
      <c r="CQ231" s="41">
        <v>22437812</v>
      </c>
      <c r="CR231" s="41">
        <v>22437812</v>
      </c>
      <c r="CS231" s="41">
        <v>22437812</v>
      </c>
      <c r="CT231" s="41">
        <v>22437812</v>
      </c>
      <c r="CU231" s="41">
        <v>22437812</v>
      </c>
      <c r="CV231" s="41">
        <v>22437812</v>
      </c>
      <c r="CW231" s="41">
        <v>22437812</v>
      </c>
      <c r="CX231" s="41">
        <f t="shared" si="132"/>
        <v>269253744</v>
      </c>
      <c r="CY231" s="41">
        <f t="shared" si="138"/>
        <v>67313433</v>
      </c>
      <c r="CZ231" s="41">
        <f t="shared" si="146"/>
        <v>2692537.43</v>
      </c>
      <c r="DA231" s="41">
        <v>2692537.43</v>
      </c>
      <c r="DB231" s="41">
        <v>2692537.43</v>
      </c>
      <c r="DC231" s="41">
        <v>2692537.43</v>
      </c>
      <c r="DD231" s="41"/>
      <c r="DE231" s="41"/>
      <c r="DF231" s="41"/>
      <c r="DG231" s="41"/>
      <c r="DH231" s="41"/>
      <c r="DI231" s="41"/>
      <c r="DJ231" s="41"/>
      <c r="DK231" s="41"/>
      <c r="DL231" s="41">
        <f t="shared" si="117"/>
        <v>10770149.720000001</v>
      </c>
      <c r="DM231" s="41">
        <f t="shared" si="129"/>
        <v>56543283.280000001</v>
      </c>
      <c r="DN231" s="1">
        <f t="shared" si="130"/>
        <v>2023</v>
      </c>
    </row>
    <row r="232" spans="1:118" ht="13" x14ac:dyDescent="0.25">
      <c r="A232" s="71" t="s">
        <v>195</v>
      </c>
      <c r="B232" s="71" t="s">
        <v>205</v>
      </c>
      <c r="C232" s="72" t="s">
        <v>206</v>
      </c>
      <c r="D232" s="71" t="s">
        <v>82</v>
      </c>
      <c r="E232" s="142" t="s">
        <v>1028</v>
      </c>
      <c r="F232" s="71" t="s">
        <v>240</v>
      </c>
      <c r="G232" s="73">
        <v>45016</v>
      </c>
      <c r="H232" s="73">
        <v>44986</v>
      </c>
      <c r="I232" s="74" t="s">
        <v>1223</v>
      </c>
      <c r="J232" s="142" t="s">
        <v>764</v>
      </c>
      <c r="K232" s="75" t="s">
        <v>208</v>
      </c>
      <c r="L232" s="71" t="s">
        <v>209</v>
      </c>
      <c r="M232" s="38" t="str">
        <f t="shared" si="111"/>
        <v>6274</v>
      </c>
      <c r="N232" s="71">
        <v>6274001903</v>
      </c>
      <c r="O232" s="75">
        <v>6274001903</v>
      </c>
      <c r="P232" s="76"/>
      <c r="Q232" s="77"/>
      <c r="R232" s="76">
        <v>1856733952</v>
      </c>
      <c r="S232" s="78">
        <f t="shared" si="128"/>
        <v>12893985.777777778</v>
      </c>
      <c r="T232" s="41">
        <v>0</v>
      </c>
      <c r="U232" s="41">
        <v>0</v>
      </c>
      <c r="V232" s="41">
        <v>0</v>
      </c>
      <c r="W232" s="41">
        <v>0</v>
      </c>
      <c r="X232" s="41">
        <v>0</v>
      </c>
      <c r="Y232" s="41">
        <v>0</v>
      </c>
      <c r="Z232" s="41">
        <v>0</v>
      </c>
      <c r="AA232" s="41">
        <v>0</v>
      </c>
      <c r="AB232" s="41">
        <v>0</v>
      </c>
      <c r="AC232" s="41">
        <v>0</v>
      </c>
      <c r="AD232" s="41">
        <v>0</v>
      </c>
      <c r="AE232" s="41">
        <v>0</v>
      </c>
      <c r="AF232" s="41">
        <f t="shared" si="133"/>
        <v>0</v>
      </c>
      <c r="AG232" s="95">
        <v>0</v>
      </c>
      <c r="AH232" s="41">
        <v>0</v>
      </c>
      <c r="AI232" s="41">
        <v>0</v>
      </c>
      <c r="AJ232" s="41">
        <v>0</v>
      </c>
      <c r="AK232" s="41">
        <v>0</v>
      </c>
      <c r="AL232" s="41">
        <v>0</v>
      </c>
      <c r="AM232" s="41">
        <v>0</v>
      </c>
      <c r="AN232" s="41">
        <v>0</v>
      </c>
      <c r="AO232" s="41">
        <v>0</v>
      </c>
      <c r="AP232" s="41">
        <v>0</v>
      </c>
      <c r="AQ232" s="41">
        <v>0</v>
      </c>
      <c r="AR232" s="41">
        <v>0</v>
      </c>
      <c r="AS232" s="41">
        <v>0</v>
      </c>
      <c r="AT232" s="41">
        <f t="shared" si="134"/>
        <v>0</v>
      </c>
      <c r="AU232" s="79">
        <v>0</v>
      </c>
      <c r="AV232" s="41">
        <v>0</v>
      </c>
      <c r="AW232" s="41">
        <v>0</v>
      </c>
      <c r="AX232" s="41">
        <v>0</v>
      </c>
      <c r="AY232" s="41">
        <v>0</v>
      </c>
      <c r="AZ232" s="41">
        <v>0</v>
      </c>
      <c r="BA232" s="41">
        <v>0</v>
      </c>
      <c r="BB232" s="41">
        <v>0</v>
      </c>
      <c r="BC232" s="41">
        <v>0</v>
      </c>
      <c r="BD232" s="41">
        <v>0</v>
      </c>
      <c r="BE232" s="41">
        <v>0</v>
      </c>
      <c r="BF232" s="41">
        <v>0</v>
      </c>
      <c r="BG232" s="41">
        <v>0</v>
      </c>
      <c r="BH232" s="41">
        <f t="shared" si="144"/>
        <v>0</v>
      </c>
      <c r="BI232" s="79">
        <v>0</v>
      </c>
      <c r="BJ232" s="41">
        <v>0</v>
      </c>
      <c r="BK232" s="41">
        <v>0</v>
      </c>
      <c r="BL232" s="41">
        <v>30945566</v>
      </c>
      <c r="BM232" s="41">
        <v>30945566</v>
      </c>
      <c r="BN232" s="41">
        <v>30945566</v>
      </c>
      <c r="BO232" s="41">
        <v>30945566</v>
      </c>
      <c r="BP232" s="41">
        <v>30945566</v>
      </c>
      <c r="BQ232" s="41">
        <v>30945566</v>
      </c>
      <c r="BR232" s="41">
        <v>30945566</v>
      </c>
      <c r="BS232" s="41">
        <v>30945566</v>
      </c>
      <c r="BT232" s="41">
        <v>30945566</v>
      </c>
      <c r="BU232" s="41">
        <v>30945566</v>
      </c>
      <c r="BV232" s="41">
        <f t="shared" si="142"/>
        <v>309455660</v>
      </c>
      <c r="BW232" s="79">
        <f t="shared" si="141"/>
        <v>1547278292</v>
      </c>
      <c r="BX232" s="61">
        <v>30945566</v>
      </c>
      <c r="BY232" s="61">
        <v>30945566</v>
      </c>
      <c r="BZ232" s="61">
        <v>30945566</v>
      </c>
      <c r="CA232" s="61">
        <v>30945566</v>
      </c>
      <c r="CB232" s="61">
        <v>30945566</v>
      </c>
      <c r="CC232" s="61">
        <v>30945566</v>
      </c>
      <c r="CD232" s="61">
        <v>30945566</v>
      </c>
      <c r="CE232" s="61">
        <v>30945566</v>
      </c>
      <c r="CF232" s="61">
        <v>30945566</v>
      </c>
      <c r="CG232" s="61">
        <v>30945566</v>
      </c>
      <c r="CH232" s="61">
        <v>30945566</v>
      </c>
      <c r="CI232" s="61">
        <v>30945566</v>
      </c>
      <c r="CJ232" s="41">
        <f t="shared" si="137"/>
        <v>371346792</v>
      </c>
      <c r="CK232" s="79">
        <f t="shared" si="145"/>
        <v>1175931500</v>
      </c>
      <c r="CL232" s="41">
        <v>30945566</v>
      </c>
      <c r="CM232" s="41">
        <v>30945566</v>
      </c>
      <c r="CN232" s="41">
        <v>30945566</v>
      </c>
      <c r="CO232" s="41">
        <v>30945566</v>
      </c>
      <c r="CP232" s="41">
        <v>30945566</v>
      </c>
      <c r="CQ232" s="41">
        <v>30945566</v>
      </c>
      <c r="CR232" s="41">
        <v>30945566</v>
      </c>
      <c r="CS232" s="41">
        <v>30945566</v>
      </c>
      <c r="CT232" s="41">
        <v>30945566</v>
      </c>
      <c r="CU232" s="41">
        <v>30945566</v>
      </c>
      <c r="CV232" s="41">
        <v>30945566</v>
      </c>
      <c r="CW232" s="41">
        <v>30945566</v>
      </c>
      <c r="CX232" s="41">
        <f t="shared" si="132"/>
        <v>371346792</v>
      </c>
      <c r="CY232" s="41">
        <f t="shared" si="138"/>
        <v>804584708</v>
      </c>
      <c r="CZ232" s="41">
        <f t="shared" si="146"/>
        <v>12893985.777777778</v>
      </c>
      <c r="DA232" s="41">
        <v>12893985.777777778</v>
      </c>
      <c r="DB232" s="41">
        <v>12893985.777777778</v>
      </c>
      <c r="DC232" s="41">
        <v>12893985.777777778</v>
      </c>
      <c r="DD232" s="41"/>
      <c r="DE232" s="41"/>
      <c r="DF232" s="41"/>
      <c r="DG232" s="41"/>
      <c r="DH232" s="41"/>
      <c r="DI232" s="41"/>
      <c r="DJ232" s="41"/>
      <c r="DK232" s="41"/>
      <c r="DL232" s="41">
        <f t="shared" si="117"/>
        <v>51575943.111111112</v>
      </c>
      <c r="DM232" s="41">
        <f t="shared" si="129"/>
        <v>753008764.88888884</v>
      </c>
      <c r="DN232" s="1">
        <f t="shared" si="130"/>
        <v>2023</v>
      </c>
    </row>
    <row r="233" spans="1:118" ht="13" x14ac:dyDescent="0.25">
      <c r="A233" s="80" t="s">
        <v>460</v>
      </c>
      <c r="B233" s="80" t="s">
        <v>39</v>
      </c>
      <c r="C233" s="72"/>
      <c r="D233" s="71" t="s">
        <v>88</v>
      </c>
      <c r="E233" s="142" t="s">
        <v>950</v>
      </c>
      <c r="F233" s="71" t="s">
        <v>562</v>
      </c>
      <c r="G233" s="73">
        <v>45022</v>
      </c>
      <c r="H233" s="73">
        <v>45022</v>
      </c>
      <c r="I233" s="74" t="s">
        <v>1228</v>
      </c>
      <c r="J233" s="74">
        <v>1001602000</v>
      </c>
      <c r="K233" s="75" t="s">
        <v>66</v>
      </c>
      <c r="L233" s="71"/>
      <c r="M233" s="38" t="str">
        <f t="shared" si="111"/>
        <v>6274</v>
      </c>
      <c r="N233" s="71">
        <v>6274001905</v>
      </c>
      <c r="O233" s="75">
        <v>6274001905</v>
      </c>
      <c r="P233" s="76"/>
      <c r="Q233" s="77"/>
      <c r="R233" s="76">
        <v>465000000</v>
      </c>
      <c r="S233" s="170">
        <f t="shared" si="128"/>
        <v>3875000</v>
      </c>
      <c r="T233" s="155">
        <v>0</v>
      </c>
      <c r="U233" s="155">
        <v>0</v>
      </c>
      <c r="V233" s="155">
        <v>0</v>
      </c>
      <c r="W233" s="155">
        <v>0</v>
      </c>
      <c r="X233" s="155">
        <v>0</v>
      </c>
      <c r="Y233" s="155">
        <v>0</v>
      </c>
      <c r="Z233" s="155">
        <v>0</v>
      </c>
      <c r="AA233" s="155">
        <v>0</v>
      </c>
      <c r="AB233" s="155">
        <v>0</v>
      </c>
      <c r="AC233" s="155">
        <v>0</v>
      </c>
      <c r="AD233" s="155">
        <v>0</v>
      </c>
      <c r="AE233" s="155">
        <v>0</v>
      </c>
      <c r="AF233" s="155">
        <f t="shared" si="133"/>
        <v>0</v>
      </c>
      <c r="AG233" s="156">
        <v>0</v>
      </c>
      <c r="AH233" s="155">
        <v>0</v>
      </c>
      <c r="AI233" s="155">
        <v>0</v>
      </c>
      <c r="AJ233" s="155">
        <v>0</v>
      </c>
      <c r="AK233" s="155">
        <v>0</v>
      </c>
      <c r="AL233" s="155">
        <v>0</v>
      </c>
      <c r="AM233" s="155">
        <v>0</v>
      </c>
      <c r="AN233" s="155">
        <v>0</v>
      </c>
      <c r="AO233" s="155">
        <v>0</v>
      </c>
      <c r="AP233" s="155">
        <v>0</v>
      </c>
      <c r="AQ233" s="155">
        <v>0</v>
      </c>
      <c r="AR233" s="155">
        <v>0</v>
      </c>
      <c r="AS233" s="155">
        <v>0</v>
      </c>
      <c r="AT233" s="155">
        <f t="shared" si="134"/>
        <v>0</v>
      </c>
      <c r="AU233" s="156">
        <v>0</v>
      </c>
      <c r="AV233" s="155">
        <v>0</v>
      </c>
      <c r="AW233" s="155">
        <v>0</v>
      </c>
      <c r="AX233" s="155">
        <v>0</v>
      </c>
      <c r="AY233" s="155">
        <v>0</v>
      </c>
      <c r="AZ233" s="155">
        <v>0</v>
      </c>
      <c r="BA233" s="155">
        <v>0</v>
      </c>
      <c r="BB233" s="155">
        <v>0</v>
      </c>
      <c r="BC233" s="155">
        <v>0</v>
      </c>
      <c r="BD233" s="155">
        <v>0</v>
      </c>
      <c r="BE233" s="155">
        <v>0</v>
      </c>
      <c r="BF233" s="155">
        <v>0</v>
      </c>
      <c r="BG233" s="155">
        <v>0</v>
      </c>
      <c r="BH233" s="155">
        <f t="shared" si="144"/>
        <v>0</v>
      </c>
      <c r="BI233" s="156">
        <v>0</v>
      </c>
      <c r="BJ233" s="155">
        <v>0</v>
      </c>
      <c r="BK233" s="155">
        <v>0</v>
      </c>
      <c r="BL233" s="155">
        <v>0</v>
      </c>
      <c r="BM233" s="155">
        <v>3875000</v>
      </c>
      <c r="BN233" s="155">
        <v>3875000</v>
      </c>
      <c r="BO233" s="155">
        <v>3875000</v>
      </c>
      <c r="BP233" s="155">
        <v>3875000</v>
      </c>
      <c r="BQ233" s="155">
        <v>3875000</v>
      </c>
      <c r="BR233" s="155">
        <v>3875000</v>
      </c>
      <c r="BS233" s="155">
        <v>3875000</v>
      </c>
      <c r="BT233" s="155">
        <v>3875000</v>
      </c>
      <c r="BU233" s="155">
        <v>3875000</v>
      </c>
      <c r="BV233" s="155">
        <f t="shared" si="142"/>
        <v>34875000</v>
      </c>
      <c r="BW233" s="156">
        <f t="shared" si="141"/>
        <v>430125000</v>
      </c>
      <c r="BX233" s="157">
        <v>3875000</v>
      </c>
      <c r="BY233" s="157">
        <v>3875000</v>
      </c>
      <c r="BZ233" s="157">
        <v>3875000</v>
      </c>
      <c r="CA233" s="157">
        <v>3875000</v>
      </c>
      <c r="CB233" s="157">
        <v>3875000</v>
      </c>
      <c r="CC233" s="157">
        <v>3875000</v>
      </c>
      <c r="CD233" s="157">
        <v>3875000</v>
      </c>
      <c r="CE233" s="157">
        <v>3875000</v>
      </c>
      <c r="CF233" s="157">
        <v>3875000</v>
      </c>
      <c r="CG233" s="157">
        <v>3875000</v>
      </c>
      <c r="CH233" s="157">
        <v>3875000</v>
      </c>
      <c r="CI233" s="157">
        <v>3875000</v>
      </c>
      <c r="CJ233" s="155">
        <f t="shared" si="137"/>
        <v>46500000</v>
      </c>
      <c r="CK233" s="156">
        <f t="shared" si="145"/>
        <v>383625000</v>
      </c>
      <c r="CL233" s="155">
        <v>3875000</v>
      </c>
      <c r="CM233" s="155">
        <v>3875000</v>
      </c>
      <c r="CN233" s="155">
        <v>3875000</v>
      </c>
      <c r="CO233" s="155">
        <v>3875000</v>
      </c>
      <c r="CP233" s="155">
        <v>3875000</v>
      </c>
      <c r="CQ233" s="155">
        <v>3875000</v>
      </c>
      <c r="CR233" s="155">
        <v>3875000</v>
      </c>
      <c r="CS233" s="155">
        <v>3875000</v>
      </c>
      <c r="CT233" s="155">
        <v>3875000</v>
      </c>
      <c r="CU233" s="155">
        <v>3875000</v>
      </c>
      <c r="CV233" s="155">
        <v>3875000</v>
      </c>
      <c r="CW233" s="155">
        <v>3875000</v>
      </c>
      <c r="CX233" s="155">
        <f t="shared" si="132"/>
        <v>46500000</v>
      </c>
      <c r="CY233" s="155">
        <f t="shared" si="138"/>
        <v>337125000</v>
      </c>
      <c r="CZ233" s="155">
        <f t="shared" si="146"/>
        <v>3875000</v>
      </c>
      <c r="DA233" s="155">
        <v>3875000</v>
      </c>
      <c r="DB233" s="155">
        <v>3875000</v>
      </c>
      <c r="DC233" s="155">
        <v>3875000</v>
      </c>
      <c r="DD233" s="155"/>
      <c r="DE233" s="155"/>
      <c r="DF233" s="155"/>
      <c r="DG233" s="155"/>
      <c r="DH233" s="155"/>
      <c r="DI233" s="155"/>
      <c r="DJ233" s="155"/>
      <c r="DK233" s="155"/>
      <c r="DL233" s="155">
        <f t="shared" si="117"/>
        <v>15500000</v>
      </c>
      <c r="DM233" s="155">
        <f t="shared" si="129"/>
        <v>321625000</v>
      </c>
      <c r="DN233" s="1">
        <f t="shared" si="130"/>
        <v>2023</v>
      </c>
    </row>
    <row r="234" spans="1:118" ht="13" x14ac:dyDescent="0.25">
      <c r="A234" s="71" t="s">
        <v>195</v>
      </c>
      <c r="B234" s="71" t="s">
        <v>205</v>
      </c>
      <c r="C234" s="72" t="s">
        <v>206</v>
      </c>
      <c r="D234" s="71" t="s">
        <v>82</v>
      </c>
      <c r="E234" s="142" t="s">
        <v>1029</v>
      </c>
      <c r="F234" s="71" t="s">
        <v>241</v>
      </c>
      <c r="G234" s="73">
        <v>45029</v>
      </c>
      <c r="H234" s="73">
        <v>45026</v>
      </c>
      <c r="I234" s="74" t="s">
        <v>1223</v>
      </c>
      <c r="J234" s="142" t="s">
        <v>764</v>
      </c>
      <c r="K234" s="75" t="s">
        <v>208</v>
      </c>
      <c r="L234" s="71" t="s">
        <v>209</v>
      </c>
      <c r="M234" s="38" t="str">
        <f t="shared" si="111"/>
        <v>6274</v>
      </c>
      <c r="N234" s="71">
        <v>6274001903</v>
      </c>
      <c r="O234" s="75">
        <v>6274001903</v>
      </c>
      <c r="P234" s="76"/>
      <c r="Q234" s="77"/>
      <c r="R234" s="76">
        <v>1885681729</v>
      </c>
      <c r="S234" s="78">
        <f t="shared" si="128"/>
        <v>13095012.006944444</v>
      </c>
      <c r="T234" s="41">
        <v>0</v>
      </c>
      <c r="U234" s="41">
        <v>0</v>
      </c>
      <c r="V234" s="41">
        <v>0</v>
      </c>
      <c r="W234" s="41">
        <v>0</v>
      </c>
      <c r="X234" s="41">
        <v>0</v>
      </c>
      <c r="Y234" s="41">
        <v>0</v>
      </c>
      <c r="Z234" s="41">
        <v>0</v>
      </c>
      <c r="AA234" s="41">
        <v>0</v>
      </c>
      <c r="AB234" s="41">
        <v>0</v>
      </c>
      <c r="AC234" s="41">
        <v>0</v>
      </c>
      <c r="AD234" s="41">
        <v>0</v>
      </c>
      <c r="AE234" s="41">
        <v>0</v>
      </c>
      <c r="AF234" s="41">
        <f t="shared" si="133"/>
        <v>0</v>
      </c>
      <c r="AG234" s="95">
        <v>0</v>
      </c>
      <c r="AH234" s="41">
        <v>0</v>
      </c>
      <c r="AI234" s="41">
        <v>0</v>
      </c>
      <c r="AJ234" s="41">
        <v>0</v>
      </c>
      <c r="AK234" s="41">
        <v>0</v>
      </c>
      <c r="AL234" s="41">
        <v>0</v>
      </c>
      <c r="AM234" s="41">
        <v>0</v>
      </c>
      <c r="AN234" s="41">
        <v>0</v>
      </c>
      <c r="AO234" s="41">
        <v>0</v>
      </c>
      <c r="AP234" s="41">
        <v>0</v>
      </c>
      <c r="AQ234" s="41">
        <v>0</v>
      </c>
      <c r="AR234" s="41">
        <v>0</v>
      </c>
      <c r="AS234" s="41">
        <v>0</v>
      </c>
      <c r="AT234" s="41">
        <f t="shared" si="134"/>
        <v>0</v>
      </c>
      <c r="AU234" s="79">
        <v>0</v>
      </c>
      <c r="AV234" s="41">
        <v>0</v>
      </c>
      <c r="AW234" s="41">
        <v>0</v>
      </c>
      <c r="AX234" s="41">
        <v>0</v>
      </c>
      <c r="AY234" s="41">
        <v>0</v>
      </c>
      <c r="AZ234" s="41">
        <v>0</v>
      </c>
      <c r="BA234" s="41">
        <v>0</v>
      </c>
      <c r="BB234" s="41">
        <v>0</v>
      </c>
      <c r="BC234" s="41">
        <v>0</v>
      </c>
      <c r="BD234" s="41">
        <v>0</v>
      </c>
      <c r="BE234" s="41">
        <v>0</v>
      </c>
      <c r="BF234" s="41">
        <v>0</v>
      </c>
      <c r="BG234" s="41">
        <v>0</v>
      </c>
      <c r="BH234" s="41">
        <f t="shared" si="144"/>
        <v>0</v>
      </c>
      <c r="BI234" s="79">
        <v>0</v>
      </c>
      <c r="BJ234" s="41">
        <v>0</v>
      </c>
      <c r="BK234" s="41">
        <v>0</v>
      </c>
      <c r="BL234" s="41">
        <v>0</v>
      </c>
      <c r="BM234" s="41">
        <v>19642518</v>
      </c>
      <c r="BN234" s="41">
        <v>19642518</v>
      </c>
      <c r="BO234" s="41">
        <v>19642518</v>
      </c>
      <c r="BP234" s="41">
        <v>19642518</v>
      </c>
      <c r="BQ234" s="41">
        <v>19642518</v>
      </c>
      <c r="BR234" s="41">
        <v>19642518</v>
      </c>
      <c r="BS234" s="41">
        <v>19642518</v>
      </c>
      <c r="BT234" s="41">
        <v>19642518</v>
      </c>
      <c r="BU234" s="41">
        <v>19642518</v>
      </c>
      <c r="BV234" s="41">
        <f t="shared" si="142"/>
        <v>176782662</v>
      </c>
      <c r="BW234" s="79">
        <f t="shared" si="141"/>
        <v>1708899067</v>
      </c>
      <c r="BX234" s="61">
        <v>19642518</v>
      </c>
      <c r="BY234" s="61">
        <v>19642518</v>
      </c>
      <c r="BZ234" s="61">
        <v>19642518</v>
      </c>
      <c r="CA234" s="61">
        <v>19642518</v>
      </c>
      <c r="CB234" s="61">
        <v>19642518</v>
      </c>
      <c r="CC234" s="61">
        <v>19642518</v>
      </c>
      <c r="CD234" s="61">
        <v>19642518</v>
      </c>
      <c r="CE234" s="61">
        <v>19642518</v>
      </c>
      <c r="CF234" s="61">
        <v>19642518</v>
      </c>
      <c r="CG234" s="61">
        <v>19642518</v>
      </c>
      <c r="CH234" s="61">
        <v>19642518</v>
      </c>
      <c r="CI234" s="61">
        <v>19642518</v>
      </c>
      <c r="CJ234" s="41">
        <f t="shared" si="137"/>
        <v>235710216</v>
      </c>
      <c r="CK234" s="79">
        <f t="shared" si="145"/>
        <v>1473188851</v>
      </c>
      <c r="CL234" s="41">
        <v>19642518</v>
      </c>
      <c r="CM234" s="41">
        <v>19642518</v>
      </c>
      <c r="CN234" s="41">
        <v>19642518</v>
      </c>
      <c r="CO234" s="41">
        <v>19642518</v>
      </c>
      <c r="CP234" s="41">
        <v>19642518</v>
      </c>
      <c r="CQ234" s="41">
        <v>19642518</v>
      </c>
      <c r="CR234" s="41">
        <v>19642518</v>
      </c>
      <c r="CS234" s="41">
        <v>19642518</v>
      </c>
      <c r="CT234" s="41">
        <v>19642518</v>
      </c>
      <c r="CU234" s="41">
        <v>19642518</v>
      </c>
      <c r="CV234" s="41">
        <v>19642518</v>
      </c>
      <c r="CW234" s="41">
        <v>19642518</v>
      </c>
      <c r="CX234" s="41">
        <f t="shared" si="132"/>
        <v>235710216</v>
      </c>
      <c r="CY234" s="41">
        <f t="shared" si="138"/>
        <v>1237478635</v>
      </c>
      <c r="CZ234" s="41">
        <f t="shared" si="146"/>
        <v>13095012.006944444</v>
      </c>
      <c r="DA234" s="41">
        <v>13095012.006944444</v>
      </c>
      <c r="DB234" s="41">
        <v>13095012.006944444</v>
      </c>
      <c r="DC234" s="41">
        <v>13095012.006944444</v>
      </c>
      <c r="DD234" s="41"/>
      <c r="DE234" s="41"/>
      <c r="DF234" s="41"/>
      <c r="DG234" s="41"/>
      <c r="DH234" s="41"/>
      <c r="DI234" s="41"/>
      <c r="DJ234" s="41"/>
      <c r="DK234" s="41"/>
      <c r="DL234" s="41">
        <f t="shared" si="117"/>
        <v>52380048.027777776</v>
      </c>
      <c r="DM234" s="41">
        <f t="shared" si="129"/>
        <v>1185098586.9722223</v>
      </c>
      <c r="DN234" s="1">
        <f t="shared" si="130"/>
        <v>2023</v>
      </c>
    </row>
    <row r="235" spans="1:118" ht="13" x14ac:dyDescent="0.25">
      <c r="A235" s="80" t="s">
        <v>712</v>
      </c>
      <c r="B235" s="80" t="s">
        <v>39</v>
      </c>
      <c r="C235" s="72"/>
      <c r="D235" s="71" t="s">
        <v>719</v>
      </c>
      <c r="E235" s="142" t="s">
        <v>704</v>
      </c>
      <c r="F235" s="71" t="s">
        <v>705</v>
      </c>
      <c r="G235" s="73">
        <v>45047</v>
      </c>
      <c r="H235" s="73">
        <v>44986</v>
      </c>
      <c r="I235" s="74" t="s">
        <v>720</v>
      </c>
      <c r="J235" s="74" t="s">
        <v>721</v>
      </c>
      <c r="K235" s="75" t="s">
        <v>50</v>
      </c>
      <c r="L235" s="71"/>
      <c r="M235" s="38" t="str">
        <f t="shared" si="111"/>
        <v>6423</v>
      </c>
      <c r="N235" s="160" t="s">
        <v>722</v>
      </c>
      <c r="O235" s="75">
        <v>6274001901</v>
      </c>
      <c r="P235" s="76"/>
      <c r="Q235" s="77"/>
      <c r="R235" s="76">
        <v>158400000</v>
      </c>
      <c r="S235" s="170">
        <f t="shared" si="128"/>
        <v>13200000</v>
      </c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>
        <f t="shared" si="133"/>
        <v>0</v>
      </c>
      <c r="AG235" s="156">
        <v>0</v>
      </c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>
        <f t="shared" si="134"/>
        <v>0</v>
      </c>
      <c r="AU235" s="156">
        <v>0</v>
      </c>
      <c r="AV235" s="155">
        <v>0</v>
      </c>
      <c r="AW235" s="155">
        <v>0</v>
      </c>
      <c r="AX235" s="155">
        <v>0</v>
      </c>
      <c r="AY235" s="155">
        <v>0</v>
      </c>
      <c r="AZ235" s="155">
        <v>0</v>
      </c>
      <c r="BA235" s="155">
        <v>0</v>
      </c>
      <c r="BB235" s="155">
        <v>0</v>
      </c>
      <c r="BC235" s="155">
        <v>0</v>
      </c>
      <c r="BD235" s="155">
        <v>0</v>
      </c>
      <c r="BE235" s="155">
        <v>0</v>
      </c>
      <c r="BF235" s="155">
        <v>0</v>
      </c>
      <c r="BG235" s="155">
        <v>0</v>
      </c>
      <c r="BH235" s="155">
        <f t="shared" si="144"/>
        <v>0</v>
      </c>
      <c r="BI235" s="156">
        <v>0</v>
      </c>
      <c r="BJ235" s="155">
        <v>0</v>
      </c>
      <c r="BK235" s="155">
        <v>0</v>
      </c>
      <c r="BL235" s="155">
        <v>13200000</v>
      </c>
      <c r="BM235" s="155">
        <v>13200000</v>
      </c>
      <c r="BN235" s="155">
        <v>13200000</v>
      </c>
      <c r="BO235" s="155">
        <v>13200000</v>
      </c>
      <c r="BP235" s="155">
        <v>13200000</v>
      </c>
      <c r="BQ235" s="155">
        <v>13200000</v>
      </c>
      <c r="BR235" s="155">
        <v>13200000</v>
      </c>
      <c r="BS235" s="155">
        <v>13200000</v>
      </c>
      <c r="BT235" s="155">
        <v>13200000</v>
      </c>
      <c r="BU235" s="155">
        <v>13200000</v>
      </c>
      <c r="BV235" s="155">
        <f t="shared" si="142"/>
        <v>132000000</v>
      </c>
      <c r="BW235" s="156">
        <f t="shared" si="141"/>
        <v>26400000</v>
      </c>
      <c r="BX235" s="157">
        <v>13200000</v>
      </c>
      <c r="BY235" s="157">
        <v>13200000</v>
      </c>
      <c r="BZ235" s="157">
        <v>0</v>
      </c>
      <c r="CA235" s="157">
        <v>0</v>
      </c>
      <c r="CB235" s="157">
        <v>0</v>
      </c>
      <c r="CC235" s="157">
        <v>0</v>
      </c>
      <c r="CD235" s="157">
        <v>0</v>
      </c>
      <c r="CE235" s="157">
        <v>0</v>
      </c>
      <c r="CF235" s="157">
        <v>0</v>
      </c>
      <c r="CG235" s="157">
        <v>0</v>
      </c>
      <c r="CH235" s="157">
        <v>0</v>
      </c>
      <c r="CI235" s="157">
        <v>0</v>
      </c>
      <c r="CJ235" s="155">
        <f t="shared" si="137"/>
        <v>26400000</v>
      </c>
      <c r="CK235" s="156">
        <f t="shared" si="145"/>
        <v>0</v>
      </c>
      <c r="CL235" s="155">
        <v>0</v>
      </c>
      <c r="CM235" s="155">
        <v>0</v>
      </c>
      <c r="CN235" s="155">
        <v>0</v>
      </c>
      <c r="CO235" s="155">
        <v>0</v>
      </c>
      <c r="CP235" s="155">
        <v>0</v>
      </c>
      <c r="CQ235" s="155">
        <v>0</v>
      </c>
      <c r="CR235" s="155">
        <v>0</v>
      </c>
      <c r="CS235" s="155">
        <v>0</v>
      </c>
      <c r="CT235" s="155">
        <v>0</v>
      </c>
      <c r="CU235" s="155">
        <v>0</v>
      </c>
      <c r="CV235" s="155">
        <v>0</v>
      </c>
      <c r="CW235" s="155">
        <v>0</v>
      </c>
      <c r="CX235" s="155">
        <v>0</v>
      </c>
      <c r="CY235" s="155">
        <f t="shared" si="138"/>
        <v>0</v>
      </c>
      <c r="CZ235" s="155"/>
      <c r="DA235" s="155"/>
      <c r="DB235" s="155"/>
      <c r="DC235" s="155">
        <v>0</v>
      </c>
      <c r="DD235" s="155"/>
      <c r="DE235" s="155"/>
      <c r="DF235" s="155"/>
      <c r="DG235" s="155"/>
      <c r="DH235" s="155"/>
      <c r="DI235" s="155"/>
      <c r="DJ235" s="155"/>
      <c r="DK235" s="155"/>
      <c r="DL235" s="155">
        <v>0</v>
      </c>
      <c r="DM235" s="155">
        <f t="shared" si="129"/>
        <v>0</v>
      </c>
      <c r="DN235" s="1">
        <f t="shared" si="130"/>
        <v>2023</v>
      </c>
    </row>
    <row r="236" spans="1:118" ht="13" x14ac:dyDescent="0.25">
      <c r="A236" s="80" t="s">
        <v>460</v>
      </c>
      <c r="B236" s="80" t="s">
        <v>39</v>
      </c>
      <c r="C236" s="72"/>
      <c r="D236" s="71" t="s">
        <v>82</v>
      </c>
      <c r="E236" s="142" t="s">
        <v>948</v>
      </c>
      <c r="F236" s="71" t="s">
        <v>474</v>
      </c>
      <c r="G236" s="73">
        <v>45047</v>
      </c>
      <c r="H236" s="73">
        <v>45017</v>
      </c>
      <c r="I236" s="74" t="s">
        <v>1223</v>
      </c>
      <c r="J236" s="74">
        <v>1001601300</v>
      </c>
      <c r="K236" s="75" t="s">
        <v>43</v>
      </c>
      <c r="L236" s="71"/>
      <c r="M236" s="38" t="str">
        <f t="shared" ref="M236:M300" si="147">+LEFT(N236,4)</f>
        <v>6274</v>
      </c>
      <c r="N236" s="160">
        <v>6274001903</v>
      </c>
      <c r="O236" s="75" t="s">
        <v>346</v>
      </c>
      <c r="P236" s="76"/>
      <c r="Q236" s="77"/>
      <c r="R236" s="76">
        <v>219500000</v>
      </c>
      <c r="S236" s="170">
        <f t="shared" si="128"/>
        <v>1524305.5555555555</v>
      </c>
      <c r="T236" s="155">
        <v>0</v>
      </c>
      <c r="U236" s="155">
        <v>0</v>
      </c>
      <c r="V236" s="155">
        <v>0</v>
      </c>
      <c r="W236" s="155">
        <v>0</v>
      </c>
      <c r="X236" s="155">
        <v>0</v>
      </c>
      <c r="Y236" s="155">
        <v>0</v>
      </c>
      <c r="Z236" s="155">
        <v>0</v>
      </c>
      <c r="AA236" s="155">
        <v>0</v>
      </c>
      <c r="AB236" s="155">
        <v>0</v>
      </c>
      <c r="AC236" s="155">
        <v>0</v>
      </c>
      <c r="AD236" s="155">
        <v>0</v>
      </c>
      <c r="AE236" s="155">
        <v>0</v>
      </c>
      <c r="AF236" s="155">
        <f t="shared" si="133"/>
        <v>0</v>
      </c>
      <c r="AG236" s="156">
        <v>0</v>
      </c>
      <c r="AH236" s="155">
        <v>0</v>
      </c>
      <c r="AI236" s="155">
        <v>0</v>
      </c>
      <c r="AJ236" s="155">
        <v>0</v>
      </c>
      <c r="AK236" s="155">
        <v>0</v>
      </c>
      <c r="AL236" s="155">
        <v>0</v>
      </c>
      <c r="AM236" s="155">
        <v>0</v>
      </c>
      <c r="AN236" s="155">
        <v>0</v>
      </c>
      <c r="AO236" s="155">
        <v>0</v>
      </c>
      <c r="AP236" s="155">
        <v>0</v>
      </c>
      <c r="AQ236" s="155">
        <v>0</v>
      </c>
      <c r="AR236" s="155">
        <v>0</v>
      </c>
      <c r="AS236" s="155">
        <v>0</v>
      </c>
      <c r="AT236" s="155">
        <f t="shared" si="134"/>
        <v>0</v>
      </c>
      <c r="AU236" s="156">
        <v>0</v>
      </c>
      <c r="AV236" s="155">
        <v>0</v>
      </c>
      <c r="AW236" s="155">
        <v>0</v>
      </c>
      <c r="AX236" s="155">
        <v>0</v>
      </c>
      <c r="AY236" s="155">
        <v>0</v>
      </c>
      <c r="AZ236" s="155">
        <v>0</v>
      </c>
      <c r="BA236" s="155">
        <v>0</v>
      </c>
      <c r="BB236" s="155">
        <v>0</v>
      </c>
      <c r="BC236" s="155">
        <v>0</v>
      </c>
      <c r="BD236" s="155">
        <v>0</v>
      </c>
      <c r="BE236" s="155">
        <v>0</v>
      </c>
      <c r="BF236" s="155">
        <v>0</v>
      </c>
      <c r="BG236" s="155">
        <v>0</v>
      </c>
      <c r="BH236" s="155">
        <f t="shared" si="144"/>
        <v>0</v>
      </c>
      <c r="BI236" s="156">
        <v>0</v>
      </c>
      <c r="BJ236" s="155">
        <v>0</v>
      </c>
      <c r="BK236" s="155">
        <v>0</v>
      </c>
      <c r="BL236" s="155">
        <v>0</v>
      </c>
      <c r="BM236" s="155">
        <v>3658333.3333333335</v>
      </c>
      <c r="BN236" s="155">
        <v>3658333.3333333335</v>
      </c>
      <c r="BO236" s="155">
        <v>3658333.3333333335</v>
      </c>
      <c r="BP236" s="155">
        <v>3658333.3333333335</v>
      </c>
      <c r="BQ236" s="155">
        <v>3658333.3333333335</v>
      </c>
      <c r="BR236" s="155">
        <v>3658333.3333333335</v>
      </c>
      <c r="BS236" s="155">
        <v>3658333.3333333335</v>
      </c>
      <c r="BT236" s="155">
        <v>3658333.3333333335</v>
      </c>
      <c r="BU236" s="155">
        <v>3658333.3333333335</v>
      </c>
      <c r="BV236" s="155">
        <f t="shared" si="142"/>
        <v>32924999.999999996</v>
      </c>
      <c r="BW236" s="156">
        <f t="shared" si="141"/>
        <v>186575000</v>
      </c>
      <c r="BX236" s="157">
        <v>3658333.3333333335</v>
      </c>
      <c r="BY236" s="157">
        <v>3658333.3333333335</v>
      </c>
      <c r="BZ236" s="157">
        <v>3658333.3333333335</v>
      </c>
      <c r="CA236" s="157">
        <v>3658333.3333333335</v>
      </c>
      <c r="CB236" s="157">
        <v>3658333.3333333335</v>
      </c>
      <c r="CC236" s="157">
        <v>3658333.3333333335</v>
      </c>
      <c r="CD236" s="157">
        <v>3658333.3333333335</v>
      </c>
      <c r="CE236" s="157">
        <v>3658333.3333333335</v>
      </c>
      <c r="CF236" s="157">
        <v>3658333.3333333335</v>
      </c>
      <c r="CG236" s="157">
        <v>3658333.3333333335</v>
      </c>
      <c r="CH236" s="157">
        <v>3658333.3333333335</v>
      </c>
      <c r="CI236" s="157">
        <v>3658333.3333333335</v>
      </c>
      <c r="CJ236" s="155">
        <f t="shared" si="137"/>
        <v>43900000</v>
      </c>
      <c r="CK236" s="156">
        <f t="shared" si="145"/>
        <v>142675000</v>
      </c>
      <c r="CL236" s="155">
        <v>3658333.3333333335</v>
      </c>
      <c r="CM236" s="155">
        <v>3658333.3333333335</v>
      </c>
      <c r="CN236" s="155">
        <v>3658333.3333333335</v>
      </c>
      <c r="CO236" s="155">
        <v>3658333.3333333335</v>
      </c>
      <c r="CP236" s="155">
        <v>3658333.3333333335</v>
      </c>
      <c r="CQ236" s="155">
        <v>3658333.3333333335</v>
      </c>
      <c r="CR236" s="155">
        <v>3658333.3333333335</v>
      </c>
      <c r="CS236" s="155">
        <v>3658333.3333333335</v>
      </c>
      <c r="CT236" s="155">
        <v>3658333.3333333335</v>
      </c>
      <c r="CU236" s="155">
        <v>3658333.3333333335</v>
      </c>
      <c r="CV236" s="155">
        <v>3658333.3333333335</v>
      </c>
      <c r="CW236" s="155">
        <v>3658333.3333333335</v>
      </c>
      <c r="CX236" s="155">
        <f t="shared" ref="CX236:CX300" si="148">+SUM(CL236:CW236)</f>
        <v>43900000</v>
      </c>
      <c r="CY236" s="155">
        <f t="shared" si="138"/>
        <v>98775000</v>
      </c>
      <c r="CZ236" s="155">
        <f t="shared" ref="CZ236:CZ245" si="149">S236</f>
        <v>1524305.5555555555</v>
      </c>
      <c r="DA236" s="155">
        <v>1524305.5555555555</v>
      </c>
      <c r="DB236" s="155">
        <v>1524305.5555555555</v>
      </c>
      <c r="DC236" s="155">
        <v>1524305.5555555555</v>
      </c>
      <c r="DD236" s="155"/>
      <c r="DE236" s="155"/>
      <c r="DF236" s="155"/>
      <c r="DG236" s="155"/>
      <c r="DH236" s="155"/>
      <c r="DI236" s="155"/>
      <c r="DJ236" s="155"/>
      <c r="DK236" s="155"/>
      <c r="DL236" s="155">
        <f t="shared" ref="DL236:DL300" si="150">+SUM(CZ236:DK236)</f>
        <v>6097222.222222222</v>
      </c>
      <c r="DM236" s="155">
        <f t="shared" si="129"/>
        <v>92677777.777777776</v>
      </c>
      <c r="DN236" s="1">
        <f t="shared" si="130"/>
        <v>2023</v>
      </c>
    </row>
    <row r="237" spans="1:118" ht="13" x14ac:dyDescent="0.25">
      <c r="A237" s="80" t="s">
        <v>344</v>
      </c>
      <c r="B237" s="71" t="s">
        <v>196</v>
      </c>
      <c r="C237" s="72" t="s">
        <v>197</v>
      </c>
      <c r="D237" s="71" t="s">
        <v>82</v>
      </c>
      <c r="E237" s="142" t="s">
        <v>1148</v>
      </c>
      <c r="F237" s="71" t="s">
        <v>401</v>
      </c>
      <c r="G237" s="73">
        <v>45058</v>
      </c>
      <c r="H237" s="73">
        <v>45047</v>
      </c>
      <c r="I237" s="74" t="s">
        <v>1223</v>
      </c>
      <c r="J237" s="142" t="s">
        <v>619</v>
      </c>
      <c r="K237" s="75" t="s">
        <v>43</v>
      </c>
      <c r="L237" s="71" t="s">
        <v>218</v>
      </c>
      <c r="M237" s="38" t="str">
        <f t="shared" si="147"/>
        <v>6274</v>
      </c>
      <c r="N237" s="71">
        <v>6274001903</v>
      </c>
      <c r="O237" s="75" t="s">
        <v>346</v>
      </c>
      <c r="P237" s="76"/>
      <c r="Q237" s="77"/>
      <c r="R237" s="76">
        <v>140000000</v>
      </c>
      <c r="S237" s="170">
        <f t="shared" si="128"/>
        <v>972222.22222222225</v>
      </c>
      <c r="T237" s="155">
        <v>0</v>
      </c>
      <c r="U237" s="155">
        <v>0</v>
      </c>
      <c r="V237" s="155">
        <v>0</v>
      </c>
      <c r="W237" s="155">
        <v>0</v>
      </c>
      <c r="X237" s="155">
        <v>0</v>
      </c>
      <c r="Y237" s="155">
        <v>0</v>
      </c>
      <c r="Z237" s="155">
        <v>0</v>
      </c>
      <c r="AA237" s="155">
        <v>0</v>
      </c>
      <c r="AB237" s="155">
        <v>0</v>
      </c>
      <c r="AC237" s="155">
        <v>0</v>
      </c>
      <c r="AD237" s="155">
        <v>0</v>
      </c>
      <c r="AE237" s="155">
        <v>0</v>
      </c>
      <c r="AF237" s="155">
        <f t="shared" ref="AF237:AF247" si="151">+SUM(T237:AE237)</f>
        <v>0</v>
      </c>
      <c r="AG237" s="156">
        <v>0</v>
      </c>
      <c r="AH237" s="155">
        <v>0</v>
      </c>
      <c r="AI237" s="155">
        <v>0</v>
      </c>
      <c r="AJ237" s="155">
        <v>0</v>
      </c>
      <c r="AK237" s="155">
        <v>0</v>
      </c>
      <c r="AL237" s="155">
        <v>0</v>
      </c>
      <c r="AM237" s="155">
        <v>0</v>
      </c>
      <c r="AN237" s="155">
        <v>0</v>
      </c>
      <c r="AO237" s="155">
        <v>0</v>
      </c>
      <c r="AP237" s="155">
        <v>0</v>
      </c>
      <c r="AQ237" s="155">
        <v>0</v>
      </c>
      <c r="AR237" s="155">
        <v>0</v>
      </c>
      <c r="AS237" s="155">
        <v>0</v>
      </c>
      <c r="AT237" s="155">
        <f t="shared" ref="AT237:AT247" si="152">+SUM(AH237:AS237)</f>
        <v>0</v>
      </c>
      <c r="AU237" s="156">
        <v>0</v>
      </c>
      <c r="AV237" s="155">
        <v>0</v>
      </c>
      <c r="AW237" s="155">
        <v>0</v>
      </c>
      <c r="AX237" s="155">
        <v>0</v>
      </c>
      <c r="AY237" s="155">
        <v>0</v>
      </c>
      <c r="AZ237" s="155">
        <v>0</v>
      </c>
      <c r="BA237" s="155">
        <v>0</v>
      </c>
      <c r="BB237" s="155">
        <v>0</v>
      </c>
      <c r="BC237" s="155">
        <v>0</v>
      </c>
      <c r="BD237" s="155">
        <v>0</v>
      </c>
      <c r="BE237" s="155">
        <v>0</v>
      </c>
      <c r="BF237" s="155">
        <v>0</v>
      </c>
      <c r="BG237" s="155">
        <v>0</v>
      </c>
      <c r="BH237" s="155">
        <f t="shared" si="144"/>
        <v>0</v>
      </c>
      <c r="BI237" s="156">
        <v>0</v>
      </c>
      <c r="BJ237" s="155">
        <v>0</v>
      </c>
      <c r="BK237" s="155">
        <v>0</v>
      </c>
      <c r="BL237" s="155">
        <v>0</v>
      </c>
      <c r="BM237" s="155">
        <v>0</v>
      </c>
      <c r="BN237" s="155">
        <v>2333334</v>
      </c>
      <c r="BO237" s="155">
        <v>2333334</v>
      </c>
      <c r="BP237" s="155">
        <v>2333334</v>
      </c>
      <c r="BQ237" s="155">
        <v>2333334</v>
      </c>
      <c r="BR237" s="155">
        <v>2333334</v>
      </c>
      <c r="BS237" s="155">
        <v>2333334</v>
      </c>
      <c r="BT237" s="155">
        <v>2333334</v>
      </c>
      <c r="BU237" s="155">
        <v>2333334</v>
      </c>
      <c r="BV237" s="155">
        <f t="shared" si="142"/>
        <v>18666672</v>
      </c>
      <c r="BW237" s="156">
        <f t="shared" si="141"/>
        <v>121333328</v>
      </c>
      <c r="BX237" s="157">
        <v>2333334</v>
      </c>
      <c r="BY237" s="157">
        <v>2333334</v>
      </c>
      <c r="BZ237" s="157">
        <v>2333334</v>
      </c>
      <c r="CA237" s="157">
        <v>2333334</v>
      </c>
      <c r="CB237" s="157">
        <v>2333334</v>
      </c>
      <c r="CC237" s="157">
        <v>2333334</v>
      </c>
      <c r="CD237" s="157">
        <v>2333334</v>
      </c>
      <c r="CE237" s="157">
        <v>2333334</v>
      </c>
      <c r="CF237" s="157">
        <v>2333334</v>
      </c>
      <c r="CG237" s="157">
        <v>2333334</v>
      </c>
      <c r="CH237" s="157">
        <v>2333334</v>
      </c>
      <c r="CI237" s="157">
        <v>2333334</v>
      </c>
      <c r="CJ237" s="155">
        <f t="shared" si="137"/>
        <v>28000008</v>
      </c>
      <c r="CK237" s="156">
        <f t="shared" si="145"/>
        <v>93333320</v>
      </c>
      <c r="CL237" s="155">
        <v>2333334</v>
      </c>
      <c r="CM237" s="155">
        <v>2333334</v>
      </c>
      <c r="CN237" s="155">
        <v>2333334</v>
      </c>
      <c r="CO237" s="155">
        <v>2333334</v>
      </c>
      <c r="CP237" s="155">
        <v>2333334</v>
      </c>
      <c r="CQ237" s="155">
        <v>2333334</v>
      </c>
      <c r="CR237" s="155">
        <v>2333334</v>
      </c>
      <c r="CS237" s="155">
        <v>2333334</v>
      </c>
      <c r="CT237" s="155">
        <v>2333334</v>
      </c>
      <c r="CU237" s="155">
        <v>2333334</v>
      </c>
      <c r="CV237" s="155">
        <v>2333334</v>
      </c>
      <c r="CW237" s="155">
        <v>2333334</v>
      </c>
      <c r="CX237" s="155">
        <f t="shared" si="148"/>
        <v>28000008</v>
      </c>
      <c r="CY237" s="155">
        <f t="shared" si="138"/>
        <v>65333312</v>
      </c>
      <c r="CZ237" s="155">
        <f t="shared" si="149"/>
        <v>972222.22222222225</v>
      </c>
      <c r="DA237" s="155">
        <v>972222.22222222225</v>
      </c>
      <c r="DB237" s="155">
        <v>972222.22222222225</v>
      </c>
      <c r="DC237" s="155">
        <v>972222.22222222225</v>
      </c>
      <c r="DD237" s="155"/>
      <c r="DE237" s="155"/>
      <c r="DF237" s="155"/>
      <c r="DG237" s="155"/>
      <c r="DH237" s="155"/>
      <c r="DI237" s="155"/>
      <c r="DJ237" s="155"/>
      <c r="DK237" s="155"/>
      <c r="DL237" s="155">
        <f t="shared" si="150"/>
        <v>3888888.888888889</v>
      </c>
      <c r="DM237" s="155">
        <f t="shared" si="129"/>
        <v>61444423.111111112</v>
      </c>
      <c r="DN237" s="1">
        <f t="shared" si="130"/>
        <v>2023</v>
      </c>
    </row>
    <row r="238" spans="1:118" ht="13" x14ac:dyDescent="0.25">
      <c r="A238" s="80" t="s">
        <v>460</v>
      </c>
      <c r="B238" s="80" t="s">
        <v>39</v>
      </c>
      <c r="C238" s="72"/>
      <c r="D238" s="71" t="s">
        <v>88</v>
      </c>
      <c r="E238" s="142" t="s">
        <v>951</v>
      </c>
      <c r="F238" s="71" t="s">
        <v>558</v>
      </c>
      <c r="G238" s="73">
        <v>45064</v>
      </c>
      <c r="H238" s="73">
        <v>45028</v>
      </c>
      <c r="I238" s="74" t="s">
        <v>1228</v>
      </c>
      <c r="J238" s="74">
        <v>1001602000</v>
      </c>
      <c r="K238" s="75" t="s">
        <v>66</v>
      </c>
      <c r="L238" s="71"/>
      <c r="M238" s="38" t="str">
        <f t="shared" si="147"/>
        <v>6274</v>
      </c>
      <c r="N238" s="71">
        <v>6274001905</v>
      </c>
      <c r="O238" s="75">
        <v>6274001905</v>
      </c>
      <c r="P238" s="76"/>
      <c r="Q238" s="77"/>
      <c r="R238" s="76">
        <v>515000000</v>
      </c>
      <c r="S238" s="170">
        <f t="shared" si="128"/>
        <v>4291666.666666667</v>
      </c>
      <c r="T238" s="155">
        <v>0</v>
      </c>
      <c r="U238" s="155">
        <v>0</v>
      </c>
      <c r="V238" s="155">
        <v>0</v>
      </c>
      <c r="W238" s="155">
        <v>0</v>
      </c>
      <c r="X238" s="155">
        <v>0</v>
      </c>
      <c r="Y238" s="155">
        <v>0</v>
      </c>
      <c r="Z238" s="155">
        <v>0</v>
      </c>
      <c r="AA238" s="155">
        <v>0</v>
      </c>
      <c r="AB238" s="155">
        <v>0</v>
      </c>
      <c r="AC238" s="155">
        <v>0</v>
      </c>
      <c r="AD238" s="155">
        <v>0</v>
      </c>
      <c r="AE238" s="155">
        <v>0</v>
      </c>
      <c r="AF238" s="155">
        <f t="shared" si="151"/>
        <v>0</v>
      </c>
      <c r="AG238" s="156">
        <v>0</v>
      </c>
      <c r="AH238" s="155">
        <v>0</v>
      </c>
      <c r="AI238" s="155">
        <v>0</v>
      </c>
      <c r="AJ238" s="155">
        <v>0</v>
      </c>
      <c r="AK238" s="155">
        <v>0</v>
      </c>
      <c r="AL238" s="155">
        <v>0</v>
      </c>
      <c r="AM238" s="155">
        <v>0</v>
      </c>
      <c r="AN238" s="155">
        <v>0</v>
      </c>
      <c r="AO238" s="155">
        <v>0</v>
      </c>
      <c r="AP238" s="155">
        <v>0</v>
      </c>
      <c r="AQ238" s="155">
        <v>0</v>
      </c>
      <c r="AR238" s="155">
        <v>0</v>
      </c>
      <c r="AS238" s="155">
        <v>0</v>
      </c>
      <c r="AT238" s="155">
        <f t="shared" si="152"/>
        <v>0</v>
      </c>
      <c r="AU238" s="156">
        <v>0</v>
      </c>
      <c r="AV238" s="155">
        <v>0</v>
      </c>
      <c r="AW238" s="155">
        <v>0</v>
      </c>
      <c r="AX238" s="155">
        <v>0</v>
      </c>
      <c r="AY238" s="155">
        <v>0</v>
      </c>
      <c r="AZ238" s="155">
        <v>0</v>
      </c>
      <c r="BA238" s="155">
        <v>0</v>
      </c>
      <c r="BB238" s="155">
        <v>0</v>
      </c>
      <c r="BC238" s="155">
        <v>0</v>
      </c>
      <c r="BD238" s="155">
        <v>0</v>
      </c>
      <c r="BE238" s="155">
        <v>0</v>
      </c>
      <c r="BF238" s="155">
        <v>0</v>
      </c>
      <c r="BG238" s="155">
        <v>0</v>
      </c>
      <c r="BH238" s="155">
        <f t="shared" si="144"/>
        <v>0</v>
      </c>
      <c r="BI238" s="156">
        <v>0</v>
      </c>
      <c r="BJ238" s="155">
        <v>0</v>
      </c>
      <c r="BK238" s="155">
        <v>0</v>
      </c>
      <c r="BL238" s="155">
        <v>0</v>
      </c>
      <c r="BM238" s="155">
        <v>4291666.666666667</v>
      </c>
      <c r="BN238" s="155">
        <v>4291666.666666667</v>
      </c>
      <c r="BO238" s="155">
        <v>4291666.666666667</v>
      </c>
      <c r="BP238" s="155">
        <v>4291666.666666667</v>
      </c>
      <c r="BQ238" s="155">
        <v>4291666.666666667</v>
      </c>
      <c r="BR238" s="155">
        <v>4291666.666666667</v>
      </c>
      <c r="BS238" s="155">
        <v>4291666.666666667</v>
      </c>
      <c r="BT238" s="155">
        <v>4291666.666666667</v>
      </c>
      <c r="BU238" s="155">
        <v>4291666.666666667</v>
      </c>
      <c r="BV238" s="155">
        <f t="shared" si="142"/>
        <v>38625000</v>
      </c>
      <c r="BW238" s="156">
        <f t="shared" si="141"/>
        <v>476375000</v>
      </c>
      <c r="BX238" s="157">
        <v>4291666.666666667</v>
      </c>
      <c r="BY238" s="157">
        <v>4291666.666666667</v>
      </c>
      <c r="BZ238" s="157">
        <v>4291666.666666667</v>
      </c>
      <c r="CA238" s="157">
        <v>4291666.666666667</v>
      </c>
      <c r="CB238" s="157">
        <v>4291666.666666667</v>
      </c>
      <c r="CC238" s="157">
        <v>4291666.666666667</v>
      </c>
      <c r="CD238" s="157">
        <v>4291666.666666667</v>
      </c>
      <c r="CE238" s="157">
        <v>4291666.666666667</v>
      </c>
      <c r="CF238" s="157">
        <v>4291666.666666667</v>
      </c>
      <c r="CG238" s="157">
        <v>4291666.666666667</v>
      </c>
      <c r="CH238" s="157">
        <v>4291666.666666667</v>
      </c>
      <c r="CI238" s="157">
        <v>4291666.666666667</v>
      </c>
      <c r="CJ238" s="155">
        <f t="shared" si="137"/>
        <v>51499999.999999993</v>
      </c>
      <c r="CK238" s="156">
        <f t="shared" si="145"/>
        <v>424875000</v>
      </c>
      <c r="CL238" s="155">
        <v>4291666.666666667</v>
      </c>
      <c r="CM238" s="155">
        <v>4291666.666666667</v>
      </c>
      <c r="CN238" s="155">
        <v>4291666.666666667</v>
      </c>
      <c r="CO238" s="155">
        <v>4291666.666666667</v>
      </c>
      <c r="CP238" s="155">
        <v>4291666.666666667</v>
      </c>
      <c r="CQ238" s="155">
        <v>4291666.666666667</v>
      </c>
      <c r="CR238" s="155">
        <v>4291666.666666667</v>
      </c>
      <c r="CS238" s="155">
        <v>4291666.666666667</v>
      </c>
      <c r="CT238" s="155">
        <v>4291666.666666667</v>
      </c>
      <c r="CU238" s="155">
        <v>4291666.666666667</v>
      </c>
      <c r="CV238" s="155">
        <v>4291666.666666667</v>
      </c>
      <c r="CW238" s="155">
        <v>4291666.666666667</v>
      </c>
      <c r="CX238" s="155">
        <f t="shared" si="148"/>
        <v>51499999.999999993</v>
      </c>
      <c r="CY238" s="155">
        <f t="shared" si="138"/>
        <v>373375000</v>
      </c>
      <c r="CZ238" s="155">
        <f t="shared" si="149"/>
        <v>4291666.666666667</v>
      </c>
      <c r="DA238" s="155">
        <v>4291666.666666667</v>
      </c>
      <c r="DB238" s="155">
        <v>4291666.666666667</v>
      </c>
      <c r="DC238" s="155">
        <v>4291666.666666667</v>
      </c>
      <c r="DD238" s="155"/>
      <c r="DE238" s="155"/>
      <c r="DF238" s="155"/>
      <c r="DG238" s="155"/>
      <c r="DH238" s="155"/>
      <c r="DI238" s="155"/>
      <c r="DJ238" s="155"/>
      <c r="DK238" s="155"/>
      <c r="DL238" s="155">
        <f t="shared" si="150"/>
        <v>17166666.666666668</v>
      </c>
      <c r="DM238" s="155">
        <f t="shared" si="129"/>
        <v>356208333.33333331</v>
      </c>
      <c r="DN238" s="1">
        <f t="shared" si="130"/>
        <v>2023</v>
      </c>
    </row>
    <row r="239" spans="1:118" ht="13" x14ac:dyDescent="0.25">
      <c r="A239" s="80" t="s">
        <v>460</v>
      </c>
      <c r="B239" s="80" t="s">
        <v>39</v>
      </c>
      <c r="C239" s="72"/>
      <c r="D239" s="71" t="s">
        <v>147</v>
      </c>
      <c r="E239" s="142" t="s">
        <v>935</v>
      </c>
      <c r="F239" s="71" t="s">
        <v>520</v>
      </c>
      <c r="G239" s="73">
        <v>45082</v>
      </c>
      <c r="H239" s="73">
        <v>44958</v>
      </c>
      <c r="I239" s="74" t="s">
        <v>1223</v>
      </c>
      <c r="J239" s="74">
        <v>1001601400</v>
      </c>
      <c r="K239" s="75" t="s">
        <v>46</v>
      </c>
      <c r="L239" s="71"/>
      <c r="M239" s="38" t="str">
        <f t="shared" si="147"/>
        <v>6274</v>
      </c>
      <c r="N239" s="71">
        <v>6274001906</v>
      </c>
      <c r="O239" s="75" t="s">
        <v>346</v>
      </c>
      <c r="P239" s="76"/>
      <c r="Q239" s="77"/>
      <c r="R239" s="76">
        <v>333889440</v>
      </c>
      <c r="S239" s="170">
        <f t="shared" si="128"/>
        <v>2318676.6666666665</v>
      </c>
      <c r="T239" s="155">
        <v>0</v>
      </c>
      <c r="U239" s="155">
        <v>0</v>
      </c>
      <c r="V239" s="155">
        <v>0</v>
      </c>
      <c r="W239" s="155">
        <v>0</v>
      </c>
      <c r="X239" s="155">
        <v>0</v>
      </c>
      <c r="Y239" s="155">
        <v>0</v>
      </c>
      <c r="Z239" s="155">
        <v>0</v>
      </c>
      <c r="AA239" s="155">
        <v>0</v>
      </c>
      <c r="AB239" s="155">
        <v>0</v>
      </c>
      <c r="AC239" s="155">
        <v>0</v>
      </c>
      <c r="AD239" s="155">
        <v>0</v>
      </c>
      <c r="AE239" s="155">
        <v>0</v>
      </c>
      <c r="AF239" s="155">
        <f t="shared" si="151"/>
        <v>0</v>
      </c>
      <c r="AG239" s="156">
        <v>0</v>
      </c>
      <c r="AH239" s="155">
        <v>0</v>
      </c>
      <c r="AI239" s="155">
        <v>0</v>
      </c>
      <c r="AJ239" s="155">
        <v>0</v>
      </c>
      <c r="AK239" s="155">
        <v>0</v>
      </c>
      <c r="AL239" s="155">
        <v>0</v>
      </c>
      <c r="AM239" s="155">
        <v>0</v>
      </c>
      <c r="AN239" s="155">
        <v>0</v>
      </c>
      <c r="AO239" s="155">
        <v>0</v>
      </c>
      <c r="AP239" s="155">
        <v>0</v>
      </c>
      <c r="AQ239" s="155">
        <v>0</v>
      </c>
      <c r="AR239" s="155">
        <v>0</v>
      </c>
      <c r="AS239" s="155">
        <v>0</v>
      </c>
      <c r="AT239" s="155">
        <f t="shared" si="152"/>
        <v>0</v>
      </c>
      <c r="AU239" s="156">
        <v>0</v>
      </c>
      <c r="AV239" s="155">
        <v>0</v>
      </c>
      <c r="AW239" s="155">
        <v>0</v>
      </c>
      <c r="AX239" s="155">
        <v>0</v>
      </c>
      <c r="AY239" s="155">
        <v>0</v>
      </c>
      <c r="AZ239" s="155">
        <v>0</v>
      </c>
      <c r="BA239" s="155">
        <v>0</v>
      </c>
      <c r="BB239" s="155">
        <v>0</v>
      </c>
      <c r="BC239" s="155">
        <v>0</v>
      </c>
      <c r="BD239" s="155">
        <v>0</v>
      </c>
      <c r="BE239" s="155">
        <v>0</v>
      </c>
      <c r="BF239" s="155">
        <v>0</v>
      </c>
      <c r="BG239" s="155">
        <v>0</v>
      </c>
      <c r="BH239" s="155">
        <f t="shared" si="144"/>
        <v>0</v>
      </c>
      <c r="BI239" s="156">
        <v>0</v>
      </c>
      <c r="BJ239" s="155">
        <v>0</v>
      </c>
      <c r="BK239" s="155">
        <v>5564824</v>
      </c>
      <c r="BL239" s="155">
        <v>5564824</v>
      </c>
      <c r="BM239" s="155">
        <v>5564824</v>
      </c>
      <c r="BN239" s="155">
        <v>5564824</v>
      </c>
      <c r="BO239" s="155">
        <v>5564824</v>
      </c>
      <c r="BP239" s="155">
        <v>5564824</v>
      </c>
      <c r="BQ239" s="155">
        <v>5564824</v>
      </c>
      <c r="BR239" s="155">
        <v>5564824</v>
      </c>
      <c r="BS239" s="155">
        <v>5564824</v>
      </c>
      <c r="BT239" s="155">
        <v>5564824</v>
      </c>
      <c r="BU239" s="155">
        <v>5564824</v>
      </c>
      <c r="BV239" s="155">
        <f t="shared" si="142"/>
        <v>61213064</v>
      </c>
      <c r="BW239" s="156">
        <f t="shared" si="141"/>
        <v>272676376</v>
      </c>
      <c r="BX239" s="157">
        <v>5564824</v>
      </c>
      <c r="BY239" s="157">
        <v>5564824</v>
      </c>
      <c r="BZ239" s="157">
        <v>5564824</v>
      </c>
      <c r="CA239" s="157">
        <v>5564824</v>
      </c>
      <c r="CB239" s="157">
        <v>5564824</v>
      </c>
      <c r="CC239" s="157">
        <v>5564824</v>
      </c>
      <c r="CD239" s="157">
        <v>5564824</v>
      </c>
      <c r="CE239" s="157">
        <v>5564824</v>
      </c>
      <c r="CF239" s="157">
        <v>5564824</v>
      </c>
      <c r="CG239" s="157">
        <v>5564824</v>
      </c>
      <c r="CH239" s="157">
        <v>5564824</v>
      </c>
      <c r="CI239" s="157">
        <v>5564824</v>
      </c>
      <c r="CJ239" s="155">
        <f t="shared" si="137"/>
        <v>66777888</v>
      </c>
      <c r="CK239" s="156">
        <f t="shared" si="145"/>
        <v>205898488</v>
      </c>
      <c r="CL239" s="155">
        <v>5564824</v>
      </c>
      <c r="CM239" s="155">
        <v>5564824</v>
      </c>
      <c r="CN239" s="155">
        <v>5564824</v>
      </c>
      <c r="CO239" s="155">
        <v>5564824</v>
      </c>
      <c r="CP239" s="155">
        <v>5564824</v>
      </c>
      <c r="CQ239" s="155">
        <v>5564824</v>
      </c>
      <c r="CR239" s="155">
        <v>5564824</v>
      </c>
      <c r="CS239" s="155">
        <v>5564824</v>
      </c>
      <c r="CT239" s="155">
        <v>5564824</v>
      </c>
      <c r="CU239" s="155">
        <v>5564824</v>
      </c>
      <c r="CV239" s="155">
        <v>5564824</v>
      </c>
      <c r="CW239" s="155">
        <v>5564824</v>
      </c>
      <c r="CX239" s="155">
        <f t="shared" si="148"/>
        <v>66777888</v>
      </c>
      <c r="CY239" s="155">
        <f t="shared" si="138"/>
        <v>139120600</v>
      </c>
      <c r="CZ239" s="155">
        <f t="shared" si="149"/>
        <v>2318676.6666666665</v>
      </c>
      <c r="DA239" s="155">
        <v>2318676.6666666665</v>
      </c>
      <c r="DB239" s="155">
        <v>2318676.6666666665</v>
      </c>
      <c r="DC239" s="155">
        <v>2318676.6666666665</v>
      </c>
      <c r="DD239" s="155"/>
      <c r="DE239" s="155"/>
      <c r="DF239" s="155"/>
      <c r="DG239" s="155"/>
      <c r="DH239" s="155"/>
      <c r="DI239" s="155"/>
      <c r="DJ239" s="155"/>
      <c r="DK239" s="155"/>
      <c r="DL239" s="155">
        <f t="shared" si="150"/>
        <v>9274706.666666666</v>
      </c>
      <c r="DM239" s="155">
        <f t="shared" si="129"/>
        <v>129845893.33333333</v>
      </c>
      <c r="DN239" s="1">
        <f t="shared" si="130"/>
        <v>2023</v>
      </c>
    </row>
    <row r="240" spans="1:118" ht="13" x14ac:dyDescent="0.25">
      <c r="A240" s="80" t="s">
        <v>460</v>
      </c>
      <c r="B240" s="80" t="s">
        <v>39</v>
      </c>
      <c r="C240" s="72"/>
      <c r="D240" s="71" t="s">
        <v>88</v>
      </c>
      <c r="E240" s="142" t="s">
        <v>952</v>
      </c>
      <c r="F240" s="71" t="s">
        <v>559</v>
      </c>
      <c r="G240" s="73">
        <v>45082</v>
      </c>
      <c r="H240" s="73">
        <v>45028</v>
      </c>
      <c r="I240" s="74" t="s">
        <v>1228</v>
      </c>
      <c r="J240" s="74">
        <v>1001602000</v>
      </c>
      <c r="K240" s="75" t="s">
        <v>66</v>
      </c>
      <c r="L240" s="71"/>
      <c r="M240" s="38" t="str">
        <f t="shared" si="147"/>
        <v>6274</v>
      </c>
      <c r="N240" s="71">
        <v>6274001905</v>
      </c>
      <c r="O240" s="75">
        <v>6274001905</v>
      </c>
      <c r="P240" s="76"/>
      <c r="Q240" s="77"/>
      <c r="R240" s="76">
        <v>465000000</v>
      </c>
      <c r="S240" s="170">
        <f t="shared" si="128"/>
        <v>3875000</v>
      </c>
      <c r="T240" s="155">
        <v>0</v>
      </c>
      <c r="U240" s="155">
        <v>0</v>
      </c>
      <c r="V240" s="155">
        <v>0</v>
      </c>
      <c r="W240" s="155">
        <v>0</v>
      </c>
      <c r="X240" s="155">
        <v>0</v>
      </c>
      <c r="Y240" s="155">
        <v>0</v>
      </c>
      <c r="Z240" s="155">
        <v>0</v>
      </c>
      <c r="AA240" s="155">
        <v>0</v>
      </c>
      <c r="AB240" s="155">
        <v>0</v>
      </c>
      <c r="AC240" s="155">
        <v>0</v>
      </c>
      <c r="AD240" s="155">
        <v>0</v>
      </c>
      <c r="AE240" s="155">
        <v>0</v>
      </c>
      <c r="AF240" s="155">
        <f t="shared" si="151"/>
        <v>0</v>
      </c>
      <c r="AG240" s="156">
        <v>0</v>
      </c>
      <c r="AH240" s="155">
        <v>0</v>
      </c>
      <c r="AI240" s="155">
        <v>0</v>
      </c>
      <c r="AJ240" s="155">
        <v>0</v>
      </c>
      <c r="AK240" s="155">
        <v>0</v>
      </c>
      <c r="AL240" s="155">
        <v>0</v>
      </c>
      <c r="AM240" s="155">
        <v>0</v>
      </c>
      <c r="AN240" s="155">
        <v>0</v>
      </c>
      <c r="AO240" s="155">
        <v>0</v>
      </c>
      <c r="AP240" s="155">
        <v>0</v>
      </c>
      <c r="AQ240" s="155">
        <v>0</v>
      </c>
      <c r="AR240" s="155">
        <v>0</v>
      </c>
      <c r="AS240" s="155">
        <v>0</v>
      </c>
      <c r="AT240" s="155">
        <f t="shared" si="152"/>
        <v>0</v>
      </c>
      <c r="AU240" s="156">
        <v>0</v>
      </c>
      <c r="AV240" s="155">
        <v>0</v>
      </c>
      <c r="AW240" s="155">
        <v>0</v>
      </c>
      <c r="AX240" s="155">
        <v>0</v>
      </c>
      <c r="AY240" s="155">
        <v>0</v>
      </c>
      <c r="AZ240" s="155">
        <v>0</v>
      </c>
      <c r="BA240" s="155">
        <v>0</v>
      </c>
      <c r="BB240" s="155">
        <v>0</v>
      </c>
      <c r="BC240" s="155">
        <v>0</v>
      </c>
      <c r="BD240" s="155">
        <v>0</v>
      </c>
      <c r="BE240" s="155">
        <v>0</v>
      </c>
      <c r="BF240" s="155">
        <v>0</v>
      </c>
      <c r="BG240" s="155">
        <v>0</v>
      </c>
      <c r="BH240" s="155">
        <f t="shared" si="144"/>
        <v>0</v>
      </c>
      <c r="BI240" s="156">
        <v>0</v>
      </c>
      <c r="BJ240" s="155">
        <v>0</v>
      </c>
      <c r="BK240" s="155">
        <v>0</v>
      </c>
      <c r="BL240" s="155">
        <v>0</v>
      </c>
      <c r="BM240" s="155">
        <v>3875000</v>
      </c>
      <c r="BN240" s="155">
        <v>3875000</v>
      </c>
      <c r="BO240" s="155">
        <v>3875000</v>
      </c>
      <c r="BP240" s="155">
        <v>3875000</v>
      </c>
      <c r="BQ240" s="155">
        <v>3875000</v>
      </c>
      <c r="BR240" s="155">
        <v>3875000</v>
      </c>
      <c r="BS240" s="155">
        <v>3875000</v>
      </c>
      <c r="BT240" s="155">
        <v>3875000</v>
      </c>
      <c r="BU240" s="155">
        <v>3875000</v>
      </c>
      <c r="BV240" s="155">
        <f t="shared" si="142"/>
        <v>34875000</v>
      </c>
      <c r="BW240" s="156">
        <f t="shared" si="141"/>
        <v>430125000</v>
      </c>
      <c r="BX240" s="157">
        <v>3875000</v>
      </c>
      <c r="BY240" s="157">
        <v>3875000</v>
      </c>
      <c r="BZ240" s="157">
        <v>3875000</v>
      </c>
      <c r="CA240" s="157">
        <v>3875000</v>
      </c>
      <c r="CB240" s="157">
        <v>3875000</v>
      </c>
      <c r="CC240" s="157">
        <v>3875000</v>
      </c>
      <c r="CD240" s="157">
        <v>3875000</v>
      </c>
      <c r="CE240" s="157">
        <v>3875000</v>
      </c>
      <c r="CF240" s="157">
        <v>3875000</v>
      </c>
      <c r="CG240" s="157">
        <v>3875000</v>
      </c>
      <c r="CH240" s="157">
        <v>3875000</v>
      </c>
      <c r="CI240" s="157">
        <v>3875000</v>
      </c>
      <c r="CJ240" s="155">
        <f t="shared" si="137"/>
        <v>46500000</v>
      </c>
      <c r="CK240" s="156">
        <f t="shared" si="145"/>
        <v>383625000</v>
      </c>
      <c r="CL240" s="155">
        <v>3875000</v>
      </c>
      <c r="CM240" s="155">
        <v>3875000</v>
      </c>
      <c r="CN240" s="155">
        <v>3875000</v>
      </c>
      <c r="CO240" s="155">
        <v>3875000</v>
      </c>
      <c r="CP240" s="155">
        <v>3875000</v>
      </c>
      <c r="CQ240" s="155">
        <v>3875000</v>
      </c>
      <c r="CR240" s="155">
        <v>3875000</v>
      </c>
      <c r="CS240" s="155">
        <v>3875000</v>
      </c>
      <c r="CT240" s="155">
        <v>3875000</v>
      </c>
      <c r="CU240" s="155">
        <v>3875000</v>
      </c>
      <c r="CV240" s="155">
        <v>3875000</v>
      </c>
      <c r="CW240" s="155">
        <v>3875000</v>
      </c>
      <c r="CX240" s="155">
        <f t="shared" si="148"/>
        <v>46500000</v>
      </c>
      <c r="CY240" s="155">
        <f t="shared" si="138"/>
        <v>337125000</v>
      </c>
      <c r="CZ240" s="155">
        <f t="shared" si="149"/>
        <v>3875000</v>
      </c>
      <c r="DA240" s="155">
        <v>3875000</v>
      </c>
      <c r="DB240" s="155">
        <v>3875000</v>
      </c>
      <c r="DC240" s="155">
        <v>3875000</v>
      </c>
      <c r="DD240" s="155"/>
      <c r="DE240" s="155"/>
      <c r="DF240" s="155"/>
      <c r="DG240" s="155"/>
      <c r="DH240" s="155"/>
      <c r="DI240" s="155"/>
      <c r="DJ240" s="155"/>
      <c r="DK240" s="155"/>
      <c r="DL240" s="155">
        <f t="shared" si="150"/>
        <v>15500000</v>
      </c>
      <c r="DM240" s="155">
        <f t="shared" si="129"/>
        <v>321625000</v>
      </c>
      <c r="DN240" s="1">
        <f t="shared" si="130"/>
        <v>2023</v>
      </c>
    </row>
    <row r="241" spans="1:118" ht="13" x14ac:dyDescent="0.25">
      <c r="A241" s="43"/>
      <c r="B241" s="43" t="s">
        <v>39</v>
      </c>
      <c r="C241" s="44"/>
      <c r="D241" s="45" t="s">
        <v>69</v>
      </c>
      <c r="E241" s="147" t="s">
        <v>812</v>
      </c>
      <c r="F241" s="45" t="s">
        <v>72</v>
      </c>
      <c r="G241" s="46">
        <v>45086</v>
      </c>
      <c r="H241" s="46">
        <v>45108</v>
      </c>
      <c r="I241" s="90">
        <v>120</v>
      </c>
      <c r="J241" s="147" t="s">
        <v>721</v>
      </c>
      <c r="K241" s="48" t="s">
        <v>50</v>
      </c>
      <c r="L241" s="45"/>
      <c r="M241" s="49" t="str">
        <f t="shared" si="147"/>
        <v>6424</v>
      </c>
      <c r="N241" s="45">
        <v>6424001909</v>
      </c>
      <c r="O241" s="48">
        <v>6424001909</v>
      </c>
      <c r="P241" s="50"/>
      <c r="Q241" s="51"/>
      <c r="R241" s="50">
        <v>59068700</v>
      </c>
      <c r="S241" s="52">
        <f t="shared" si="128"/>
        <v>492239.16666666669</v>
      </c>
      <c r="T241" s="53">
        <v>0</v>
      </c>
      <c r="U241" s="53">
        <v>0</v>
      </c>
      <c r="V241" s="53">
        <v>0</v>
      </c>
      <c r="W241" s="53">
        <v>0</v>
      </c>
      <c r="X241" s="53">
        <v>0</v>
      </c>
      <c r="Y241" s="53">
        <v>0</v>
      </c>
      <c r="Z241" s="53">
        <v>0</v>
      </c>
      <c r="AA241" s="53">
        <v>0</v>
      </c>
      <c r="AB241" s="53">
        <v>0</v>
      </c>
      <c r="AC241" s="53">
        <v>0</v>
      </c>
      <c r="AD241" s="53">
        <v>0</v>
      </c>
      <c r="AE241" s="53">
        <v>0</v>
      </c>
      <c r="AF241" s="53">
        <f t="shared" si="151"/>
        <v>0</v>
      </c>
      <c r="AG241" s="54">
        <v>0</v>
      </c>
      <c r="AH241" s="53">
        <v>0</v>
      </c>
      <c r="AI241" s="53">
        <v>0</v>
      </c>
      <c r="AJ241" s="53">
        <v>0</v>
      </c>
      <c r="AK241" s="53">
        <v>0</v>
      </c>
      <c r="AL241" s="53">
        <v>0</v>
      </c>
      <c r="AM241" s="53">
        <v>0</v>
      </c>
      <c r="AN241" s="53">
        <v>0</v>
      </c>
      <c r="AO241" s="53">
        <v>0</v>
      </c>
      <c r="AP241" s="53">
        <v>0</v>
      </c>
      <c r="AQ241" s="53">
        <v>0</v>
      </c>
      <c r="AR241" s="53">
        <v>0</v>
      </c>
      <c r="AS241" s="53">
        <v>0</v>
      </c>
      <c r="AT241" s="53">
        <f t="shared" si="152"/>
        <v>0</v>
      </c>
      <c r="AU241" s="54">
        <v>0</v>
      </c>
      <c r="AV241" s="53">
        <v>0</v>
      </c>
      <c r="AW241" s="53">
        <v>0</v>
      </c>
      <c r="AX241" s="53">
        <v>0</v>
      </c>
      <c r="AY241" s="53">
        <v>0</v>
      </c>
      <c r="AZ241" s="53">
        <v>0</v>
      </c>
      <c r="BA241" s="53">
        <v>0</v>
      </c>
      <c r="BB241" s="53">
        <v>0</v>
      </c>
      <c r="BC241" s="53">
        <v>0</v>
      </c>
      <c r="BD241" s="53">
        <v>0</v>
      </c>
      <c r="BE241" s="53">
        <v>0</v>
      </c>
      <c r="BF241" s="53">
        <v>0</v>
      </c>
      <c r="BG241" s="53">
        <v>0</v>
      </c>
      <c r="BH241" s="53">
        <f t="shared" si="144"/>
        <v>0</v>
      </c>
      <c r="BI241" s="54">
        <v>0</v>
      </c>
      <c r="BJ241" s="53">
        <v>0</v>
      </c>
      <c r="BK241" s="53">
        <v>0</v>
      </c>
      <c r="BL241" s="53">
        <v>0</v>
      </c>
      <c r="BM241" s="53">
        <v>0</v>
      </c>
      <c r="BN241" s="53">
        <v>0</v>
      </c>
      <c r="BO241" s="53">
        <v>0</v>
      </c>
      <c r="BP241" s="53">
        <v>1640797</v>
      </c>
      <c r="BQ241" s="53">
        <v>1640797</v>
      </c>
      <c r="BR241" s="53">
        <v>1640797</v>
      </c>
      <c r="BS241" s="53">
        <v>1640797</v>
      </c>
      <c r="BT241" s="53">
        <v>1640797</v>
      </c>
      <c r="BU241" s="53">
        <v>1640797</v>
      </c>
      <c r="BV241" s="53">
        <f t="shared" si="142"/>
        <v>9844782</v>
      </c>
      <c r="BW241" s="54">
        <f t="shared" si="141"/>
        <v>49223918</v>
      </c>
      <c r="BX241" s="55">
        <v>1640797</v>
      </c>
      <c r="BY241" s="55">
        <v>1640797</v>
      </c>
      <c r="BZ241" s="55">
        <v>1640797</v>
      </c>
      <c r="CA241" s="55">
        <v>1640797</v>
      </c>
      <c r="CB241" s="55">
        <v>1640797</v>
      </c>
      <c r="CC241" s="55">
        <v>1640797</v>
      </c>
      <c r="CD241" s="55">
        <v>1640797</v>
      </c>
      <c r="CE241" s="55">
        <v>1640797</v>
      </c>
      <c r="CF241" s="55">
        <v>1640797</v>
      </c>
      <c r="CG241" s="55">
        <v>1640797</v>
      </c>
      <c r="CH241" s="55">
        <v>1640797</v>
      </c>
      <c r="CI241" s="55">
        <v>1640797</v>
      </c>
      <c r="CJ241" s="53">
        <f t="shared" si="137"/>
        <v>19689564</v>
      </c>
      <c r="CK241" s="54">
        <f t="shared" si="145"/>
        <v>29534354</v>
      </c>
      <c r="CL241" s="41">
        <v>1640797</v>
      </c>
      <c r="CM241" s="41">
        <v>1640797</v>
      </c>
      <c r="CN241" s="41">
        <v>1640797</v>
      </c>
      <c r="CO241" s="41">
        <v>1640797</v>
      </c>
      <c r="CP241" s="41">
        <v>1640797</v>
      </c>
      <c r="CQ241" s="41">
        <v>1640797</v>
      </c>
      <c r="CR241" s="41">
        <v>1640797</v>
      </c>
      <c r="CS241" s="41">
        <v>1640797</v>
      </c>
      <c r="CT241" s="41">
        <v>1640797</v>
      </c>
      <c r="CU241" s="41">
        <v>1640797</v>
      </c>
      <c r="CV241" s="41">
        <v>1640797</v>
      </c>
      <c r="CW241" s="41">
        <v>1640797</v>
      </c>
      <c r="CX241" s="41">
        <f t="shared" si="148"/>
        <v>19689564</v>
      </c>
      <c r="CY241" s="41">
        <f t="shared" si="138"/>
        <v>9844790</v>
      </c>
      <c r="CZ241" s="41">
        <f t="shared" si="149"/>
        <v>492239.16666666669</v>
      </c>
      <c r="DA241" s="41">
        <v>492239.16666666669</v>
      </c>
      <c r="DB241" s="41">
        <v>492239.16666666669</v>
      </c>
      <c r="DC241" s="41">
        <v>492239.16666666669</v>
      </c>
      <c r="DD241" s="41"/>
      <c r="DE241" s="41"/>
      <c r="DF241" s="41"/>
      <c r="DG241" s="41"/>
      <c r="DH241" s="41"/>
      <c r="DI241" s="41"/>
      <c r="DJ241" s="41"/>
      <c r="DK241" s="41"/>
      <c r="DL241" s="41">
        <f t="shared" si="150"/>
        <v>1968956.6666666667</v>
      </c>
      <c r="DM241" s="41">
        <f t="shared" si="129"/>
        <v>7875833.333333333</v>
      </c>
      <c r="DN241" s="1">
        <f t="shared" si="130"/>
        <v>2023</v>
      </c>
    </row>
    <row r="242" spans="1:118" ht="13" x14ac:dyDescent="0.25">
      <c r="A242" s="80" t="s">
        <v>715</v>
      </c>
      <c r="B242" s="80" t="s">
        <v>39</v>
      </c>
      <c r="C242" s="72"/>
      <c r="D242" s="71" t="s">
        <v>69</v>
      </c>
      <c r="E242" s="142" t="s">
        <v>812</v>
      </c>
      <c r="F242" s="71" t="s">
        <v>72</v>
      </c>
      <c r="G242" s="73">
        <v>45086</v>
      </c>
      <c r="H242" s="73">
        <v>45108</v>
      </c>
      <c r="I242" s="74" t="s">
        <v>1228</v>
      </c>
      <c r="J242" s="74" t="s">
        <v>721</v>
      </c>
      <c r="K242" s="75" t="s">
        <v>50</v>
      </c>
      <c r="L242" s="71"/>
      <c r="M242" s="38" t="str">
        <f t="shared" si="147"/>
        <v>6424</v>
      </c>
      <c r="N242" s="160" t="s">
        <v>820</v>
      </c>
      <c r="O242" s="75"/>
      <c r="P242" s="76"/>
      <c r="Q242" s="77"/>
      <c r="R242" s="165">
        <v>59068700</v>
      </c>
      <c r="S242" s="170">
        <f t="shared" si="128"/>
        <v>492239.16666666669</v>
      </c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>
        <f t="shared" si="151"/>
        <v>0</v>
      </c>
      <c r="AG242" s="156">
        <v>0</v>
      </c>
      <c r="AH242" s="155">
        <v>0</v>
      </c>
      <c r="AI242" s="155">
        <v>0</v>
      </c>
      <c r="AJ242" s="155">
        <v>0</v>
      </c>
      <c r="AK242" s="155">
        <v>0</v>
      </c>
      <c r="AL242" s="155">
        <v>0</v>
      </c>
      <c r="AM242" s="155">
        <v>0</v>
      </c>
      <c r="AN242" s="155">
        <v>0</v>
      </c>
      <c r="AO242" s="155">
        <v>0</v>
      </c>
      <c r="AP242" s="155">
        <v>0</v>
      </c>
      <c r="AQ242" s="155">
        <v>0</v>
      </c>
      <c r="AR242" s="155">
        <v>0</v>
      </c>
      <c r="AS242" s="155">
        <v>0</v>
      </c>
      <c r="AT242" s="155">
        <f t="shared" si="152"/>
        <v>0</v>
      </c>
      <c r="AU242" s="156">
        <v>0</v>
      </c>
      <c r="AV242" s="155">
        <v>0</v>
      </c>
      <c r="AW242" s="155">
        <v>0</v>
      </c>
      <c r="AX242" s="155">
        <v>0</v>
      </c>
      <c r="AY242" s="155">
        <v>0</v>
      </c>
      <c r="AZ242" s="155">
        <v>0</v>
      </c>
      <c r="BA242" s="155">
        <v>0</v>
      </c>
      <c r="BB242" s="155">
        <v>0</v>
      </c>
      <c r="BC242" s="155">
        <v>0</v>
      </c>
      <c r="BD242" s="155">
        <v>0</v>
      </c>
      <c r="BE242" s="155">
        <v>0</v>
      </c>
      <c r="BF242" s="155">
        <v>0</v>
      </c>
      <c r="BG242" s="155">
        <v>0</v>
      </c>
      <c r="BH242" s="155">
        <f t="shared" si="144"/>
        <v>0</v>
      </c>
      <c r="BI242" s="156">
        <v>0</v>
      </c>
      <c r="BJ242" s="155">
        <v>0</v>
      </c>
      <c r="BK242" s="155">
        <v>0</v>
      </c>
      <c r="BL242" s="155">
        <v>0</v>
      </c>
      <c r="BM242" s="155">
        <v>0</v>
      </c>
      <c r="BN242" s="155">
        <v>0</v>
      </c>
      <c r="BO242" s="155">
        <v>0</v>
      </c>
      <c r="BP242" s="155">
        <v>1640797.2222222222</v>
      </c>
      <c r="BQ242" s="155">
        <v>1640797.2222222222</v>
      </c>
      <c r="BR242" s="155">
        <v>1640797.2222222222</v>
      </c>
      <c r="BS242" s="155">
        <v>1640797.2222222222</v>
      </c>
      <c r="BT242" s="155">
        <v>1640797.2222222222</v>
      </c>
      <c r="BU242" s="155">
        <v>1640797.2222222222</v>
      </c>
      <c r="BV242" s="155">
        <f t="shared" si="142"/>
        <v>9844783.333333334</v>
      </c>
      <c r="BW242" s="156">
        <f t="shared" si="141"/>
        <v>49223916.666666664</v>
      </c>
      <c r="BX242" s="157">
        <v>1640797.2222222222</v>
      </c>
      <c r="BY242" s="157">
        <v>1640797.2222222222</v>
      </c>
      <c r="BZ242" s="157">
        <v>1640797.2222222222</v>
      </c>
      <c r="CA242" s="157">
        <v>1640797.2222222222</v>
      </c>
      <c r="CB242" s="157">
        <v>1640797.2222222222</v>
      </c>
      <c r="CC242" s="157">
        <v>1640797.2222222222</v>
      </c>
      <c r="CD242" s="157">
        <v>1640797.2222222222</v>
      </c>
      <c r="CE242" s="157">
        <v>1640797.2222222222</v>
      </c>
      <c r="CF242" s="157">
        <v>1640797.2222222222</v>
      </c>
      <c r="CG242" s="157">
        <v>1640797.2222222222</v>
      </c>
      <c r="CH242" s="157">
        <v>1640797.2222222222</v>
      </c>
      <c r="CI242" s="157">
        <v>1640797.2222222222</v>
      </c>
      <c r="CJ242" s="155">
        <f t="shared" si="137"/>
        <v>19689566.666666668</v>
      </c>
      <c r="CK242" s="156">
        <f t="shared" si="145"/>
        <v>29534349.999999996</v>
      </c>
      <c r="CL242" s="155">
        <v>1640797.2222222222</v>
      </c>
      <c r="CM242" s="155">
        <v>1640797.2222222222</v>
      </c>
      <c r="CN242" s="155">
        <v>1640797.2222222222</v>
      </c>
      <c r="CO242" s="155">
        <v>1640797.2222222222</v>
      </c>
      <c r="CP242" s="155">
        <v>1640797.2222222222</v>
      </c>
      <c r="CQ242" s="155">
        <v>1640797.2222222222</v>
      </c>
      <c r="CR242" s="155">
        <v>1640797.2222222222</v>
      </c>
      <c r="CS242" s="155">
        <v>1640797.2222222222</v>
      </c>
      <c r="CT242" s="155">
        <v>1640797.2222222222</v>
      </c>
      <c r="CU242" s="155">
        <v>1640797.2222222222</v>
      </c>
      <c r="CV242" s="155">
        <v>1640797.2222222222</v>
      </c>
      <c r="CW242" s="155">
        <v>1640797.2222222222</v>
      </c>
      <c r="CX242" s="155">
        <f t="shared" si="148"/>
        <v>19689566.666666668</v>
      </c>
      <c r="CY242" s="155">
        <f t="shared" si="138"/>
        <v>9844783.3333333284</v>
      </c>
      <c r="CZ242" s="155">
        <f t="shared" si="149"/>
        <v>492239.16666666669</v>
      </c>
      <c r="DA242" s="155">
        <v>492239.16666666669</v>
      </c>
      <c r="DB242" s="155">
        <v>492239.16666666669</v>
      </c>
      <c r="DC242" s="155">
        <v>492239.16666666669</v>
      </c>
      <c r="DD242" s="155"/>
      <c r="DE242" s="155"/>
      <c r="DF242" s="155"/>
      <c r="DG242" s="155"/>
      <c r="DH242" s="155"/>
      <c r="DI242" s="155"/>
      <c r="DJ242" s="155"/>
      <c r="DK242" s="155"/>
      <c r="DL242" s="155">
        <f t="shared" si="150"/>
        <v>1968956.6666666667</v>
      </c>
      <c r="DM242" s="155">
        <f t="shared" si="129"/>
        <v>7875826.6666666614</v>
      </c>
      <c r="DN242" s="1">
        <f t="shared" si="130"/>
        <v>2023</v>
      </c>
    </row>
    <row r="243" spans="1:118" ht="13" x14ac:dyDescent="0.25">
      <c r="A243" s="80" t="s">
        <v>460</v>
      </c>
      <c r="B243" s="80" t="s">
        <v>39</v>
      </c>
      <c r="C243" s="72"/>
      <c r="D243" s="71" t="s">
        <v>88</v>
      </c>
      <c r="E243" s="142" t="s">
        <v>953</v>
      </c>
      <c r="F243" s="71" t="s">
        <v>560</v>
      </c>
      <c r="G243" s="73">
        <v>45108</v>
      </c>
      <c r="H243" s="73">
        <v>45028</v>
      </c>
      <c r="I243" s="74" t="s">
        <v>1228</v>
      </c>
      <c r="J243" s="74">
        <v>1001602000</v>
      </c>
      <c r="K243" s="75" t="s">
        <v>66</v>
      </c>
      <c r="L243" s="71"/>
      <c r="M243" s="38" t="str">
        <f t="shared" si="147"/>
        <v>6274</v>
      </c>
      <c r="N243" s="71">
        <v>6274001905</v>
      </c>
      <c r="O243" s="75">
        <v>6274001905</v>
      </c>
      <c r="P243" s="76"/>
      <c r="Q243" s="77"/>
      <c r="R243" s="76">
        <v>465000000</v>
      </c>
      <c r="S243" s="170">
        <f t="shared" si="128"/>
        <v>3875000</v>
      </c>
      <c r="T243" s="155">
        <v>0</v>
      </c>
      <c r="U243" s="155">
        <v>0</v>
      </c>
      <c r="V243" s="155">
        <v>0</v>
      </c>
      <c r="W243" s="155">
        <v>0</v>
      </c>
      <c r="X243" s="155">
        <v>0</v>
      </c>
      <c r="Y243" s="155">
        <v>0</v>
      </c>
      <c r="Z243" s="155">
        <v>0</v>
      </c>
      <c r="AA243" s="155">
        <v>0</v>
      </c>
      <c r="AB243" s="155">
        <v>0</v>
      </c>
      <c r="AC243" s="155">
        <v>0</v>
      </c>
      <c r="AD243" s="155">
        <v>0</v>
      </c>
      <c r="AE243" s="155">
        <v>0</v>
      </c>
      <c r="AF243" s="155">
        <f t="shared" si="151"/>
        <v>0</v>
      </c>
      <c r="AG243" s="156">
        <v>0</v>
      </c>
      <c r="AH243" s="155">
        <v>0</v>
      </c>
      <c r="AI243" s="155">
        <v>0</v>
      </c>
      <c r="AJ243" s="155">
        <v>0</v>
      </c>
      <c r="AK243" s="155">
        <v>0</v>
      </c>
      <c r="AL243" s="155">
        <v>0</v>
      </c>
      <c r="AM243" s="155">
        <v>0</v>
      </c>
      <c r="AN243" s="155">
        <v>0</v>
      </c>
      <c r="AO243" s="155">
        <v>0</v>
      </c>
      <c r="AP243" s="155">
        <v>0</v>
      </c>
      <c r="AQ243" s="155">
        <v>0</v>
      </c>
      <c r="AR243" s="155">
        <v>0</v>
      </c>
      <c r="AS243" s="155">
        <v>0</v>
      </c>
      <c r="AT243" s="155">
        <f t="shared" si="152"/>
        <v>0</v>
      </c>
      <c r="AU243" s="156">
        <v>0</v>
      </c>
      <c r="AV243" s="155">
        <v>0</v>
      </c>
      <c r="AW243" s="155">
        <v>0</v>
      </c>
      <c r="AX243" s="155">
        <v>0</v>
      </c>
      <c r="AY243" s="155">
        <v>0</v>
      </c>
      <c r="AZ243" s="155">
        <v>0</v>
      </c>
      <c r="BA243" s="155">
        <v>0</v>
      </c>
      <c r="BB243" s="155">
        <v>0</v>
      </c>
      <c r="BC243" s="155">
        <v>0</v>
      </c>
      <c r="BD243" s="155">
        <v>0</v>
      </c>
      <c r="BE243" s="155">
        <v>0</v>
      </c>
      <c r="BF243" s="155">
        <v>0</v>
      </c>
      <c r="BG243" s="155">
        <v>0</v>
      </c>
      <c r="BH243" s="155">
        <f t="shared" si="144"/>
        <v>0</v>
      </c>
      <c r="BI243" s="156">
        <v>0</v>
      </c>
      <c r="BJ243" s="155">
        <v>0</v>
      </c>
      <c r="BK243" s="155">
        <v>0</v>
      </c>
      <c r="BL243" s="155">
        <v>0</v>
      </c>
      <c r="BM243" s="155">
        <v>6458333.333333333</v>
      </c>
      <c r="BN243" s="155">
        <v>6458333.333333333</v>
      </c>
      <c r="BO243" s="155">
        <v>6458333.333333333</v>
      </c>
      <c r="BP243" s="155">
        <v>6458333.333333333</v>
      </c>
      <c r="BQ243" s="155">
        <v>6458333.333333333</v>
      </c>
      <c r="BR243" s="155">
        <v>6458333.333333333</v>
      </c>
      <c r="BS243" s="155">
        <v>6458333.333333333</v>
      </c>
      <c r="BT243" s="155">
        <v>6458333.333333333</v>
      </c>
      <c r="BU243" s="155">
        <v>6458333.333333333</v>
      </c>
      <c r="BV243" s="155">
        <f t="shared" si="142"/>
        <v>58125000.000000007</v>
      </c>
      <c r="BW243" s="156">
        <f t="shared" si="141"/>
        <v>406875000</v>
      </c>
      <c r="BX243" s="157">
        <v>6458333.333333333</v>
      </c>
      <c r="BY243" s="157">
        <v>6458333.333333333</v>
      </c>
      <c r="BZ243" s="157">
        <v>6458333.333333333</v>
      </c>
      <c r="CA243" s="157">
        <v>6458333.333333333</v>
      </c>
      <c r="CB243" s="157">
        <v>6458333.333333333</v>
      </c>
      <c r="CC243" s="157">
        <v>6458333.333333333</v>
      </c>
      <c r="CD243" s="157">
        <v>6458333.333333333</v>
      </c>
      <c r="CE243" s="157">
        <v>6458333.333333333</v>
      </c>
      <c r="CF243" s="157">
        <v>6458333.333333333</v>
      </c>
      <c r="CG243" s="157">
        <v>6458333.333333333</v>
      </c>
      <c r="CH243" s="157">
        <v>6458333.333333333</v>
      </c>
      <c r="CI243" s="157">
        <v>6458333.333333333</v>
      </c>
      <c r="CJ243" s="155">
        <f t="shared" si="137"/>
        <v>77500000</v>
      </c>
      <c r="CK243" s="156">
        <f t="shared" si="145"/>
        <v>329375000</v>
      </c>
      <c r="CL243" s="155">
        <v>6458333.333333333</v>
      </c>
      <c r="CM243" s="155">
        <v>6458333.333333333</v>
      </c>
      <c r="CN243" s="155">
        <v>6458333.333333333</v>
      </c>
      <c r="CO243" s="155">
        <v>6458333.333333333</v>
      </c>
      <c r="CP243" s="155">
        <v>6458333.333333333</v>
      </c>
      <c r="CQ243" s="155">
        <v>6458333.333333333</v>
      </c>
      <c r="CR243" s="155">
        <v>6458333.333333333</v>
      </c>
      <c r="CS243" s="155">
        <v>6458333.333333333</v>
      </c>
      <c r="CT243" s="155">
        <v>6458333.333333333</v>
      </c>
      <c r="CU243" s="155">
        <v>6458333.333333333</v>
      </c>
      <c r="CV243" s="155">
        <v>6458333.333333333</v>
      </c>
      <c r="CW243" s="155">
        <v>6458333.333333333</v>
      </c>
      <c r="CX243" s="155">
        <f t="shared" si="148"/>
        <v>77500000</v>
      </c>
      <c r="CY243" s="155">
        <f t="shared" si="138"/>
        <v>251875000</v>
      </c>
      <c r="CZ243" s="155">
        <f t="shared" si="149"/>
        <v>3875000</v>
      </c>
      <c r="DA243" s="155">
        <v>3875000</v>
      </c>
      <c r="DB243" s="155">
        <v>3875000</v>
      </c>
      <c r="DC243" s="155">
        <v>3875000</v>
      </c>
      <c r="DD243" s="155"/>
      <c r="DE243" s="155"/>
      <c r="DF243" s="155"/>
      <c r="DG243" s="155"/>
      <c r="DH243" s="155"/>
      <c r="DI243" s="155"/>
      <c r="DJ243" s="155"/>
      <c r="DK243" s="155"/>
      <c r="DL243" s="155">
        <f t="shared" si="150"/>
        <v>15500000</v>
      </c>
      <c r="DM243" s="155">
        <f t="shared" si="129"/>
        <v>236375000</v>
      </c>
      <c r="DN243" s="1">
        <f t="shared" si="130"/>
        <v>2023</v>
      </c>
    </row>
    <row r="244" spans="1:118" ht="13" x14ac:dyDescent="0.25">
      <c r="A244" s="80" t="s">
        <v>460</v>
      </c>
      <c r="B244" s="80" t="s">
        <v>39</v>
      </c>
      <c r="C244" s="72"/>
      <c r="D244" s="71" t="s">
        <v>88</v>
      </c>
      <c r="E244" s="142" t="s">
        <v>954</v>
      </c>
      <c r="F244" s="71" t="s">
        <v>561</v>
      </c>
      <c r="G244" s="73">
        <v>45108</v>
      </c>
      <c r="H244" s="73">
        <v>45028</v>
      </c>
      <c r="I244" s="74" t="s">
        <v>1228</v>
      </c>
      <c r="J244" s="74">
        <v>1001602000</v>
      </c>
      <c r="K244" s="75" t="s">
        <v>66</v>
      </c>
      <c r="L244" s="71"/>
      <c r="M244" s="38" t="str">
        <f t="shared" si="147"/>
        <v>6274</v>
      </c>
      <c r="N244" s="71">
        <v>6274001905</v>
      </c>
      <c r="O244" s="75">
        <v>6274001905</v>
      </c>
      <c r="P244" s="76"/>
      <c r="Q244" s="77"/>
      <c r="R244" s="76">
        <v>515000000</v>
      </c>
      <c r="S244" s="170">
        <f t="shared" si="128"/>
        <v>4291666.666666667</v>
      </c>
      <c r="T244" s="155">
        <v>0</v>
      </c>
      <c r="U244" s="155">
        <v>0</v>
      </c>
      <c r="V244" s="155">
        <v>0</v>
      </c>
      <c r="W244" s="155">
        <v>0</v>
      </c>
      <c r="X244" s="155">
        <v>0</v>
      </c>
      <c r="Y244" s="155">
        <v>0</v>
      </c>
      <c r="Z244" s="155">
        <v>0</v>
      </c>
      <c r="AA244" s="155">
        <v>0</v>
      </c>
      <c r="AB244" s="155">
        <v>0</v>
      </c>
      <c r="AC244" s="155">
        <v>0</v>
      </c>
      <c r="AD244" s="155">
        <v>0</v>
      </c>
      <c r="AE244" s="155">
        <v>0</v>
      </c>
      <c r="AF244" s="155">
        <f t="shared" si="151"/>
        <v>0</v>
      </c>
      <c r="AG244" s="156">
        <v>0</v>
      </c>
      <c r="AH244" s="155">
        <v>0</v>
      </c>
      <c r="AI244" s="155">
        <v>0</v>
      </c>
      <c r="AJ244" s="155">
        <v>0</v>
      </c>
      <c r="AK244" s="155">
        <v>0</v>
      </c>
      <c r="AL244" s="155">
        <v>0</v>
      </c>
      <c r="AM244" s="155">
        <v>0</v>
      </c>
      <c r="AN244" s="155">
        <v>0</v>
      </c>
      <c r="AO244" s="155">
        <v>0</v>
      </c>
      <c r="AP244" s="155">
        <v>0</v>
      </c>
      <c r="AQ244" s="155">
        <v>0</v>
      </c>
      <c r="AR244" s="155">
        <v>0</v>
      </c>
      <c r="AS244" s="155">
        <v>0</v>
      </c>
      <c r="AT244" s="155">
        <f t="shared" si="152"/>
        <v>0</v>
      </c>
      <c r="AU244" s="156">
        <v>0</v>
      </c>
      <c r="AV244" s="155">
        <v>0</v>
      </c>
      <c r="AW244" s="155">
        <v>0</v>
      </c>
      <c r="AX244" s="155">
        <v>0</v>
      </c>
      <c r="AY244" s="155">
        <v>0</v>
      </c>
      <c r="AZ244" s="155">
        <v>0</v>
      </c>
      <c r="BA244" s="155">
        <v>0</v>
      </c>
      <c r="BB244" s="155">
        <v>0</v>
      </c>
      <c r="BC244" s="155">
        <v>0</v>
      </c>
      <c r="BD244" s="155">
        <v>0</v>
      </c>
      <c r="BE244" s="155">
        <v>0</v>
      </c>
      <c r="BF244" s="155">
        <v>0</v>
      </c>
      <c r="BG244" s="155">
        <v>0</v>
      </c>
      <c r="BH244" s="155">
        <f t="shared" si="144"/>
        <v>0</v>
      </c>
      <c r="BI244" s="156">
        <v>0</v>
      </c>
      <c r="BJ244" s="155">
        <v>0</v>
      </c>
      <c r="BK244" s="155">
        <v>0</v>
      </c>
      <c r="BL244" s="155">
        <v>0</v>
      </c>
      <c r="BM244" s="155">
        <v>7152777.777777778</v>
      </c>
      <c r="BN244" s="155">
        <v>7152777.777777778</v>
      </c>
      <c r="BO244" s="155">
        <v>7152777.777777778</v>
      </c>
      <c r="BP244" s="155">
        <v>7152777.777777778</v>
      </c>
      <c r="BQ244" s="155">
        <v>7152777.777777778</v>
      </c>
      <c r="BR244" s="155">
        <v>7152777.777777778</v>
      </c>
      <c r="BS244" s="155">
        <v>7152777.777777778</v>
      </c>
      <c r="BT244" s="155">
        <v>7152777.777777778</v>
      </c>
      <c r="BU244" s="155">
        <v>7152777.777777778</v>
      </c>
      <c r="BV244" s="155">
        <f t="shared" si="142"/>
        <v>64374999.999999993</v>
      </c>
      <c r="BW244" s="156">
        <f t="shared" si="141"/>
        <v>450625000</v>
      </c>
      <c r="BX244" s="157">
        <v>7152777.777777778</v>
      </c>
      <c r="BY244" s="157">
        <v>7152777.777777778</v>
      </c>
      <c r="BZ244" s="157">
        <v>7152777.777777778</v>
      </c>
      <c r="CA244" s="157">
        <v>7152777.777777778</v>
      </c>
      <c r="CB244" s="157">
        <v>7152777.777777778</v>
      </c>
      <c r="CC244" s="157">
        <v>7152777.777777778</v>
      </c>
      <c r="CD244" s="157">
        <v>7152777.777777778</v>
      </c>
      <c r="CE244" s="157">
        <v>7152777.777777778</v>
      </c>
      <c r="CF244" s="157">
        <v>7152777.777777778</v>
      </c>
      <c r="CG244" s="157">
        <v>7152777.777777778</v>
      </c>
      <c r="CH244" s="157">
        <v>7152777.777777778</v>
      </c>
      <c r="CI244" s="157">
        <v>7152777.777777778</v>
      </c>
      <c r="CJ244" s="155">
        <f t="shared" si="137"/>
        <v>85833333.333333328</v>
      </c>
      <c r="CK244" s="156">
        <f t="shared" si="145"/>
        <v>364791666.66666669</v>
      </c>
      <c r="CL244" s="155">
        <v>7152777.777777778</v>
      </c>
      <c r="CM244" s="155">
        <v>7152777.777777778</v>
      </c>
      <c r="CN244" s="155">
        <v>7152777.777777778</v>
      </c>
      <c r="CO244" s="155">
        <v>7152777.777777778</v>
      </c>
      <c r="CP244" s="155">
        <v>7152777.777777778</v>
      </c>
      <c r="CQ244" s="155">
        <v>7152777.777777778</v>
      </c>
      <c r="CR244" s="155">
        <v>7152777.777777778</v>
      </c>
      <c r="CS244" s="155">
        <v>7152777.777777778</v>
      </c>
      <c r="CT244" s="155">
        <v>7152777.777777778</v>
      </c>
      <c r="CU244" s="155">
        <v>7152777.777777778</v>
      </c>
      <c r="CV244" s="155">
        <v>7152777.777777778</v>
      </c>
      <c r="CW244" s="155">
        <v>7152777.777777778</v>
      </c>
      <c r="CX244" s="155">
        <f t="shared" si="148"/>
        <v>85833333.333333328</v>
      </c>
      <c r="CY244" s="155">
        <f t="shared" si="138"/>
        <v>278958333.33333337</v>
      </c>
      <c r="CZ244" s="155">
        <f t="shared" si="149"/>
        <v>4291666.666666667</v>
      </c>
      <c r="DA244" s="155">
        <v>4291666.666666667</v>
      </c>
      <c r="DB244" s="155">
        <v>4291666.666666667</v>
      </c>
      <c r="DC244" s="155">
        <v>4291666.666666667</v>
      </c>
      <c r="DD244" s="155"/>
      <c r="DE244" s="155"/>
      <c r="DF244" s="155"/>
      <c r="DG244" s="155"/>
      <c r="DH244" s="155"/>
      <c r="DI244" s="155"/>
      <c r="DJ244" s="155"/>
      <c r="DK244" s="155"/>
      <c r="DL244" s="155">
        <f t="shared" si="150"/>
        <v>17166666.666666668</v>
      </c>
      <c r="DM244" s="155">
        <f t="shared" si="129"/>
        <v>261791666.66666672</v>
      </c>
      <c r="DN244" s="1">
        <f t="shared" si="130"/>
        <v>2023</v>
      </c>
    </row>
    <row r="245" spans="1:118" ht="13" x14ac:dyDescent="0.25">
      <c r="A245" s="80" t="s">
        <v>460</v>
      </c>
      <c r="B245" s="80" t="s">
        <v>39</v>
      </c>
      <c r="C245" s="72"/>
      <c r="D245" s="71" t="s">
        <v>82</v>
      </c>
      <c r="E245" s="142" t="s">
        <v>960</v>
      </c>
      <c r="F245" s="71" t="s">
        <v>472</v>
      </c>
      <c r="G245" s="73">
        <v>45108</v>
      </c>
      <c r="H245" s="73">
        <v>45139</v>
      </c>
      <c r="I245" s="74" t="s">
        <v>1223</v>
      </c>
      <c r="J245" s="74">
        <v>1001601400</v>
      </c>
      <c r="K245" s="75" t="s">
        <v>46</v>
      </c>
      <c r="L245" s="71"/>
      <c r="M245" s="38" t="str">
        <f t="shared" si="147"/>
        <v>6274</v>
      </c>
      <c r="N245" s="71">
        <v>6274001903</v>
      </c>
      <c r="O245" s="75" t="s">
        <v>346</v>
      </c>
      <c r="P245" s="76"/>
      <c r="Q245" s="77"/>
      <c r="R245" s="76">
        <v>76300000</v>
      </c>
      <c r="S245" s="170">
        <f t="shared" si="128"/>
        <v>529861.11111111112</v>
      </c>
      <c r="T245" s="155">
        <v>0</v>
      </c>
      <c r="U245" s="155">
        <v>0</v>
      </c>
      <c r="V245" s="155">
        <v>0</v>
      </c>
      <c r="W245" s="155">
        <v>0</v>
      </c>
      <c r="X245" s="155">
        <v>0</v>
      </c>
      <c r="Y245" s="155">
        <v>0</v>
      </c>
      <c r="Z245" s="155">
        <v>0</v>
      </c>
      <c r="AA245" s="155">
        <v>0</v>
      </c>
      <c r="AB245" s="155">
        <v>0</v>
      </c>
      <c r="AC245" s="155">
        <v>0</v>
      </c>
      <c r="AD245" s="155">
        <v>0</v>
      </c>
      <c r="AE245" s="155">
        <v>0</v>
      </c>
      <c r="AF245" s="155">
        <f t="shared" si="151"/>
        <v>0</v>
      </c>
      <c r="AG245" s="156">
        <v>0</v>
      </c>
      <c r="AH245" s="155">
        <v>0</v>
      </c>
      <c r="AI245" s="155">
        <v>0</v>
      </c>
      <c r="AJ245" s="155">
        <v>0</v>
      </c>
      <c r="AK245" s="155">
        <v>0</v>
      </c>
      <c r="AL245" s="155">
        <v>0</v>
      </c>
      <c r="AM245" s="155">
        <v>0</v>
      </c>
      <c r="AN245" s="155">
        <v>0</v>
      </c>
      <c r="AO245" s="155">
        <v>0</v>
      </c>
      <c r="AP245" s="155">
        <v>0</v>
      </c>
      <c r="AQ245" s="155">
        <v>0</v>
      </c>
      <c r="AR245" s="155">
        <v>0</v>
      </c>
      <c r="AS245" s="155">
        <v>0</v>
      </c>
      <c r="AT245" s="155">
        <f t="shared" si="152"/>
        <v>0</v>
      </c>
      <c r="AU245" s="156">
        <v>0</v>
      </c>
      <c r="AV245" s="155">
        <v>0</v>
      </c>
      <c r="AW245" s="155">
        <v>0</v>
      </c>
      <c r="AX245" s="155">
        <v>0</v>
      </c>
      <c r="AY245" s="155">
        <v>0</v>
      </c>
      <c r="AZ245" s="155">
        <v>0</v>
      </c>
      <c r="BA245" s="155">
        <v>0</v>
      </c>
      <c r="BB245" s="155">
        <v>0</v>
      </c>
      <c r="BC245" s="155">
        <v>0</v>
      </c>
      <c r="BD245" s="155">
        <v>0</v>
      </c>
      <c r="BE245" s="155">
        <v>0</v>
      </c>
      <c r="BF245" s="155">
        <v>0</v>
      </c>
      <c r="BG245" s="155">
        <v>0</v>
      </c>
      <c r="BH245" s="155">
        <f t="shared" si="144"/>
        <v>0</v>
      </c>
      <c r="BI245" s="156">
        <v>0</v>
      </c>
      <c r="BJ245" s="155">
        <v>0</v>
      </c>
      <c r="BK245" s="155">
        <v>0</v>
      </c>
      <c r="BL245" s="155">
        <v>0</v>
      </c>
      <c r="BM245" s="155">
        <v>0</v>
      </c>
      <c r="BN245" s="155">
        <v>0</v>
      </c>
      <c r="BO245" s="155">
        <v>0</v>
      </c>
      <c r="BP245" s="155">
        <v>0</v>
      </c>
      <c r="BQ245" s="155">
        <v>1271666.6666666667</v>
      </c>
      <c r="BR245" s="155">
        <v>1271666.6666666667</v>
      </c>
      <c r="BS245" s="155">
        <v>1271666.6666666667</v>
      </c>
      <c r="BT245" s="155">
        <v>1271666.6666666667</v>
      </c>
      <c r="BU245" s="155">
        <v>1271666.6666666667</v>
      </c>
      <c r="BV245" s="155">
        <f t="shared" si="142"/>
        <v>6358333.333333334</v>
      </c>
      <c r="BW245" s="156">
        <f t="shared" si="141"/>
        <v>69941666.666666672</v>
      </c>
      <c r="BX245" s="157">
        <v>1271666.6666666667</v>
      </c>
      <c r="BY245" s="157">
        <v>1271666.6666666667</v>
      </c>
      <c r="BZ245" s="157">
        <v>1271666.6666666667</v>
      </c>
      <c r="CA245" s="157">
        <v>1271666.6666666667</v>
      </c>
      <c r="CB245" s="157">
        <v>1271666.6666666667</v>
      </c>
      <c r="CC245" s="157">
        <v>1271666.6666666667</v>
      </c>
      <c r="CD245" s="157">
        <v>1271666.6666666667</v>
      </c>
      <c r="CE245" s="157">
        <v>1271666.6666666667</v>
      </c>
      <c r="CF245" s="157">
        <v>1271666.6666666667</v>
      </c>
      <c r="CG245" s="157">
        <v>1271666.6666666667</v>
      </c>
      <c r="CH245" s="157">
        <v>1271666.6666666667</v>
      </c>
      <c r="CI245" s="157">
        <v>1271666.6666666667</v>
      </c>
      <c r="CJ245" s="155">
        <f t="shared" ref="CJ245:CJ276" si="153">+SUM(BX245:CI245)</f>
        <v>15259999.999999998</v>
      </c>
      <c r="CK245" s="156">
        <f t="shared" si="145"/>
        <v>54681666.666666672</v>
      </c>
      <c r="CL245" s="155">
        <v>1271666.6666666667</v>
      </c>
      <c r="CM245" s="155">
        <v>1271666.6666666667</v>
      </c>
      <c r="CN245" s="155">
        <v>1271666.6666666667</v>
      </c>
      <c r="CO245" s="155">
        <v>1271666.6666666667</v>
      </c>
      <c r="CP245" s="155">
        <v>1271666.6666666667</v>
      </c>
      <c r="CQ245" s="155">
        <v>1271666.6666666667</v>
      </c>
      <c r="CR245" s="155">
        <v>1271666.6666666667</v>
      </c>
      <c r="CS245" s="155">
        <v>1271666.6666666667</v>
      </c>
      <c r="CT245" s="155">
        <v>1271666.6666666667</v>
      </c>
      <c r="CU245" s="155">
        <v>1271666.6666666667</v>
      </c>
      <c r="CV245" s="155">
        <v>1271666.6666666667</v>
      </c>
      <c r="CW245" s="155">
        <v>1271666.6666666667</v>
      </c>
      <c r="CX245" s="155">
        <f t="shared" si="148"/>
        <v>15259999.999999998</v>
      </c>
      <c r="CY245" s="155">
        <f t="shared" ref="CY245:CY276" si="154">+CK245-CX245</f>
        <v>39421666.666666672</v>
      </c>
      <c r="CZ245" s="155">
        <f t="shared" si="149"/>
        <v>529861.11111111112</v>
      </c>
      <c r="DA245" s="155">
        <v>529861.11111111112</v>
      </c>
      <c r="DB245" s="155">
        <v>529861.11111111112</v>
      </c>
      <c r="DC245" s="155">
        <v>529861.11111111112</v>
      </c>
      <c r="DD245" s="155"/>
      <c r="DE245" s="155"/>
      <c r="DF245" s="155"/>
      <c r="DG245" s="155"/>
      <c r="DH245" s="155"/>
      <c r="DI245" s="155"/>
      <c r="DJ245" s="155"/>
      <c r="DK245" s="155"/>
      <c r="DL245" s="155">
        <f t="shared" si="150"/>
        <v>2119444.4444444445</v>
      </c>
      <c r="DM245" s="155">
        <f t="shared" si="129"/>
        <v>37302222.222222224</v>
      </c>
      <c r="DN245" s="1">
        <f t="shared" si="130"/>
        <v>2023</v>
      </c>
    </row>
    <row r="246" spans="1:118" ht="13" x14ac:dyDescent="0.25">
      <c r="A246" s="80" t="s">
        <v>460</v>
      </c>
      <c r="B246" s="80" t="s">
        <v>39</v>
      </c>
      <c r="C246" s="72"/>
      <c r="D246" s="71" t="s">
        <v>82</v>
      </c>
      <c r="E246" s="142" t="s">
        <v>961</v>
      </c>
      <c r="F246" s="71" t="s">
        <v>473</v>
      </c>
      <c r="G246" s="73">
        <v>45108</v>
      </c>
      <c r="H246" s="73">
        <v>45139</v>
      </c>
      <c r="I246" s="74" t="s">
        <v>1666</v>
      </c>
      <c r="J246" s="74">
        <v>1001601400</v>
      </c>
      <c r="K246" s="75" t="s">
        <v>46</v>
      </c>
      <c r="L246" s="71"/>
      <c r="M246" s="38" t="str">
        <f t="shared" si="147"/>
        <v>6274</v>
      </c>
      <c r="N246" s="71">
        <v>6274001903</v>
      </c>
      <c r="O246" s="75" t="s">
        <v>346</v>
      </c>
      <c r="P246" s="76"/>
      <c r="Q246" s="77"/>
      <c r="R246" s="76">
        <v>8144000</v>
      </c>
      <c r="S246" s="170">
        <f t="shared" si="128"/>
        <v>339333.33333333331</v>
      </c>
      <c r="T246" s="155">
        <v>0</v>
      </c>
      <c r="U246" s="155">
        <v>0</v>
      </c>
      <c r="V246" s="155">
        <v>0</v>
      </c>
      <c r="W246" s="155">
        <v>0</v>
      </c>
      <c r="X246" s="155">
        <v>0</v>
      </c>
      <c r="Y246" s="155">
        <v>0</v>
      </c>
      <c r="Z246" s="155">
        <v>0</v>
      </c>
      <c r="AA246" s="155">
        <v>0</v>
      </c>
      <c r="AB246" s="155">
        <v>0</v>
      </c>
      <c r="AC246" s="155">
        <v>0</v>
      </c>
      <c r="AD246" s="155">
        <v>0</v>
      </c>
      <c r="AE246" s="155">
        <v>0</v>
      </c>
      <c r="AF246" s="155">
        <f t="shared" si="151"/>
        <v>0</v>
      </c>
      <c r="AG246" s="156">
        <v>0</v>
      </c>
      <c r="AH246" s="155">
        <v>0</v>
      </c>
      <c r="AI246" s="155">
        <v>0</v>
      </c>
      <c r="AJ246" s="155">
        <v>0</v>
      </c>
      <c r="AK246" s="155">
        <v>0</v>
      </c>
      <c r="AL246" s="155">
        <v>0</v>
      </c>
      <c r="AM246" s="155">
        <v>0</v>
      </c>
      <c r="AN246" s="155">
        <v>0</v>
      </c>
      <c r="AO246" s="155">
        <v>0</v>
      </c>
      <c r="AP246" s="155">
        <v>0</v>
      </c>
      <c r="AQ246" s="155">
        <v>0</v>
      </c>
      <c r="AR246" s="155">
        <v>0</v>
      </c>
      <c r="AS246" s="155">
        <v>0</v>
      </c>
      <c r="AT246" s="155">
        <f t="shared" si="152"/>
        <v>0</v>
      </c>
      <c r="AU246" s="156">
        <v>0</v>
      </c>
      <c r="AV246" s="155">
        <v>0</v>
      </c>
      <c r="AW246" s="155">
        <v>0</v>
      </c>
      <c r="AX246" s="155">
        <v>0</v>
      </c>
      <c r="AY246" s="155">
        <v>0</v>
      </c>
      <c r="AZ246" s="155">
        <v>0</v>
      </c>
      <c r="BA246" s="155">
        <v>0</v>
      </c>
      <c r="BB246" s="155">
        <v>0</v>
      </c>
      <c r="BC246" s="155">
        <v>0</v>
      </c>
      <c r="BD246" s="155">
        <v>0</v>
      </c>
      <c r="BE246" s="155">
        <v>0</v>
      </c>
      <c r="BF246" s="155">
        <v>0</v>
      </c>
      <c r="BG246" s="155">
        <v>0</v>
      </c>
      <c r="BH246" s="155">
        <f t="shared" si="144"/>
        <v>0</v>
      </c>
      <c r="BI246" s="156">
        <v>0</v>
      </c>
      <c r="BJ246" s="155">
        <v>0</v>
      </c>
      <c r="BK246" s="155">
        <v>0</v>
      </c>
      <c r="BL246" s="155">
        <v>0</v>
      </c>
      <c r="BM246" s="155">
        <v>0</v>
      </c>
      <c r="BN246" s="155">
        <v>0</v>
      </c>
      <c r="BO246" s="155">
        <v>0</v>
      </c>
      <c r="BP246" s="155">
        <v>0</v>
      </c>
      <c r="BQ246" s="155">
        <v>339333.33333333331</v>
      </c>
      <c r="BR246" s="155">
        <v>339333.33333333331</v>
      </c>
      <c r="BS246" s="155">
        <v>339333.33333333331</v>
      </c>
      <c r="BT246" s="155">
        <v>339333.33333333331</v>
      </c>
      <c r="BU246" s="155">
        <v>339333.33333333331</v>
      </c>
      <c r="BV246" s="155">
        <f t="shared" si="142"/>
        <v>1696666.6666666665</v>
      </c>
      <c r="BW246" s="156">
        <f t="shared" si="141"/>
        <v>6447333.333333334</v>
      </c>
      <c r="BX246" s="157">
        <v>339333.33333333331</v>
      </c>
      <c r="BY246" s="157">
        <v>339333.33333333331</v>
      </c>
      <c r="BZ246" s="157">
        <v>339333.33333333331</v>
      </c>
      <c r="CA246" s="157">
        <v>339333.33333333331</v>
      </c>
      <c r="CB246" s="157">
        <v>339333.33333333331</v>
      </c>
      <c r="CC246" s="157">
        <v>339333.33333333331</v>
      </c>
      <c r="CD246" s="157">
        <v>339333.33333333331</v>
      </c>
      <c r="CE246" s="157">
        <v>339333.33333333331</v>
      </c>
      <c r="CF246" s="157">
        <v>339333.33333333331</v>
      </c>
      <c r="CG246" s="157">
        <v>339333.33333333331</v>
      </c>
      <c r="CH246" s="157">
        <v>339333.33333333331</v>
      </c>
      <c r="CI246" s="157">
        <v>339333.33333333331</v>
      </c>
      <c r="CJ246" s="155">
        <f t="shared" si="153"/>
        <v>4072000.0000000005</v>
      </c>
      <c r="CK246" s="156">
        <f t="shared" si="145"/>
        <v>2375333.3333333335</v>
      </c>
      <c r="CL246" s="155">
        <v>339333.33333333331</v>
      </c>
      <c r="CM246" s="155">
        <v>339333.33333333331</v>
      </c>
      <c r="CN246" s="155">
        <v>339333.33333333331</v>
      </c>
      <c r="CO246" s="155">
        <v>339333.33333333331</v>
      </c>
      <c r="CP246" s="155">
        <v>339333.33333333331</v>
      </c>
      <c r="CQ246" s="155">
        <v>339333.33333333331</v>
      </c>
      <c r="CR246" s="155">
        <v>339317.33333333331</v>
      </c>
      <c r="CS246" s="155"/>
      <c r="CT246" s="155"/>
      <c r="CU246" s="155"/>
      <c r="CV246" s="155"/>
      <c r="CW246" s="155"/>
      <c r="CX246" s="155">
        <f t="shared" si="148"/>
        <v>2375317.333333333</v>
      </c>
      <c r="CY246" s="155">
        <f t="shared" si="154"/>
        <v>16.000000000465661</v>
      </c>
      <c r="CZ246" s="155">
        <f>CY246</f>
        <v>16.000000000465661</v>
      </c>
      <c r="DA246" s="155"/>
      <c r="DB246" s="155"/>
      <c r="DC246" s="155">
        <v>0</v>
      </c>
      <c r="DD246" s="155"/>
      <c r="DE246" s="155"/>
      <c r="DF246" s="155"/>
      <c r="DG246" s="155"/>
      <c r="DH246" s="155"/>
      <c r="DI246" s="155"/>
      <c r="DJ246" s="155"/>
      <c r="DK246" s="155"/>
      <c r="DL246" s="155">
        <f t="shared" si="150"/>
        <v>16.000000000465661</v>
      </c>
      <c r="DM246" s="155">
        <f t="shared" si="129"/>
        <v>0</v>
      </c>
      <c r="DN246" s="1">
        <f t="shared" si="130"/>
        <v>2023</v>
      </c>
    </row>
    <row r="247" spans="1:118" ht="13" x14ac:dyDescent="0.25">
      <c r="A247" s="43"/>
      <c r="B247" s="43" t="s">
        <v>39</v>
      </c>
      <c r="C247" s="44"/>
      <c r="D247" s="45" t="s">
        <v>69</v>
      </c>
      <c r="E247" s="147" t="s">
        <v>652</v>
      </c>
      <c r="F247" s="45" t="s">
        <v>73</v>
      </c>
      <c r="G247" s="46">
        <v>45110</v>
      </c>
      <c r="H247" s="46">
        <v>45110</v>
      </c>
      <c r="I247" s="90" t="s">
        <v>1228</v>
      </c>
      <c r="J247" s="147" t="s">
        <v>721</v>
      </c>
      <c r="K247" s="48" t="s">
        <v>50</v>
      </c>
      <c r="L247" s="45"/>
      <c r="M247" s="49" t="str">
        <f t="shared" si="147"/>
        <v>6424</v>
      </c>
      <c r="N247" s="45">
        <v>6424001909</v>
      </c>
      <c r="O247" s="48">
        <v>6424001909</v>
      </c>
      <c r="P247" s="50"/>
      <c r="Q247" s="51"/>
      <c r="R247" s="50">
        <v>69288347</v>
      </c>
      <c r="S247" s="52">
        <f t="shared" si="128"/>
        <v>577402.89166666672</v>
      </c>
      <c r="T247" s="53">
        <v>0</v>
      </c>
      <c r="U247" s="53">
        <v>0</v>
      </c>
      <c r="V247" s="53">
        <v>0</v>
      </c>
      <c r="W247" s="53">
        <v>0</v>
      </c>
      <c r="X247" s="53">
        <v>0</v>
      </c>
      <c r="Y247" s="53">
        <v>0</v>
      </c>
      <c r="Z247" s="53">
        <v>0</v>
      </c>
      <c r="AA247" s="53">
        <v>0</v>
      </c>
      <c r="AB247" s="53">
        <v>0</v>
      </c>
      <c r="AC247" s="53">
        <v>0</v>
      </c>
      <c r="AD247" s="53">
        <v>0</v>
      </c>
      <c r="AE247" s="53">
        <v>0</v>
      </c>
      <c r="AF247" s="53">
        <f t="shared" si="151"/>
        <v>0</v>
      </c>
      <c r="AG247" s="54">
        <v>0</v>
      </c>
      <c r="AH247" s="53">
        <v>0</v>
      </c>
      <c r="AI247" s="53">
        <v>0</v>
      </c>
      <c r="AJ247" s="53">
        <v>0</v>
      </c>
      <c r="AK247" s="53">
        <v>0</v>
      </c>
      <c r="AL247" s="53">
        <v>0</v>
      </c>
      <c r="AM247" s="53">
        <v>0</v>
      </c>
      <c r="AN247" s="53">
        <v>0</v>
      </c>
      <c r="AO247" s="53">
        <v>0</v>
      </c>
      <c r="AP247" s="53">
        <v>0</v>
      </c>
      <c r="AQ247" s="53">
        <v>0</v>
      </c>
      <c r="AR247" s="53">
        <v>0</v>
      </c>
      <c r="AS247" s="53">
        <v>0</v>
      </c>
      <c r="AT247" s="53">
        <f t="shared" si="152"/>
        <v>0</v>
      </c>
      <c r="AU247" s="54">
        <v>0</v>
      </c>
      <c r="AV247" s="53">
        <v>0</v>
      </c>
      <c r="AW247" s="53">
        <v>0</v>
      </c>
      <c r="AX247" s="53">
        <v>0</v>
      </c>
      <c r="AY247" s="53">
        <v>0</v>
      </c>
      <c r="AZ247" s="53">
        <v>0</v>
      </c>
      <c r="BA247" s="53">
        <v>0</v>
      </c>
      <c r="BB247" s="53">
        <v>0</v>
      </c>
      <c r="BC247" s="53">
        <v>0</v>
      </c>
      <c r="BD247" s="53">
        <v>0</v>
      </c>
      <c r="BE247" s="53">
        <v>0</v>
      </c>
      <c r="BF247" s="53">
        <v>0</v>
      </c>
      <c r="BG247" s="53">
        <v>0</v>
      </c>
      <c r="BH247" s="53">
        <f t="shared" si="144"/>
        <v>0</v>
      </c>
      <c r="BI247" s="54">
        <v>0</v>
      </c>
      <c r="BJ247" s="53">
        <v>0</v>
      </c>
      <c r="BK247" s="53">
        <v>0</v>
      </c>
      <c r="BL247" s="53">
        <v>0</v>
      </c>
      <c r="BM247" s="53">
        <v>0</v>
      </c>
      <c r="BN247" s="53">
        <v>0</v>
      </c>
      <c r="BO247" s="53">
        <v>0</v>
      </c>
      <c r="BP247" s="53">
        <v>1924677</v>
      </c>
      <c r="BQ247" s="53">
        <v>1924677</v>
      </c>
      <c r="BR247" s="53">
        <v>1924677</v>
      </c>
      <c r="BS247" s="53">
        <v>1924677</v>
      </c>
      <c r="BT247" s="53">
        <v>1924677</v>
      </c>
      <c r="BU247" s="53">
        <v>1924677</v>
      </c>
      <c r="BV247" s="53">
        <f t="shared" si="142"/>
        <v>11548062</v>
      </c>
      <c r="BW247" s="54">
        <f t="shared" si="141"/>
        <v>57740285</v>
      </c>
      <c r="BX247" s="55">
        <v>1924677</v>
      </c>
      <c r="BY247" s="55">
        <v>1924677</v>
      </c>
      <c r="BZ247" s="55">
        <v>1924677</v>
      </c>
      <c r="CA247" s="55">
        <v>1924677</v>
      </c>
      <c r="CB247" s="55">
        <v>1924677</v>
      </c>
      <c r="CC247" s="55">
        <v>1924677</v>
      </c>
      <c r="CD247" s="55">
        <v>1924677</v>
      </c>
      <c r="CE247" s="55">
        <v>1924677</v>
      </c>
      <c r="CF247" s="55">
        <v>1924677</v>
      </c>
      <c r="CG247" s="55">
        <v>1924677</v>
      </c>
      <c r="CH247" s="55">
        <v>1924677</v>
      </c>
      <c r="CI247" s="55">
        <v>1924677</v>
      </c>
      <c r="CJ247" s="53">
        <f t="shared" si="153"/>
        <v>23096124</v>
      </c>
      <c r="CK247" s="54">
        <f t="shared" si="145"/>
        <v>34644161</v>
      </c>
      <c r="CL247" s="41">
        <v>1924677</v>
      </c>
      <c r="CM247" s="41">
        <v>1924677</v>
      </c>
      <c r="CN247" s="41">
        <v>1924677</v>
      </c>
      <c r="CO247" s="41">
        <v>1924677</v>
      </c>
      <c r="CP247" s="41">
        <v>1924677</v>
      </c>
      <c r="CQ247" s="41">
        <v>1924677</v>
      </c>
      <c r="CR247" s="41">
        <v>1924677</v>
      </c>
      <c r="CS247" s="41">
        <v>1924677</v>
      </c>
      <c r="CT247" s="41">
        <v>1924677</v>
      </c>
      <c r="CU247" s="41">
        <v>1924677</v>
      </c>
      <c r="CV247" s="41">
        <v>1924677</v>
      </c>
      <c r="CW247" s="41">
        <v>1924677</v>
      </c>
      <c r="CX247" s="41">
        <f t="shared" si="148"/>
        <v>23096124</v>
      </c>
      <c r="CY247" s="41">
        <f t="shared" si="154"/>
        <v>11548037</v>
      </c>
      <c r="CZ247" s="41">
        <f t="shared" ref="CZ247:CZ258" si="155">S247</f>
        <v>577402.89166666672</v>
      </c>
      <c r="DA247" s="41">
        <v>577402.89166666672</v>
      </c>
      <c r="DB247" s="41">
        <v>577402.89166666672</v>
      </c>
      <c r="DC247" s="41">
        <v>577402.89166666672</v>
      </c>
      <c r="DD247" s="41"/>
      <c r="DE247" s="41"/>
      <c r="DF247" s="41"/>
      <c r="DG247" s="41"/>
      <c r="DH247" s="41"/>
      <c r="DI247" s="41"/>
      <c r="DJ247" s="41"/>
      <c r="DK247" s="41"/>
      <c r="DL247" s="41">
        <f t="shared" si="150"/>
        <v>2309611.5666666669</v>
      </c>
      <c r="DM247" s="41">
        <f t="shared" si="129"/>
        <v>9238425.4333333336</v>
      </c>
      <c r="DN247" s="1">
        <f t="shared" si="130"/>
        <v>2023</v>
      </c>
    </row>
    <row r="248" spans="1:118" ht="13" x14ac:dyDescent="0.25">
      <c r="A248" s="38" t="s">
        <v>38</v>
      </c>
      <c r="B248" s="38" t="s">
        <v>39</v>
      </c>
      <c r="C248" s="89"/>
      <c r="D248" s="38" t="s">
        <v>82</v>
      </c>
      <c r="E248" s="151" t="s">
        <v>663</v>
      </c>
      <c r="F248" s="38" t="s">
        <v>664</v>
      </c>
      <c r="G248" s="57">
        <v>45110</v>
      </c>
      <c r="H248" s="57">
        <v>45110</v>
      </c>
      <c r="I248" s="141" t="s">
        <v>1228</v>
      </c>
      <c r="J248" s="148" t="s">
        <v>94</v>
      </c>
      <c r="K248" s="96" t="s">
        <v>66</v>
      </c>
      <c r="L248" s="38"/>
      <c r="M248" s="38" t="str">
        <f t="shared" si="147"/>
        <v>6274</v>
      </c>
      <c r="N248" s="57" t="s">
        <v>406</v>
      </c>
      <c r="O248" s="96">
        <v>6274001901</v>
      </c>
      <c r="P248" s="92"/>
      <c r="Q248" s="58"/>
      <c r="R248" s="95">
        <v>72217040</v>
      </c>
      <c r="S248" s="93">
        <f t="shared" si="128"/>
        <v>601808.66666666663</v>
      </c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95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95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95"/>
      <c r="BJ248" s="41"/>
      <c r="BK248" s="41"/>
      <c r="BL248" s="41"/>
      <c r="BM248" s="41"/>
      <c r="BN248" s="41"/>
      <c r="BO248" s="41"/>
      <c r="BP248" s="41">
        <v>2006028.888888889</v>
      </c>
      <c r="BQ248" s="41">
        <v>2006028.888888889</v>
      </c>
      <c r="BR248" s="41">
        <v>2006028.888888889</v>
      </c>
      <c r="BS248" s="41">
        <v>2006028.888888889</v>
      </c>
      <c r="BT248" s="41">
        <v>2006028.888888889</v>
      </c>
      <c r="BU248" s="41">
        <v>2006028.888888889</v>
      </c>
      <c r="BV248" s="41">
        <f t="shared" si="142"/>
        <v>12036173.333333332</v>
      </c>
      <c r="BW248" s="95">
        <f t="shared" si="141"/>
        <v>60180866.666666672</v>
      </c>
      <c r="BX248" s="41">
        <v>2006028.888888889</v>
      </c>
      <c r="BY248" s="41">
        <v>2006028.888888889</v>
      </c>
      <c r="BZ248" s="41">
        <v>2006028.888888889</v>
      </c>
      <c r="CA248" s="41">
        <v>2006028.888888889</v>
      </c>
      <c r="CB248" s="41">
        <v>2006028.888888889</v>
      </c>
      <c r="CC248" s="41">
        <v>2006028.888888889</v>
      </c>
      <c r="CD248" s="41">
        <v>2006028.888888889</v>
      </c>
      <c r="CE248" s="41">
        <v>2006028.888888889</v>
      </c>
      <c r="CF248" s="41">
        <v>2006028.888888889</v>
      </c>
      <c r="CG248" s="41">
        <v>2006028.888888889</v>
      </c>
      <c r="CH248" s="41">
        <v>2006028.888888889</v>
      </c>
      <c r="CI248" s="41">
        <v>2006028.888888889</v>
      </c>
      <c r="CJ248" s="41">
        <f t="shared" si="153"/>
        <v>24072346.66666666</v>
      </c>
      <c r="CK248" s="95">
        <f t="shared" si="145"/>
        <v>36108520.000000015</v>
      </c>
      <c r="CL248" s="41">
        <v>2006028.888888889</v>
      </c>
      <c r="CM248" s="41">
        <v>2006028.888888889</v>
      </c>
      <c r="CN248" s="41">
        <v>2006028.888888889</v>
      </c>
      <c r="CO248" s="41">
        <v>2006028.888888889</v>
      </c>
      <c r="CP248" s="41">
        <v>2006028.888888889</v>
      </c>
      <c r="CQ248" s="41">
        <v>2006028.888888889</v>
      </c>
      <c r="CR248" s="41">
        <v>2006028.888888889</v>
      </c>
      <c r="CS248" s="41">
        <v>2006028.888888889</v>
      </c>
      <c r="CT248" s="41">
        <v>2006028.888888889</v>
      </c>
      <c r="CU248" s="41">
        <v>2006028.888888889</v>
      </c>
      <c r="CV248" s="41">
        <v>2006028.888888889</v>
      </c>
      <c r="CW248" s="41">
        <v>2006028.888888889</v>
      </c>
      <c r="CX248" s="41">
        <f t="shared" si="148"/>
        <v>24072346.66666666</v>
      </c>
      <c r="CY248" s="41">
        <f t="shared" si="154"/>
        <v>12036173.333333354</v>
      </c>
      <c r="CZ248" s="41">
        <f t="shared" si="155"/>
        <v>601808.66666666663</v>
      </c>
      <c r="DA248" s="41">
        <v>601808.66666666663</v>
      </c>
      <c r="DB248" s="41">
        <v>601808.66666666663</v>
      </c>
      <c r="DC248" s="41">
        <v>601808.66666666663</v>
      </c>
      <c r="DD248" s="41"/>
      <c r="DE248" s="41"/>
      <c r="DF248" s="41"/>
      <c r="DG248" s="41"/>
      <c r="DH248" s="41"/>
      <c r="DI248" s="41"/>
      <c r="DJ248" s="41"/>
      <c r="DK248" s="41"/>
      <c r="DL248" s="41">
        <f t="shared" si="150"/>
        <v>2407234.6666666665</v>
      </c>
      <c r="DM248" s="41">
        <f t="shared" si="129"/>
        <v>9628938.6666666884</v>
      </c>
      <c r="DN248" s="42">
        <f t="shared" si="130"/>
        <v>2023</v>
      </c>
    </row>
    <row r="249" spans="1:118" ht="13" x14ac:dyDescent="0.25">
      <c r="A249" s="71" t="s">
        <v>195</v>
      </c>
      <c r="B249" s="71" t="s">
        <v>205</v>
      </c>
      <c r="C249" s="72" t="s">
        <v>206</v>
      </c>
      <c r="D249" s="71" t="s">
        <v>82</v>
      </c>
      <c r="E249" s="142" t="s">
        <v>1030</v>
      </c>
      <c r="F249" s="71" t="s">
        <v>242</v>
      </c>
      <c r="G249" s="73">
        <v>45110</v>
      </c>
      <c r="H249" s="73">
        <v>45110</v>
      </c>
      <c r="I249" s="74" t="s">
        <v>1223</v>
      </c>
      <c r="J249" s="142" t="s">
        <v>619</v>
      </c>
      <c r="K249" s="75" t="s">
        <v>43</v>
      </c>
      <c r="L249" s="71" t="s">
        <v>243</v>
      </c>
      <c r="M249" s="38" t="str">
        <f t="shared" si="147"/>
        <v>6274</v>
      </c>
      <c r="N249" s="71">
        <v>6274001903</v>
      </c>
      <c r="O249" s="75">
        <v>6274001903</v>
      </c>
      <c r="P249" s="76"/>
      <c r="Q249" s="77"/>
      <c r="R249" s="76">
        <v>1849055197</v>
      </c>
      <c r="S249" s="78">
        <f t="shared" si="128"/>
        <v>12840661.090277778</v>
      </c>
      <c r="T249" s="41">
        <v>0</v>
      </c>
      <c r="U249" s="41">
        <v>0</v>
      </c>
      <c r="V249" s="41">
        <v>0</v>
      </c>
      <c r="W249" s="41">
        <v>0</v>
      </c>
      <c r="X249" s="41">
        <v>0</v>
      </c>
      <c r="Y249" s="41">
        <v>0</v>
      </c>
      <c r="Z249" s="41">
        <v>0</v>
      </c>
      <c r="AA249" s="41">
        <v>0</v>
      </c>
      <c r="AB249" s="41">
        <v>0</v>
      </c>
      <c r="AC249" s="41">
        <v>0</v>
      </c>
      <c r="AD249" s="41">
        <v>0</v>
      </c>
      <c r="AE249" s="41">
        <v>0</v>
      </c>
      <c r="AF249" s="41">
        <f t="shared" ref="AF249:AF280" si="156">+SUM(T249:AE249)</f>
        <v>0</v>
      </c>
      <c r="AG249" s="95">
        <v>0</v>
      </c>
      <c r="AH249" s="41">
        <v>0</v>
      </c>
      <c r="AI249" s="41">
        <v>0</v>
      </c>
      <c r="AJ249" s="41">
        <v>0</v>
      </c>
      <c r="AK249" s="41">
        <v>0</v>
      </c>
      <c r="AL249" s="41">
        <v>0</v>
      </c>
      <c r="AM249" s="41">
        <v>0</v>
      </c>
      <c r="AN249" s="41">
        <v>0</v>
      </c>
      <c r="AO249" s="41">
        <v>0</v>
      </c>
      <c r="AP249" s="41">
        <v>0</v>
      </c>
      <c r="AQ249" s="41">
        <v>0</v>
      </c>
      <c r="AR249" s="41">
        <v>0</v>
      </c>
      <c r="AS249" s="41">
        <v>0</v>
      </c>
      <c r="AT249" s="41">
        <f t="shared" ref="AT249:AT280" si="157">+SUM(AH249:AS249)</f>
        <v>0</v>
      </c>
      <c r="AU249" s="79">
        <v>0</v>
      </c>
      <c r="AV249" s="41">
        <v>0</v>
      </c>
      <c r="AW249" s="41">
        <v>0</v>
      </c>
      <c r="AX249" s="41">
        <v>0</v>
      </c>
      <c r="AY249" s="41">
        <v>0</v>
      </c>
      <c r="AZ249" s="41">
        <v>0</v>
      </c>
      <c r="BA249" s="41">
        <v>0</v>
      </c>
      <c r="BB249" s="41">
        <v>0</v>
      </c>
      <c r="BC249" s="41">
        <v>0</v>
      </c>
      <c r="BD249" s="41">
        <v>0</v>
      </c>
      <c r="BE249" s="41">
        <v>0</v>
      </c>
      <c r="BF249" s="41">
        <v>0</v>
      </c>
      <c r="BG249" s="41">
        <v>0</v>
      </c>
      <c r="BH249" s="41">
        <f t="shared" ref="BH249:BH280" si="158">+SUM(AV249:BG249)</f>
        <v>0</v>
      </c>
      <c r="BI249" s="79">
        <v>0</v>
      </c>
      <c r="BJ249" s="41">
        <v>0</v>
      </c>
      <c r="BK249" s="41">
        <v>0</v>
      </c>
      <c r="BL249" s="41">
        <v>0</v>
      </c>
      <c r="BM249" s="41">
        <v>0</v>
      </c>
      <c r="BN249" s="41">
        <v>0</v>
      </c>
      <c r="BO249" s="41">
        <v>0</v>
      </c>
      <c r="BP249" s="41">
        <v>30817586</v>
      </c>
      <c r="BQ249" s="41">
        <v>30817586</v>
      </c>
      <c r="BR249" s="41">
        <v>30817586</v>
      </c>
      <c r="BS249" s="41">
        <v>30817586</v>
      </c>
      <c r="BT249" s="41">
        <v>30817586</v>
      </c>
      <c r="BU249" s="41">
        <v>30817586</v>
      </c>
      <c r="BV249" s="41">
        <f t="shared" si="142"/>
        <v>184905516</v>
      </c>
      <c r="BW249" s="79">
        <f t="shared" si="141"/>
        <v>1664149681</v>
      </c>
      <c r="BX249" s="61">
        <v>30817586</v>
      </c>
      <c r="BY249" s="61">
        <v>30817586</v>
      </c>
      <c r="BZ249" s="61">
        <v>30817586</v>
      </c>
      <c r="CA249" s="61">
        <v>30817586</v>
      </c>
      <c r="CB249" s="61">
        <v>30817586</v>
      </c>
      <c r="CC249" s="61">
        <v>30817586</v>
      </c>
      <c r="CD249" s="61">
        <v>30817586</v>
      </c>
      <c r="CE249" s="61">
        <v>30817586</v>
      </c>
      <c r="CF249" s="61">
        <v>30817586</v>
      </c>
      <c r="CG249" s="61">
        <v>30817586</v>
      </c>
      <c r="CH249" s="61">
        <v>30817586</v>
      </c>
      <c r="CI249" s="61">
        <v>30817586</v>
      </c>
      <c r="CJ249" s="41">
        <f t="shared" si="153"/>
        <v>369811032</v>
      </c>
      <c r="CK249" s="79">
        <f t="shared" si="145"/>
        <v>1294338649</v>
      </c>
      <c r="CL249" s="41">
        <v>30817586</v>
      </c>
      <c r="CM249" s="41">
        <v>30817586</v>
      </c>
      <c r="CN249" s="41">
        <v>30817586</v>
      </c>
      <c r="CO249" s="41">
        <v>30817586</v>
      </c>
      <c r="CP249" s="41">
        <v>30817586</v>
      </c>
      <c r="CQ249" s="41">
        <v>30817586</v>
      </c>
      <c r="CR249" s="41">
        <v>30817586</v>
      </c>
      <c r="CS249" s="41">
        <v>30817586</v>
      </c>
      <c r="CT249" s="41">
        <v>30817586</v>
      </c>
      <c r="CU249" s="41">
        <v>30817586</v>
      </c>
      <c r="CV249" s="41">
        <v>30817586</v>
      </c>
      <c r="CW249" s="41">
        <v>30817586</v>
      </c>
      <c r="CX249" s="41">
        <f t="shared" si="148"/>
        <v>369811032</v>
      </c>
      <c r="CY249" s="41">
        <f t="shared" si="154"/>
        <v>924527617</v>
      </c>
      <c r="CZ249" s="41">
        <f t="shared" si="155"/>
        <v>12840661.090277778</v>
      </c>
      <c r="DA249" s="41">
        <v>12840661.090277778</v>
      </c>
      <c r="DB249" s="41">
        <v>12840661.090277778</v>
      </c>
      <c r="DC249" s="41">
        <v>12840661.090277778</v>
      </c>
      <c r="DD249" s="41"/>
      <c r="DE249" s="41"/>
      <c r="DF249" s="41"/>
      <c r="DG249" s="41"/>
      <c r="DH249" s="41"/>
      <c r="DI249" s="41"/>
      <c r="DJ249" s="41"/>
      <c r="DK249" s="41"/>
      <c r="DL249" s="41">
        <f t="shared" si="150"/>
        <v>51362644.361111112</v>
      </c>
      <c r="DM249" s="41">
        <f t="shared" si="129"/>
        <v>873164972.63888884</v>
      </c>
      <c r="DN249" s="1">
        <f t="shared" si="130"/>
        <v>2023</v>
      </c>
    </row>
    <row r="250" spans="1:118" ht="13" x14ac:dyDescent="0.25">
      <c r="A250" s="71" t="s">
        <v>195</v>
      </c>
      <c r="B250" s="71" t="s">
        <v>196</v>
      </c>
      <c r="C250" s="72" t="s">
        <v>197</v>
      </c>
      <c r="D250" s="71" t="s">
        <v>82</v>
      </c>
      <c r="E250" s="142" t="s">
        <v>1031</v>
      </c>
      <c r="F250" s="71" t="s">
        <v>244</v>
      </c>
      <c r="G250" s="73">
        <v>45110</v>
      </c>
      <c r="H250" s="73">
        <v>45110</v>
      </c>
      <c r="I250" s="74" t="s">
        <v>1223</v>
      </c>
      <c r="J250" s="142" t="s">
        <v>94</v>
      </c>
      <c r="K250" s="75" t="s">
        <v>66</v>
      </c>
      <c r="L250" s="71" t="s">
        <v>245</v>
      </c>
      <c r="M250" s="38" t="str">
        <f t="shared" si="147"/>
        <v>6274</v>
      </c>
      <c r="N250" s="71">
        <v>6274001903</v>
      </c>
      <c r="O250" s="75">
        <v>6274001903</v>
      </c>
      <c r="P250" s="76"/>
      <c r="Q250" s="77"/>
      <c r="R250" s="76">
        <v>2135314321</v>
      </c>
      <c r="S250" s="78">
        <f t="shared" si="128"/>
        <v>14828571.673611112</v>
      </c>
      <c r="T250" s="41">
        <v>0</v>
      </c>
      <c r="U250" s="41">
        <v>0</v>
      </c>
      <c r="V250" s="41">
        <v>0</v>
      </c>
      <c r="W250" s="41">
        <v>0</v>
      </c>
      <c r="X250" s="41">
        <v>0</v>
      </c>
      <c r="Y250" s="41">
        <v>0</v>
      </c>
      <c r="Z250" s="41">
        <v>0</v>
      </c>
      <c r="AA250" s="41">
        <v>0</v>
      </c>
      <c r="AB250" s="41">
        <v>0</v>
      </c>
      <c r="AC250" s="41">
        <v>0</v>
      </c>
      <c r="AD250" s="41">
        <v>0</v>
      </c>
      <c r="AE250" s="41">
        <v>0</v>
      </c>
      <c r="AF250" s="41">
        <f t="shared" si="156"/>
        <v>0</v>
      </c>
      <c r="AG250" s="95">
        <v>0</v>
      </c>
      <c r="AH250" s="41">
        <v>0</v>
      </c>
      <c r="AI250" s="41">
        <v>0</v>
      </c>
      <c r="AJ250" s="41">
        <v>0</v>
      </c>
      <c r="AK250" s="41">
        <v>0</v>
      </c>
      <c r="AL250" s="41">
        <v>0</v>
      </c>
      <c r="AM250" s="41">
        <v>0</v>
      </c>
      <c r="AN250" s="41">
        <v>0</v>
      </c>
      <c r="AO250" s="41">
        <v>0</v>
      </c>
      <c r="AP250" s="41">
        <v>0</v>
      </c>
      <c r="AQ250" s="41">
        <v>0</v>
      </c>
      <c r="AR250" s="41">
        <v>0</v>
      </c>
      <c r="AS250" s="41">
        <v>0</v>
      </c>
      <c r="AT250" s="41">
        <f t="shared" si="157"/>
        <v>0</v>
      </c>
      <c r="AU250" s="79">
        <v>0</v>
      </c>
      <c r="AV250" s="41">
        <v>0</v>
      </c>
      <c r="AW250" s="41">
        <v>0</v>
      </c>
      <c r="AX250" s="41">
        <v>0</v>
      </c>
      <c r="AY250" s="41">
        <v>0</v>
      </c>
      <c r="AZ250" s="41">
        <v>0</v>
      </c>
      <c r="BA250" s="41">
        <v>0</v>
      </c>
      <c r="BB250" s="41">
        <v>0</v>
      </c>
      <c r="BC250" s="41">
        <v>0</v>
      </c>
      <c r="BD250" s="41">
        <v>0</v>
      </c>
      <c r="BE250" s="41">
        <v>0</v>
      </c>
      <c r="BF250" s="41">
        <v>0</v>
      </c>
      <c r="BG250" s="41">
        <v>0</v>
      </c>
      <c r="BH250" s="41">
        <f t="shared" si="158"/>
        <v>0</v>
      </c>
      <c r="BI250" s="79">
        <v>0</v>
      </c>
      <c r="BJ250" s="41">
        <v>0</v>
      </c>
      <c r="BK250" s="41">
        <v>0</v>
      </c>
      <c r="BL250" s="41">
        <v>0</v>
      </c>
      <c r="BM250" s="41">
        <v>0</v>
      </c>
      <c r="BN250" s="41">
        <v>0</v>
      </c>
      <c r="BO250" s="41">
        <v>0</v>
      </c>
      <c r="BP250" s="41">
        <v>35588572</v>
      </c>
      <c r="BQ250" s="41">
        <v>35588572</v>
      </c>
      <c r="BR250" s="41">
        <v>35588572</v>
      </c>
      <c r="BS250" s="41">
        <v>35588572</v>
      </c>
      <c r="BT250" s="41">
        <v>35588572</v>
      </c>
      <c r="BU250" s="41">
        <v>35588572</v>
      </c>
      <c r="BV250" s="41">
        <f t="shared" si="142"/>
        <v>213531432</v>
      </c>
      <c r="BW250" s="79">
        <f t="shared" si="141"/>
        <v>1921782889</v>
      </c>
      <c r="BX250" s="61">
        <v>35588572</v>
      </c>
      <c r="BY250" s="61">
        <v>35588572</v>
      </c>
      <c r="BZ250" s="61">
        <v>35588572</v>
      </c>
      <c r="CA250" s="61">
        <v>35588572</v>
      </c>
      <c r="CB250" s="61">
        <v>35588572</v>
      </c>
      <c r="CC250" s="61">
        <v>35588572</v>
      </c>
      <c r="CD250" s="61">
        <v>35588572</v>
      </c>
      <c r="CE250" s="61">
        <v>35588572</v>
      </c>
      <c r="CF250" s="61">
        <v>35588572</v>
      </c>
      <c r="CG250" s="61">
        <v>35588572</v>
      </c>
      <c r="CH250" s="61">
        <v>35588572</v>
      </c>
      <c r="CI250" s="61">
        <v>35588572</v>
      </c>
      <c r="CJ250" s="41">
        <f t="shared" si="153"/>
        <v>427062864</v>
      </c>
      <c r="CK250" s="79">
        <f t="shared" si="145"/>
        <v>1494720025</v>
      </c>
      <c r="CL250" s="41">
        <v>35588572</v>
      </c>
      <c r="CM250" s="41">
        <v>35588572</v>
      </c>
      <c r="CN250" s="41">
        <v>35588572</v>
      </c>
      <c r="CO250" s="41">
        <v>35588572</v>
      </c>
      <c r="CP250" s="41">
        <v>35588572</v>
      </c>
      <c r="CQ250" s="41">
        <v>35588572</v>
      </c>
      <c r="CR250" s="41">
        <v>35588572</v>
      </c>
      <c r="CS250" s="41">
        <v>35588572</v>
      </c>
      <c r="CT250" s="41">
        <v>35588572</v>
      </c>
      <c r="CU250" s="41">
        <v>35588572</v>
      </c>
      <c r="CV250" s="41">
        <v>35588572</v>
      </c>
      <c r="CW250" s="41">
        <v>35588572</v>
      </c>
      <c r="CX250" s="41">
        <f t="shared" si="148"/>
        <v>427062864</v>
      </c>
      <c r="CY250" s="41">
        <f t="shared" si="154"/>
        <v>1067657161</v>
      </c>
      <c r="CZ250" s="41">
        <f t="shared" si="155"/>
        <v>14828571.673611112</v>
      </c>
      <c r="DA250" s="41">
        <v>14828571.673611112</v>
      </c>
      <c r="DB250" s="41">
        <v>14828571.673611112</v>
      </c>
      <c r="DC250" s="41">
        <v>14828571.673611112</v>
      </c>
      <c r="DD250" s="41"/>
      <c r="DE250" s="41"/>
      <c r="DF250" s="41"/>
      <c r="DG250" s="41"/>
      <c r="DH250" s="41"/>
      <c r="DI250" s="41"/>
      <c r="DJ250" s="41"/>
      <c r="DK250" s="41"/>
      <c r="DL250" s="41">
        <f t="shared" si="150"/>
        <v>59314286.694444448</v>
      </c>
      <c r="DM250" s="41">
        <f t="shared" si="129"/>
        <v>1008342874.3055556</v>
      </c>
      <c r="DN250" s="1">
        <f t="shared" si="130"/>
        <v>2023</v>
      </c>
    </row>
    <row r="251" spans="1:118" ht="13" x14ac:dyDescent="0.25">
      <c r="A251" s="80" t="s">
        <v>344</v>
      </c>
      <c r="B251" s="71" t="s">
        <v>205</v>
      </c>
      <c r="C251" s="72" t="s">
        <v>197</v>
      </c>
      <c r="D251" s="71" t="s">
        <v>82</v>
      </c>
      <c r="E251" s="142" t="s">
        <v>1151</v>
      </c>
      <c r="F251" s="71" t="s">
        <v>354</v>
      </c>
      <c r="G251" s="73">
        <v>45110</v>
      </c>
      <c r="H251" s="73">
        <v>45110</v>
      </c>
      <c r="I251" s="74" t="s">
        <v>1223</v>
      </c>
      <c r="J251" s="142" t="s">
        <v>94</v>
      </c>
      <c r="K251" s="75" t="s">
        <v>66</v>
      </c>
      <c r="L251" s="71" t="s">
        <v>225</v>
      </c>
      <c r="M251" s="38" t="str">
        <f t="shared" si="147"/>
        <v>6274</v>
      </c>
      <c r="N251" s="71">
        <v>6274001903</v>
      </c>
      <c r="O251" s="75" t="s">
        <v>346</v>
      </c>
      <c r="P251" s="76"/>
      <c r="Q251" s="77"/>
      <c r="R251" s="76">
        <v>175949315</v>
      </c>
      <c r="S251" s="170">
        <f t="shared" si="128"/>
        <v>1221870.2430555555</v>
      </c>
      <c r="T251" s="155">
        <v>0</v>
      </c>
      <c r="U251" s="155">
        <v>0</v>
      </c>
      <c r="V251" s="155">
        <v>0</v>
      </c>
      <c r="W251" s="155">
        <v>0</v>
      </c>
      <c r="X251" s="155">
        <v>0</v>
      </c>
      <c r="Y251" s="155">
        <v>0</v>
      </c>
      <c r="Z251" s="155">
        <v>0</v>
      </c>
      <c r="AA251" s="155">
        <v>0</v>
      </c>
      <c r="AB251" s="155">
        <v>0</v>
      </c>
      <c r="AC251" s="155">
        <v>0</v>
      </c>
      <c r="AD251" s="155">
        <v>0</v>
      </c>
      <c r="AE251" s="155">
        <v>0</v>
      </c>
      <c r="AF251" s="155">
        <f t="shared" si="156"/>
        <v>0</v>
      </c>
      <c r="AG251" s="156">
        <v>0</v>
      </c>
      <c r="AH251" s="155">
        <v>0</v>
      </c>
      <c r="AI251" s="155">
        <v>0</v>
      </c>
      <c r="AJ251" s="155">
        <v>0</v>
      </c>
      <c r="AK251" s="155">
        <v>0</v>
      </c>
      <c r="AL251" s="155">
        <v>0</v>
      </c>
      <c r="AM251" s="155">
        <v>0</v>
      </c>
      <c r="AN251" s="155">
        <v>0</v>
      </c>
      <c r="AO251" s="155">
        <v>0</v>
      </c>
      <c r="AP251" s="155">
        <v>0</v>
      </c>
      <c r="AQ251" s="155">
        <v>0</v>
      </c>
      <c r="AR251" s="155">
        <v>0</v>
      </c>
      <c r="AS251" s="155">
        <v>0</v>
      </c>
      <c r="AT251" s="155">
        <f t="shared" si="157"/>
        <v>0</v>
      </c>
      <c r="AU251" s="156">
        <v>0</v>
      </c>
      <c r="AV251" s="155">
        <v>0</v>
      </c>
      <c r="AW251" s="155">
        <v>0</v>
      </c>
      <c r="AX251" s="155">
        <v>0</v>
      </c>
      <c r="AY251" s="155">
        <v>0</v>
      </c>
      <c r="AZ251" s="155">
        <v>0</v>
      </c>
      <c r="BA251" s="155">
        <v>0</v>
      </c>
      <c r="BB251" s="155">
        <v>0</v>
      </c>
      <c r="BC251" s="155">
        <v>0</v>
      </c>
      <c r="BD251" s="155">
        <v>0</v>
      </c>
      <c r="BE251" s="155">
        <v>0</v>
      </c>
      <c r="BF251" s="155">
        <v>0</v>
      </c>
      <c r="BG251" s="155">
        <v>0</v>
      </c>
      <c r="BH251" s="155">
        <f t="shared" si="158"/>
        <v>0</v>
      </c>
      <c r="BI251" s="156">
        <v>0</v>
      </c>
      <c r="BJ251" s="155">
        <v>0</v>
      </c>
      <c r="BK251" s="155">
        <v>0</v>
      </c>
      <c r="BL251" s="155">
        <v>0</v>
      </c>
      <c r="BM251" s="155">
        <v>0</v>
      </c>
      <c r="BN251" s="155">
        <v>0</v>
      </c>
      <c r="BO251" s="155">
        <v>0</v>
      </c>
      <c r="BP251" s="155">
        <v>4887481</v>
      </c>
      <c r="BQ251" s="155">
        <v>4887481</v>
      </c>
      <c r="BR251" s="155">
        <v>4887481</v>
      </c>
      <c r="BS251" s="155">
        <v>4887481</v>
      </c>
      <c r="BT251" s="155">
        <v>4887481</v>
      </c>
      <c r="BU251" s="155">
        <v>4887481</v>
      </c>
      <c r="BV251" s="155">
        <f t="shared" si="142"/>
        <v>29324886</v>
      </c>
      <c r="BW251" s="156">
        <f t="shared" si="141"/>
        <v>146624429</v>
      </c>
      <c r="BX251" s="157">
        <v>4887481</v>
      </c>
      <c r="BY251" s="157">
        <v>4887481</v>
      </c>
      <c r="BZ251" s="157">
        <v>4887481</v>
      </c>
      <c r="CA251" s="157">
        <v>4887481</v>
      </c>
      <c r="CB251" s="157">
        <v>4887481</v>
      </c>
      <c r="CC251" s="157">
        <v>4887481</v>
      </c>
      <c r="CD251" s="157">
        <v>4887481</v>
      </c>
      <c r="CE251" s="157">
        <v>4887481</v>
      </c>
      <c r="CF251" s="157">
        <v>4887481</v>
      </c>
      <c r="CG251" s="157">
        <v>4887481</v>
      </c>
      <c r="CH251" s="157">
        <v>4887481</v>
      </c>
      <c r="CI251" s="157">
        <v>4887481</v>
      </c>
      <c r="CJ251" s="155">
        <f t="shared" si="153"/>
        <v>58649772</v>
      </c>
      <c r="CK251" s="156">
        <f t="shared" si="145"/>
        <v>87974657</v>
      </c>
      <c r="CL251" s="155">
        <v>4887481</v>
      </c>
      <c r="CM251" s="155">
        <v>4887481</v>
      </c>
      <c r="CN251" s="155">
        <v>4887481</v>
      </c>
      <c r="CO251" s="155">
        <v>4887481</v>
      </c>
      <c r="CP251" s="155">
        <v>4887481</v>
      </c>
      <c r="CQ251" s="155">
        <v>4887481</v>
      </c>
      <c r="CR251" s="155">
        <v>4887481</v>
      </c>
      <c r="CS251" s="155">
        <v>4887481</v>
      </c>
      <c r="CT251" s="155">
        <v>4887481</v>
      </c>
      <c r="CU251" s="155">
        <v>4887481</v>
      </c>
      <c r="CV251" s="155">
        <v>4887481</v>
      </c>
      <c r="CW251" s="155">
        <v>4887481</v>
      </c>
      <c r="CX251" s="155">
        <f t="shared" si="148"/>
        <v>58649772</v>
      </c>
      <c r="CY251" s="155">
        <f t="shared" si="154"/>
        <v>29324885</v>
      </c>
      <c r="CZ251" s="155">
        <f t="shared" si="155"/>
        <v>1221870.2430555555</v>
      </c>
      <c r="DA251" s="155">
        <v>1221870.2430555555</v>
      </c>
      <c r="DB251" s="155">
        <v>1221870.2430555555</v>
      </c>
      <c r="DC251" s="155">
        <v>1221870.2430555555</v>
      </c>
      <c r="DD251" s="155"/>
      <c r="DE251" s="155"/>
      <c r="DF251" s="155"/>
      <c r="DG251" s="155"/>
      <c r="DH251" s="155"/>
      <c r="DI251" s="155"/>
      <c r="DJ251" s="155"/>
      <c r="DK251" s="155"/>
      <c r="DL251" s="155">
        <f t="shared" si="150"/>
        <v>4887480.972222222</v>
      </c>
      <c r="DM251" s="155">
        <f t="shared" si="129"/>
        <v>24437404.027777776</v>
      </c>
      <c r="DN251" s="1">
        <f t="shared" si="130"/>
        <v>2023</v>
      </c>
    </row>
    <row r="252" spans="1:118" ht="13" x14ac:dyDescent="0.25">
      <c r="A252" s="80" t="s">
        <v>460</v>
      </c>
      <c r="B252" s="80" t="s">
        <v>39</v>
      </c>
      <c r="C252" s="72"/>
      <c r="D252" s="71" t="s">
        <v>82</v>
      </c>
      <c r="E252" s="142" t="s">
        <v>959</v>
      </c>
      <c r="F252" s="71" t="s">
        <v>475</v>
      </c>
      <c r="G252" s="73">
        <v>45110</v>
      </c>
      <c r="H252" s="73">
        <v>45110</v>
      </c>
      <c r="I252" s="74" t="s">
        <v>1526</v>
      </c>
      <c r="J252" s="74">
        <v>1001605000</v>
      </c>
      <c r="K252" s="75" t="s">
        <v>122</v>
      </c>
      <c r="L252" s="71"/>
      <c r="M252" s="38" t="str">
        <f t="shared" si="147"/>
        <v>6274</v>
      </c>
      <c r="N252" s="71">
        <v>6274001903</v>
      </c>
      <c r="O252" s="75" t="s">
        <v>346</v>
      </c>
      <c r="P252" s="76"/>
      <c r="Q252" s="77"/>
      <c r="R252" s="76">
        <v>321444214</v>
      </c>
      <c r="S252" s="170">
        <f t="shared" si="128"/>
        <v>1785801.1888888888</v>
      </c>
      <c r="T252" s="155">
        <v>0</v>
      </c>
      <c r="U252" s="155">
        <v>0</v>
      </c>
      <c r="V252" s="155">
        <v>0</v>
      </c>
      <c r="W252" s="155">
        <v>0</v>
      </c>
      <c r="X252" s="155">
        <v>0</v>
      </c>
      <c r="Y252" s="155">
        <v>0</v>
      </c>
      <c r="Z252" s="155">
        <v>0</v>
      </c>
      <c r="AA252" s="155">
        <v>0</v>
      </c>
      <c r="AB252" s="155">
        <v>0</v>
      </c>
      <c r="AC252" s="155">
        <v>0</v>
      </c>
      <c r="AD252" s="155">
        <v>0</v>
      </c>
      <c r="AE252" s="155">
        <v>0</v>
      </c>
      <c r="AF252" s="155">
        <f t="shared" si="156"/>
        <v>0</v>
      </c>
      <c r="AG252" s="156">
        <v>0</v>
      </c>
      <c r="AH252" s="155">
        <v>0</v>
      </c>
      <c r="AI252" s="155">
        <v>0</v>
      </c>
      <c r="AJ252" s="155">
        <v>0</v>
      </c>
      <c r="AK252" s="155">
        <v>0</v>
      </c>
      <c r="AL252" s="155">
        <v>0</v>
      </c>
      <c r="AM252" s="155">
        <v>0</v>
      </c>
      <c r="AN252" s="155">
        <v>0</v>
      </c>
      <c r="AO252" s="155">
        <v>0</v>
      </c>
      <c r="AP252" s="155">
        <v>0</v>
      </c>
      <c r="AQ252" s="155">
        <v>0</v>
      </c>
      <c r="AR252" s="155">
        <v>0</v>
      </c>
      <c r="AS252" s="155">
        <v>0</v>
      </c>
      <c r="AT252" s="155">
        <f t="shared" si="157"/>
        <v>0</v>
      </c>
      <c r="AU252" s="156">
        <v>0</v>
      </c>
      <c r="AV252" s="155">
        <v>0</v>
      </c>
      <c r="AW252" s="155">
        <v>0</v>
      </c>
      <c r="AX252" s="155">
        <v>0</v>
      </c>
      <c r="AY252" s="155">
        <v>0</v>
      </c>
      <c r="AZ252" s="155">
        <v>0</v>
      </c>
      <c r="BA252" s="155">
        <v>0</v>
      </c>
      <c r="BB252" s="155">
        <v>0</v>
      </c>
      <c r="BC252" s="155">
        <v>0</v>
      </c>
      <c r="BD252" s="155">
        <v>0</v>
      </c>
      <c r="BE252" s="155">
        <v>0</v>
      </c>
      <c r="BF252" s="155">
        <v>0</v>
      </c>
      <c r="BG252" s="155">
        <v>0</v>
      </c>
      <c r="BH252" s="155">
        <f t="shared" si="158"/>
        <v>0</v>
      </c>
      <c r="BI252" s="156">
        <v>0</v>
      </c>
      <c r="BJ252" s="155">
        <v>0</v>
      </c>
      <c r="BK252" s="155">
        <v>0</v>
      </c>
      <c r="BL252" s="155">
        <v>0</v>
      </c>
      <c r="BM252" s="155">
        <v>0</v>
      </c>
      <c r="BN252" s="155">
        <v>0</v>
      </c>
      <c r="BO252" s="155">
        <v>0</v>
      </c>
      <c r="BP252" s="155">
        <v>8929005.944444444</v>
      </c>
      <c r="BQ252" s="155">
        <v>8929005.944444444</v>
      </c>
      <c r="BR252" s="155">
        <v>8929005.944444444</v>
      </c>
      <c r="BS252" s="155">
        <v>8929005.944444444</v>
      </c>
      <c r="BT252" s="155">
        <v>8929005.944444444</v>
      </c>
      <c r="BU252" s="155">
        <v>8929005.944444444</v>
      </c>
      <c r="BV252" s="155">
        <f t="shared" si="142"/>
        <v>53574035.666666672</v>
      </c>
      <c r="BW252" s="156">
        <f t="shared" si="141"/>
        <v>267870178.33333331</v>
      </c>
      <c r="BX252" s="157">
        <v>8929005.944444444</v>
      </c>
      <c r="BY252" s="157">
        <v>8929005.944444444</v>
      </c>
      <c r="BZ252" s="157">
        <v>8929005.944444444</v>
      </c>
      <c r="CA252" s="157">
        <v>8929005.944444444</v>
      </c>
      <c r="CB252" s="157">
        <v>8929005.944444444</v>
      </c>
      <c r="CC252" s="157">
        <v>8929005.944444444</v>
      </c>
      <c r="CD252" s="157">
        <v>8929005.944444444</v>
      </c>
      <c r="CE252" s="157">
        <v>8929005.944444444</v>
      </c>
      <c r="CF252" s="157">
        <v>8929005.944444444</v>
      </c>
      <c r="CG252" s="157">
        <v>8929005.944444444</v>
      </c>
      <c r="CH252" s="157">
        <v>8929005.944444444</v>
      </c>
      <c r="CI252" s="157">
        <v>8929005.944444444</v>
      </c>
      <c r="CJ252" s="155">
        <f t="shared" si="153"/>
        <v>107148071.33333336</v>
      </c>
      <c r="CK252" s="156">
        <f t="shared" si="145"/>
        <v>160722106.99999994</v>
      </c>
      <c r="CL252" s="155">
        <v>8929005.944444444</v>
      </c>
      <c r="CM252" s="155">
        <v>8929005.944444444</v>
      </c>
      <c r="CN252" s="155">
        <v>8929005.944444444</v>
      </c>
      <c r="CO252" s="155">
        <v>8929005.944444444</v>
      </c>
      <c r="CP252" s="155">
        <v>8929005.944444444</v>
      </c>
      <c r="CQ252" s="155">
        <v>8929005.944444444</v>
      </c>
      <c r="CR252" s="155">
        <v>8929005.944444444</v>
      </c>
      <c r="CS252" s="155">
        <v>8929005.944444444</v>
      </c>
      <c r="CT252" s="155">
        <v>8929005.944444444</v>
      </c>
      <c r="CU252" s="155">
        <v>8929005.944444444</v>
      </c>
      <c r="CV252" s="155">
        <v>8929005.944444444</v>
      </c>
      <c r="CW252" s="155">
        <v>8929005.944444444</v>
      </c>
      <c r="CX252" s="155">
        <f t="shared" si="148"/>
        <v>107148071.33333336</v>
      </c>
      <c r="CY252" s="155">
        <f t="shared" si="154"/>
        <v>53574035.666666582</v>
      </c>
      <c r="CZ252" s="155">
        <f t="shared" si="155"/>
        <v>1785801.1888888888</v>
      </c>
      <c r="DA252" s="155">
        <v>1785801.1888888888</v>
      </c>
      <c r="DB252" s="155">
        <v>1785801.1888888888</v>
      </c>
      <c r="DC252" s="155">
        <v>1785801.1888888888</v>
      </c>
      <c r="DD252" s="155"/>
      <c r="DE252" s="155"/>
      <c r="DF252" s="155"/>
      <c r="DG252" s="155"/>
      <c r="DH252" s="155"/>
      <c r="DI252" s="155"/>
      <c r="DJ252" s="155"/>
      <c r="DK252" s="155"/>
      <c r="DL252" s="155">
        <f t="shared" si="150"/>
        <v>7143204.7555555552</v>
      </c>
      <c r="DM252" s="155">
        <f t="shared" si="129"/>
        <v>46430830.911111027</v>
      </c>
      <c r="DN252" s="1">
        <f t="shared" si="130"/>
        <v>2023</v>
      </c>
    </row>
    <row r="253" spans="1:118" ht="13" x14ac:dyDescent="0.25">
      <c r="A253" s="80" t="s">
        <v>712</v>
      </c>
      <c r="B253" s="80" t="s">
        <v>39</v>
      </c>
      <c r="C253" s="72"/>
      <c r="D253" s="161" t="s">
        <v>719</v>
      </c>
      <c r="E253" s="142" t="s">
        <v>708</v>
      </c>
      <c r="F253" s="71" t="s">
        <v>709</v>
      </c>
      <c r="G253" s="57">
        <v>45119</v>
      </c>
      <c r="H253" s="57">
        <v>45139</v>
      </c>
      <c r="I253" s="141" t="s">
        <v>717</v>
      </c>
      <c r="J253" s="141" t="s">
        <v>721</v>
      </c>
      <c r="K253" s="96" t="s">
        <v>50</v>
      </c>
      <c r="L253" s="38"/>
      <c r="M253" s="38" t="str">
        <f t="shared" si="147"/>
        <v>6423</v>
      </c>
      <c r="N253" s="57" t="s">
        <v>722</v>
      </c>
      <c r="O253" s="96">
        <v>6274001901</v>
      </c>
      <c r="P253" s="92"/>
      <c r="Q253" s="58"/>
      <c r="R253" s="158">
        <v>36378182</v>
      </c>
      <c r="S253" s="170">
        <f t="shared" si="128"/>
        <v>1010505.0555555555</v>
      </c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>
        <f t="shared" si="156"/>
        <v>0</v>
      </c>
      <c r="AG253" s="156">
        <v>0</v>
      </c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>
        <f t="shared" si="157"/>
        <v>0</v>
      </c>
      <c r="AU253" s="156">
        <v>0</v>
      </c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>
        <f t="shared" si="158"/>
        <v>0</v>
      </c>
      <c r="BI253" s="156">
        <v>0</v>
      </c>
      <c r="BJ253" s="155">
        <v>0</v>
      </c>
      <c r="BK253" s="155">
        <v>0</v>
      </c>
      <c r="BL253" s="155">
        <v>0</v>
      </c>
      <c r="BM253" s="155">
        <v>0</v>
      </c>
      <c r="BN253" s="155">
        <v>0</v>
      </c>
      <c r="BO253" s="155">
        <v>0</v>
      </c>
      <c r="BP253" s="155">
        <v>0</v>
      </c>
      <c r="BQ253" s="155">
        <v>1010505.0555555555</v>
      </c>
      <c r="BR253" s="155">
        <v>1010505.0555555555</v>
      </c>
      <c r="BS253" s="155">
        <v>1010505.0555555555</v>
      </c>
      <c r="BT253" s="155">
        <v>1010505.0555555555</v>
      </c>
      <c r="BU253" s="155">
        <v>1010505.0555555555</v>
      </c>
      <c r="BV253" s="155">
        <f t="shared" si="142"/>
        <v>5052525.277777778</v>
      </c>
      <c r="BW253" s="156">
        <f t="shared" si="141"/>
        <v>31325656.722222224</v>
      </c>
      <c r="BX253" s="157">
        <v>1010505.0555555555</v>
      </c>
      <c r="BY253" s="157">
        <v>1010505.0555555555</v>
      </c>
      <c r="BZ253" s="157">
        <v>1010505.0555555555</v>
      </c>
      <c r="CA253" s="157">
        <v>1010505.0555555555</v>
      </c>
      <c r="CB253" s="157">
        <v>1010505.0555555555</v>
      </c>
      <c r="CC253" s="157">
        <v>1010505.0555555555</v>
      </c>
      <c r="CD253" s="157">
        <v>1010505.0555555555</v>
      </c>
      <c r="CE253" s="157">
        <v>1010505.0555555555</v>
      </c>
      <c r="CF253" s="157">
        <v>1010505.0555555555</v>
      </c>
      <c r="CG253" s="157">
        <v>1010505.0555555555</v>
      </c>
      <c r="CH253" s="157">
        <v>1010505.0555555555</v>
      </c>
      <c r="CI253" s="157">
        <v>1010505.0555555555</v>
      </c>
      <c r="CJ253" s="155">
        <f t="shared" si="153"/>
        <v>12126060.66666667</v>
      </c>
      <c r="CK253" s="156">
        <f t="shared" si="145"/>
        <v>19199596.055555552</v>
      </c>
      <c r="CL253" s="155">
        <v>1010505.0555555555</v>
      </c>
      <c r="CM253" s="155">
        <v>1010505.0555555555</v>
      </c>
      <c r="CN253" s="155">
        <v>1010505.0555555555</v>
      </c>
      <c r="CO253" s="155">
        <v>1010505.0555555555</v>
      </c>
      <c r="CP253" s="155">
        <v>1010505.0555555555</v>
      </c>
      <c r="CQ253" s="155">
        <v>1010505.0555555555</v>
      </c>
      <c r="CR253" s="155">
        <v>1010505.0555555555</v>
      </c>
      <c r="CS253" s="155">
        <v>1010505.0555555555</v>
      </c>
      <c r="CT253" s="155">
        <v>1010505.0555555555</v>
      </c>
      <c r="CU253" s="155">
        <v>1010505.0555555555</v>
      </c>
      <c r="CV253" s="155">
        <v>1010505.0555555555</v>
      </c>
      <c r="CW253" s="155">
        <v>1010505.0555555555</v>
      </c>
      <c r="CX253" s="155">
        <f t="shared" si="148"/>
        <v>12126060.66666667</v>
      </c>
      <c r="CY253" s="155">
        <f t="shared" si="154"/>
        <v>7073535.3888888825</v>
      </c>
      <c r="CZ253" s="155">
        <f t="shared" si="155"/>
        <v>1010505.0555555555</v>
      </c>
      <c r="DA253" s="155">
        <v>1010505.0555555555</v>
      </c>
      <c r="DB253" s="155">
        <v>1010505.0555555555</v>
      </c>
      <c r="DC253" s="155">
        <v>1010505.0555555555</v>
      </c>
      <c r="DD253" s="155"/>
      <c r="DE253" s="155"/>
      <c r="DF253" s="155"/>
      <c r="DG253" s="155"/>
      <c r="DH253" s="155"/>
      <c r="DI253" s="155"/>
      <c r="DJ253" s="155"/>
      <c r="DK253" s="155"/>
      <c r="DL253" s="155">
        <f t="shared" si="150"/>
        <v>4042020.222222222</v>
      </c>
      <c r="DM253" s="155">
        <f t="shared" si="129"/>
        <v>3031515.1666666605</v>
      </c>
      <c r="DN253" s="1">
        <f t="shared" si="130"/>
        <v>2023</v>
      </c>
    </row>
    <row r="254" spans="1:118" ht="13" x14ac:dyDescent="0.25">
      <c r="A254" s="80" t="s">
        <v>460</v>
      </c>
      <c r="B254" s="80" t="s">
        <v>39</v>
      </c>
      <c r="C254" s="72"/>
      <c r="D254" s="71" t="s">
        <v>590</v>
      </c>
      <c r="E254" s="142" t="s">
        <v>963</v>
      </c>
      <c r="F254" s="71" t="s">
        <v>591</v>
      </c>
      <c r="G254" s="73">
        <v>45126</v>
      </c>
      <c r="H254" s="73">
        <v>45139</v>
      </c>
      <c r="I254" s="74" t="s">
        <v>1247</v>
      </c>
      <c r="J254" s="74">
        <v>1001601300</v>
      </c>
      <c r="K254" s="75" t="s">
        <v>43</v>
      </c>
      <c r="L254" s="71"/>
      <c r="M254" s="38" t="str">
        <f t="shared" si="147"/>
        <v>6274</v>
      </c>
      <c r="N254" s="71">
        <v>6274001907</v>
      </c>
      <c r="O254" s="75">
        <v>6274001907</v>
      </c>
      <c r="P254" s="76"/>
      <c r="Q254" s="77"/>
      <c r="R254" s="76">
        <v>53870000</v>
      </c>
      <c r="S254" s="170">
        <f t="shared" si="128"/>
        <v>561145.83333333337</v>
      </c>
      <c r="T254" s="155">
        <v>0</v>
      </c>
      <c r="U254" s="155">
        <v>0</v>
      </c>
      <c r="V254" s="155">
        <v>0</v>
      </c>
      <c r="W254" s="155">
        <v>0</v>
      </c>
      <c r="X254" s="155">
        <v>0</v>
      </c>
      <c r="Y254" s="155">
        <v>0</v>
      </c>
      <c r="Z254" s="155">
        <v>0</v>
      </c>
      <c r="AA254" s="155">
        <v>0</v>
      </c>
      <c r="AB254" s="155">
        <v>0</v>
      </c>
      <c r="AC254" s="155">
        <v>0</v>
      </c>
      <c r="AD254" s="155">
        <v>0</v>
      </c>
      <c r="AE254" s="155">
        <v>0</v>
      </c>
      <c r="AF254" s="155">
        <f t="shared" si="156"/>
        <v>0</v>
      </c>
      <c r="AG254" s="156">
        <v>0</v>
      </c>
      <c r="AH254" s="155">
        <v>0</v>
      </c>
      <c r="AI254" s="155">
        <v>0</v>
      </c>
      <c r="AJ254" s="155">
        <v>0</v>
      </c>
      <c r="AK254" s="155">
        <v>0</v>
      </c>
      <c r="AL254" s="155">
        <v>0</v>
      </c>
      <c r="AM254" s="155">
        <v>0</v>
      </c>
      <c r="AN254" s="155">
        <v>0</v>
      </c>
      <c r="AO254" s="155">
        <v>0</v>
      </c>
      <c r="AP254" s="155">
        <v>0</v>
      </c>
      <c r="AQ254" s="155">
        <v>0</v>
      </c>
      <c r="AR254" s="155">
        <v>0</v>
      </c>
      <c r="AS254" s="155">
        <v>0</v>
      </c>
      <c r="AT254" s="155">
        <f t="shared" si="157"/>
        <v>0</v>
      </c>
      <c r="AU254" s="156">
        <v>0</v>
      </c>
      <c r="AV254" s="155">
        <v>0</v>
      </c>
      <c r="AW254" s="155">
        <v>0</v>
      </c>
      <c r="AX254" s="155">
        <v>0</v>
      </c>
      <c r="AY254" s="155">
        <v>0</v>
      </c>
      <c r="AZ254" s="155">
        <v>0</v>
      </c>
      <c r="BA254" s="155">
        <v>0</v>
      </c>
      <c r="BB254" s="155">
        <v>0</v>
      </c>
      <c r="BC254" s="155">
        <v>0</v>
      </c>
      <c r="BD254" s="155">
        <v>0</v>
      </c>
      <c r="BE254" s="155">
        <v>0</v>
      </c>
      <c r="BF254" s="155">
        <v>0</v>
      </c>
      <c r="BG254" s="155">
        <v>0</v>
      </c>
      <c r="BH254" s="155">
        <f t="shared" si="158"/>
        <v>0</v>
      </c>
      <c r="BI254" s="156">
        <v>0</v>
      </c>
      <c r="BJ254" s="155">
        <v>0</v>
      </c>
      <c r="BK254" s="155">
        <v>0</v>
      </c>
      <c r="BL254" s="155">
        <v>0</v>
      </c>
      <c r="BM254" s="155">
        <v>0</v>
      </c>
      <c r="BN254" s="155">
        <v>0</v>
      </c>
      <c r="BO254" s="155">
        <v>0</v>
      </c>
      <c r="BP254" s="155">
        <v>0</v>
      </c>
      <c r="BQ254" s="155">
        <v>997592.59259259258</v>
      </c>
      <c r="BR254" s="155">
        <v>997592.59259259258</v>
      </c>
      <c r="BS254" s="155">
        <v>997592.59259259258</v>
      </c>
      <c r="BT254" s="155">
        <v>997592.59259259258</v>
      </c>
      <c r="BU254" s="155">
        <v>997592.59259259258</v>
      </c>
      <c r="BV254" s="155">
        <f t="shared" si="142"/>
        <v>4987962.9629629627</v>
      </c>
      <c r="BW254" s="156">
        <f t="shared" si="141"/>
        <v>48882037.037037037</v>
      </c>
      <c r="BX254" s="157">
        <v>997592.59259259258</v>
      </c>
      <c r="BY254" s="157">
        <v>997592.59259259258</v>
      </c>
      <c r="BZ254" s="157">
        <v>997592.59259259258</v>
      </c>
      <c r="CA254" s="157">
        <v>997592.59259259258</v>
      </c>
      <c r="CB254" s="157">
        <v>997592.59259259258</v>
      </c>
      <c r="CC254" s="157">
        <v>997592.59259259258</v>
      </c>
      <c r="CD254" s="157">
        <v>997592.59259259258</v>
      </c>
      <c r="CE254" s="157">
        <v>997592.59259259258</v>
      </c>
      <c r="CF254" s="157">
        <v>997592.59259259258</v>
      </c>
      <c r="CG254" s="157">
        <v>997592.59259259258</v>
      </c>
      <c r="CH254" s="157">
        <v>997592.59259259258</v>
      </c>
      <c r="CI254" s="157">
        <v>997592.59259259258</v>
      </c>
      <c r="CJ254" s="155">
        <f t="shared" si="153"/>
        <v>11971111.111111112</v>
      </c>
      <c r="CK254" s="156">
        <f t="shared" si="145"/>
        <v>36910925.925925925</v>
      </c>
      <c r="CL254" s="155">
        <v>997592.59259259258</v>
      </c>
      <c r="CM254" s="155">
        <v>997592.59259259258</v>
      </c>
      <c r="CN254" s="155">
        <v>997592.59259259258</v>
      </c>
      <c r="CO254" s="155">
        <v>997592.59259259258</v>
      </c>
      <c r="CP254" s="155">
        <v>997592.59259259258</v>
      </c>
      <c r="CQ254" s="155">
        <v>997592.59259259258</v>
      </c>
      <c r="CR254" s="155">
        <v>997592.59259259258</v>
      </c>
      <c r="CS254" s="155">
        <v>997592.59259259258</v>
      </c>
      <c r="CT254" s="155">
        <v>997592.59259259258</v>
      </c>
      <c r="CU254" s="155">
        <v>997592.59259259258</v>
      </c>
      <c r="CV254" s="155">
        <v>997592.59259259258</v>
      </c>
      <c r="CW254" s="155">
        <v>997592.59259259258</v>
      </c>
      <c r="CX254" s="155">
        <f t="shared" si="148"/>
        <v>11971111.111111112</v>
      </c>
      <c r="CY254" s="155">
        <f t="shared" si="154"/>
        <v>24939814.814814813</v>
      </c>
      <c r="CZ254" s="155">
        <f t="shared" si="155"/>
        <v>561145.83333333337</v>
      </c>
      <c r="DA254" s="155">
        <v>561145.83333333337</v>
      </c>
      <c r="DB254" s="155">
        <v>561145.83333333337</v>
      </c>
      <c r="DC254" s="155">
        <v>561145.83333333337</v>
      </c>
      <c r="DD254" s="155"/>
      <c r="DE254" s="155"/>
      <c r="DF254" s="155"/>
      <c r="DG254" s="155"/>
      <c r="DH254" s="155"/>
      <c r="DI254" s="155"/>
      <c r="DJ254" s="155"/>
      <c r="DK254" s="155"/>
      <c r="DL254" s="155">
        <f t="shared" si="150"/>
        <v>2244583.3333333335</v>
      </c>
      <c r="DM254" s="155">
        <f t="shared" si="129"/>
        <v>22695231.481481481</v>
      </c>
      <c r="DN254" s="1">
        <f t="shared" si="130"/>
        <v>2023</v>
      </c>
    </row>
    <row r="255" spans="1:118" ht="13" x14ac:dyDescent="0.25">
      <c r="A255" s="80" t="s">
        <v>344</v>
      </c>
      <c r="B255" s="71" t="s">
        <v>196</v>
      </c>
      <c r="C255" s="72" t="s">
        <v>229</v>
      </c>
      <c r="D255" s="71" t="s">
        <v>82</v>
      </c>
      <c r="E255" s="142" t="s">
        <v>1152</v>
      </c>
      <c r="F255" s="71" t="s">
        <v>356</v>
      </c>
      <c r="G255" s="73">
        <v>45139</v>
      </c>
      <c r="H255" s="73">
        <v>45139</v>
      </c>
      <c r="I255" s="74" t="s">
        <v>1223</v>
      </c>
      <c r="J255" s="142" t="s">
        <v>94</v>
      </c>
      <c r="K255" s="75" t="s">
        <v>66</v>
      </c>
      <c r="L255" s="71" t="s">
        <v>232</v>
      </c>
      <c r="M255" s="38" t="str">
        <f t="shared" si="147"/>
        <v>6274</v>
      </c>
      <c r="N255" s="71">
        <v>6274001903</v>
      </c>
      <c r="O255" s="75" t="s">
        <v>346</v>
      </c>
      <c r="P255" s="76"/>
      <c r="Q255" s="77"/>
      <c r="R255" s="76">
        <v>63755169</v>
      </c>
      <c r="S255" s="170">
        <f t="shared" si="128"/>
        <v>442744.22916666669</v>
      </c>
      <c r="T255" s="155">
        <v>0</v>
      </c>
      <c r="U255" s="155">
        <v>0</v>
      </c>
      <c r="V255" s="155">
        <v>0</v>
      </c>
      <c r="W255" s="155">
        <v>0</v>
      </c>
      <c r="X255" s="155">
        <v>0</v>
      </c>
      <c r="Y255" s="155">
        <v>0</v>
      </c>
      <c r="Z255" s="155">
        <v>0</v>
      </c>
      <c r="AA255" s="155">
        <v>0</v>
      </c>
      <c r="AB255" s="155">
        <v>0</v>
      </c>
      <c r="AC255" s="155">
        <v>0</v>
      </c>
      <c r="AD255" s="155">
        <v>0</v>
      </c>
      <c r="AE255" s="155">
        <v>0</v>
      </c>
      <c r="AF255" s="155">
        <f t="shared" si="156"/>
        <v>0</v>
      </c>
      <c r="AG255" s="156">
        <v>0</v>
      </c>
      <c r="AH255" s="155">
        <v>0</v>
      </c>
      <c r="AI255" s="155">
        <v>0</v>
      </c>
      <c r="AJ255" s="155">
        <v>0</v>
      </c>
      <c r="AK255" s="155">
        <v>0</v>
      </c>
      <c r="AL255" s="155">
        <v>0</v>
      </c>
      <c r="AM255" s="155">
        <v>0</v>
      </c>
      <c r="AN255" s="155">
        <v>0</v>
      </c>
      <c r="AO255" s="155">
        <v>0</v>
      </c>
      <c r="AP255" s="155">
        <v>0</v>
      </c>
      <c r="AQ255" s="155">
        <v>0</v>
      </c>
      <c r="AR255" s="155">
        <v>0</v>
      </c>
      <c r="AS255" s="155">
        <v>0</v>
      </c>
      <c r="AT255" s="155">
        <f t="shared" si="157"/>
        <v>0</v>
      </c>
      <c r="AU255" s="156">
        <v>0</v>
      </c>
      <c r="AV255" s="155">
        <v>0</v>
      </c>
      <c r="AW255" s="155">
        <v>0</v>
      </c>
      <c r="AX255" s="155">
        <v>0</v>
      </c>
      <c r="AY255" s="155">
        <v>0</v>
      </c>
      <c r="AZ255" s="155">
        <v>0</v>
      </c>
      <c r="BA255" s="155">
        <v>0</v>
      </c>
      <c r="BB255" s="155">
        <v>0</v>
      </c>
      <c r="BC255" s="155">
        <v>0</v>
      </c>
      <c r="BD255" s="155">
        <v>0</v>
      </c>
      <c r="BE255" s="155">
        <v>0</v>
      </c>
      <c r="BF255" s="155">
        <v>0</v>
      </c>
      <c r="BG255" s="155">
        <v>0</v>
      </c>
      <c r="BH255" s="155">
        <f t="shared" si="158"/>
        <v>0</v>
      </c>
      <c r="BI255" s="156">
        <v>0</v>
      </c>
      <c r="BJ255" s="155">
        <v>0</v>
      </c>
      <c r="BK255" s="155">
        <v>0</v>
      </c>
      <c r="BL255" s="155">
        <v>0</v>
      </c>
      <c r="BM255" s="155">
        <v>0</v>
      </c>
      <c r="BN255" s="155">
        <v>0</v>
      </c>
      <c r="BO255" s="155">
        <v>0</v>
      </c>
      <c r="BP255" s="155">
        <v>0</v>
      </c>
      <c r="BQ255" s="155">
        <v>1770977</v>
      </c>
      <c r="BR255" s="155">
        <v>1770977</v>
      </c>
      <c r="BS255" s="155">
        <v>1770977</v>
      </c>
      <c r="BT255" s="155">
        <v>1770977</v>
      </c>
      <c r="BU255" s="155">
        <v>1770977</v>
      </c>
      <c r="BV255" s="155">
        <f t="shared" si="142"/>
        <v>8854885</v>
      </c>
      <c r="BW255" s="156">
        <f t="shared" si="141"/>
        <v>54900284</v>
      </c>
      <c r="BX255" s="157">
        <v>1770977</v>
      </c>
      <c r="BY255" s="157">
        <v>1770977</v>
      </c>
      <c r="BZ255" s="157">
        <v>1770977</v>
      </c>
      <c r="CA255" s="157">
        <v>1770977</v>
      </c>
      <c r="CB255" s="157">
        <v>1770977</v>
      </c>
      <c r="CC255" s="157">
        <v>1770977</v>
      </c>
      <c r="CD255" s="157">
        <v>1770977</v>
      </c>
      <c r="CE255" s="157">
        <v>1770977</v>
      </c>
      <c r="CF255" s="157">
        <v>1770977</v>
      </c>
      <c r="CG255" s="157">
        <v>1770977</v>
      </c>
      <c r="CH255" s="157">
        <v>1770977</v>
      </c>
      <c r="CI255" s="157">
        <v>1770977</v>
      </c>
      <c r="CJ255" s="155">
        <f t="shared" si="153"/>
        <v>21251724</v>
      </c>
      <c r="CK255" s="156">
        <f t="shared" si="145"/>
        <v>33648560</v>
      </c>
      <c r="CL255" s="155">
        <v>1770977</v>
      </c>
      <c r="CM255" s="155">
        <v>1770977</v>
      </c>
      <c r="CN255" s="155">
        <v>1770977</v>
      </c>
      <c r="CO255" s="155">
        <v>1770977</v>
      </c>
      <c r="CP255" s="155">
        <v>1770977</v>
      </c>
      <c r="CQ255" s="155">
        <v>1770977</v>
      </c>
      <c r="CR255" s="155">
        <v>1770977</v>
      </c>
      <c r="CS255" s="155">
        <v>1770977</v>
      </c>
      <c r="CT255" s="155">
        <v>1770977</v>
      </c>
      <c r="CU255" s="155">
        <v>1770977</v>
      </c>
      <c r="CV255" s="155">
        <v>1770977</v>
      </c>
      <c r="CW255" s="155">
        <v>1770977</v>
      </c>
      <c r="CX255" s="155">
        <f t="shared" si="148"/>
        <v>21251724</v>
      </c>
      <c r="CY255" s="155">
        <f t="shared" si="154"/>
        <v>12396836</v>
      </c>
      <c r="CZ255" s="155">
        <f t="shared" si="155"/>
        <v>442744.22916666669</v>
      </c>
      <c r="DA255" s="155">
        <v>442744.22916666669</v>
      </c>
      <c r="DB255" s="155">
        <v>442744.22916666669</v>
      </c>
      <c r="DC255" s="155">
        <v>442744.22916666669</v>
      </c>
      <c r="DD255" s="155"/>
      <c r="DE255" s="155"/>
      <c r="DF255" s="155"/>
      <c r="DG255" s="155"/>
      <c r="DH255" s="155"/>
      <c r="DI255" s="155"/>
      <c r="DJ255" s="155"/>
      <c r="DK255" s="155"/>
      <c r="DL255" s="155">
        <f t="shared" si="150"/>
        <v>1770976.9166666667</v>
      </c>
      <c r="DM255" s="155">
        <f t="shared" si="129"/>
        <v>10625859.083333334</v>
      </c>
      <c r="DN255" s="1">
        <f t="shared" si="130"/>
        <v>2023</v>
      </c>
    </row>
    <row r="256" spans="1:118" ht="13" x14ac:dyDescent="0.25">
      <c r="A256" s="80" t="s">
        <v>460</v>
      </c>
      <c r="B256" s="80" t="s">
        <v>39</v>
      </c>
      <c r="C256" s="72"/>
      <c r="D256" s="161" t="s">
        <v>82</v>
      </c>
      <c r="E256" s="142" t="s">
        <v>909</v>
      </c>
      <c r="F256" s="71" t="s">
        <v>471</v>
      </c>
      <c r="G256" s="57">
        <v>45139</v>
      </c>
      <c r="H256" s="57">
        <v>44835</v>
      </c>
      <c r="I256" s="90" t="s">
        <v>1223</v>
      </c>
      <c r="J256" s="90">
        <v>1001601400</v>
      </c>
      <c r="K256" s="96" t="s">
        <v>46</v>
      </c>
      <c r="L256" s="38"/>
      <c r="M256" s="38" t="str">
        <f t="shared" si="147"/>
        <v>6274</v>
      </c>
      <c r="N256" s="166">
        <v>6274001903</v>
      </c>
      <c r="O256" s="96" t="s">
        <v>346</v>
      </c>
      <c r="P256" s="92"/>
      <c r="Q256" s="58"/>
      <c r="R256" s="158">
        <v>34600000</v>
      </c>
      <c r="S256" s="170">
        <f t="shared" si="128"/>
        <v>240277.77777777778</v>
      </c>
      <c r="T256" s="155">
        <v>0</v>
      </c>
      <c r="U256" s="155">
        <v>0</v>
      </c>
      <c r="V256" s="155">
        <v>0</v>
      </c>
      <c r="W256" s="155">
        <v>0</v>
      </c>
      <c r="X256" s="155">
        <v>0</v>
      </c>
      <c r="Y256" s="155">
        <v>0</v>
      </c>
      <c r="Z256" s="155">
        <v>0</v>
      </c>
      <c r="AA256" s="155">
        <v>0</v>
      </c>
      <c r="AB256" s="155">
        <v>0</v>
      </c>
      <c r="AC256" s="155">
        <v>0</v>
      </c>
      <c r="AD256" s="155">
        <v>0</v>
      </c>
      <c r="AE256" s="155">
        <v>0</v>
      </c>
      <c r="AF256" s="155">
        <f t="shared" si="156"/>
        <v>0</v>
      </c>
      <c r="AG256" s="156">
        <v>0</v>
      </c>
      <c r="AH256" s="155">
        <v>0</v>
      </c>
      <c r="AI256" s="155">
        <v>0</v>
      </c>
      <c r="AJ256" s="155">
        <v>0</v>
      </c>
      <c r="AK256" s="155">
        <v>0</v>
      </c>
      <c r="AL256" s="155">
        <v>0</v>
      </c>
      <c r="AM256" s="155">
        <v>0</v>
      </c>
      <c r="AN256" s="155">
        <v>0</v>
      </c>
      <c r="AO256" s="155">
        <v>0</v>
      </c>
      <c r="AP256" s="155">
        <v>0</v>
      </c>
      <c r="AQ256" s="155">
        <v>0</v>
      </c>
      <c r="AR256" s="155">
        <v>0</v>
      </c>
      <c r="AS256" s="155">
        <v>0</v>
      </c>
      <c r="AT256" s="155">
        <f t="shared" si="157"/>
        <v>0</v>
      </c>
      <c r="AU256" s="156">
        <v>0</v>
      </c>
      <c r="AV256" s="155">
        <v>0</v>
      </c>
      <c r="AW256" s="155">
        <v>0</v>
      </c>
      <c r="AX256" s="155">
        <v>0</v>
      </c>
      <c r="AY256" s="155">
        <v>0</v>
      </c>
      <c r="AZ256" s="155">
        <v>0</v>
      </c>
      <c r="BA256" s="155">
        <v>0</v>
      </c>
      <c r="BB256" s="155">
        <v>0</v>
      </c>
      <c r="BC256" s="155">
        <v>0</v>
      </c>
      <c r="BD256" s="155">
        <v>0</v>
      </c>
      <c r="BE256" s="155">
        <v>576666.66666666663</v>
      </c>
      <c r="BF256" s="155">
        <v>576666.66666666663</v>
      </c>
      <c r="BG256" s="155">
        <v>576666.66666666663</v>
      </c>
      <c r="BH256" s="155">
        <f t="shared" si="158"/>
        <v>1730000</v>
      </c>
      <c r="BI256" s="158">
        <f>+R256-BH256</f>
        <v>32870000</v>
      </c>
      <c r="BJ256" s="155">
        <v>576666.66666666663</v>
      </c>
      <c r="BK256" s="155">
        <v>576666.66666666663</v>
      </c>
      <c r="BL256" s="155">
        <v>576666.66666666663</v>
      </c>
      <c r="BM256" s="155">
        <v>576666.66666666663</v>
      </c>
      <c r="BN256" s="155">
        <v>576666.66666666663</v>
      </c>
      <c r="BO256" s="155">
        <v>576666.66666666663</v>
      </c>
      <c r="BP256" s="155">
        <v>576666.66666666663</v>
      </c>
      <c r="BQ256" s="155">
        <v>576666.66666666663</v>
      </c>
      <c r="BR256" s="155">
        <v>576666.66666666663</v>
      </c>
      <c r="BS256" s="155">
        <v>576666.66666666663</v>
      </c>
      <c r="BT256" s="155">
        <v>576666.66666666663</v>
      </c>
      <c r="BU256" s="155">
        <v>576666.66666666663</v>
      </c>
      <c r="BV256" s="155">
        <f t="shared" si="142"/>
        <v>6920000.0000000009</v>
      </c>
      <c r="BW256" s="156">
        <f>+BI256-BV256</f>
        <v>25950000</v>
      </c>
      <c r="BX256" s="155">
        <v>576666.66666666663</v>
      </c>
      <c r="BY256" s="155">
        <v>576666.66666666663</v>
      </c>
      <c r="BZ256" s="155">
        <v>576666.66666666663</v>
      </c>
      <c r="CA256" s="155">
        <v>576666.66666666663</v>
      </c>
      <c r="CB256" s="155">
        <v>576666.66666666663</v>
      </c>
      <c r="CC256" s="155">
        <v>576666.66666666663</v>
      </c>
      <c r="CD256" s="155">
        <v>576666.66666666663</v>
      </c>
      <c r="CE256" s="155">
        <v>576666.66666666663</v>
      </c>
      <c r="CF256" s="155">
        <v>576666.66666666663</v>
      </c>
      <c r="CG256" s="155">
        <v>576666.66666666663</v>
      </c>
      <c r="CH256" s="155">
        <v>576666.66666666663</v>
      </c>
      <c r="CI256" s="155">
        <v>576666.66666666663</v>
      </c>
      <c r="CJ256" s="155">
        <f t="shared" si="153"/>
        <v>6920000.0000000009</v>
      </c>
      <c r="CK256" s="156">
        <f t="shared" si="145"/>
        <v>19030000</v>
      </c>
      <c r="CL256" s="155">
        <v>576666.66666666663</v>
      </c>
      <c r="CM256" s="155">
        <v>576666.66666666663</v>
      </c>
      <c r="CN256" s="155">
        <v>576666.66666666663</v>
      </c>
      <c r="CO256" s="155">
        <v>576666.66666666663</v>
      </c>
      <c r="CP256" s="155">
        <v>576666.66666666663</v>
      </c>
      <c r="CQ256" s="155">
        <v>576666.66666666663</v>
      </c>
      <c r="CR256" s="155">
        <v>576666.66666666663</v>
      </c>
      <c r="CS256" s="155">
        <v>576666.66666666663</v>
      </c>
      <c r="CT256" s="155">
        <v>576666.66666666663</v>
      </c>
      <c r="CU256" s="155">
        <v>576666.66666666663</v>
      </c>
      <c r="CV256" s="155">
        <v>576666.66666666663</v>
      </c>
      <c r="CW256" s="155">
        <v>576666.66666666663</v>
      </c>
      <c r="CX256" s="155">
        <f t="shared" si="148"/>
        <v>6920000.0000000009</v>
      </c>
      <c r="CY256" s="155">
        <f t="shared" si="154"/>
        <v>12110000</v>
      </c>
      <c r="CZ256" s="155">
        <f t="shared" si="155"/>
        <v>240277.77777777778</v>
      </c>
      <c r="DA256" s="155">
        <v>240277.77777777778</v>
      </c>
      <c r="DB256" s="155">
        <v>240277.77777777778</v>
      </c>
      <c r="DC256" s="155">
        <v>240277.77777777778</v>
      </c>
      <c r="DD256" s="155"/>
      <c r="DE256" s="155"/>
      <c r="DF256" s="155"/>
      <c r="DG256" s="155"/>
      <c r="DH256" s="155"/>
      <c r="DI256" s="155"/>
      <c r="DJ256" s="155"/>
      <c r="DK256" s="155"/>
      <c r="DL256" s="155">
        <f t="shared" si="150"/>
        <v>961111.11111111112</v>
      </c>
      <c r="DM256" s="155">
        <f t="shared" si="129"/>
        <v>11148888.888888888</v>
      </c>
      <c r="DN256" s="1">
        <f t="shared" si="130"/>
        <v>2023</v>
      </c>
    </row>
    <row r="257" spans="1:118" ht="13" x14ac:dyDescent="0.25">
      <c r="A257" s="80" t="s">
        <v>715</v>
      </c>
      <c r="B257" s="80" t="s">
        <v>39</v>
      </c>
      <c r="C257" s="72"/>
      <c r="D257" s="71" t="s">
        <v>176</v>
      </c>
      <c r="E257" s="142" t="s">
        <v>957</v>
      </c>
      <c r="F257" s="71" t="s">
        <v>579</v>
      </c>
      <c r="G257" s="73">
        <v>45139</v>
      </c>
      <c r="H257" s="73">
        <v>45078</v>
      </c>
      <c r="I257" s="74" t="s">
        <v>817</v>
      </c>
      <c r="J257" s="74">
        <v>1001605000</v>
      </c>
      <c r="K257" s="75" t="s">
        <v>122</v>
      </c>
      <c r="L257" s="71"/>
      <c r="M257" s="38" t="str">
        <f t="shared" si="147"/>
        <v>6424</v>
      </c>
      <c r="N257" s="71">
        <v>6424001904</v>
      </c>
      <c r="O257" s="75">
        <v>6274001904</v>
      </c>
      <c r="P257" s="76"/>
      <c r="Q257" s="77"/>
      <c r="R257" s="76">
        <v>34221000</v>
      </c>
      <c r="S257" s="170">
        <f t="shared" si="128"/>
        <v>712937.5</v>
      </c>
      <c r="T257" s="155">
        <v>0</v>
      </c>
      <c r="U257" s="155">
        <v>0</v>
      </c>
      <c r="V257" s="155">
        <v>0</v>
      </c>
      <c r="W257" s="155">
        <v>0</v>
      </c>
      <c r="X257" s="155">
        <v>0</v>
      </c>
      <c r="Y257" s="155">
        <v>0</v>
      </c>
      <c r="Z257" s="155">
        <v>0</v>
      </c>
      <c r="AA257" s="155">
        <v>0</v>
      </c>
      <c r="AB257" s="155">
        <v>0</v>
      </c>
      <c r="AC257" s="155">
        <v>0</v>
      </c>
      <c r="AD257" s="155">
        <v>0</v>
      </c>
      <c r="AE257" s="155">
        <v>0</v>
      </c>
      <c r="AF257" s="155">
        <f t="shared" si="156"/>
        <v>0</v>
      </c>
      <c r="AG257" s="156">
        <v>0</v>
      </c>
      <c r="AH257" s="155">
        <v>0</v>
      </c>
      <c r="AI257" s="155">
        <v>0</v>
      </c>
      <c r="AJ257" s="155">
        <v>0</v>
      </c>
      <c r="AK257" s="155">
        <v>0</v>
      </c>
      <c r="AL257" s="155">
        <v>0</v>
      </c>
      <c r="AM257" s="155">
        <v>0</v>
      </c>
      <c r="AN257" s="155">
        <v>0</v>
      </c>
      <c r="AO257" s="155">
        <v>0</v>
      </c>
      <c r="AP257" s="155">
        <v>0</v>
      </c>
      <c r="AQ257" s="155">
        <v>0</v>
      </c>
      <c r="AR257" s="155">
        <v>0</v>
      </c>
      <c r="AS257" s="155">
        <v>0</v>
      </c>
      <c r="AT257" s="155">
        <f t="shared" si="157"/>
        <v>0</v>
      </c>
      <c r="AU257" s="156">
        <v>0</v>
      </c>
      <c r="AV257" s="155">
        <v>0</v>
      </c>
      <c r="AW257" s="155">
        <v>0</v>
      </c>
      <c r="AX257" s="155">
        <v>0</v>
      </c>
      <c r="AY257" s="155">
        <v>0</v>
      </c>
      <c r="AZ257" s="155">
        <v>0</v>
      </c>
      <c r="BA257" s="155">
        <v>0</v>
      </c>
      <c r="BB257" s="155">
        <v>0</v>
      </c>
      <c r="BC257" s="155">
        <v>0</v>
      </c>
      <c r="BD257" s="155">
        <v>0</v>
      </c>
      <c r="BE257" s="155">
        <v>0</v>
      </c>
      <c r="BF257" s="155">
        <v>0</v>
      </c>
      <c r="BG257" s="155">
        <v>0</v>
      </c>
      <c r="BH257" s="155">
        <f t="shared" si="158"/>
        <v>0</v>
      </c>
      <c r="BI257" s="156">
        <v>0</v>
      </c>
      <c r="BJ257" s="155">
        <v>0</v>
      </c>
      <c r="BK257" s="155">
        <v>0</v>
      </c>
      <c r="BL257" s="155">
        <v>0</v>
      </c>
      <c r="BM257" s="155">
        <v>0</v>
      </c>
      <c r="BN257" s="155">
        <v>0</v>
      </c>
      <c r="BO257" s="155">
        <v>712937.5</v>
      </c>
      <c r="BP257" s="155">
        <v>712937.5</v>
      </c>
      <c r="BQ257" s="155">
        <v>712937.5</v>
      </c>
      <c r="BR257" s="155">
        <v>712937.5</v>
      </c>
      <c r="BS257" s="155">
        <v>712937.5</v>
      </c>
      <c r="BT257" s="155">
        <v>712937.5</v>
      </c>
      <c r="BU257" s="155">
        <v>712937.5</v>
      </c>
      <c r="BV257" s="155">
        <f t="shared" si="142"/>
        <v>4990562.5</v>
      </c>
      <c r="BW257" s="156">
        <f t="shared" ref="BW257:BW302" si="159">+R257-BV257</f>
        <v>29230437.5</v>
      </c>
      <c r="BX257" s="157">
        <v>712937.5</v>
      </c>
      <c r="BY257" s="157">
        <v>712937.5</v>
      </c>
      <c r="BZ257" s="157">
        <v>712937.5</v>
      </c>
      <c r="CA257" s="157">
        <v>712937.5</v>
      </c>
      <c r="CB257" s="157">
        <v>712937.5</v>
      </c>
      <c r="CC257" s="157">
        <v>712937.5</v>
      </c>
      <c r="CD257" s="157">
        <v>712937.5</v>
      </c>
      <c r="CE257" s="157">
        <v>712937.5</v>
      </c>
      <c r="CF257" s="157">
        <v>712937.5</v>
      </c>
      <c r="CG257" s="157">
        <v>712937.5</v>
      </c>
      <c r="CH257" s="157">
        <v>712937.5</v>
      </c>
      <c r="CI257" s="157">
        <v>712937.5</v>
      </c>
      <c r="CJ257" s="155">
        <f t="shared" si="153"/>
        <v>8555250</v>
      </c>
      <c r="CK257" s="156">
        <f t="shared" si="145"/>
        <v>20675187.5</v>
      </c>
      <c r="CL257" s="155">
        <v>712937.5</v>
      </c>
      <c r="CM257" s="155">
        <v>712937.5</v>
      </c>
      <c r="CN257" s="155">
        <v>712937.5</v>
      </c>
      <c r="CO257" s="155">
        <v>712937.5</v>
      </c>
      <c r="CP257" s="155">
        <v>712937.5</v>
      </c>
      <c r="CQ257" s="155">
        <v>712937.5</v>
      </c>
      <c r="CR257" s="155">
        <v>712937.5</v>
      </c>
      <c r="CS257" s="155">
        <v>712937.5</v>
      </c>
      <c r="CT257" s="155">
        <v>712937.5</v>
      </c>
      <c r="CU257" s="155">
        <v>712937.5</v>
      </c>
      <c r="CV257" s="155">
        <v>712937.5</v>
      </c>
      <c r="CW257" s="155">
        <v>712937.5</v>
      </c>
      <c r="CX257" s="155">
        <f t="shared" si="148"/>
        <v>8555250</v>
      </c>
      <c r="CY257" s="155">
        <f t="shared" si="154"/>
        <v>12119937.5</v>
      </c>
      <c r="CZ257" s="155">
        <f t="shared" si="155"/>
        <v>712937.5</v>
      </c>
      <c r="DA257" s="155">
        <v>712937.5</v>
      </c>
      <c r="DB257" s="155">
        <v>712937.5</v>
      </c>
      <c r="DC257" s="155">
        <v>712937.5</v>
      </c>
      <c r="DD257" s="155"/>
      <c r="DE257" s="155"/>
      <c r="DF257" s="155"/>
      <c r="DG257" s="155"/>
      <c r="DH257" s="155"/>
      <c r="DI257" s="155"/>
      <c r="DJ257" s="155"/>
      <c r="DK257" s="155"/>
      <c r="DL257" s="155">
        <f t="shared" si="150"/>
        <v>2851750</v>
      </c>
      <c r="DM257" s="155">
        <f t="shared" si="129"/>
        <v>9268187.5</v>
      </c>
      <c r="DN257" s="1">
        <f t="shared" si="130"/>
        <v>2023</v>
      </c>
    </row>
    <row r="258" spans="1:118" ht="13" x14ac:dyDescent="0.25">
      <c r="A258" s="80" t="s">
        <v>460</v>
      </c>
      <c r="B258" s="80" t="s">
        <v>39</v>
      </c>
      <c r="C258" s="72"/>
      <c r="D258" s="71" t="s">
        <v>82</v>
      </c>
      <c r="E258" s="142" t="s">
        <v>962</v>
      </c>
      <c r="F258" s="71" t="s">
        <v>477</v>
      </c>
      <c r="G258" s="73">
        <v>45139</v>
      </c>
      <c r="H258" s="73">
        <v>45139</v>
      </c>
      <c r="I258" s="74" t="s">
        <v>1526</v>
      </c>
      <c r="J258" s="74">
        <v>1001602000</v>
      </c>
      <c r="K258" s="75" t="s">
        <v>66</v>
      </c>
      <c r="L258" s="71"/>
      <c r="M258" s="38" t="str">
        <f t="shared" si="147"/>
        <v>6274</v>
      </c>
      <c r="N258" s="71">
        <v>6274001903</v>
      </c>
      <c r="O258" s="75" t="s">
        <v>346</v>
      </c>
      <c r="P258" s="76"/>
      <c r="Q258" s="77"/>
      <c r="R258" s="76">
        <v>460772000</v>
      </c>
      <c r="S258" s="170">
        <f t="shared" si="128"/>
        <v>2559844.4444444445</v>
      </c>
      <c r="T258" s="155">
        <v>0</v>
      </c>
      <c r="U258" s="155">
        <v>0</v>
      </c>
      <c r="V258" s="155">
        <v>0</v>
      </c>
      <c r="W258" s="155">
        <v>0</v>
      </c>
      <c r="X258" s="155">
        <v>0</v>
      </c>
      <c r="Y258" s="155">
        <v>0</v>
      </c>
      <c r="Z258" s="155">
        <v>0</v>
      </c>
      <c r="AA258" s="155">
        <v>0</v>
      </c>
      <c r="AB258" s="155">
        <v>0</v>
      </c>
      <c r="AC258" s="155">
        <v>0</v>
      </c>
      <c r="AD258" s="155">
        <v>0</v>
      </c>
      <c r="AE258" s="155">
        <v>0</v>
      </c>
      <c r="AF258" s="155">
        <f t="shared" si="156"/>
        <v>0</v>
      </c>
      <c r="AG258" s="156">
        <v>0</v>
      </c>
      <c r="AH258" s="155">
        <v>0</v>
      </c>
      <c r="AI258" s="155">
        <v>0</v>
      </c>
      <c r="AJ258" s="155">
        <v>0</v>
      </c>
      <c r="AK258" s="155">
        <v>0</v>
      </c>
      <c r="AL258" s="155">
        <v>0</v>
      </c>
      <c r="AM258" s="155">
        <v>0</v>
      </c>
      <c r="AN258" s="155">
        <v>0</v>
      </c>
      <c r="AO258" s="155">
        <v>0</v>
      </c>
      <c r="AP258" s="155">
        <v>0</v>
      </c>
      <c r="AQ258" s="155">
        <v>0</v>
      </c>
      <c r="AR258" s="155">
        <v>0</v>
      </c>
      <c r="AS258" s="155">
        <v>0</v>
      </c>
      <c r="AT258" s="155">
        <f t="shared" si="157"/>
        <v>0</v>
      </c>
      <c r="AU258" s="156">
        <v>0</v>
      </c>
      <c r="AV258" s="155">
        <v>0</v>
      </c>
      <c r="AW258" s="155">
        <v>0</v>
      </c>
      <c r="AX258" s="155">
        <v>0</v>
      </c>
      <c r="AY258" s="155">
        <v>0</v>
      </c>
      <c r="AZ258" s="155">
        <v>0</v>
      </c>
      <c r="BA258" s="155">
        <v>0</v>
      </c>
      <c r="BB258" s="155">
        <v>0</v>
      </c>
      <c r="BC258" s="155">
        <v>0</v>
      </c>
      <c r="BD258" s="155">
        <v>0</v>
      </c>
      <c r="BE258" s="155">
        <v>0</v>
      </c>
      <c r="BF258" s="155">
        <v>0</v>
      </c>
      <c r="BG258" s="155">
        <v>0</v>
      </c>
      <c r="BH258" s="155">
        <f t="shared" si="158"/>
        <v>0</v>
      </c>
      <c r="BI258" s="156">
        <v>0</v>
      </c>
      <c r="BJ258" s="155">
        <v>0</v>
      </c>
      <c r="BK258" s="155">
        <v>0</v>
      </c>
      <c r="BL258" s="155">
        <v>0</v>
      </c>
      <c r="BM258" s="155">
        <v>0</v>
      </c>
      <c r="BN258" s="155">
        <v>0</v>
      </c>
      <c r="BO258" s="155">
        <v>0</v>
      </c>
      <c r="BP258" s="155">
        <v>0</v>
      </c>
      <c r="BQ258" s="155">
        <v>12799222.222222222</v>
      </c>
      <c r="BR258" s="155">
        <v>12799222.222222222</v>
      </c>
      <c r="BS258" s="155">
        <v>12799222.222222222</v>
      </c>
      <c r="BT258" s="155">
        <v>12799222.222222222</v>
      </c>
      <c r="BU258" s="155">
        <v>12799222.222222222</v>
      </c>
      <c r="BV258" s="155">
        <f t="shared" si="142"/>
        <v>63996111.111111112</v>
      </c>
      <c r="BW258" s="156">
        <f t="shared" si="159"/>
        <v>396775888.8888889</v>
      </c>
      <c r="BX258" s="157">
        <v>12799222.222222222</v>
      </c>
      <c r="BY258" s="157">
        <v>12799222.222222222</v>
      </c>
      <c r="BZ258" s="157">
        <v>12799222.222222222</v>
      </c>
      <c r="CA258" s="157">
        <v>12799222.222222222</v>
      </c>
      <c r="CB258" s="157">
        <v>12799222.222222222</v>
      </c>
      <c r="CC258" s="157">
        <v>12799222.222222222</v>
      </c>
      <c r="CD258" s="157">
        <v>12799222.222222222</v>
      </c>
      <c r="CE258" s="157">
        <v>12799222.222222222</v>
      </c>
      <c r="CF258" s="157">
        <v>12799222.222222222</v>
      </c>
      <c r="CG258" s="157">
        <v>12799222.222222222</v>
      </c>
      <c r="CH258" s="157">
        <v>12799222.222222222</v>
      </c>
      <c r="CI258" s="157">
        <v>12799222.222222222</v>
      </c>
      <c r="CJ258" s="155">
        <f t="shared" si="153"/>
        <v>153590666.66666666</v>
      </c>
      <c r="CK258" s="156">
        <f t="shared" si="145"/>
        <v>243185222.22222224</v>
      </c>
      <c r="CL258" s="155">
        <v>12799222.222222222</v>
      </c>
      <c r="CM258" s="155">
        <v>12799222.222222222</v>
      </c>
      <c r="CN258" s="155">
        <v>12799222.222222222</v>
      </c>
      <c r="CO258" s="155">
        <v>12799222.222222222</v>
      </c>
      <c r="CP258" s="155">
        <v>12799222.222222222</v>
      </c>
      <c r="CQ258" s="155">
        <v>12799222.222222222</v>
      </c>
      <c r="CR258" s="155">
        <v>12799222.222222222</v>
      </c>
      <c r="CS258" s="155">
        <v>12799222.222222222</v>
      </c>
      <c r="CT258" s="155">
        <v>12799222.222222222</v>
      </c>
      <c r="CU258" s="155">
        <v>12799222.222222222</v>
      </c>
      <c r="CV258" s="155">
        <v>12799222.222222222</v>
      </c>
      <c r="CW258" s="155">
        <v>12799222.222222222</v>
      </c>
      <c r="CX258" s="155">
        <f t="shared" si="148"/>
        <v>153590666.66666666</v>
      </c>
      <c r="CY258" s="155">
        <f t="shared" si="154"/>
        <v>89594555.555555582</v>
      </c>
      <c r="CZ258" s="155">
        <f t="shared" si="155"/>
        <v>2559844.4444444445</v>
      </c>
      <c r="DA258" s="155">
        <v>2559844.4444444445</v>
      </c>
      <c r="DB258" s="155">
        <v>2559844.4444444445</v>
      </c>
      <c r="DC258" s="155">
        <v>2559844.4444444445</v>
      </c>
      <c r="DD258" s="155"/>
      <c r="DE258" s="155"/>
      <c r="DF258" s="155"/>
      <c r="DG258" s="155"/>
      <c r="DH258" s="155"/>
      <c r="DI258" s="155"/>
      <c r="DJ258" s="155"/>
      <c r="DK258" s="155"/>
      <c r="DL258" s="155">
        <f t="shared" si="150"/>
        <v>10239377.777777778</v>
      </c>
      <c r="DM258" s="155">
        <f t="shared" si="129"/>
        <v>79355177.777777806</v>
      </c>
      <c r="DN258" s="1">
        <f t="shared" si="130"/>
        <v>2023</v>
      </c>
    </row>
    <row r="259" spans="1:118" ht="13" x14ac:dyDescent="0.25">
      <c r="A259" s="80" t="s">
        <v>712</v>
      </c>
      <c r="B259" s="80" t="s">
        <v>39</v>
      </c>
      <c r="C259" s="72"/>
      <c r="D259" s="161" t="s">
        <v>719</v>
      </c>
      <c r="E259" s="142" t="s">
        <v>706</v>
      </c>
      <c r="F259" s="71" t="s">
        <v>707</v>
      </c>
      <c r="G259" s="57">
        <v>45139</v>
      </c>
      <c r="H259" s="57">
        <v>45170</v>
      </c>
      <c r="I259" s="141" t="s">
        <v>720</v>
      </c>
      <c r="J259" s="141" t="s">
        <v>721</v>
      </c>
      <c r="K259" s="96" t="s">
        <v>50</v>
      </c>
      <c r="L259" s="38"/>
      <c r="M259" s="38" t="str">
        <f t="shared" si="147"/>
        <v>6423</v>
      </c>
      <c r="N259" s="57" t="s">
        <v>722</v>
      </c>
      <c r="O259" s="96">
        <v>6274001901</v>
      </c>
      <c r="P259" s="92"/>
      <c r="Q259" s="58"/>
      <c r="R259" s="158">
        <v>41270000</v>
      </c>
      <c r="S259" s="170">
        <f t="shared" si="128"/>
        <v>3439166.6666666665</v>
      </c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>
        <f t="shared" si="156"/>
        <v>0</v>
      </c>
      <c r="AG259" s="156">
        <v>0</v>
      </c>
      <c r="AH259" s="155">
        <v>0</v>
      </c>
      <c r="AI259" s="155">
        <v>0</v>
      </c>
      <c r="AJ259" s="155">
        <v>0</v>
      </c>
      <c r="AK259" s="155">
        <v>0</v>
      </c>
      <c r="AL259" s="155">
        <v>0</v>
      </c>
      <c r="AM259" s="155">
        <v>0</v>
      </c>
      <c r="AN259" s="155">
        <v>0</v>
      </c>
      <c r="AO259" s="155">
        <v>0</v>
      </c>
      <c r="AP259" s="155">
        <v>0</v>
      </c>
      <c r="AQ259" s="155">
        <v>0</v>
      </c>
      <c r="AR259" s="155">
        <v>0</v>
      </c>
      <c r="AS259" s="155">
        <v>0</v>
      </c>
      <c r="AT259" s="155">
        <f t="shared" si="157"/>
        <v>0</v>
      </c>
      <c r="AU259" s="156">
        <v>0</v>
      </c>
      <c r="AV259" s="155">
        <v>0</v>
      </c>
      <c r="AW259" s="155">
        <v>0</v>
      </c>
      <c r="AX259" s="155">
        <v>0</v>
      </c>
      <c r="AY259" s="155">
        <v>0</v>
      </c>
      <c r="AZ259" s="155">
        <v>0</v>
      </c>
      <c r="BA259" s="155">
        <v>0</v>
      </c>
      <c r="BB259" s="155">
        <v>0</v>
      </c>
      <c r="BC259" s="155">
        <v>0</v>
      </c>
      <c r="BD259" s="155">
        <v>0</v>
      </c>
      <c r="BE259" s="155">
        <v>0</v>
      </c>
      <c r="BF259" s="155">
        <v>0</v>
      </c>
      <c r="BG259" s="155">
        <v>0</v>
      </c>
      <c r="BH259" s="155">
        <f t="shared" si="158"/>
        <v>0</v>
      </c>
      <c r="BI259" s="156">
        <v>0</v>
      </c>
      <c r="BJ259" s="155">
        <v>0</v>
      </c>
      <c r="BK259" s="155">
        <v>0</v>
      </c>
      <c r="BL259" s="155">
        <v>0</v>
      </c>
      <c r="BM259" s="155">
        <v>0</v>
      </c>
      <c r="BN259" s="155">
        <v>0</v>
      </c>
      <c r="BO259" s="155">
        <v>0</v>
      </c>
      <c r="BP259" s="155">
        <v>0</v>
      </c>
      <c r="BQ259" s="155">
        <v>0</v>
      </c>
      <c r="BR259" s="155">
        <v>3439166.6666666665</v>
      </c>
      <c r="BS259" s="155">
        <v>3439166.6666666665</v>
      </c>
      <c r="BT259" s="155">
        <v>3439166.6666666665</v>
      </c>
      <c r="BU259" s="155">
        <v>3439166.6666666665</v>
      </c>
      <c r="BV259" s="155">
        <f t="shared" si="142"/>
        <v>13756666.666666666</v>
      </c>
      <c r="BW259" s="156">
        <f t="shared" si="159"/>
        <v>27513333.333333336</v>
      </c>
      <c r="BX259" s="157">
        <v>3439166.6666666665</v>
      </c>
      <c r="BY259" s="157">
        <v>3439166.6666666665</v>
      </c>
      <c r="BZ259" s="157">
        <v>3439166.6666666665</v>
      </c>
      <c r="CA259" s="157">
        <v>3439166.6666666665</v>
      </c>
      <c r="CB259" s="157">
        <v>3439166.6666666665</v>
      </c>
      <c r="CC259" s="157">
        <v>3439166.6666666665</v>
      </c>
      <c r="CD259" s="157">
        <v>3439166.6666666665</v>
      </c>
      <c r="CE259" s="157">
        <v>3439166.6666666665</v>
      </c>
      <c r="CF259" s="157">
        <v>0</v>
      </c>
      <c r="CG259" s="157">
        <v>0</v>
      </c>
      <c r="CH259" s="157">
        <v>0</v>
      </c>
      <c r="CI259" s="157">
        <v>0</v>
      </c>
      <c r="CJ259" s="155">
        <f t="shared" si="153"/>
        <v>27513333.333333336</v>
      </c>
      <c r="CK259" s="156">
        <f t="shared" si="145"/>
        <v>0</v>
      </c>
      <c r="CL259" s="155">
        <v>0</v>
      </c>
      <c r="CM259" s="155">
        <v>0</v>
      </c>
      <c r="CN259" s="155">
        <v>0</v>
      </c>
      <c r="CO259" s="155">
        <v>0</v>
      </c>
      <c r="CP259" s="155">
        <v>0</v>
      </c>
      <c r="CQ259" s="155">
        <v>0</v>
      </c>
      <c r="CR259" s="155">
        <v>0</v>
      </c>
      <c r="CS259" s="155">
        <v>0</v>
      </c>
      <c r="CT259" s="155">
        <v>0</v>
      </c>
      <c r="CU259" s="155">
        <v>0</v>
      </c>
      <c r="CV259" s="155">
        <v>0</v>
      </c>
      <c r="CW259" s="155">
        <v>0</v>
      </c>
      <c r="CX259" s="155">
        <f t="shared" si="148"/>
        <v>0</v>
      </c>
      <c r="CY259" s="155">
        <f t="shared" si="154"/>
        <v>0</v>
      </c>
      <c r="CZ259" s="155"/>
      <c r="DA259" s="155"/>
      <c r="DB259" s="155"/>
      <c r="DC259" s="155">
        <v>0</v>
      </c>
      <c r="DD259" s="155"/>
      <c r="DE259" s="155"/>
      <c r="DF259" s="155"/>
      <c r="DG259" s="155"/>
      <c r="DH259" s="155"/>
      <c r="DI259" s="155"/>
      <c r="DJ259" s="155"/>
      <c r="DK259" s="155"/>
      <c r="DL259" s="155">
        <f t="shared" si="150"/>
        <v>0</v>
      </c>
      <c r="DM259" s="155">
        <f t="shared" si="129"/>
        <v>0</v>
      </c>
      <c r="DN259" s="1">
        <f t="shared" si="130"/>
        <v>2023</v>
      </c>
    </row>
    <row r="260" spans="1:118" ht="13" x14ac:dyDescent="0.25">
      <c r="A260" s="43" t="s">
        <v>38</v>
      </c>
      <c r="B260" s="43" t="s">
        <v>39</v>
      </c>
      <c r="C260" s="44"/>
      <c r="D260" s="45" t="s">
        <v>64</v>
      </c>
      <c r="E260" s="147" t="s">
        <v>646</v>
      </c>
      <c r="F260" s="45" t="s">
        <v>65</v>
      </c>
      <c r="G260" s="46">
        <v>45141</v>
      </c>
      <c r="H260" s="46">
        <v>45108</v>
      </c>
      <c r="I260" s="90" t="s">
        <v>1228</v>
      </c>
      <c r="J260" s="147" t="s">
        <v>94</v>
      </c>
      <c r="K260" s="48" t="s">
        <v>66</v>
      </c>
      <c r="L260" s="45"/>
      <c r="M260" s="49" t="str">
        <f t="shared" si="147"/>
        <v>6274</v>
      </c>
      <c r="N260" s="45">
        <v>6274001909</v>
      </c>
      <c r="O260" s="48">
        <v>6274001909</v>
      </c>
      <c r="P260" s="50"/>
      <c r="Q260" s="51"/>
      <c r="R260" s="50">
        <v>102096978</v>
      </c>
      <c r="S260" s="52">
        <f t="shared" si="128"/>
        <v>850808.15</v>
      </c>
      <c r="T260" s="53">
        <v>0</v>
      </c>
      <c r="U260" s="53">
        <v>0</v>
      </c>
      <c r="V260" s="53">
        <v>0</v>
      </c>
      <c r="W260" s="53">
        <v>0</v>
      </c>
      <c r="X260" s="53">
        <v>0</v>
      </c>
      <c r="Y260" s="53">
        <v>0</v>
      </c>
      <c r="Z260" s="53">
        <v>0</v>
      </c>
      <c r="AA260" s="53">
        <v>0</v>
      </c>
      <c r="AB260" s="53">
        <v>0</v>
      </c>
      <c r="AC260" s="53">
        <v>0</v>
      </c>
      <c r="AD260" s="53">
        <v>0</v>
      </c>
      <c r="AE260" s="53">
        <v>0</v>
      </c>
      <c r="AF260" s="53">
        <f t="shared" si="156"/>
        <v>0</v>
      </c>
      <c r="AG260" s="54">
        <v>0</v>
      </c>
      <c r="AH260" s="53">
        <v>0</v>
      </c>
      <c r="AI260" s="53">
        <v>0</v>
      </c>
      <c r="AJ260" s="53">
        <v>0</v>
      </c>
      <c r="AK260" s="53">
        <v>0</v>
      </c>
      <c r="AL260" s="53">
        <v>0</v>
      </c>
      <c r="AM260" s="53">
        <v>0</v>
      </c>
      <c r="AN260" s="53">
        <v>0</v>
      </c>
      <c r="AO260" s="53">
        <v>0</v>
      </c>
      <c r="AP260" s="53">
        <v>0</v>
      </c>
      <c r="AQ260" s="53">
        <v>0</v>
      </c>
      <c r="AR260" s="53">
        <v>0</v>
      </c>
      <c r="AS260" s="53">
        <v>0</v>
      </c>
      <c r="AT260" s="53">
        <f t="shared" si="157"/>
        <v>0</v>
      </c>
      <c r="AU260" s="54">
        <v>0</v>
      </c>
      <c r="AV260" s="53">
        <v>0</v>
      </c>
      <c r="AW260" s="53">
        <v>0</v>
      </c>
      <c r="AX260" s="53">
        <v>0</v>
      </c>
      <c r="AY260" s="53">
        <v>0</v>
      </c>
      <c r="AZ260" s="53">
        <v>0</v>
      </c>
      <c r="BA260" s="53">
        <v>0</v>
      </c>
      <c r="BB260" s="53">
        <v>0</v>
      </c>
      <c r="BC260" s="53">
        <v>0</v>
      </c>
      <c r="BD260" s="53">
        <v>0</v>
      </c>
      <c r="BE260" s="53">
        <v>0</v>
      </c>
      <c r="BF260" s="53">
        <v>0</v>
      </c>
      <c r="BG260" s="53">
        <v>0</v>
      </c>
      <c r="BH260" s="53">
        <f t="shared" si="158"/>
        <v>0</v>
      </c>
      <c r="BI260" s="54">
        <v>0</v>
      </c>
      <c r="BJ260" s="53">
        <v>0</v>
      </c>
      <c r="BK260" s="53">
        <v>0</v>
      </c>
      <c r="BL260" s="53">
        <v>0</v>
      </c>
      <c r="BM260" s="53">
        <v>0</v>
      </c>
      <c r="BN260" s="53">
        <v>0</v>
      </c>
      <c r="BO260" s="53">
        <v>0</v>
      </c>
      <c r="BP260" s="53">
        <v>2836027</v>
      </c>
      <c r="BQ260" s="53">
        <v>2836027</v>
      </c>
      <c r="BR260" s="53">
        <v>2836027</v>
      </c>
      <c r="BS260" s="53">
        <v>2836027</v>
      </c>
      <c r="BT260" s="53">
        <v>2836027</v>
      </c>
      <c r="BU260" s="53">
        <v>2836027</v>
      </c>
      <c r="BV260" s="53">
        <f t="shared" si="142"/>
        <v>17016162</v>
      </c>
      <c r="BW260" s="54">
        <f t="shared" si="159"/>
        <v>85080816</v>
      </c>
      <c r="BX260" s="55">
        <v>2836027</v>
      </c>
      <c r="BY260" s="55">
        <v>2836027</v>
      </c>
      <c r="BZ260" s="55">
        <v>2836027</v>
      </c>
      <c r="CA260" s="55">
        <v>2836027</v>
      </c>
      <c r="CB260" s="55">
        <v>2836027</v>
      </c>
      <c r="CC260" s="55">
        <v>2836027</v>
      </c>
      <c r="CD260" s="55">
        <v>2836027</v>
      </c>
      <c r="CE260" s="55">
        <v>2836027</v>
      </c>
      <c r="CF260" s="55">
        <v>2836027</v>
      </c>
      <c r="CG260" s="55">
        <v>2836027</v>
      </c>
      <c r="CH260" s="55">
        <v>2836027</v>
      </c>
      <c r="CI260" s="55">
        <v>2836027</v>
      </c>
      <c r="CJ260" s="53">
        <f t="shared" si="153"/>
        <v>34032324</v>
      </c>
      <c r="CK260" s="54">
        <f t="shared" si="145"/>
        <v>51048492</v>
      </c>
      <c r="CL260" s="41">
        <v>2836027</v>
      </c>
      <c r="CM260" s="41">
        <v>2836027</v>
      </c>
      <c r="CN260" s="41">
        <v>2836027</v>
      </c>
      <c r="CO260" s="41">
        <v>2836027</v>
      </c>
      <c r="CP260" s="41">
        <v>2836027</v>
      </c>
      <c r="CQ260" s="41">
        <v>2836027</v>
      </c>
      <c r="CR260" s="41">
        <v>2836027</v>
      </c>
      <c r="CS260" s="41">
        <v>2836027</v>
      </c>
      <c r="CT260" s="41">
        <v>2836027</v>
      </c>
      <c r="CU260" s="41">
        <v>2836027</v>
      </c>
      <c r="CV260" s="41">
        <v>2836027</v>
      </c>
      <c r="CW260" s="41">
        <v>2836027</v>
      </c>
      <c r="CX260" s="41">
        <f t="shared" si="148"/>
        <v>34032324</v>
      </c>
      <c r="CY260" s="41">
        <f t="shared" si="154"/>
        <v>17016168</v>
      </c>
      <c r="CZ260" s="41">
        <f t="shared" ref="CZ260:CZ284" si="160">S260</f>
        <v>850808.15</v>
      </c>
      <c r="DA260" s="41">
        <v>850808.15</v>
      </c>
      <c r="DB260" s="41">
        <v>850808.15</v>
      </c>
      <c r="DC260" s="41">
        <v>850808.15</v>
      </c>
      <c r="DD260" s="41"/>
      <c r="DE260" s="41"/>
      <c r="DF260" s="41"/>
      <c r="DG260" s="41"/>
      <c r="DH260" s="41"/>
      <c r="DI260" s="41"/>
      <c r="DJ260" s="41"/>
      <c r="DK260" s="41"/>
      <c r="DL260" s="41">
        <f t="shared" si="150"/>
        <v>3403232.6</v>
      </c>
      <c r="DM260" s="41">
        <f t="shared" si="129"/>
        <v>13612935.4</v>
      </c>
      <c r="DN260" s="1">
        <f t="shared" si="130"/>
        <v>2023</v>
      </c>
    </row>
    <row r="261" spans="1:118" ht="13" x14ac:dyDescent="0.25">
      <c r="A261" s="43" t="s">
        <v>38</v>
      </c>
      <c r="B261" s="43" t="s">
        <v>39</v>
      </c>
      <c r="C261" s="44"/>
      <c r="D261" s="45" t="s">
        <v>64</v>
      </c>
      <c r="E261" s="147" t="s">
        <v>647</v>
      </c>
      <c r="F261" s="45" t="s">
        <v>67</v>
      </c>
      <c r="G261" s="46">
        <v>45141</v>
      </c>
      <c r="H261" s="46">
        <v>45108</v>
      </c>
      <c r="I261" s="90" t="s">
        <v>1228</v>
      </c>
      <c r="J261" s="147" t="s">
        <v>94</v>
      </c>
      <c r="K261" s="48" t="s">
        <v>66</v>
      </c>
      <c r="L261" s="45"/>
      <c r="M261" s="49" t="str">
        <f t="shared" si="147"/>
        <v>6274</v>
      </c>
      <c r="N261" s="45">
        <v>6274001909</v>
      </c>
      <c r="O261" s="48">
        <v>6274001909</v>
      </c>
      <c r="P261" s="50"/>
      <c r="Q261" s="51"/>
      <c r="R261" s="50">
        <v>53030000</v>
      </c>
      <c r="S261" s="52">
        <f t="shared" si="128"/>
        <v>441916.66666666669</v>
      </c>
      <c r="T261" s="53">
        <v>0</v>
      </c>
      <c r="U261" s="53">
        <v>0</v>
      </c>
      <c r="V261" s="53">
        <v>0</v>
      </c>
      <c r="W261" s="53">
        <v>0</v>
      </c>
      <c r="X261" s="53">
        <v>0</v>
      </c>
      <c r="Y261" s="53">
        <v>0</v>
      </c>
      <c r="Z261" s="53">
        <v>0</v>
      </c>
      <c r="AA261" s="53">
        <v>0</v>
      </c>
      <c r="AB261" s="53">
        <v>0</v>
      </c>
      <c r="AC261" s="53">
        <v>0</v>
      </c>
      <c r="AD261" s="53">
        <v>0</v>
      </c>
      <c r="AE261" s="53">
        <v>0</v>
      </c>
      <c r="AF261" s="53">
        <f t="shared" si="156"/>
        <v>0</v>
      </c>
      <c r="AG261" s="54">
        <v>0</v>
      </c>
      <c r="AH261" s="53">
        <v>0</v>
      </c>
      <c r="AI261" s="53">
        <v>0</v>
      </c>
      <c r="AJ261" s="53">
        <v>0</v>
      </c>
      <c r="AK261" s="53">
        <v>0</v>
      </c>
      <c r="AL261" s="53">
        <v>0</v>
      </c>
      <c r="AM261" s="53">
        <v>0</v>
      </c>
      <c r="AN261" s="53">
        <v>0</v>
      </c>
      <c r="AO261" s="53">
        <v>0</v>
      </c>
      <c r="AP261" s="53">
        <v>0</v>
      </c>
      <c r="AQ261" s="53">
        <v>0</v>
      </c>
      <c r="AR261" s="53">
        <v>0</v>
      </c>
      <c r="AS261" s="53">
        <v>0</v>
      </c>
      <c r="AT261" s="53">
        <f t="shared" si="157"/>
        <v>0</v>
      </c>
      <c r="AU261" s="54">
        <v>0</v>
      </c>
      <c r="AV261" s="53">
        <v>0</v>
      </c>
      <c r="AW261" s="53">
        <v>0</v>
      </c>
      <c r="AX261" s="53">
        <v>0</v>
      </c>
      <c r="AY261" s="53">
        <v>0</v>
      </c>
      <c r="AZ261" s="53">
        <v>0</v>
      </c>
      <c r="BA261" s="53">
        <v>0</v>
      </c>
      <c r="BB261" s="53">
        <v>0</v>
      </c>
      <c r="BC261" s="53">
        <v>0</v>
      </c>
      <c r="BD261" s="53">
        <v>0</v>
      </c>
      <c r="BE261" s="53">
        <v>0</v>
      </c>
      <c r="BF261" s="53">
        <v>0</v>
      </c>
      <c r="BG261" s="53">
        <v>0</v>
      </c>
      <c r="BH261" s="53">
        <f t="shared" si="158"/>
        <v>0</v>
      </c>
      <c r="BI261" s="54">
        <v>0</v>
      </c>
      <c r="BJ261" s="53">
        <v>0</v>
      </c>
      <c r="BK261" s="53">
        <v>0</v>
      </c>
      <c r="BL261" s="53">
        <v>0</v>
      </c>
      <c r="BM261" s="53">
        <v>0</v>
      </c>
      <c r="BN261" s="53">
        <v>0</v>
      </c>
      <c r="BO261" s="53">
        <v>0</v>
      </c>
      <c r="BP261" s="53">
        <v>1473055</v>
      </c>
      <c r="BQ261" s="53">
        <v>1473055</v>
      </c>
      <c r="BR261" s="53">
        <v>1473055</v>
      </c>
      <c r="BS261" s="53">
        <v>1473055</v>
      </c>
      <c r="BT261" s="53">
        <v>1473055</v>
      </c>
      <c r="BU261" s="53">
        <v>1473055</v>
      </c>
      <c r="BV261" s="53">
        <f t="shared" si="142"/>
        <v>8838330</v>
      </c>
      <c r="BW261" s="54">
        <f t="shared" si="159"/>
        <v>44191670</v>
      </c>
      <c r="BX261" s="55">
        <v>1473055</v>
      </c>
      <c r="BY261" s="55">
        <v>1473055</v>
      </c>
      <c r="BZ261" s="55">
        <v>1473055</v>
      </c>
      <c r="CA261" s="55">
        <v>1473055</v>
      </c>
      <c r="CB261" s="55">
        <v>1473055</v>
      </c>
      <c r="CC261" s="55">
        <v>1473055</v>
      </c>
      <c r="CD261" s="55">
        <v>1473055</v>
      </c>
      <c r="CE261" s="55">
        <v>1473055</v>
      </c>
      <c r="CF261" s="55">
        <v>1473055</v>
      </c>
      <c r="CG261" s="55">
        <v>1473055</v>
      </c>
      <c r="CH261" s="55">
        <v>1473055</v>
      </c>
      <c r="CI261" s="55">
        <v>1473055</v>
      </c>
      <c r="CJ261" s="53">
        <f t="shared" si="153"/>
        <v>17676660</v>
      </c>
      <c r="CK261" s="54">
        <f t="shared" si="145"/>
        <v>26515010</v>
      </c>
      <c r="CL261" s="41">
        <v>1473055</v>
      </c>
      <c r="CM261" s="41">
        <v>1473055</v>
      </c>
      <c r="CN261" s="41">
        <v>1473055</v>
      </c>
      <c r="CO261" s="41">
        <v>1473055</v>
      </c>
      <c r="CP261" s="41">
        <v>1473055</v>
      </c>
      <c r="CQ261" s="41">
        <v>1473055</v>
      </c>
      <c r="CR261" s="41">
        <v>1473055</v>
      </c>
      <c r="CS261" s="41">
        <v>1473055</v>
      </c>
      <c r="CT261" s="41">
        <v>1473055</v>
      </c>
      <c r="CU261" s="41">
        <v>1473055</v>
      </c>
      <c r="CV261" s="41">
        <v>1473055</v>
      </c>
      <c r="CW261" s="41">
        <v>1473055</v>
      </c>
      <c r="CX261" s="41">
        <f t="shared" si="148"/>
        <v>17676660</v>
      </c>
      <c r="CY261" s="41">
        <f t="shared" si="154"/>
        <v>8838350</v>
      </c>
      <c r="CZ261" s="41">
        <f t="shared" si="160"/>
        <v>441916.66666666669</v>
      </c>
      <c r="DA261" s="41">
        <v>441916.66666666669</v>
      </c>
      <c r="DB261" s="41">
        <v>441916.66666666669</v>
      </c>
      <c r="DC261" s="41">
        <v>441916.66666666669</v>
      </c>
      <c r="DD261" s="41"/>
      <c r="DE261" s="41"/>
      <c r="DF261" s="41"/>
      <c r="DG261" s="41"/>
      <c r="DH261" s="41"/>
      <c r="DI261" s="41"/>
      <c r="DJ261" s="41"/>
      <c r="DK261" s="41"/>
      <c r="DL261" s="41">
        <f t="shared" si="150"/>
        <v>1767666.6666666667</v>
      </c>
      <c r="DM261" s="41">
        <f t="shared" si="129"/>
        <v>7070683.333333333</v>
      </c>
      <c r="DN261" s="1">
        <f t="shared" si="130"/>
        <v>2023</v>
      </c>
    </row>
    <row r="262" spans="1:118" ht="13" x14ac:dyDescent="0.25">
      <c r="A262" s="43" t="s">
        <v>38</v>
      </c>
      <c r="B262" s="43" t="s">
        <v>39</v>
      </c>
      <c r="C262" s="44"/>
      <c r="D262" s="45" t="s">
        <v>64</v>
      </c>
      <c r="E262" s="147" t="s">
        <v>648</v>
      </c>
      <c r="F262" s="45" t="s">
        <v>68</v>
      </c>
      <c r="G262" s="46">
        <v>45141</v>
      </c>
      <c r="H262" s="46">
        <v>45141</v>
      </c>
      <c r="I262" s="90" t="s">
        <v>1667</v>
      </c>
      <c r="J262" s="147" t="s">
        <v>94</v>
      </c>
      <c r="K262" s="48" t="s">
        <v>66</v>
      </c>
      <c r="L262" s="45"/>
      <c r="M262" s="49" t="str">
        <f t="shared" si="147"/>
        <v>6274</v>
      </c>
      <c r="N262" s="45">
        <v>6274001909</v>
      </c>
      <c r="O262" s="48">
        <v>6274001909</v>
      </c>
      <c r="P262" s="50"/>
      <c r="Q262" s="51"/>
      <c r="R262" s="50">
        <v>81154545</v>
      </c>
      <c r="S262" s="52">
        <f t="shared" si="128"/>
        <v>338143.9375</v>
      </c>
      <c r="T262" s="53">
        <v>0</v>
      </c>
      <c r="U262" s="53">
        <v>0</v>
      </c>
      <c r="V262" s="53">
        <v>0</v>
      </c>
      <c r="W262" s="53">
        <v>0</v>
      </c>
      <c r="X262" s="53">
        <v>0</v>
      </c>
      <c r="Y262" s="53">
        <v>0</v>
      </c>
      <c r="Z262" s="53">
        <v>0</v>
      </c>
      <c r="AA262" s="53">
        <v>0</v>
      </c>
      <c r="AB262" s="53">
        <v>0</v>
      </c>
      <c r="AC262" s="53">
        <v>0</v>
      </c>
      <c r="AD262" s="53">
        <v>0</v>
      </c>
      <c r="AE262" s="53">
        <v>0</v>
      </c>
      <c r="AF262" s="53">
        <f t="shared" si="156"/>
        <v>0</v>
      </c>
      <c r="AG262" s="54">
        <v>0</v>
      </c>
      <c r="AH262" s="53">
        <v>0</v>
      </c>
      <c r="AI262" s="53">
        <v>0</v>
      </c>
      <c r="AJ262" s="53">
        <v>0</v>
      </c>
      <c r="AK262" s="53">
        <v>0</v>
      </c>
      <c r="AL262" s="53">
        <v>0</v>
      </c>
      <c r="AM262" s="53">
        <v>0</v>
      </c>
      <c r="AN262" s="53">
        <v>0</v>
      </c>
      <c r="AO262" s="53">
        <v>0</v>
      </c>
      <c r="AP262" s="53">
        <v>0</v>
      </c>
      <c r="AQ262" s="53">
        <v>0</v>
      </c>
      <c r="AR262" s="53">
        <v>0</v>
      </c>
      <c r="AS262" s="53">
        <v>0</v>
      </c>
      <c r="AT262" s="53">
        <f t="shared" si="157"/>
        <v>0</v>
      </c>
      <c r="AU262" s="54">
        <v>0</v>
      </c>
      <c r="AV262" s="53">
        <v>0</v>
      </c>
      <c r="AW262" s="53">
        <v>0</v>
      </c>
      <c r="AX262" s="53">
        <v>0</v>
      </c>
      <c r="AY262" s="53">
        <v>0</v>
      </c>
      <c r="AZ262" s="53">
        <v>0</v>
      </c>
      <c r="BA262" s="53">
        <v>0</v>
      </c>
      <c r="BB262" s="53">
        <v>0</v>
      </c>
      <c r="BC262" s="53">
        <v>0</v>
      </c>
      <c r="BD262" s="53">
        <v>0</v>
      </c>
      <c r="BE262" s="53">
        <v>0</v>
      </c>
      <c r="BF262" s="53">
        <v>0</v>
      </c>
      <c r="BG262" s="53">
        <v>0</v>
      </c>
      <c r="BH262" s="53">
        <f t="shared" si="158"/>
        <v>0</v>
      </c>
      <c r="BI262" s="54">
        <v>0</v>
      </c>
      <c r="BJ262" s="53">
        <v>0</v>
      </c>
      <c r="BK262" s="53">
        <v>0</v>
      </c>
      <c r="BL262" s="53">
        <v>0</v>
      </c>
      <c r="BM262" s="53">
        <v>0</v>
      </c>
      <c r="BN262" s="53">
        <v>0</v>
      </c>
      <c r="BO262" s="53">
        <v>0</v>
      </c>
      <c r="BP262" s="53">
        <v>0</v>
      </c>
      <c r="BQ262" s="53">
        <v>2254293</v>
      </c>
      <c r="BR262" s="53">
        <v>2254293</v>
      </c>
      <c r="BS262" s="53">
        <v>2254293</v>
      </c>
      <c r="BT262" s="53">
        <v>2254293</v>
      </c>
      <c r="BU262" s="53">
        <v>2254293</v>
      </c>
      <c r="BV262" s="53">
        <f t="shared" si="142"/>
        <v>11271465</v>
      </c>
      <c r="BW262" s="54">
        <f t="shared" si="159"/>
        <v>69883080</v>
      </c>
      <c r="BX262" s="55">
        <v>2254293</v>
      </c>
      <c r="BY262" s="55">
        <v>2254293</v>
      </c>
      <c r="BZ262" s="55">
        <v>2254293</v>
      </c>
      <c r="CA262" s="55">
        <v>2254293</v>
      </c>
      <c r="CB262" s="55">
        <v>2254293</v>
      </c>
      <c r="CC262" s="55">
        <v>2254293</v>
      </c>
      <c r="CD262" s="55">
        <v>2254293</v>
      </c>
      <c r="CE262" s="55">
        <v>2254293</v>
      </c>
      <c r="CF262" s="55">
        <v>2254293</v>
      </c>
      <c r="CG262" s="55">
        <v>2254293</v>
      </c>
      <c r="CH262" s="55">
        <v>2254293</v>
      </c>
      <c r="CI262" s="55">
        <v>2254293</v>
      </c>
      <c r="CJ262" s="53">
        <f t="shared" si="153"/>
        <v>27051516</v>
      </c>
      <c r="CK262" s="54">
        <f t="shared" ref="CK262:CK294" si="161">+BW262-CJ262</f>
        <v>42831564</v>
      </c>
      <c r="CL262" s="41">
        <v>2254293</v>
      </c>
      <c r="CM262" s="41">
        <v>2254293</v>
      </c>
      <c r="CN262" s="41">
        <v>2254293</v>
      </c>
      <c r="CO262" s="41">
        <v>2254293</v>
      </c>
      <c r="CP262" s="41">
        <v>2254293</v>
      </c>
      <c r="CQ262" s="41">
        <v>2254293</v>
      </c>
      <c r="CR262" s="41">
        <v>2254293</v>
      </c>
      <c r="CS262" s="41">
        <v>2254293</v>
      </c>
      <c r="CT262" s="41">
        <v>2254293</v>
      </c>
      <c r="CU262" s="41">
        <v>2254293</v>
      </c>
      <c r="CV262" s="41">
        <v>2254293</v>
      </c>
      <c r="CW262" s="41">
        <v>2254293</v>
      </c>
      <c r="CX262" s="41">
        <f t="shared" si="148"/>
        <v>27051516</v>
      </c>
      <c r="CY262" s="41">
        <f t="shared" si="154"/>
        <v>15780048</v>
      </c>
      <c r="CZ262" s="41">
        <f t="shared" si="160"/>
        <v>338143.9375</v>
      </c>
      <c r="DA262" s="41">
        <v>338143.9375</v>
      </c>
      <c r="DB262" s="41">
        <v>338143.9375</v>
      </c>
      <c r="DC262" s="41">
        <v>338143.9375</v>
      </c>
      <c r="DD262" s="41"/>
      <c r="DE262" s="41"/>
      <c r="DF262" s="41"/>
      <c r="DG262" s="41"/>
      <c r="DH262" s="41"/>
      <c r="DI262" s="41"/>
      <c r="DJ262" s="41"/>
      <c r="DK262" s="41"/>
      <c r="DL262" s="41">
        <f t="shared" si="150"/>
        <v>1352575.75</v>
      </c>
      <c r="DM262" s="41">
        <f t="shared" si="129"/>
        <v>14427472.25</v>
      </c>
      <c r="DN262" s="1">
        <f t="shared" si="130"/>
        <v>2023</v>
      </c>
    </row>
    <row r="263" spans="1:118" ht="13" x14ac:dyDescent="0.25">
      <c r="A263" s="71" t="s">
        <v>195</v>
      </c>
      <c r="B263" s="71" t="s">
        <v>196</v>
      </c>
      <c r="C263" s="72" t="s">
        <v>201</v>
      </c>
      <c r="D263" s="71" t="s">
        <v>82</v>
      </c>
      <c r="E263" s="142" t="s">
        <v>1032</v>
      </c>
      <c r="F263" s="71" t="s">
        <v>246</v>
      </c>
      <c r="G263" s="73">
        <v>45141</v>
      </c>
      <c r="H263" s="73">
        <v>45108</v>
      </c>
      <c r="I263" s="74" t="s">
        <v>1223</v>
      </c>
      <c r="J263" s="142" t="s">
        <v>94</v>
      </c>
      <c r="K263" s="75" t="s">
        <v>66</v>
      </c>
      <c r="L263" s="71" t="s">
        <v>247</v>
      </c>
      <c r="M263" s="38" t="str">
        <f t="shared" si="147"/>
        <v>6274</v>
      </c>
      <c r="N263" s="71">
        <v>6274001903</v>
      </c>
      <c r="O263" s="75">
        <v>6274001903</v>
      </c>
      <c r="P263" s="76"/>
      <c r="Q263" s="77"/>
      <c r="R263" s="76">
        <v>190093298</v>
      </c>
      <c r="S263" s="78">
        <f t="shared" ref="S263:S327" si="162">R263/I263</f>
        <v>1320092.3472222222</v>
      </c>
      <c r="T263" s="41">
        <v>0</v>
      </c>
      <c r="U263" s="41">
        <v>0</v>
      </c>
      <c r="V263" s="41">
        <v>0</v>
      </c>
      <c r="W263" s="41">
        <v>0</v>
      </c>
      <c r="X263" s="41">
        <v>0</v>
      </c>
      <c r="Y263" s="41">
        <v>0</v>
      </c>
      <c r="Z263" s="41">
        <v>0</v>
      </c>
      <c r="AA263" s="41">
        <v>0</v>
      </c>
      <c r="AB263" s="41">
        <v>0</v>
      </c>
      <c r="AC263" s="41">
        <v>0</v>
      </c>
      <c r="AD263" s="41">
        <v>0</v>
      </c>
      <c r="AE263" s="41">
        <v>0</v>
      </c>
      <c r="AF263" s="41">
        <f t="shared" si="156"/>
        <v>0</v>
      </c>
      <c r="AG263" s="95">
        <v>0</v>
      </c>
      <c r="AH263" s="41">
        <v>0</v>
      </c>
      <c r="AI263" s="41">
        <v>0</v>
      </c>
      <c r="AJ263" s="41">
        <v>0</v>
      </c>
      <c r="AK263" s="41">
        <v>0</v>
      </c>
      <c r="AL263" s="41">
        <v>0</v>
      </c>
      <c r="AM263" s="41">
        <v>0</v>
      </c>
      <c r="AN263" s="41">
        <v>0</v>
      </c>
      <c r="AO263" s="41">
        <v>0</v>
      </c>
      <c r="AP263" s="41">
        <v>0</v>
      </c>
      <c r="AQ263" s="41">
        <v>0</v>
      </c>
      <c r="AR263" s="41">
        <v>0</v>
      </c>
      <c r="AS263" s="41">
        <v>0</v>
      </c>
      <c r="AT263" s="41">
        <f t="shared" si="157"/>
        <v>0</v>
      </c>
      <c r="AU263" s="79">
        <v>0</v>
      </c>
      <c r="AV263" s="41">
        <v>0</v>
      </c>
      <c r="AW263" s="41">
        <v>0</v>
      </c>
      <c r="AX263" s="41">
        <v>0</v>
      </c>
      <c r="AY263" s="41">
        <v>0</v>
      </c>
      <c r="AZ263" s="41">
        <v>0</v>
      </c>
      <c r="BA263" s="41">
        <v>0</v>
      </c>
      <c r="BB263" s="41">
        <v>0</v>
      </c>
      <c r="BC263" s="41">
        <v>0</v>
      </c>
      <c r="BD263" s="41">
        <v>0</v>
      </c>
      <c r="BE263" s="41">
        <v>0</v>
      </c>
      <c r="BF263" s="41">
        <v>0</v>
      </c>
      <c r="BG263" s="41">
        <v>0</v>
      </c>
      <c r="BH263" s="41">
        <f t="shared" si="158"/>
        <v>0</v>
      </c>
      <c r="BI263" s="79">
        <v>0</v>
      </c>
      <c r="BJ263" s="41">
        <v>0</v>
      </c>
      <c r="BK263" s="41">
        <v>0</v>
      </c>
      <c r="BL263" s="41">
        <v>0</v>
      </c>
      <c r="BM263" s="41">
        <v>0</v>
      </c>
      <c r="BN263" s="41">
        <v>0</v>
      </c>
      <c r="BO263" s="41">
        <v>0</v>
      </c>
      <c r="BP263" s="41">
        <v>5280370</v>
      </c>
      <c r="BQ263" s="41">
        <v>5280370</v>
      </c>
      <c r="BR263" s="41">
        <v>5280370</v>
      </c>
      <c r="BS263" s="41">
        <v>5280370</v>
      </c>
      <c r="BT263" s="41">
        <v>5280370</v>
      </c>
      <c r="BU263" s="41">
        <v>5280370</v>
      </c>
      <c r="BV263" s="41">
        <f t="shared" si="142"/>
        <v>31682220</v>
      </c>
      <c r="BW263" s="79">
        <f t="shared" si="159"/>
        <v>158411078</v>
      </c>
      <c r="BX263" s="61">
        <v>5280370</v>
      </c>
      <c r="BY263" s="61">
        <v>5280370</v>
      </c>
      <c r="BZ263" s="61">
        <v>5280370</v>
      </c>
      <c r="CA263" s="61">
        <v>5280370</v>
      </c>
      <c r="CB263" s="61">
        <v>5280370</v>
      </c>
      <c r="CC263" s="61">
        <v>5280370</v>
      </c>
      <c r="CD263" s="61">
        <v>5280370</v>
      </c>
      <c r="CE263" s="61">
        <v>5280370</v>
      </c>
      <c r="CF263" s="61">
        <v>5280370</v>
      </c>
      <c r="CG263" s="61">
        <v>5280370</v>
      </c>
      <c r="CH263" s="61">
        <v>5280370</v>
      </c>
      <c r="CI263" s="61">
        <v>5280370</v>
      </c>
      <c r="CJ263" s="41">
        <f t="shared" si="153"/>
        <v>63364440</v>
      </c>
      <c r="CK263" s="79">
        <f t="shared" si="161"/>
        <v>95046638</v>
      </c>
      <c r="CL263" s="41">
        <v>5280370</v>
      </c>
      <c r="CM263" s="41">
        <v>5280370</v>
      </c>
      <c r="CN263" s="41">
        <v>5280370</v>
      </c>
      <c r="CO263" s="41">
        <v>5280370</v>
      </c>
      <c r="CP263" s="41">
        <v>5280370</v>
      </c>
      <c r="CQ263" s="41">
        <v>5280370</v>
      </c>
      <c r="CR263" s="41">
        <v>5280370</v>
      </c>
      <c r="CS263" s="41">
        <v>5280370</v>
      </c>
      <c r="CT263" s="41">
        <v>5280370</v>
      </c>
      <c r="CU263" s="41">
        <v>5280370</v>
      </c>
      <c r="CV263" s="41">
        <v>5280370</v>
      </c>
      <c r="CW263" s="41">
        <v>5280370</v>
      </c>
      <c r="CX263" s="41">
        <f t="shared" si="148"/>
        <v>63364440</v>
      </c>
      <c r="CY263" s="41">
        <f t="shared" si="154"/>
        <v>31682198</v>
      </c>
      <c r="CZ263" s="41">
        <f t="shared" si="160"/>
        <v>1320092.3472222222</v>
      </c>
      <c r="DA263" s="41">
        <v>1320092.3472222222</v>
      </c>
      <c r="DB263" s="41">
        <v>1320092.3472222222</v>
      </c>
      <c r="DC263" s="41">
        <v>1320092.3472222222</v>
      </c>
      <c r="DD263" s="41"/>
      <c r="DE263" s="41"/>
      <c r="DF263" s="41"/>
      <c r="DG263" s="41"/>
      <c r="DH263" s="41"/>
      <c r="DI263" s="41"/>
      <c r="DJ263" s="41"/>
      <c r="DK263" s="41"/>
      <c r="DL263" s="41">
        <f t="shared" si="150"/>
        <v>5280369.388888889</v>
      </c>
      <c r="DM263" s="41">
        <f t="shared" ref="DM263:DM327" si="163">+CY263-DL263</f>
        <v>26401828.611111112</v>
      </c>
      <c r="DN263" s="1">
        <f t="shared" ref="DN263:DN327" si="164">YEAR(G263)</f>
        <v>2023</v>
      </c>
    </row>
    <row r="264" spans="1:118" ht="13" x14ac:dyDescent="0.25">
      <c r="A264" s="71" t="s">
        <v>195</v>
      </c>
      <c r="B264" s="71" t="s">
        <v>196</v>
      </c>
      <c r="C264" s="72" t="s">
        <v>201</v>
      </c>
      <c r="D264" s="71" t="s">
        <v>82</v>
      </c>
      <c r="E264" s="142" t="s">
        <v>1033</v>
      </c>
      <c r="F264" s="71" t="s">
        <v>248</v>
      </c>
      <c r="G264" s="73">
        <v>45141</v>
      </c>
      <c r="H264" s="73">
        <v>45108</v>
      </c>
      <c r="I264" s="74" t="s">
        <v>1223</v>
      </c>
      <c r="J264" s="142" t="s">
        <v>94</v>
      </c>
      <c r="K264" s="75" t="s">
        <v>66</v>
      </c>
      <c r="L264" s="71" t="s">
        <v>249</v>
      </c>
      <c r="M264" s="38" t="str">
        <f t="shared" si="147"/>
        <v>6274</v>
      </c>
      <c r="N264" s="71">
        <v>6274001903</v>
      </c>
      <c r="O264" s="75">
        <v>6274001903</v>
      </c>
      <c r="P264" s="76"/>
      <c r="Q264" s="77"/>
      <c r="R264" s="76">
        <v>196041828</v>
      </c>
      <c r="S264" s="78">
        <f t="shared" si="162"/>
        <v>1361401.5833333333</v>
      </c>
      <c r="T264" s="41">
        <v>0</v>
      </c>
      <c r="U264" s="41">
        <v>0</v>
      </c>
      <c r="V264" s="41">
        <v>0</v>
      </c>
      <c r="W264" s="41">
        <v>0</v>
      </c>
      <c r="X264" s="41">
        <v>0</v>
      </c>
      <c r="Y264" s="41">
        <v>0</v>
      </c>
      <c r="Z264" s="41">
        <v>0</v>
      </c>
      <c r="AA264" s="41">
        <v>0</v>
      </c>
      <c r="AB264" s="41">
        <v>0</v>
      </c>
      <c r="AC264" s="41">
        <v>0</v>
      </c>
      <c r="AD264" s="41">
        <v>0</v>
      </c>
      <c r="AE264" s="41">
        <v>0</v>
      </c>
      <c r="AF264" s="41">
        <f t="shared" si="156"/>
        <v>0</v>
      </c>
      <c r="AG264" s="95">
        <v>0</v>
      </c>
      <c r="AH264" s="41">
        <v>0</v>
      </c>
      <c r="AI264" s="41">
        <v>0</v>
      </c>
      <c r="AJ264" s="41">
        <v>0</v>
      </c>
      <c r="AK264" s="41">
        <v>0</v>
      </c>
      <c r="AL264" s="41">
        <v>0</v>
      </c>
      <c r="AM264" s="41">
        <v>0</v>
      </c>
      <c r="AN264" s="41">
        <v>0</v>
      </c>
      <c r="AO264" s="41">
        <v>0</v>
      </c>
      <c r="AP264" s="41">
        <v>0</v>
      </c>
      <c r="AQ264" s="41">
        <v>0</v>
      </c>
      <c r="AR264" s="41">
        <v>0</v>
      </c>
      <c r="AS264" s="41">
        <v>0</v>
      </c>
      <c r="AT264" s="41">
        <f t="shared" si="157"/>
        <v>0</v>
      </c>
      <c r="AU264" s="79">
        <v>0</v>
      </c>
      <c r="AV264" s="41">
        <v>0</v>
      </c>
      <c r="AW264" s="41">
        <v>0</v>
      </c>
      <c r="AX264" s="41">
        <v>0</v>
      </c>
      <c r="AY264" s="41">
        <v>0</v>
      </c>
      <c r="AZ264" s="41">
        <v>0</v>
      </c>
      <c r="BA264" s="41">
        <v>0</v>
      </c>
      <c r="BB264" s="41">
        <v>0</v>
      </c>
      <c r="BC264" s="41">
        <v>0</v>
      </c>
      <c r="BD264" s="41">
        <v>0</v>
      </c>
      <c r="BE264" s="41">
        <v>0</v>
      </c>
      <c r="BF264" s="41">
        <v>0</v>
      </c>
      <c r="BG264" s="41">
        <v>0</v>
      </c>
      <c r="BH264" s="41">
        <f t="shared" si="158"/>
        <v>0</v>
      </c>
      <c r="BI264" s="79">
        <v>0</v>
      </c>
      <c r="BJ264" s="41">
        <v>0</v>
      </c>
      <c r="BK264" s="41">
        <v>0</v>
      </c>
      <c r="BL264" s="41">
        <v>0</v>
      </c>
      <c r="BM264" s="41">
        <v>0</v>
      </c>
      <c r="BN264" s="41">
        <v>0</v>
      </c>
      <c r="BO264" s="41">
        <v>0</v>
      </c>
      <c r="BP264" s="41">
        <v>5445607</v>
      </c>
      <c r="BQ264" s="41">
        <v>5445607</v>
      </c>
      <c r="BR264" s="41">
        <v>5445607</v>
      </c>
      <c r="BS264" s="41">
        <v>5445607</v>
      </c>
      <c r="BT264" s="41">
        <v>5445607</v>
      </c>
      <c r="BU264" s="41">
        <v>5445607</v>
      </c>
      <c r="BV264" s="41">
        <f t="shared" si="142"/>
        <v>32673642</v>
      </c>
      <c r="BW264" s="79">
        <f t="shared" si="159"/>
        <v>163368186</v>
      </c>
      <c r="BX264" s="61">
        <v>5445607</v>
      </c>
      <c r="BY264" s="61">
        <v>5445607</v>
      </c>
      <c r="BZ264" s="61">
        <v>5445607</v>
      </c>
      <c r="CA264" s="61">
        <v>5445607</v>
      </c>
      <c r="CB264" s="61">
        <v>5445607</v>
      </c>
      <c r="CC264" s="61">
        <v>5445607</v>
      </c>
      <c r="CD264" s="61">
        <v>5445607</v>
      </c>
      <c r="CE264" s="61">
        <v>5445607</v>
      </c>
      <c r="CF264" s="61">
        <v>5445607</v>
      </c>
      <c r="CG264" s="61">
        <v>5445607</v>
      </c>
      <c r="CH264" s="61">
        <v>5445607</v>
      </c>
      <c r="CI264" s="61">
        <v>5445607</v>
      </c>
      <c r="CJ264" s="41">
        <f t="shared" si="153"/>
        <v>65347284</v>
      </c>
      <c r="CK264" s="79">
        <f t="shared" si="161"/>
        <v>98020902</v>
      </c>
      <c r="CL264" s="41">
        <v>5445607</v>
      </c>
      <c r="CM264" s="41">
        <v>5445607</v>
      </c>
      <c r="CN264" s="41">
        <v>5445607</v>
      </c>
      <c r="CO264" s="41">
        <v>5445607</v>
      </c>
      <c r="CP264" s="41">
        <v>5445607</v>
      </c>
      <c r="CQ264" s="41">
        <v>5445607</v>
      </c>
      <c r="CR264" s="41">
        <v>5445607</v>
      </c>
      <c r="CS264" s="41">
        <v>5445607</v>
      </c>
      <c r="CT264" s="41">
        <v>5445607</v>
      </c>
      <c r="CU264" s="41">
        <v>5445607</v>
      </c>
      <c r="CV264" s="41">
        <v>5445607</v>
      </c>
      <c r="CW264" s="41">
        <v>5445607</v>
      </c>
      <c r="CX264" s="41">
        <f t="shared" si="148"/>
        <v>65347284</v>
      </c>
      <c r="CY264" s="41">
        <f t="shared" si="154"/>
        <v>32673618</v>
      </c>
      <c r="CZ264" s="41">
        <f t="shared" si="160"/>
        <v>1361401.5833333333</v>
      </c>
      <c r="DA264" s="41">
        <v>1361401.5833333333</v>
      </c>
      <c r="DB264" s="41">
        <v>1361401.5833333333</v>
      </c>
      <c r="DC264" s="41">
        <v>1361401.5833333333</v>
      </c>
      <c r="DD264" s="41"/>
      <c r="DE264" s="41"/>
      <c r="DF264" s="41"/>
      <c r="DG264" s="41"/>
      <c r="DH264" s="41"/>
      <c r="DI264" s="41"/>
      <c r="DJ264" s="41"/>
      <c r="DK264" s="41"/>
      <c r="DL264" s="41">
        <f t="shared" si="150"/>
        <v>5445606.333333333</v>
      </c>
      <c r="DM264" s="41">
        <f t="shared" si="163"/>
        <v>27228011.666666668</v>
      </c>
      <c r="DN264" s="1">
        <f t="shared" si="164"/>
        <v>2023</v>
      </c>
    </row>
    <row r="265" spans="1:118" ht="13" x14ac:dyDescent="0.25">
      <c r="A265" s="80" t="s">
        <v>344</v>
      </c>
      <c r="B265" s="71" t="s">
        <v>196</v>
      </c>
      <c r="C265" s="72" t="s">
        <v>229</v>
      </c>
      <c r="D265" s="71" t="s">
        <v>82</v>
      </c>
      <c r="E265" s="142" t="s">
        <v>1149</v>
      </c>
      <c r="F265" s="71" t="s">
        <v>402</v>
      </c>
      <c r="G265" s="73">
        <v>45141</v>
      </c>
      <c r="H265" s="73">
        <v>45078</v>
      </c>
      <c r="I265" s="74" t="s">
        <v>1223</v>
      </c>
      <c r="J265" s="142" t="s">
        <v>94</v>
      </c>
      <c r="K265" s="75" t="s">
        <v>66</v>
      </c>
      <c r="L265" s="71" t="s">
        <v>251</v>
      </c>
      <c r="M265" s="38" t="str">
        <f t="shared" si="147"/>
        <v>6274</v>
      </c>
      <c r="N265" s="71">
        <v>6274001903</v>
      </c>
      <c r="O265" s="75" t="s">
        <v>346</v>
      </c>
      <c r="P265" s="76"/>
      <c r="Q265" s="77"/>
      <c r="R265" s="76">
        <v>380542065</v>
      </c>
      <c r="S265" s="170">
        <f t="shared" si="162"/>
        <v>2642653.2291666665</v>
      </c>
      <c r="T265" s="155">
        <v>0</v>
      </c>
      <c r="U265" s="155">
        <v>0</v>
      </c>
      <c r="V265" s="155">
        <v>0</v>
      </c>
      <c r="W265" s="155">
        <v>0</v>
      </c>
      <c r="X265" s="155">
        <v>0</v>
      </c>
      <c r="Y265" s="155">
        <v>0</v>
      </c>
      <c r="Z265" s="155">
        <v>0</v>
      </c>
      <c r="AA265" s="155">
        <v>0</v>
      </c>
      <c r="AB265" s="155">
        <v>0</v>
      </c>
      <c r="AC265" s="155">
        <v>0</v>
      </c>
      <c r="AD265" s="155">
        <v>0</v>
      </c>
      <c r="AE265" s="155">
        <v>0</v>
      </c>
      <c r="AF265" s="155">
        <f t="shared" si="156"/>
        <v>0</v>
      </c>
      <c r="AG265" s="156">
        <v>0</v>
      </c>
      <c r="AH265" s="155">
        <v>0</v>
      </c>
      <c r="AI265" s="155">
        <v>0</v>
      </c>
      <c r="AJ265" s="155">
        <v>0</v>
      </c>
      <c r="AK265" s="155">
        <v>0</v>
      </c>
      <c r="AL265" s="155">
        <v>0</v>
      </c>
      <c r="AM265" s="155">
        <v>0</v>
      </c>
      <c r="AN265" s="155">
        <v>0</v>
      </c>
      <c r="AO265" s="155">
        <v>0</v>
      </c>
      <c r="AP265" s="155">
        <v>0</v>
      </c>
      <c r="AQ265" s="155">
        <v>0</v>
      </c>
      <c r="AR265" s="155">
        <v>0</v>
      </c>
      <c r="AS265" s="155">
        <v>0</v>
      </c>
      <c r="AT265" s="155">
        <f t="shared" si="157"/>
        <v>0</v>
      </c>
      <c r="AU265" s="156">
        <v>0</v>
      </c>
      <c r="AV265" s="155">
        <v>0</v>
      </c>
      <c r="AW265" s="155">
        <v>0</v>
      </c>
      <c r="AX265" s="155">
        <v>0</v>
      </c>
      <c r="AY265" s="155">
        <v>0</v>
      </c>
      <c r="AZ265" s="155">
        <v>0</v>
      </c>
      <c r="BA265" s="155">
        <v>0</v>
      </c>
      <c r="BB265" s="155">
        <v>0</v>
      </c>
      <c r="BC265" s="155">
        <v>0</v>
      </c>
      <c r="BD265" s="155">
        <v>0</v>
      </c>
      <c r="BE265" s="155">
        <v>0</v>
      </c>
      <c r="BF265" s="155">
        <v>0</v>
      </c>
      <c r="BG265" s="155">
        <v>0</v>
      </c>
      <c r="BH265" s="155">
        <f t="shared" si="158"/>
        <v>0</v>
      </c>
      <c r="BI265" s="156">
        <v>0</v>
      </c>
      <c r="BJ265" s="155">
        <v>0</v>
      </c>
      <c r="BK265" s="155">
        <v>0</v>
      </c>
      <c r="BL265" s="155">
        <v>0</v>
      </c>
      <c r="BM265" s="155">
        <v>0</v>
      </c>
      <c r="BN265" s="155">
        <v>0</v>
      </c>
      <c r="BO265" s="155">
        <v>10570613</v>
      </c>
      <c r="BP265" s="155">
        <v>10570613</v>
      </c>
      <c r="BQ265" s="155">
        <v>10570613</v>
      </c>
      <c r="BR265" s="155">
        <v>10570613</v>
      </c>
      <c r="BS265" s="155">
        <v>10570613</v>
      </c>
      <c r="BT265" s="155">
        <v>10570613</v>
      </c>
      <c r="BU265" s="155">
        <v>10570613</v>
      </c>
      <c r="BV265" s="155">
        <f t="shared" si="142"/>
        <v>73994291</v>
      </c>
      <c r="BW265" s="156">
        <f t="shared" si="159"/>
        <v>306547774</v>
      </c>
      <c r="BX265" s="157">
        <v>10570613</v>
      </c>
      <c r="BY265" s="157">
        <v>10570613</v>
      </c>
      <c r="BZ265" s="157">
        <v>10570613</v>
      </c>
      <c r="CA265" s="157">
        <v>10570613</v>
      </c>
      <c r="CB265" s="157">
        <v>10570613</v>
      </c>
      <c r="CC265" s="157">
        <v>10570613</v>
      </c>
      <c r="CD265" s="157">
        <v>10570613</v>
      </c>
      <c r="CE265" s="157">
        <v>10570613</v>
      </c>
      <c r="CF265" s="157">
        <v>10570613</v>
      </c>
      <c r="CG265" s="157">
        <v>10570613</v>
      </c>
      <c r="CH265" s="157">
        <v>10570613</v>
      </c>
      <c r="CI265" s="157">
        <v>10570613</v>
      </c>
      <c r="CJ265" s="155">
        <f t="shared" si="153"/>
        <v>126847356</v>
      </c>
      <c r="CK265" s="156">
        <f t="shared" si="161"/>
        <v>179700418</v>
      </c>
      <c r="CL265" s="155">
        <v>10570613</v>
      </c>
      <c r="CM265" s="155">
        <v>10570613</v>
      </c>
      <c r="CN265" s="155">
        <v>10570613</v>
      </c>
      <c r="CO265" s="155">
        <v>10570613</v>
      </c>
      <c r="CP265" s="155">
        <v>10570613</v>
      </c>
      <c r="CQ265" s="155">
        <v>10570613</v>
      </c>
      <c r="CR265" s="155">
        <v>10570613</v>
      </c>
      <c r="CS265" s="155">
        <v>10570613</v>
      </c>
      <c r="CT265" s="155">
        <v>10570613</v>
      </c>
      <c r="CU265" s="155">
        <v>10570613</v>
      </c>
      <c r="CV265" s="155">
        <v>10570613</v>
      </c>
      <c r="CW265" s="155">
        <v>10570613</v>
      </c>
      <c r="CX265" s="155">
        <f t="shared" si="148"/>
        <v>126847356</v>
      </c>
      <c r="CY265" s="155">
        <f t="shared" si="154"/>
        <v>52853062</v>
      </c>
      <c r="CZ265" s="155">
        <f t="shared" si="160"/>
        <v>2642653.2291666665</v>
      </c>
      <c r="DA265" s="155">
        <v>2642653.2291666665</v>
      </c>
      <c r="DB265" s="155">
        <v>2642653.2291666665</v>
      </c>
      <c r="DC265" s="155">
        <v>2642653.2291666665</v>
      </c>
      <c r="DD265" s="155"/>
      <c r="DE265" s="155"/>
      <c r="DF265" s="155"/>
      <c r="DG265" s="155"/>
      <c r="DH265" s="155"/>
      <c r="DI265" s="155"/>
      <c r="DJ265" s="155"/>
      <c r="DK265" s="155"/>
      <c r="DL265" s="155">
        <f t="shared" si="150"/>
        <v>10570612.916666666</v>
      </c>
      <c r="DM265" s="155">
        <f t="shared" si="163"/>
        <v>42282449.083333336</v>
      </c>
      <c r="DN265" s="1">
        <f t="shared" si="164"/>
        <v>2023</v>
      </c>
    </row>
    <row r="266" spans="1:118" ht="13" x14ac:dyDescent="0.25">
      <c r="A266" s="80" t="s">
        <v>344</v>
      </c>
      <c r="B266" s="71" t="s">
        <v>205</v>
      </c>
      <c r="C266" s="72" t="s">
        <v>206</v>
      </c>
      <c r="D266" s="71" t="s">
        <v>82</v>
      </c>
      <c r="E266" s="142" t="s">
        <v>1150</v>
      </c>
      <c r="F266" s="71" t="s">
        <v>355</v>
      </c>
      <c r="G266" s="73">
        <v>45141</v>
      </c>
      <c r="H266" s="73">
        <v>45108</v>
      </c>
      <c r="I266" s="74" t="s">
        <v>1223</v>
      </c>
      <c r="J266" s="142" t="s">
        <v>94</v>
      </c>
      <c r="K266" s="75" t="s">
        <v>66</v>
      </c>
      <c r="L266" s="71" t="s">
        <v>243</v>
      </c>
      <c r="M266" s="38" t="str">
        <f t="shared" si="147"/>
        <v>6274</v>
      </c>
      <c r="N266" s="71">
        <v>6274001903</v>
      </c>
      <c r="O266" s="75" t="s">
        <v>346</v>
      </c>
      <c r="P266" s="76"/>
      <c r="Q266" s="77"/>
      <c r="R266" s="76">
        <v>365416370</v>
      </c>
      <c r="S266" s="170">
        <f t="shared" si="162"/>
        <v>2537613.6805555555</v>
      </c>
      <c r="T266" s="155">
        <v>0</v>
      </c>
      <c r="U266" s="155">
        <v>0</v>
      </c>
      <c r="V266" s="155">
        <v>0</v>
      </c>
      <c r="W266" s="155">
        <v>0</v>
      </c>
      <c r="X266" s="155">
        <v>0</v>
      </c>
      <c r="Y266" s="155">
        <v>0</v>
      </c>
      <c r="Z266" s="155">
        <v>0</v>
      </c>
      <c r="AA266" s="155">
        <v>0</v>
      </c>
      <c r="AB266" s="155">
        <v>0</v>
      </c>
      <c r="AC266" s="155">
        <v>0</v>
      </c>
      <c r="AD266" s="155">
        <v>0</v>
      </c>
      <c r="AE266" s="155">
        <v>0</v>
      </c>
      <c r="AF266" s="155">
        <f t="shared" si="156"/>
        <v>0</v>
      </c>
      <c r="AG266" s="156">
        <v>0</v>
      </c>
      <c r="AH266" s="155">
        <v>0</v>
      </c>
      <c r="AI266" s="155">
        <v>0</v>
      </c>
      <c r="AJ266" s="155">
        <v>0</v>
      </c>
      <c r="AK266" s="155">
        <v>0</v>
      </c>
      <c r="AL266" s="155">
        <v>0</v>
      </c>
      <c r="AM266" s="155">
        <v>0</v>
      </c>
      <c r="AN266" s="155">
        <v>0</v>
      </c>
      <c r="AO266" s="155">
        <v>0</v>
      </c>
      <c r="AP266" s="155">
        <v>0</v>
      </c>
      <c r="AQ266" s="155">
        <v>0</v>
      </c>
      <c r="AR266" s="155">
        <v>0</v>
      </c>
      <c r="AS266" s="155">
        <v>0</v>
      </c>
      <c r="AT266" s="155">
        <f t="shared" si="157"/>
        <v>0</v>
      </c>
      <c r="AU266" s="156">
        <v>0</v>
      </c>
      <c r="AV266" s="155">
        <v>0</v>
      </c>
      <c r="AW266" s="155">
        <v>0</v>
      </c>
      <c r="AX266" s="155">
        <v>0</v>
      </c>
      <c r="AY266" s="155">
        <v>0</v>
      </c>
      <c r="AZ266" s="155">
        <v>0</v>
      </c>
      <c r="BA266" s="155">
        <v>0</v>
      </c>
      <c r="BB266" s="155">
        <v>0</v>
      </c>
      <c r="BC266" s="155">
        <v>0</v>
      </c>
      <c r="BD266" s="155">
        <v>0</v>
      </c>
      <c r="BE266" s="155">
        <v>0</v>
      </c>
      <c r="BF266" s="155">
        <v>0</v>
      </c>
      <c r="BG266" s="155">
        <v>0</v>
      </c>
      <c r="BH266" s="155">
        <f t="shared" si="158"/>
        <v>0</v>
      </c>
      <c r="BI266" s="156">
        <v>0</v>
      </c>
      <c r="BJ266" s="155">
        <v>0</v>
      </c>
      <c r="BK266" s="155">
        <v>0</v>
      </c>
      <c r="BL266" s="155">
        <v>0</v>
      </c>
      <c r="BM266" s="155">
        <v>0</v>
      </c>
      <c r="BN266" s="155">
        <v>0</v>
      </c>
      <c r="BO266" s="155">
        <v>0</v>
      </c>
      <c r="BP266" s="155">
        <v>10150454</v>
      </c>
      <c r="BQ266" s="155">
        <v>10150454</v>
      </c>
      <c r="BR266" s="155">
        <v>10150454</v>
      </c>
      <c r="BS266" s="155">
        <v>10150454</v>
      </c>
      <c r="BT266" s="155">
        <v>10150454</v>
      </c>
      <c r="BU266" s="155">
        <v>10150454</v>
      </c>
      <c r="BV266" s="155">
        <f t="shared" si="142"/>
        <v>60902724</v>
      </c>
      <c r="BW266" s="156">
        <f t="shared" si="159"/>
        <v>304513646</v>
      </c>
      <c r="BX266" s="157">
        <v>10150454</v>
      </c>
      <c r="BY266" s="157">
        <v>10150454</v>
      </c>
      <c r="BZ266" s="157">
        <v>10150454</v>
      </c>
      <c r="CA266" s="157">
        <v>10150454</v>
      </c>
      <c r="CB266" s="157">
        <v>10150454</v>
      </c>
      <c r="CC266" s="157">
        <v>10150454</v>
      </c>
      <c r="CD266" s="157">
        <v>10150454</v>
      </c>
      <c r="CE266" s="157">
        <v>10150454</v>
      </c>
      <c r="CF266" s="157">
        <v>10150454</v>
      </c>
      <c r="CG266" s="157">
        <v>10150454</v>
      </c>
      <c r="CH266" s="157">
        <v>10150454</v>
      </c>
      <c r="CI266" s="157">
        <v>10150454</v>
      </c>
      <c r="CJ266" s="155">
        <f t="shared" si="153"/>
        <v>121805448</v>
      </c>
      <c r="CK266" s="156">
        <f t="shared" si="161"/>
        <v>182708198</v>
      </c>
      <c r="CL266" s="155">
        <v>10150454</v>
      </c>
      <c r="CM266" s="155">
        <v>10150454</v>
      </c>
      <c r="CN266" s="155">
        <v>10150454</v>
      </c>
      <c r="CO266" s="155">
        <v>10150454</v>
      </c>
      <c r="CP266" s="155">
        <v>10150454</v>
      </c>
      <c r="CQ266" s="155">
        <v>10150454</v>
      </c>
      <c r="CR266" s="155">
        <v>10150454</v>
      </c>
      <c r="CS266" s="155">
        <v>10150454</v>
      </c>
      <c r="CT266" s="155">
        <v>10150454</v>
      </c>
      <c r="CU266" s="155">
        <v>10150454</v>
      </c>
      <c r="CV266" s="155">
        <v>10150454</v>
      </c>
      <c r="CW266" s="155">
        <v>10150454</v>
      </c>
      <c r="CX266" s="155">
        <f t="shared" si="148"/>
        <v>121805448</v>
      </c>
      <c r="CY266" s="155">
        <f t="shared" si="154"/>
        <v>60902750</v>
      </c>
      <c r="CZ266" s="155">
        <f t="shared" si="160"/>
        <v>2537613.6805555555</v>
      </c>
      <c r="DA266" s="155">
        <v>2537613.6805555555</v>
      </c>
      <c r="DB266" s="155">
        <v>2537613.6805555555</v>
      </c>
      <c r="DC266" s="155">
        <v>2537613.6805555555</v>
      </c>
      <c r="DD266" s="155"/>
      <c r="DE266" s="155"/>
      <c r="DF266" s="155"/>
      <c r="DG266" s="155"/>
      <c r="DH266" s="155"/>
      <c r="DI266" s="155"/>
      <c r="DJ266" s="155"/>
      <c r="DK266" s="155"/>
      <c r="DL266" s="155">
        <f t="shared" si="150"/>
        <v>10150454.722222222</v>
      </c>
      <c r="DM266" s="155">
        <f t="shared" si="163"/>
        <v>50752295.277777776</v>
      </c>
      <c r="DN266" s="1">
        <f t="shared" si="164"/>
        <v>2023</v>
      </c>
    </row>
    <row r="267" spans="1:118" ht="13" x14ac:dyDescent="0.25">
      <c r="A267" s="80" t="s">
        <v>460</v>
      </c>
      <c r="B267" s="80" t="s">
        <v>39</v>
      </c>
      <c r="C267" s="72"/>
      <c r="D267" s="71" t="s">
        <v>64</v>
      </c>
      <c r="E267" s="142" t="s">
        <v>958</v>
      </c>
      <c r="F267" s="71" t="s">
        <v>585</v>
      </c>
      <c r="G267" s="73">
        <v>45141</v>
      </c>
      <c r="H267" s="73">
        <v>45108</v>
      </c>
      <c r="I267" s="74" t="s">
        <v>1223</v>
      </c>
      <c r="J267" s="74">
        <v>1001602000</v>
      </c>
      <c r="K267" s="75" t="s">
        <v>66</v>
      </c>
      <c r="L267" s="71"/>
      <c r="M267" s="38" t="str">
        <f t="shared" si="147"/>
        <v>6274</v>
      </c>
      <c r="N267" s="71">
        <v>6274001909</v>
      </c>
      <c r="O267" s="75">
        <v>6274001909</v>
      </c>
      <c r="P267" s="76"/>
      <c r="Q267" s="77"/>
      <c r="R267" s="76">
        <v>195672934</v>
      </c>
      <c r="S267" s="170">
        <f t="shared" si="162"/>
        <v>1358839.8194444445</v>
      </c>
      <c r="T267" s="155">
        <v>0</v>
      </c>
      <c r="U267" s="155">
        <v>0</v>
      </c>
      <c r="V267" s="155">
        <v>0</v>
      </c>
      <c r="W267" s="155">
        <v>0</v>
      </c>
      <c r="X267" s="155">
        <v>0</v>
      </c>
      <c r="Y267" s="155">
        <v>0</v>
      </c>
      <c r="Z267" s="155">
        <v>0</v>
      </c>
      <c r="AA267" s="155">
        <v>0</v>
      </c>
      <c r="AB267" s="155">
        <v>0</v>
      </c>
      <c r="AC267" s="155">
        <v>0</v>
      </c>
      <c r="AD267" s="155">
        <v>0</v>
      </c>
      <c r="AE267" s="155">
        <v>0</v>
      </c>
      <c r="AF267" s="155">
        <f t="shared" si="156"/>
        <v>0</v>
      </c>
      <c r="AG267" s="156">
        <v>0</v>
      </c>
      <c r="AH267" s="155">
        <v>0</v>
      </c>
      <c r="AI267" s="155">
        <v>0</v>
      </c>
      <c r="AJ267" s="155">
        <v>0</v>
      </c>
      <c r="AK267" s="155">
        <v>0</v>
      </c>
      <c r="AL267" s="155">
        <v>0</v>
      </c>
      <c r="AM267" s="155">
        <v>0</v>
      </c>
      <c r="AN267" s="155">
        <v>0</v>
      </c>
      <c r="AO267" s="155">
        <v>0</v>
      </c>
      <c r="AP267" s="155">
        <v>0</v>
      </c>
      <c r="AQ267" s="155">
        <v>0</v>
      </c>
      <c r="AR267" s="155">
        <v>0</v>
      </c>
      <c r="AS267" s="155">
        <v>0</v>
      </c>
      <c r="AT267" s="155">
        <f t="shared" si="157"/>
        <v>0</v>
      </c>
      <c r="AU267" s="156">
        <v>0</v>
      </c>
      <c r="AV267" s="155">
        <v>0</v>
      </c>
      <c r="AW267" s="155">
        <v>0</v>
      </c>
      <c r="AX267" s="155">
        <v>0</v>
      </c>
      <c r="AY267" s="155">
        <v>0</v>
      </c>
      <c r="AZ267" s="155">
        <v>0</v>
      </c>
      <c r="BA267" s="155">
        <v>0</v>
      </c>
      <c r="BB267" s="155">
        <v>0</v>
      </c>
      <c r="BC267" s="155">
        <v>0</v>
      </c>
      <c r="BD267" s="155">
        <v>0</v>
      </c>
      <c r="BE267" s="155">
        <v>0</v>
      </c>
      <c r="BF267" s="155">
        <v>0</v>
      </c>
      <c r="BG267" s="155">
        <v>0</v>
      </c>
      <c r="BH267" s="155">
        <f t="shared" si="158"/>
        <v>0</v>
      </c>
      <c r="BI267" s="156">
        <v>0</v>
      </c>
      <c r="BJ267" s="155">
        <v>0</v>
      </c>
      <c r="BK267" s="155">
        <v>0</v>
      </c>
      <c r="BL267" s="155">
        <v>0</v>
      </c>
      <c r="BM267" s="155">
        <v>0</v>
      </c>
      <c r="BN267" s="155">
        <v>0</v>
      </c>
      <c r="BO267" s="155">
        <v>0</v>
      </c>
      <c r="BP267" s="155">
        <v>5435359.277777778</v>
      </c>
      <c r="BQ267" s="155">
        <v>5435359.277777778</v>
      </c>
      <c r="BR267" s="155">
        <v>5435359.277777778</v>
      </c>
      <c r="BS267" s="155">
        <v>5435359.277777778</v>
      </c>
      <c r="BT267" s="155">
        <v>5435359.277777778</v>
      </c>
      <c r="BU267" s="155">
        <v>5435359.277777778</v>
      </c>
      <c r="BV267" s="155">
        <f t="shared" si="142"/>
        <v>32612155.666666664</v>
      </c>
      <c r="BW267" s="156">
        <f t="shared" si="159"/>
        <v>163060778.33333334</v>
      </c>
      <c r="BX267" s="157">
        <v>5435359.277777778</v>
      </c>
      <c r="BY267" s="157">
        <v>5435359.277777778</v>
      </c>
      <c r="BZ267" s="157">
        <v>5435359.277777778</v>
      </c>
      <c r="CA267" s="157">
        <v>5435359.277777778</v>
      </c>
      <c r="CB267" s="157">
        <v>5435359.277777778</v>
      </c>
      <c r="CC267" s="157">
        <v>5435359.277777778</v>
      </c>
      <c r="CD267" s="157">
        <v>5435359.277777778</v>
      </c>
      <c r="CE267" s="157">
        <v>5435359.277777778</v>
      </c>
      <c r="CF267" s="157">
        <v>5435359.277777778</v>
      </c>
      <c r="CG267" s="157">
        <v>5435359.277777778</v>
      </c>
      <c r="CH267" s="157">
        <v>5435359.277777778</v>
      </c>
      <c r="CI267" s="157">
        <v>5435359.277777778</v>
      </c>
      <c r="CJ267" s="155">
        <f t="shared" si="153"/>
        <v>65224311.333333321</v>
      </c>
      <c r="CK267" s="156">
        <f t="shared" si="161"/>
        <v>97836467.00000003</v>
      </c>
      <c r="CL267" s="155">
        <v>5435359.277777778</v>
      </c>
      <c r="CM267" s="155">
        <v>5435359.277777778</v>
      </c>
      <c r="CN267" s="155">
        <v>5435359.277777778</v>
      </c>
      <c r="CO267" s="155">
        <v>5435359.277777778</v>
      </c>
      <c r="CP267" s="155">
        <v>5435359.277777778</v>
      </c>
      <c r="CQ267" s="155">
        <v>5435359.277777778</v>
      </c>
      <c r="CR267" s="155">
        <v>5435359.277777778</v>
      </c>
      <c r="CS267" s="155">
        <v>5435359.277777778</v>
      </c>
      <c r="CT267" s="155">
        <v>5435359.277777778</v>
      </c>
      <c r="CU267" s="155">
        <v>5435359.277777778</v>
      </c>
      <c r="CV267" s="155">
        <v>5435359.277777778</v>
      </c>
      <c r="CW267" s="155">
        <v>5435359.277777778</v>
      </c>
      <c r="CX267" s="155">
        <f t="shared" si="148"/>
        <v>65224311.333333321</v>
      </c>
      <c r="CY267" s="155">
        <f t="shared" si="154"/>
        <v>32612155.666666709</v>
      </c>
      <c r="CZ267" s="155">
        <f t="shared" si="160"/>
        <v>1358839.8194444445</v>
      </c>
      <c r="DA267" s="155">
        <v>1358839.8194444445</v>
      </c>
      <c r="DB267" s="155">
        <v>1358839.8194444445</v>
      </c>
      <c r="DC267" s="155">
        <v>1358839.8194444445</v>
      </c>
      <c r="DD267" s="155"/>
      <c r="DE267" s="155"/>
      <c r="DF267" s="155"/>
      <c r="DG267" s="155"/>
      <c r="DH267" s="155"/>
      <c r="DI267" s="155"/>
      <c r="DJ267" s="155"/>
      <c r="DK267" s="155"/>
      <c r="DL267" s="155">
        <f t="shared" si="150"/>
        <v>5435359.277777778</v>
      </c>
      <c r="DM267" s="155">
        <f t="shared" si="163"/>
        <v>27176796.388888933</v>
      </c>
      <c r="DN267" s="1">
        <f t="shared" si="164"/>
        <v>2023</v>
      </c>
    </row>
    <row r="268" spans="1:118" ht="13" x14ac:dyDescent="0.25">
      <c r="A268" s="80" t="s">
        <v>460</v>
      </c>
      <c r="B268" s="80" t="s">
        <v>39</v>
      </c>
      <c r="C268" s="72"/>
      <c r="D268" s="71" t="s">
        <v>82</v>
      </c>
      <c r="E268" s="142" t="s">
        <v>964</v>
      </c>
      <c r="F268" s="71" t="s">
        <v>476</v>
      </c>
      <c r="G268" s="73">
        <v>45146</v>
      </c>
      <c r="H268" s="73">
        <v>45146</v>
      </c>
      <c r="I268" s="74" t="s">
        <v>1223</v>
      </c>
      <c r="J268" s="74">
        <v>1001602000</v>
      </c>
      <c r="K268" s="75" t="s">
        <v>66</v>
      </c>
      <c r="L268" s="71"/>
      <c r="M268" s="38" t="str">
        <f t="shared" si="147"/>
        <v>6274</v>
      </c>
      <c r="N268" s="71">
        <v>6274001903</v>
      </c>
      <c r="O268" s="75" t="s">
        <v>346</v>
      </c>
      <c r="P268" s="76"/>
      <c r="Q268" s="77"/>
      <c r="R268" s="76">
        <v>360577908</v>
      </c>
      <c r="S268" s="170">
        <f t="shared" si="162"/>
        <v>2504013.25</v>
      </c>
      <c r="T268" s="155">
        <v>0</v>
      </c>
      <c r="U268" s="155">
        <v>0</v>
      </c>
      <c r="V268" s="155">
        <v>0</v>
      </c>
      <c r="W268" s="155">
        <v>0</v>
      </c>
      <c r="X268" s="155">
        <v>0</v>
      </c>
      <c r="Y268" s="155">
        <v>0</v>
      </c>
      <c r="Z268" s="155">
        <v>0</v>
      </c>
      <c r="AA268" s="155">
        <v>0</v>
      </c>
      <c r="AB268" s="155">
        <v>0</v>
      </c>
      <c r="AC268" s="155">
        <v>0</v>
      </c>
      <c r="AD268" s="155">
        <v>0</v>
      </c>
      <c r="AE268" s="155">
        <v>0</v>
      </c>
      <c r="AF268" s="155">
        <f t="shared" si="156"/>
        <v>0</v>
      </c>
      <c r="AG268" s="156">
        <v>0</v>
      </c>
      <c r="AH268" s="155">
        <v>0</v>
      </c>
      <c r="AI268" s="155">
        <v>0</v>
      </c>
      <c r="AJ268" s="155">
        <v>0</v>
      </c>
      <c r="AK268" s="155">
        <v>0</v>
      </c>
      <c r="AL268" s="155">
        <v>0</v>
      </c>
      <c r="AM268" s="155">
        <v>0</v>
      </c>
      <c r="AN268" s="155">
        <v>0</v>
      </c>
      <c r="AO268" s="155">
        <v>0</v>
      </c>
      <c r="AP268" s="155">
        <v>0</v>
      </c>
      <c r="AQ268" s="155">
        <v>0</v>
      </c>
      <c r="AR268" s="155">
        <v>0</v>
      </c>
      <c r="AS268" s="155">
        <v>0</v>
      </c>
      <c r="AT268" s="155">
        <f t="shared" si="157"/>
        <v>0</v>
      </c>
      <c r="AU268" s="156">
        <v>0</v>
      </c>
      <c r="AV268" s="155">
        <v>0</v>
      </c>
      <c r="AW268" s="155">
        <v>0</v>
      </c>
      <c r="AX268" s="155">
        <v>0</v>
      </c>
      <c r="AY268" s="155">
        <v>0</v>
      </c>
      <c r="AZ268" s="155">
        <v>0</v>
      </c>
      <c r="BA268" s="155">
        <v>0</v>
      </c>
      <c r="BB268" s="155">
        <v>0</v>
      </c>
      <c r="BC268" s="155">
        <v>0</v>
      </c>
      <c r="BD268" s="155">
        <v>0</v>
      </c>
      <c r="BE268" s="155">
        <v>0</v>
      </c>
      <c r="BF268" s="155">
        <v>0</v>
      </c>
      <c r="BG268" s="155">
        <v>0</v>
      </c>
      <c r="BH268" s="155">
        <f t="shared" si="158"/>
        <v>0</v>
      </c>
      <c r="BI268" s="156">
        <v>0</v>
      </c>
      <c r="BJ268" s="155">
        <v>0</v>
      </c>
      <c r="BK268" s="155">
        <v>0</v>
      </c>
      <c r="BL268" s="155">
        <v>0</v>
      </c>
      <c r="BM268" s="155">
        <v>0</v>
      </c>
      <c r="BN268" s="155">
        <v>0</v>
      </c>
      <c r="BO268" s="155">
        <v>0</v>
      </c>
      <c r="BP268" s="155">
        <v>0</v>
      </c>
      <c r="BQ268" s="155">
        <v>10016053</v>
      </c>
      <c r="BR268" s="155">
        <v>10016053</v>
      </c>
      <c r="BS268" s="155">
        <v>10016053</v>
      </c>
      <c r="BT268" s="155">
        <v>10016053</v>
      </c>
      <c r="BU268" s="155">
        <v>10016053</v>
      </c>
      <c r="BV268" s="155">
        <f t="shared" si="142"/>
        <v>50080265</v>
      </c>
      <c r="BW268" s="156">
        <f t="shared" si="159"/>
        <v>310497643</v>
      </c>
      <c r="BX268" s="157">
        <v>10016053</v>
      </c>
      <c r="BY268" s="157">
        <v>10016053</v>
      </c>
      <c r="BZ268" s="157">
        <v>10016053</v>
      </c>
      <c r="CA268" s="157">
        <v>10016053</v>
      </c>
      <c r="CB268" s="157">
        <v>10016053</v>
      </c>
      <c r="CC268" s="157">
        <v>10016053</v>
      </c>
      <c r="CD268" s="157">
        <v>10016053</v>
      </c>
      <c r="CE268" s="157">
        <v>10016053</v>
      </c>
      <c r="CF268" s="157">
        <v>10016053</v>
      </c>
      <c r="CG268" s="157">
        <v>10016053</v>
      </c>
      <c r="CH268" s="157">
        <v>10016053</v>
      </c>
      <c r="CI268" s="157">
        <v>10016053</v>
      </c>
      <c r="CJ268" s="155">
        <f t="shared" si="153"/>
        <v>120192636</v>
      </c>
      <c r="CK268" s="156">
        <f t="shared" si="161"/>
        <v>190305007</v>
      </c>
      <c r="CL268" s="155">
        <v>10016053</v>
      </c>
      <c r="CM268" s="155">
        <v>10016053</v>
      </c>
      <c r="CN268" s="155">
        <v>10016053</v>
      </c>
      <c r="CO268" s="155">
        <v>10016053</v>
      </c>
      <c r="CP268" s="155">
        <v>10016053</v>
      </c>
      <c r="CQ268" s="155">
        <v>10016053</v>
      </c>
      <c r="CR268" s="155">
        <v>10016053</v>
      </c>
      <c r="CS268" s="155">
        <v>10016053</v>
      </c>
      <c r="CT268" s="155">
        <v>10016053</v>
      </c>
      <c r="CU268" s="155">
        <v>10016053</v>
      </c>
      <c r="CV268" s="155">
        <v>10016053</v>
      </c>
      <c r="CW268" s="155">
        <v>10016053</v>
      </c>
      <c r="CX268" s="155">
        <f t="shared" si="148"/>
        <v>120192636</v>
      </c>
      <c r="CY268" s="155">
        <f t="shared" si="154"/>
        <v>70112371</v>
      </c>
      <c r="CZ268" s="155">
        <f t="shared" si="160"/>
        <v>2504013.25</v>
      </c>
      <c r="DA268" s="155">
        <v>2504013.25</v>
      </c>
      <c r="DB268" s="155">
        <v>2504013.25</v>
      </c>
      <c r="DC268" s="155">
        <v>2504013.25</v>
      </c>
      <c r="DD268" s="155"/>
      <c r="DE268" s="155"/>
      <c r="DF268" s="155"/>
      <c r="DG268" s="155"/>
      <c r="DH268" s="155"/>
      <c r="DI268" s="155"/>
      <c r="DJ268" s="155"/>
      <c r="DK268" s="155"/>
      <c r="DL268" s="155">
        <f t="shared" si="150"/>
        <v>10016053</v>
      </c>
      <c r="DM268" s="155">
        <f t="shared" si="163"/>
        <v>60096318</v>
      </c>
      <c r="DN268" s="1">
        <f t="shared" si="164"/>
        <v>2023</v>
      </c>
    </row>
    <row r="269" spans="1:118" ht="13" x14ac:dyDescent="0.25">
      <c r="A269" s="80" t="s">
        <v>460</v>
      </c>
      <c r="B269" s="80" t="s">
        <v>39</v>
      </c>
      <c r="C269" s="72"/>
      <c r="D269" s="71" t="s">
        <v>168</v>
      </c>
      <c r="E269" s="142" t="s">
        <v>955</v>
      </c>
      <c r="F269" s="71" t="s">
        <v>533</v>
      </c>
      <c r="G269" s="73">
        <v>45153</v>
      </c>
      <c r="H269" s="73">
        <v>45078</v>
      </c>
      <c r="I269" s="74" t="s">
        <v>1223</v>
      </c>
      <c r="J269" s="74">
        <v>1001602000</v>
      </c>
      <c r="K269" s="75" t="s">
        <v>66</v>
      </c>
      <c r="L269" s="71"/>
      <c r="M269" s="38" t="str">
        <f t="shared" si="147"/>
        <v>6274</v>
      </c>
      <c r="N269" s="71">
        <v>6274001906</v>
      </c>
      <c r="O269" s="75" t="s">
        <v>346</v>
      </c>
      <c r="P269" s="76"/>
      <c r="Q269" s="77"/>
      <c r="R269" s="76">
        <v>85559000</v>
      </c>
      <c r="S269" s="170">
        <f t="shared" si="162"/>
        <v>594159.72222222225</v>
      </c>
      <c r="T269" s="155">
        <v>0</v>
      </c>
      <c r="U269" s="155">
        <v>0</v>
      </c>
      <c r="V269" s="155">
        <v>0</v>
      </c>
      <c r="W269" s="155">
        <v>0</v>
      </c>
      <c r="X269" s="155">
        <v>0</v>
      </c>
      <c r="Y269" s="155">
        <v>0</v>
      </c>
      <c r="Z269" s="155">
        <v>0</v>
      </c>
      <c r="AA269" s="155">
        <v>0</v>
      </c>
      <c r="AB269" s="155">
        <v>0</v>
      </c>
      <c r="AC269" s="155">
        <v>0</v>
      </c>
      <c r="AD269" s="155">
        <v>0</v>
      </c>
      <c r="AE269" s="155">
        <v>0</v>
      </c>
      <c r="AF269" s="155">
        <f t="shared" si="156"/>
        <v>0</v>
      </c>
      <c r="AG269" s="156">
        <v>0</v>
      </c>
      <c r="AH269" s="155">
        <v>0</v>
      </c>
      <c r="AI269" s="155">
        <v>0</v>
      </c>
      <c r="AJ269" s="155">
        <v>0</v>
      </c>
      <c r="AK269" s="155">
        <v>0</v>
      </c>
      <c r="AL269" s="155">
        <v>0</v>
      </c>
      <c r="AM269" s="155">
        <v>0</v>
      </c>
      <c r="AN269" s="155">
        <v>0</v>
      </c>
      <c r="AO269" s="155">
        <v>0</v>
      </c>
      <c r="AP269" s="155">
        <v>0</v>
      </c>
      <c r="AQ269" s="155">
        <v>0</v>
      </c>
      <c r="AR269" s="155">
        <v>0</v>
      </c>
      <c r="AS269" s="155">
        <v>0</v>
      </c>
      <c r="AT269" s="155">
        <f t="shared" si="157"/>
        <v>0</v>
      </c>
      <c r="AU269" s="156">
        <v>0</v>
      </c>
      <c r="AV269" s="155">
        <v>0</v>
      </c>
      <c r="AW269" s="155">
        <v>0</v>
      </c>
      <c r="AX269" s="155">
        <v>0</v>
      </c>
      <c r="AY269" s="155">
        <v>0</v>
      </c>
      <c r="AZ269" s="155">
        <v>0</v>
      </c>
      <c r="BA269" s="155">
        <v>0</v>
      </c>
      <c r="BB269" s="155">
        <v>0</v>
      </c>
      <c r="BC269" s="155">
        <v>0</v>
      </c>
      <c r="BD269" s="155">
        <v>0</v>
      </c>
      <c r="BE269" s="155">
        <v>0</v>
      </c>
      <c r="BF269" s="155">
        <v>0</v>
      </c>
      <c r="BG269" s="155">
        <v>0</v>
      </c>
      <c r="BH269" s="155">
        <f t="shared" si="158"/>
        <v>0</v>
      </c>
      <c r="BI269" s="156">
        <v>0</v>
      </c>
      <c r="BJ269" s="155">
        <v>0</v>
      </c>
      <c r="BK269" s="155">
        <v>0</v>
      </c>
      <c r="BL269" s="155">
        <v>0</v>
      </c>
      <c r="BM269" s="155">
        <v>0</v>
      </c>
      <c r="BN269" s="155">
        <v>0</v>
      </c>
      <c r="BO269" s="155">
        <v>1782479.1666666667</v>
      </c>
      <c r="BP269" s="155">
        <v>1782479.1666666667</v>
      </c>
      <c r="BQ269" s="155">
        <v>1782479.1666666667</v>
      </c>
      <c r="BR269" s="155">
        <v>1782479.1666666667</v>
      </c>
      <c r="BS269" s="155">
        <v>1782479.1666666667</v>
      </c>
      <c r="BT269" s="155">
        <v>1782479.1666666667</v>
      </c>
      <c r="BU269" s="155">
        <v>1782479.1666666667</v>
      </c>
      <c r="BV269" s="155">
        <f t="shared" si="142"/>
        <v>12477354.166666666</v>
      </c>
      <c r="BW269" s="156">
        <f t="shared" si="159"/>
        <v>73081645.833333328</v>
      </c>
      <c r="BX269" s="157">
        <v>1782479.1666666667</v>
      </c>
      <c r="BY269" s="157">
        <v>1782479.1666666667</v>
      </c>
      <c r="BZ269" s="157">
        <v>1782479.1666666667</v>
      </c>
      <c r="CA269" s="157">
        <v>1782479.1666666667</v>
      </c>
      <c r="CB269" s="157">
        <v>1782479.1666666667</v>
      </c>
      <c r="CC269" s="157">
        <v>1782479.1666666667</v>
      </c>
      <c r="CD269" s="157">
        <v>1782479.1666666667</v>
      </c>
      <c r="CE269" s="157">
        <v>1782479.1666666667</v>
      </c>
      <c r="CF269" s="157">
        <v>1782479.1666666667</v>
      </c>
      <c r="CG269" s="157">
        <v>1782479.1666666667</v>
      </c>
      <c r="CH269" s="157">
        <v>1782479.1666666667</v>
      </c>
      <c r="CI269" s="157">
        <v>1782479.1666666667</v>
      </c>
      <c r="CJ269" s="155">
        <f t="shared" si="153"/>
        <v>21389750</v>
      </c>
      <c r="CK269" s="156">
        <f t="shared" si="161"/>
        <v>51691895.833333328</v>
      </c>
      <c r="CL269" s="155">
        <v>1782479.1666666667</v>
      </c>
      <c r="CM269" s="155">
        <v>1782479.1666666667</v>
      </c>
      <c r="CN269" s="155">
        <v>1782479.1666666667</v>
      </c>
      <c r="CO269" s="155">
        <v>1782479.1666666667</v>
      </c>
      <c r="CP269" s="155">
        <v>1782479.1666666667</v>
      </c>
      <c r="CQ269" s="155">
        <v>1782479.1666666667</v>
      </c>
      <c r="CR269" s="155">
        <v>1782479.1666666667</v>
      </c>
      <c r="CS269" s="155">
        <v>1782479.1666666667</v>
      </c>
      <c r="CT269" s="155">
        <v>1782479.1666666667</v>
      </c>
      <c r="CU269" s="155">
        <v>1782479.1666666667</v>
      </c>
      <c r="CV269" s="155">
        <v>1782479.1666666667</v>
      </c>
      <c r="CW269" s="155">
        <v>1782479.1666666667</v>
      </c>
      <c r="CX269" s="155">
        <f t="shared" si="148"/>
        <v>21389750</v>
      </c>
      <c r="CY269" s="155">
        <f t="shared" si="154"/>
        <v>30302145.833333328</v>
      </c>
      <c r="CZ269" s="155">
        <f t="shared" si="160"/>
        <v>594159.72222222225</v>
      </c>
      <c r="DA269" s="155">
        <v>594159.72222222225</v>
      </c>
      <c r="DB269" s="155">
        <v>594159.72222222225</v>
      </c>
      <c r="DC269" s="155">
        <v>594159.72222222225</v>
      </c>
      <c r="DD269" s="155"/>
      <c r="DE269" s="155"/>
      <c r="DF269" s="155"/>
      <c r="DG269" s="155"/>
      <c r="DH269" s="155"/>
      <c r="DI269" s="155"/>
      <c r="DJ269" s="155"/>
      <c r="DK269" s="155"/>
      <c r="DL269" s="155">
        <f t="shared" si="150"/>
        <v>2376638.888888889</v>
      </c>
      <c r="DM269" s="155">
        <f t="shared" si="163"/>
        <v>27925506.94444444</v>
      </c>
      <c r="DN269" s="1">
        <f t="shared" si="164"/>
        <v>2023</v>
      </c>
    </row>
    <row r="270" spans="1:118" ht="13" x14ac:dyDescent="0.25">
      <c r="A270" s="80" t="s">
        <v>460</v>
      </c>
      <c r="B270" s="80" t="s">
        <v>39</v>
      </c>
      <c r="C270" s="72"/>
      <c r="D270" s="71" t="s">
        <v>168</v>
      </c>
      <c r="E270" s="142" t="s">
        <v>956</v>
      </c>
      <c r="F270" s="71" t="s">
        <v>534</v>
      </c>
      <c r="G270" s="73">
        <v>45153</v>
      </c>
      <c r="H270" s="73">
        <v>45078</v>
      </c>
      <c r="I270" s="74" t="s">
        <v>1223</v>
      </c>
      <c r="J270" s="74">
        <v>1001602000</v>
      </c>
      <c r="K270" s="75" t="s">
        <v>66</v>
      </c>
      <c r="L270" s="71"/>
      <c r="M270" s="38" t="str">
        <f t="shared" si="147"/>
        <v>6274</v>
      </c>
      <c r="N270" s="71">
        <v>6274001906</v>
      </c>
      <c r="O270" s="75" t="s">
        <v>346</v>
      </c>
      <c r="P270" s="76"/>
      <c r="Q270" s="77"/>
      <c r="R270" s="76">
        <v>85559000</v>
      </c>
      <c r="S270" s="170">
        <f t="shared" si="162"/>
        <v>594159.72222222225</v>
      </c>
      <c r="T270" s="155">
        <v>0</v>
      </c>
      <c r="U270" s="155">
        <v>0</v>
      </c>
      <c r="V270" s="155">
        <v>0</v>
      </c>
      <c r="W270" s="155">
        <v>0</v>
      </c>
      <c r="X270" s="155">
        <v>0</v>
      </c>
      <c r="Y270" s="155">
        <v>0</v>
      </c>
      <c r="Z270" s="155">
        <v>0</v>
      </c>
      <c r="AA270" s="155">
        <v>0</v>
      </c>
      <c r="AB270" s="155">
        <v>0</v>
      </c>
      <c r="AC270" s="155">
        <v>0</v>
      </c>
      <c r="AD270" s="155">
        <v>0</v>
      </c>
      <c r="AE270" s="155">
        <v>0</v>
      </c>
      <c r="AF270" s="155">
        <f t="shared" si="156"/>
        <v>0</v>
      </c>
      <c r="AG270" s="156">
        <v>0</v>
      </c>
      <c r="AH270" s="155">
        <v>0</v>
      </c>
      <c r="AI270" s="155">
        <v>0</v>
      </c>
      <c r="AJ270" s="155">
        <v>0</v>
      </c>
      <c r="AK270" s="155">
        <v>0</v>
      </c>
      <c r="AL270" s="155">
        <v>0</v>
      </c>
      <c r="AM270" s="155">
        <v>0</v>
      </c>
      <c r="AN270" s="155">
        <v>0</v>
      </c>
      <c r="AO270" s="155">
        <v>0</v>
      </c>
      <c r="AP270" s="155">
        <v>0</v>
      </c>
      <c r="AQ270" s="155">
        <v>0</v>
      </c>
      <c r="AR270" s="155">
        <v>0</v>
      </c>
      <c r="AS270" s="155">
        <v>0</v>
      </c>
      <c r="AT270" s="155">
        <f t="shared" si="157"/>
        <v>0</v>
      </c>
      <c r="AU270" s="156">
        <v>0</v>
      </c>
      <c r="AV270" s="155">
        <v>0</v>
      </c>
      <c r="AW270" s="155">
        <v>0</v>
      </c>
      <c r="AX270" s="155">
        <v>0</v>
      </c>
      <c r="AY270" s="155">
        <v>0</v>
      </c>
      <c r="AZ270" s="155">
        <v>0</v>
      </c>
      <c r="BA270" s="155">
        <v>0</v>
      </c>
      <c r="BB270" s="155">
        <v>0</v>
      </c>
      <c r="BC270" s="155">
        <v>0</v>
      </c>
      <c r="BD270" s="155">
        <v>0</v>
      </c>
      <c r="BE270" s="155">
        <v>0</v>
      </c>
      <c r="BF270" s="155">
        <v>0</v>
      </c>
      <c r="BG270" s="155">
        <v>0</v>
      </c>
      <c r="BH270" s="155">
        <f t="shared" si="158"/>
        <v>0</v>
      </c>
      <c r="BI270" s="156">
        <v>0</v>
      </c>
      <c r="BJ270" s="155">
        <v>0</v>
      </c>
      <c r="BK270" s="155">
        <v>0</v>
      </c>
      <c r="BL270" s="155">
        <v>0</v>
      </c>
      <c r="BM270" s="155">
        <v>0</v>
      </c>
      <c r="BN270" s="155">
        <v>0</v>
      </c>
      <c r="BO270" s="155">
        <v>1782479.1666666667</v>
      </c>
      <c r="BP270" s="155">
        <v>1782479.1666666667</v>
      </c>
      <c r="BQ270" s="155">
        <v>1782479.1666666667</v>
      </c>
      <c r="BR270" s="155">
        <v>1782479.1666666667</v>
      </c>
      <c r="BS270" s="155">
        <v>1782479.1666666667</v>
      </c>
      <c r="BT270" s="155">
        <v>1782479.1666666667</v>
      </c>
      <c r="BU270" s="155">
        <v>1782479.1666666667</v>
      </c>
      <c r="BV270" s="155">
        <f t="shared" si="142"/>
        <v>12477354.166666666</v>
      </c>
      <c r="BW270" s="156">
        <f t="shared" si="159"/>
        <v>73081645.833333328</v>
      </c>
      <c r="BX270" s="157">
        <v>1782479.1666666667</v>
      </c>
      <c r="BY270" s="157">
        <v>1782479.1666666667</v>
      </c>
      <c r="BZ270" s="157">
        <v>1782479.1666666667</v>
      </c>
      <c r="CA270" s="157">
        <v>1782479.1666666667</v>
      </c>
      <c r="CB270" s="157">
        <v>1782479.1666666667</v>
      </c>
      <c r="CC270" s="157">
        <v>1782479.1666666667</v>
      </c>
      <c r="CD270" s="157">
        <v>1782479.1666666667</v>
      </c>
      <c r="CE270" s="157">
        <v>1782479.1666666667</v>
      </c>
      <c r="CF270" s="157">
        <v>1782479.1666666667</v>
      </c>
      <c r="CG270" s="157">
        <v>1782479.1666666667</v>
      </c>
      <c r="CH270" s="157">
        <v>1782479.1666666667</v>
      </c>
      <c r="CI270" s="157">
        <v>1782479.1666666667</v>
      </c>
      <c r="CJ270" s="155">
        <f t="shared" si="153"/>
        <v>21389750</v>
      </c>
      <c r="CK270" s="156">
        <f t="shared" si="161"/>
        <v>51691895.833333328</v>
      </c>
      <c r="CL270" s="155">
        <v>1782479.1666666667</v>
      </c>
      <c r="CM270" s="155">
        <v>1782479.1666666667</v>
      </c>
      <c r="CN270" s="155">
        <v>1782479.1666666667</v>
      </c>
      <c r="CO270" s="155">
        <v>1782479.1666666667</v>
      </c>
      <c r="CP270" s="155">
        <v>1782479.1666666667</v>
      </c>
      <c r="CQ270" s="155">
        <v>1782479.1666666667</v>
      </c>
      <c r="CR270" s="155">
        <v>1782479.1666666667</v>
      </c>
      <c r="CS270" s="155">
        <v>1782479.1666666667</v>
      </c>
      <c r="CT270" s="155">
        <v>1782479.1666666667</v>
      </c>
      <c r="CU270" s="155">
        <v>1782479.1666666667</v>
      </c>
      <c r="CV270" s="155">
        <v>1782479.1666666667</v>
      </c>
      <c r="CW270" s="155">
        <v>1782479.1666666667</v>
      </c>
      <c r="CX270" s="155">
        <f t="shared" si="148"/>
        <v>21389750</v>
      </c>
      <c r="CY270" s="155">
        <f t="shared" si="154"/>
        <v>30302145.833333328</v>
      </c>
      <c r="CZ270" s="155">
        <f t="shared" si="160"/>
        <v>594159.72222222225</v>
      </c>
      <c r="DA270" s="155">
        <v>594159.72222222225</v>
      </c>
      <c r="DB270" s="155">
        <v>594159.72222222225</v>
      </c>
      <c r="DC270" s="155">
        <v>594159.72222222225</v>
      </c>
      <c r="DD270" s="155"/>
      <c r="DE270" s="155"/>
      <c r="DF270" s="155"/>
      <c r="DG270" s="155"/>
      <c r="DH270" s="155"/>
      <c r="DI270" s="155"/>
      <c r="DJ270" s="155"/>
      <c r="DK270" s="155"/>
      <c r="DL270" s="155">
        <f t="shared" si="150"/>
        <v>2376638.888888889</v>
      </c>
      <c r="DM270" s="155">
        <f t="shared" si="163"/>
        <v>27925506.94444444</v>
      </c>
      <c r="DN270" s="1">
        <f t="shared" si="164"/>
        <v>2023</v>
      </c>
    </row>
    <row r="271" spans="1:118" ht="13" x14ac:dyDescent="0.25">
      <c r="A271" s="80" t="s">
        <v>460</v>
      </c>
      <c r="B271" s="80" t="s">
        <v>39</v>
      </c>
      <c r="C271" s="72"/>
      <c r="D271" s="71" t="s">
        <v>82</v>
      </c>
      <c r="E271" s="142" t="s">
        <v>965</v>
      </c>
      <c r="F271" s="71" t="s">
        <v>470</v>
      </c>
      <c r="G271" s="73">
        <v>45153</v>
      </c>
      <c r="H271" s="73">
        <v>45170</v>
      </c>
      <c r="I271" s="74" t="s">
        <v>1223</v>
      </c>
      <c r="J271" s="74">
        <v>1001601400</v>
      </c>
      <c r="K271" s="75" t="s">
        <v>46</v>
      </c>
      <c r="L271" s="71"/>
      <c r="M271" s="38" t="str">
        <f t="shared" si="147"/>
        <v>6274</v>
      </c>
      <c r="N271" s="71">
        <v>6274001903</v>
      </c>
      <c r="O271" s="75" t="s">
        <v>346</v>
      </c>
      <c r="P271" s="76"/>
      <c r="Q271" s="77"/>
      <c r="R271" s="76">
        <v>107919600</v>
      </c>
      <c r="S271" s="170">
        <f t="shared" si="162"/>
        <v>749441.66666666663</v>
      </c>
      <c r="T271" s="155">
        <v>0</v>
      </c>
      <c r="U271" s="155">
        <v>0</v>
      </c>
      <c r="V271" s="155">
        <v>0</v>
      </c>
      <c r="W271" s="155">
        <f t="shared" ref="W271:W273" si="165">U271/J271</f>
        <v>0</v>
      </c>
      <c r="X271" s="155">
        <v>0</v>
      </c>
      <c r="Y271" s="155">
        <v>0</v>
      </c>
      <c r="Z271" s="155">
        <v>0</v>
      </c>
      <c r="AA271" s="155">
        <v>0</v>
      </c>
      <c r="AB271" s="155">
        <v>0</v>
      </c>
      <c r="AC271" s="155">
        <v>0</v>
      </c>
      <c r="AD271" s="155">
        <v>0</v>
      </c>
      <c r="AE271" s="155">
        <v>0</v>
      </c>
      <c r="AF271" s="155">
        <v>0</v>
      </c>
      <c r="AG271" s="156">
        <v>0</v>
      </c>
      <c r="AH271" s="155">
        <v>0</v>
      </c>
      <c r="AI271" s="155">
        <v>0</v>
      </c>
      <c r="AJ271" s="155">
        <v>0</v>
      </c>
      <c r="AK271" s="155">
        <f t="shared" ref="AK271:AK273" si="166">SUM(Y271:AJ271)</f>
        <v>0</v>
      </c>
      <c r="AL271" s="155">
        <f t="shared" ref="AL271:AL273" si="167">U271-AK271</f>
        <v>0</v>
      </c>
      <c r="AM271" s="155">
        <v>0</v>
      </c>
      <c r="AN271" s="155">
        <v>0</v>
      </c>
      <c r="AO271" s="155">
        <v>0</v>
      </c>
      <c r="AP271" s="155">
        <v>0</v>
      </c>
      <c r="AQ271" s="155">
        <v>0</v>
      </c>
      <c r="AR271" s="155">
        <v>0</v>
      </c>
      <c r="AS271" s="155">
        <v>0</v>
      </c>
      <c r="AT271" s="155">
        <f t="shared" si="157"/>
        <v>0</v>
      </c>
      <c r="AU271" s="156">
        <v>0</v>
      </c>
      <c r="AV271" s="155">
        <v>0</v>
      </c>
      <c r="AW271" s="155">
        <v>0</v>
      </c>
      <c r="AX271" s="155">
        <v>0</v>
      </c>
      <c r="AY271" s="155">
        <v>0</v>
      </c>
      <c r="AZ271" s="155">
        <v>0</v>
      </c>
      <c r="BA271" s="155">
        <v>0</v>
      </c>
      <c r="BB271" s="155">
        <v>0</v>
      </c>
      <c r="BC271" s="155">
        <v>0</v>
      </c>
      <c r="BD271" s="155">
        <v>0</v>
      </c>
      <c r="BE271" s="155">
        <v>0</v>
      </c>
      <c r="BF271" s="155">
        <v>0</v>
      </c>
      <c r="BG271" s="155">
        <v>0</v>
      </c>
      <c r="BH271" s="155">
        <f t="shared" si="158"/>
        <v>0</v>
      </c>
      <c r="BI271" s="156">
        <v>0</v>
      </c>
      <c r="BJ271" s="155">
        <v>0</v>
      </c>
      <c r="BK271" s="155">
        <v>0</v>
      </c>
      <c r="BL271" s="155">
        <v>0</v>
      </c>
      <c r="BM271" s="155">
        <v>0</v>
      </c>
      <c r="BN271" s="155">
        <v>0</v>
      </c>
      <c r="BO271" s="155">
        <v>0</v>
      </c>
      <c r="BP271" s="155">
        <v>0</v>
      </c>
      <c r="BQ271" s="155">
        <v>0</v>
      </c>
      <c r="BR271" s="155">
        <v>1798660</v>
      </c>
      <c r="BS271" s="155">
        <v>1798660</v>
      </c>
      <c r="BT271" s="155">
        <v>1798660</v>
      </c>
      <c r="BU271" s="155">
        <v>1798660</v>
      </c>
      <c r="BV271" s="155">
        <f t="shared" si="142"/>
        <v>7194640</v>
      </c>
      <c r="BW271" s="156">
        <f t="shared" si="159"/>
        <v>100724960</v>
      </c>
      <c r="BX271" s="157">
        <v>1798660</v>
      </c>
      <c r="BY271" s="157">
        <v>1798660</v>
      </c>
      <c r="BZ271" s="157">
        <v>1798660</v>
      </c>
      <c r="CA271" s="157">
        <v>1798660</v>
      </c>
      <c r="CB271" s="157">
        <v>1798660</v>
      </c>
      <c r="CC271" s="157">
        <v>1798660</v>
      </c>
      <c r="CD271" s="157">
        <v>1798660</v>
      </c>
      <c r="CE271" s="157">
        <v>1798660</v>
      </c>
      <c r="CF271" s="157">
        <v>1798660</v>
      </c>
      <c r="CG271" s="157">
        <v>1798660</v>
      </c>
      <c r="CH271" s="157">
        <v>1798660</v>
      </c>
      <c r="CI271" s="157">
        <v>1798660</v>
      </c>
      <c r="CJ271" s="155">
        <f t="shared" si="153"/>
        <v>21583920</v>
      </c>
      <c r="CK271" s="156">
        <f t="shared" si="161"/>
        <v>79141040</v>
      </c>
      <c r="CL271" s="155">
        <v>1798660</v>
      </c>
      <c r="CM271" s="155">
        <v>1798660</v>
      </c>
      <c r="CN271" s="155">
        <v>1798660</v>
      </c>
      <c r="CO271" s="155">
        <v>1798660</v>
      </c>
      <c r="CP271" s="155">
        <v>1798660</v>
      </c>
      <c r="CQ271" s="155">
        <v>1798660</v>
      </c>
      <c r="CR271" s="155">
        <v>1798660</v>
      </c>
      <c r="CS271" s="155">
        <v>1798660</v>
      </c>
      <c r="CT271" s="155">
        <v>1798660</v>
      </c>
      <c r="CU271" s="155">
        <v>1798660</v>
      </c>
      <c r="CV271" s="155">
        <v>1798660</v>
      </c>
      <c r="CW271" s="155">
        <v>1798660</v>
      </c>
      <c r="CX271" s="155">
        <f t="shared" si="148"/>
        <v>21583920</v>
      </c>
      <c r="CY271" s="155">
        <f t="shared" si="154"/>
        <v>57557120</v>
      </c>
      <c r="CZ271" s="155">
        <f t="shared" si="160"/>
        <v>749441.66666666663</v>
      </c>
      <c r="DA271" s="155">
        <v>749441.66666666663</v>
      </c>
      <c r="DB271" s="155">
        <v>749441.66666666663</v>
      </c>
      <c r="DC271" s="155">
        <v>749441.66666666663</v>
      </c>
      <c r="DD271" s="155"/>
      <c r="DE271" s="155"/>
      <c r="DF271" s="155"/>
      <c r="DG271" s="155"/>
      <c r="DH271" s="155"/>
      <c r="DI271" s="155"/>
      <c r="DJ271" s="155"/>
      <c r="DK271" s="155"/>
      <c r="DL271" s="155">
        <f t="shared" si="150"/>
        <v>2997766.6666666665</v>
      </c>
      <c r="DM271" s="155">
        <f t="shared" si="163"/>
        <v>54559353.333333336</v>
      </c>
      <c r="DN271" s="1">
        <f t="shared" si="164"/>
        <v>2023</v>
      </c>
    </row>
    <row r="272" spans="1:118" ht="13" x14ac:dyDescent="0.25">
      <c r="A272" s="80" t="s">
        <v>344</v>
      </c>
      <c r="B272" s="71" t="s">
        <v>196</v>
      </c>
      <c r="C272" s="72" t="s">
        <v>201</v>
      </c>
      <c r="D272" s="71" t="s">
        <v>82</v>
      </c>
      <c r="E272" s="142" t="s">
        <v>1153</v>
      </c>
      <c r="F272" s="71" t="s">
        <v>357</v>
      </c>
      <c r="G272" s="73">
        <v>45169</v>
      </c>
      <c r="H272" s="73">
        <v>45139</v>
      </c>
      <c r="I272" s="74" t="s">
        <v>1223</v>
      </c>
      <c r="J272" s="142" t="s">
        <v>94</v>
      </c>
      <c r="K272" s="75" t="s">
        <v>66</v>
      </c>
      <c r="L272" s="71" t="s">
        <v>204</v>
      </c>
      <c r="M272" s="38" t="str">
        <f t="shared" si="147"/>
        <v>6274</v>
      </c>
      <c r="N272" s="71">
        <v>6274001903</v>
      </c>
      <c r="O272" s="75" t="s">
        <v>346</v>
      </c>
      <c r="P272" s="76"/>
      <c r="Q272" s="77"/>
      <c r="R272" s="76">
        <v>729100000</v>
      </c>
      <c r="S272" s="170">
        <f t="shared" si="162"/>
        <v>5063194.444444444</v>
      </c>
      <c r="T272" s="155">
        <v>0</v>
      </c>
      <c r="U272" s="155">
        <v>0</v>
      </c>
      <c r="V272" s="155">
        <v>0</v>
      </c>
      <c r="W272" s="155">
        <f t="shared" si="165"/>
        <v>0</v>
      </c>
      <c r="X272" s="155">
        <v>0</v>
      </c>
      <c r="Y272" s="155">
        <v>0</v>
      </c>
      <c r="Z272" s="155">
        <v>0</v>
      </c>
      <c r="AA272" s="155">
        <v>0</v>
      </c>
      <c r="AB272" s="155">
        <v>0</v>
      </c>
      <c r="AC272" s="155">
        <v>0</v>
      </c>
      <c r="AD272" s="155">
        <v>0</v>
      </c>
      <c r="AE272" s="155">
        <v>0</v>
      </c>
      <c r="AF272" s="155">
        <v>0</v>
      </c>
      <c r="AG272" s="156">
        <v>0</v>
      </c>
      <c r="AH272" s="155">
        <v>0</v>
      </c>
      <c r="AI272" s="155">
        <v>0</v>
      </c>
      <c r="AJ272" s="155">
        <v>0</v>
      </c>
      <c r="AK272" s="155">
        <f t="shared" si="166"/>
        <v>0</v>
      </c>
      <c r="AL272" s="155">
        <f t="shared" si="167"/>
        <v>0</v>
      </c>
      <c r="AM272" s="155">
        <v>0</v>
      </c>
      <c r="AN272" s="155">
        <v>0</v>
      </c>
      <c r="AO272" s="155">
        <v>0</v>
      </c>
      <c r="AP272" s="155">
        <v>0</v>
      </c>
      <c r="AQ272" s="155">
        <v>0</v>
      </c>
      <c r="AR272" s="155">
        <v>0</v>
      </c>
      <c r="AS272" s="155">
        <v>0</v>
      </c>
      <c r="AT272" s="155">
        <f t="shared" si="157"/>
        <v>0</v>
      </c>
      <c r="AU272" s="156">
        <v>0</v>
      </c>
      <c r="AV272" s="155">
        <v>0</v>
      </c>
      <c r="AW272" s="155">
        <v>0</v>
      </c>
      <c r="AX272" s="155">
        <v>0</v>
      </c>
      <c r="AY272" s="155">
        <v>0</v>
      </c>
      <c r="AZ272" s="155">
        <v>0</v>
      </c>
      <c r="BA272" s="155">
        <v>0</v>
      </c>
      <c r="BB272" s="155">
        <v>0</v>
      </c>
      <c r="BC272" s="155">
        <v>0</v>
      </c>
      <c r="BD272" s="155">
        <v>0</v>
      </c>
      <c r="BE272" s="155">
        <v>0</v>
      </c>
      <c r="BF272" s="155">
        <v>0</v>
      </c>
      <c r="BG272" s="155">
        <v>0</v>
      </c>
      <c r="BH272" s="155">
        <f t="shared" si="158"/>
        <v>0</v>
      </c>
      <c r="BI272" s="156">
        <v>0</v>
      </c>
      <c r="BJ272" s="155">
        <v>0</v>
      </c>
      <c r="BK272" s="155">
        <v>0</v>
      </c>
      <c r="BL272" s="155">
        <v>0</v>
      </c>
      <c r="BM272" s="155">
        <v>0</v>
      </c>
      <c r="BN272" s="155">
        <v>0</v>
      </c>
      <c r="BO272" s="155">
        <v>0</v>
      </c>
      <c r="BP272" s="155">
        <v>0</v>
      </c>
      <c r="BQ272" s="155">
        <v>20252778</v>
      </c>
      <c r="BR272" s="155">
        <v>20252778</v>
      </c>
      <c r="BS272" s="155">
        <v>20252778</v>
      </c>
      <c r="BT272" s="155">
        <v>20252778</v>
      </c>
      <c r="BU272" s="155">
        <v>20252778</v>
      </c>
      <c r="BV272" s="155">
        <f t="shared" si="142"/>
        <v>101263890</v>
      </c>
      <c r="BW272" s="156">
        <f t="shared" si="159"/>
        <v>627836110</v>
      </c>
      <c r="BX272" s="157">
        <v>20252778</v>
      </c>
      <c r="BY272" s="157">
        <v>20252778</v>
      </c>
      <c r="BZ272" s="157">
        <v>20252778</v>
      </c>
      <c r="CA272" s="157">
        <v>20252778</v>
      </c>
      <c r="CB272" s="157">
        <v>20252778</v>
      </c>
      <c r="CC272" s="157">
        <v>20252778</v>
      </c>
      <c r="CD272" s="157">
        <v>20252778</v>
      </c>
      <c r="CE272" s="157">
        <v>20252778</v>
      </c>
      <c r="CF272" s="157">
        <v>20252778</v>
      </c>
      <c r="CG272" s="157">
        <v>20252778</v>
      </c>
      <c r="CH272" s="157">
        <v>20252778</v>
      </c>
      <c r="CI272" s="157">
        <v>20252778</v>
      </c>
      <c r="CJ272" s="155">
        <f t="shared" si="153"/>
        <v>243033336</v>
      </c>
      <c r="CK272" s="156">
        <f t="shared" si="161"/>
        <v>384802774</v>
      </c>
      <c r="CL272" s="155">
        <v>20252778</v>
      </c>
      <c r="CM272" s="155">
        <v>20252778</v>
      </c>
      <c r="CN272" s="155">
        <v>20252778</v>
      </c>
      <c r="CO272" s="155">
        <v>20252778</v>
      </c>
      <c r="CP272" s="155">
        <v>20252778</v>
      </c>
      <c r="CQ272" s="155">
        <v>20252778</v>
      </c>
      <c r="CR272" s="155">
        <v>20252778</v>
      </c>
      <c r="CS272" s="155">
        <v>20252778</v>
      </c>
      <c r="CT272" s="155">
        <v>20252778</v>
      </c>
      <c r="CU272" s="155">
        <v>20252778</v>
      </c>
      <c r="CV272" s="155">
        <v>20252778</v>
      </c>
      <c r="CW272" s="155">
        <v>20252778</v>
      </c>
      <c r="CX272" s="155">
        <f t="shared" si="148"/>
        <v>243033336</v>
      </c>
      <c r="CY272" s="155">
        <f t="shared" si="154"/>
        <v>141769438</v>
      </c>
      <c r="CZ272" s="155">
        <f t="shared" si="160"/>
        <v>5063194.444444444</v>
      </c>
      <c r="DA272" s="155">
        <v>5063194.444444444</v>
      </c>
      <c r="DB272" s="155">
        <v>5063194.444444444</v>
      </c>
      <c r="DC272" s="155">
        <v>5063194.444444444</v>
      </c>
      <c r="DD272" s="155"/>
      <c r="DE272" s="155"/>
      <c r="DF272" s="155"/>
      <c r="DG272" s="155"/>
      <c r="DH272" s="155"/>
      <c r="DI272" s="155"/>
      <c r="DJ272" s="155"/>
      <c r="DK272" s="155"/>
      <c r="DL272" s="155">
        <f t="shared" si="150"/>
        <v>20252777.777777776</v>
      </c>
      <c r="DM272" s="155">
        <f t="shared" si="163"/>
        <v>121516660.22222222</v>
      </c>
      <c r="DN272" s="1">
        <f t="shared" si="164"/>
        <v>2023</v>
      </c>
    </row>
    <row r="273" spans="1:118" ht="13" x14ac:dyDescent="0.25">
      <c r="A273" s="43"/>
      <c r="B273" s="43" t="s">
        <v>39</v>
      </c>
      <c r="C273" s="44"/>
      <c r="D273" s="45" t="s">
        <v>69</v>
      </c>
      <c r="E273" s="147" t="s">
        <v>653</v>
      </c>
      <c r="F273" s="45" t="s">
        <v>74</v>
      </c>
      <c r="G273" s="46">
        <v>45170</v>
      </c>
      <c r="H273" s="46">
        <v>45170</v>
      </c>
      <c r="I273" s="90" t="s">
        <v>1228</v>
      </c>
      <c r="J273" s="147" t="s">
        <v>721</v>
      </c>
      <c r="K273" s="48" t="s">
        <v>50</v>
      </c>
      <c r="L273" s="45"/>
      <c r="M273" s="49" t="str">
        <f t="shared" si="147"/>
        <v>6424</v>
      </c>
      <c r="N273" s="45">
        <v>6424001909</v>
      </c>
      <c r="O273" s="48">
        <v>6424001909</v>
      </c>
      <c r="P273" s="50"/>
      <c r="Q273" s="51"/>
      <c r="R273" s="50">
        <v>261991507</v>
      </c>
      <c r="S273" s="52">
        <f t="shared" si="162"/>
        <v>2183262.5583333331</v>
      </c>
      <c r="T273" s="53">
        <v>0</v>
      </c>
      <c r="U273" s="53">
        <v>0</v>
      </c>
      <c r="V273" s="53">
        <v>0</v>
      </c>
      <c r="W273" s="53">
        <f t="shared" si="165"/>
        <v>0</v>
      </c>
      <c r="X273" s="53">
        <v>0</v>
      </c>
      <c r="Y273" s="53">
        <v>0</v>
      </c>
      <c r="Z273" s="53">
        <v>0</v>
      </c>
      <c r="AA273" s="53">
        <v>0</v>
      </c>
      <c r="AB273" s="53">
        <v>0</v>
      </c>
      <c r="AC273" s="53">
        <v>0</v>
      </c>
      <c r="AD273" s="53">
        <v>0</v>
      </c>
      <c r="AE273" s="53">
        <v>0</v>
      </c>
      <c r="AF273" s="53">
        <v>0</v>
      </c>
      <c r="AG273" s="54">
        <v>0</v>
      </c>
      <c r="AH273" s="53">
        <v>0</v>
      </c>
      <c r="AI273" s="53">
        <v>0</v>
      </c>
      <c r="AJ273" s="53">
        <v>0</v>
      </c>
      <c r="AK273" s="53">
        <f t="shared" si="166"/>
        <v>0</v>
      </c>
      <c r="AL273" s="53">
        <f t="shared" si="167"/>
        <v>0</v>
      </c>
      <c r="AM273" s="53">
        <v>0</v>
      </c>
      <c r="AN273" s="53">
        <v>0</v>
      </c>
      <c r="AO273" s="53">
        <v>0</v>
      </c>
      <c r="AP273" s="53">
        <v>0</v>
      </c>
      <c r="AQ273" s="53">
        <v>0</v>
      </c>
      <c r="AR273" s="53">
        <v>0</v>
      </c>
      <c r="AS273" s="53">
        <v>0</v>
      </c>
      <c r="AT273" s="53">
        <f t="shared" si="157"/>
        <v>0</v>
      </c>
      <c r="AU273" s="54">
        <v>0</v>
      </c>
      <c r="AV273" s="53">
        <v>0</v>
      </c>
      <c r="AW273" s="53">
        <v>0</v>
      </c>
      <c r="AX273" s="53">
        <v>0</v>
      </c>
      <c r="AY273" s="53">
        <v>0</v>
      </c>
      <c r="AZ273" s="53">
        <v>0</v>
      </c>
      <c r="BA273" s="53">
        <v>0</v>
      </c>
      <c r="BB273" s="53">
        <v>0</v>
      </c>
      <c r="BC273" s="53">
        <v>0</v>
      </c>
      <c r="BD273" s="53">
        <v>0</v>
      </c>
      <c r="BE273" s="53">
        <v>0</v>
      </c>
      <c r="BF273" s="53">
        <v>0</v>
      </c>
      <c r="BG273" s="53">
        <v>0</v>
      </c>
      <c r="BH273" s="53">
        <f t="shared" si="158"/>
        <v>0</v>
      </c>
      <c r="BI273" s="54">
        <v>0</v>
      </c>
      <c r="BJ273" s="53">
        <v>0</v>
      </c>
      <c r="BK273" s="53">
        <v>0</v>
      </c>
      <c r="BL273" s="53">
        <v>0</v>
      </c>
      <c r="BM273" s="53">
        <v>0</v>
      </c>
      <c r="BN273" s="53">
        <v>0</v>
      </c>
      <c r="BO273" s="53">
        <v>0</v>
      </c>
      <c r="BP273" s="53">
        <v>0</v>
      </c>
      <c r="BQ273" s="53">
        <v>0</v>
      </c>
      <c r="BR273" s="53">
        <v>4366525</v>
      </c>
      <c r="BS273" s="53">
        <v>4366525</v>
      </c>
      <c r="BT273" s="53">
        <v>4366525</v>
      </c>
      <c r="BU273" s="53">
        <v>4366525</v>
      </c>
      <c r="BV273" s="53">
        <f t="shared" si="142"/>
        <v>17466100</v>
      </c>
      <c r="BW273" s="54">
        <f t="shared" si="159"/>
        <v>244525407</v>
      </c>
      <c r="BX273" s="55">
        <v>4366525</v>
      </c>
      <c r="BY273" s="55">
        <v>4366525</v>
      </c>
      <c r="BZ273" s="55">
        <v>4366525</v>
      </c>
      <c r="CA273" s="55">
        <v>4366525</v>
      </c>
      <c r="CB273" s="55">
        <v>4366525</v>
      </c>
      <c r="CC273" s="55">
        <v>4366525</v>
      </c>
      <c r="CD273" s="55">
        <v>4366525</v>
      </c>
      <c r="CE273" s="55">
        <v>4366525</v>
      </c>
      <c r="CF273" s="55">
        <v>4366525</v>
      </c>
      <c r="CG273" s="55">
        <v>4366525</v>
      </c>
      <c r="CH273" s="55">
        <v>4366525</v>
      </c>
      <c r="CI273" s="55">
        <v>4366525</v>
      </c>
      <c r="CJ273" s="53">
        <f t="shared" si="153"/>
        <v>52398300</v>
      </c>
      <c r="CK273" s="54">
        <f t="shared" si="161"/>
        <v>192127107</v>
      </c>
      <c r="CL273" s="41">
        <v>4366525</v>
      </c>
      <c r="CM273" s="41">
        <v>4366525</v>
      </c>
      <c r="CN273" s="41">
        <v>4366525</v>
      </c>
      <c r="CO273" s="41">
        <v>4366525</v>
      </c>
      <c r="CP273" s="41">
        <v>4366525</v>
      </c>
      <c r="CQ273" s="41">
        <v>4366525</v>
      </c>
      <c r="CR273" s="41">
        <v>4366525</v>
      </c>
      <c r="CS273" s="41">
        <v>4366525</v>
      </c>
      <c r="CT273" s="41">
        <v>4366525</v>
      </c>
      <c r="CU273" s="41">
        <v>4366525</v>
      </c>
      <c r="CV273" s="41">
        <v>4366525</v>
      </c>
      <c r="CW273" s="41">
        <v>4366525</v>
      </c>
      <c r="CX273" s="41">
        <f t="shared" si="148"/>
        <v>52398300</v>
      </c>
      <c r="CY273" s="41">
        <f t="shared" si="154"/>
        <v>139728807</v>
      </c>
      <c r="CZ273" s="41">
        <f t="shared" si="160"/>
        <v>2183262.5583333331</v>
      </c>
      <c r="DA273" s="41">
        <v>2183262.5583333331</v>
      </c>
      <c r="DB273" s="41">
        <v>2183262.5583333331</v>
      </c>
      <c r="DC273" s="41">
        <v>2183262.5583333331</v>
      </c>
      <c r="DD273" s="41"/>
      <c r="DE273" s="41"/>
      <c r="DF273" s="41"/>
      <c r="DG273" s="41"/>
      <c r="DH273" s="41"/>
      <c r="DI273" s="41"/>
      <c r="DJ273" s="41"/>
      <c r="DK273" s="41"/>
      <c r="DL273" s="41">
        <f t="shared" si="150"/>
        <v>8733050.2333333325</v>
      </c>
      <c r="DM273" s="41">
        <f t="shared" si="163"/>
        <v>130995756.76666667</v>
      </c>
      <c r="DN273" s="1">
        <f t="shared" si="164"/>
        <v>2023</v>
      </c>
    </row>
    <row r="274" spans="1:118" ht="13" x14ac:dyDescent="0.25">
      <c r="A274" s="71" t="s">
        <v>195</v>
      </c>
      <c r="B274" s="71" t="s">
        <v>196</v>
      </c>
      <c r="C274" s="72" t="s">
        <v>229</v>
      </c>
      <c r="D274" s="71" t="s">
        <v>82</v>
      </c>
      <c r="E274" s="142" t="s">
        <v>1034</v>
      </c>
      <c r="F274" s="71" t="s">
        <v>250</v>
      </c>
      <c r="G274" s="73">
        <v>45170</v>
      </c>
      <c r="H274" s="73">
        <v>45170</v>
      </c>
      <c r="I274" s="74" t="s">
        <v>1223</v>
      </c>
      <c r="J274" s="142" t="s">
        <v>94</v>
      </c>
      <c r="K274" s="75" t="s">
        <v>66</v>
      </c>
      <c r="L274" s="71" t="s">
        <v>251</v>
      </c>
      <c r="M274" s="38" t="str">
        <f t="shared" si="147"/>
        <v>6274</v>
      </c>
      <c r="N274" s="71">
        <v>6274001903</v>
      </c>
      <c r="O274" s="75">
        <v>6274001903</v>
      </c>
      <c r="P274" s="76"/>
      <c r="Q274" s="77"/>
      <c r="R274" s="76">
        <v>3033103521</v>
      </c>
      <c r="S274" s="78">
        <f t="shared" si="162"/>
        <v>21063218.895833332</v>
      </c>
      <c r="T274" s="41">
        <v>0</v>
      </c>
      <c r="U274" s="41">
        <v>0</v>
      </c>
      <c r="V274" s="41">
        <v>0</v>
      </c>
      <c r="W274" s="41">
        <v>0</v>
      </c>
      <c r="X274" s="41">
        <v>0</v>
      </c>
      <c r="Y274" s="41">
        <v>0</v>
      </c>
      <c r="Z274" s="41">
        <v>0</v>
      </c>
      <c r="AA274" s="41">
        <v>0</v>
      </c>
      <c r="AB274" s="41">
        <v>0</v>
      </c>
      <c r="AC274" s="41">
        <v>0</v>
      </c>
      <c r="AD274" s="41">
        <v>0</v>
      </c>
      <c r="AE274" s="41">
        <v>0</v>
      </c>
      <c r="AF274" s="41">
        <f t="shared" si="156"/>
        <v>0</v>
      </c>
      <c r="AG274" s="95">
        <v>0</v>
      </c>
      <c r="AH274" s="41">
        <v>0</v>
      </c>
      <c r="AI274" s="41">
        <v>0</v>
      </c>
      <c r="AJ274" s="41">
        <v>0</v>
      </c>
      <c r="AK274" s="41">
        <v>0</v>
      </c>
      <c r="AL274" s="41">
        <v>0</v>
      </c>
      <c r="AM274" s="41">
        <v>0</v>
      </c>
      <c r="AN274" s="41">
        <v>0</v>
      </c>
      <c r="AO274" s="41">
        <v>0</v>
      </c>
      <c r="AP274" s="41">
        <v>0</v>
      </c>
      <c r="AQ274" s="41">
        <v>0</v>
      </c>
      <c r="AR274" s="41">
        <v>0</v>
      </c>
      <c r="AS274" s="41">
        <v>0</v>
      </c>
      <c r="AT274" s="41">
        <f t="shared" si="157"/>
        <v>0</v>
      </c>
      <c r="AU274" s="79">
        <v>0</v>
      </c>
      <c r="AV274" s="41">
        <v>0</v>
      </c>
      <c r="AW274" s="41">
        <v>0</v>
      </c>
      <c r="AX274" s="41">
        <v>0</v>
      </c>
      <c r="AY274" s="41">
        <v>0</v>
      </c>
      <c r="AZ274" s="41">
        <v>0</v>
      </c>
      <c r="BA274" s="41">
        <v>0</v>
      </c>
      <c r="BB274" s="41">
        <v>0</v>
      </c>
      <c r="BC274" s="41">
        <v>0</v>
      </c>
      <c r="BD274" s="41">
        <v>0</v>
      </c>
      <c r="BE274" s="41">
        <v>0</v>
      </c>
      <c r="BF274" s="41">
        <v>0</v>
      </c>
      <c r="BG274" s="41">
        <v>0</v>
      </c>
      <c r="BH274" s="41">
        <f t="shared" si="158"/>
        <v>0</v>
      </c>
      <c r="BI274" s="79">
        <v>0</v>
      </c>
      <c r="BJ274" s="41">
        <v>0</v>
      </c>
      <c r="BK274" s="41">
        <v>0</v>
      </c>
      <c r="BL274" s="41">
        <v>0</v>
      </c>
      <c r="BM274" s="41">
        <v>0</v>
      </c>
      <c r="BN274" s="41">
        <v>0</v>
      </c>
      <c r="BO274" s="41">
        <v>0</v>
      </c>
      <c r="BP274" s="41">
        <v>0</v>
      </c>
      <c r="BQ274" s="41">
        <v>0</v>
      </c>
      <c r="BR274" s="41">
        <v>50553294</v>
      </c>
      <c r="BS274" s="41">
        <v>50553294</v>
      </c>
      <c r="BT274" s="41">
        <v>50553294</v>
      </c>
      <c r="BU274" s="41">
        <v>50553294</v>
      </c>
      <c r="BV274" s="41">
        <f t="shared" si="142"/>
        <v>202213176</v>
      </c>
      <c r="BW274" s="79">
        <f t="shared" si="159"/>
        <v>2830890345</v>
      </c>
      <c r="BX274" s="61">
        <v>50553294</v>
      </c>
      <c r="BY274" s="61">
        <v>50553294</v>
      </c>
      <c r="BZ274" s="61">
        <v>50553294</v>
      </c>
      <c r="CA274" s="61">
        <v>50553294</v>
      </c>
      <c r="CB274" s="61">
        <v>50553294</v>
      </c>
      <c r="CC274" s="61">
        <v>50553294</v>
      </c>
      <c r="CD274" s="61">
        <v>50553294</v>
      </c>
      <c r="CE274" s="61">
        <v>50553294</v>
      </c>
      <c r="CF274" s="61">
        <v>50553294</v>
      </c>
      <c r="CG274" s="61">
        <v>50553294</v>
      </c>
      <c r="CH274" s="61">
        <v>50553294</v>
      </c>
      <c r="CI274" s="61">
        <v>50553294</v>
      </c>
      <c r="CJ274" s="41">
        <f t="shared" si="153"/>
        <v>606639528</v>
      </c>
      <c r="CK274" s="79">
        <f t="shared" si="161"/>
        <v>2224250817</v>
      </c>
      <c r="CL274" s="41">
        <v>50553294</v>
      </c>
      <c r="CM274" s="41">
        <v>50553294</v>
      </c>
      <c r="CN274" s="41">
        <v>50553294</v>
      </c>
      <c r="CO274" s="41">
        <v>50553294</v>
      </c>
      <c r="CP274" s="41">
        <v>50553294</v>
      </c>
      <c r="CQ274" s="41">
        <v>50553294</v>
      </c>
      <c r="CR274" s="41">
        <v>50553294</v>
      </c>
      <c r="CS274" s="41">
        <v>50553294</v>
      </c>
      <c r="CT274" s="41">
        <v>50553294</v>
      </c>
      <c r="CU274" s="41">
        <v>50553294</v>
      </c>
      <c r="CV274" s="41">
        <v>50553294</v>
      </c>
      <c r="CW274" s="41">
        <v>50553294</v>
      </c>
      <c r="CX274" s="41">
        <f t="shared" si="148"/>
        <v>606639528</v>
      </c>
      <c r="CY274" s="41">
        <f t="shared" si="154"/>
        <v>1617611289</v>
      </c>
      <c r="CZ274" s="41">
        <f t="shared" si="160"/>
        <v>21063218.895833332</v>
      </c>
      <c r="DA274" s="41">
        <v>21063218.895833332</v>
      </c>
      <c r="DB274" s="41">
        <v>21063218.895833332</v>
      </c>
      <c r="DC274" s="41">
        <v>21063218.895833332</v>
      </c>
      <c r="DD274" s="41"/>
      <c r="DE274" s="41"/>
      <c r="DF274" s="41"/>
      <c r="DG274" s="41"/>
      <c r="DH274" s="41"/>
      <c r="DI274" s="41"/>
      <c r="DJ274" s="41"/>
      <c r="DK274" s="41"/>
      <c r="DL274" s="41">
        <f t="shared" si="150"/>
        <v>84252875.583333328</v>
      </c>
      <c r="DM274" s="41">
        <f t="shared" si="163"/>
        <v>1533358413.4166667</v>
      </c>
      <c r="DN274" s="1">
        <f t="shared" si="164"/>
        <v>2023</v>
      </c>
    </row>
    <row r="275" spans="1:118" ht="13" x14ac:dyDescent="0.25">
      <c r="A275" s="71" t="s">
        <v>195</v>
      </c>
      <c r="B275" s="71" t="s">
        <v>196</v>
      </c>
      <c r="C275" s="72" t="s">
        <v>213</v>
      </c>
      <c r="D275" s="71" t="s">
        <v>82</v>
      </c>
      <c r="E275" s="142" t="s">
        <v>1035</v>
      </c>
      <c r="F275" s="71" t="s">
        <v>252</v>
      </c>
      <c r="G275" s="73">
        <v>45170</v>
      </c>
      <c r="H275" s="73">
        <v>45170</v>
      </c>
      <c r="I275" s="74" t="s">
        <v>1223</v>
      </c>
      <c r="J275" s="142" t="s">
        <v>94</v>
      </c>
      <c r="K275" s="75" t="s">
        <v>66</v>
      </c>
      <c r="L275" s="71" t="s">
        <v>253</v>
      </c>
      <c r="M275" s="38" t="str">
        <f t="shared" si="147"/>
        <v>6274</v>
      </c>
      <c r="N275" s="71">
        <v>6274001903</v>
      </c>
      <c r="O275" s="75">
        <v>6274001903</v>
      </c>
      <c r="P275" s="76"/>
      <c r="Q275" s="77"/>
      <c r="R275" s="76">
        <v>2381394958</v>
      </c>
      <c r="S275" s="78">
        <f t="shared" si="162"/>
        <v>16537464.986111112</v>
      </c>
      <c r="T275" s="41">
        <v>0</v>
      </c>
      <c r="U275" s="41">
        <v>0</v>
      </c>
      <c r="V275" s="41">
        <v>0</v>
      </c>
      <c r="W275" s="41">
        <v>0</v>
      </c>
      <c r="X275" s="41">
        <v>0</v>
      </c>
      <c r="Y275" s="41">
        <v>0</v>
      </c>
      <c r="Z275" s="41">
        <v>0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f t="shared" si="156"/>
        <v>0</v>
      </c>
      <c r="AG275" s="95">
        <v>0</v>
      </c>
      <c r="AH275" s="41">
        <v>0</v>
      </c>
      <c r="AI275" s="41">
        <v>0</v>
      </c>
      <c r="AJ275" s="41">
        <v>0</v>
      </c>
      <c r="AK275" s="41">
        <v>0</v>
      </c>
      <c r="AL275" s="41">
        <v>0</v>
      </c>
      <c r="AM275" s="41">
        <v>0</v>
      </c>
      <c r="AN275" s="41">
        <v>0</v>
      </c>
      <c r="AO275" s="41">
        <v>0</v>
      </c>
      <c r="AP275" s="41">
        <v>0</v>
      </c>
      <c r="AQ275" s="41">
        <v>0</v>
      </c>
      <c r="AR275" s="41">
        <v>0</v>
      </c>
      <c r="AS275" s="41">
        <v>0</v>
      </c>
      <c r="AT275" s="41">
        <f t="shared" si="157"/>
        <v>0</v>
      </c>
      <c r="AU275" s="79">
        <v>0</v>
      </c>
      <c r="AV275" s="41">
        <v>0</v>
      </c>
      <c r="AW275" s="41">
        <v>0</v>
      </c>
      <c r="AX275" s="41">
        <v>0</v>
      </c>
      <c r="AY275" s="41">
        <v>0</v>
      </c>
      <c r="AZ275" s="41">
        <v>0</v>
      </c>
      <c r="BA275" s="41">
        <v>0</v>
      </c>
      <c r="BB275" s="41">
        <v>0</v>
      </c>
      <c r="BC275" s="41">
        <v>0</v>
      </c>
      <c r="BD275" s="41">
        <v>0</v>
      </c>
      <c r="BE275" s="41">
        <v>0</v>
      </c>
      <c r="BF275" s="41">
        <v>0</v>
      </c>
      <c r="BG275" s="41">
        <v>0</v>
      </c>
      <c r="BH275" s="41">
        <f t="shared" si="158"/>
        <v>0</v>
      </c>
      <c r="BI275" s="79">
        <v>0</v>
      </c>
      <c r="BJ275" s="41">
        <v>0</v>
      </c>
      <c r="BK275" s="41">
        <v>0</v>
      </c>
      <c r="BL275" s="41">
        <v>0</v>
      </c>
      <c r="BM275" s="41">
        <v>0</v>
      </c>
      <c r="BN275" s="41">
        <v>0</v>
      </c>
      <c r="BO275" s="41">
        <v>0</v>
      </c>
      <c r="BP275" s="41">
        <v>0</v>
      </c>
      <c r="BQ275" s="41">
        <v>0</v>
      </c>
      <c r="BR275" s="41">
        <v>39689916</v>
      </c>
      <c r="BS275" s="41">
        <v>39689916</v>
      </c>
      <c r="BT275" s="41">
        <v>39689916</v>
      </c>
      <c r="BU275" s="41">
        <v>39689916</v>
      </c>
      <c r="BV275" s="41">
        <f t="shared" si="142"/>
        <v>158759664</v>
      </c>
      <c r="BW275" s="79">
        <f t="shared" si="159"/>
        <v>2222635294</v>
      </c>
      <c r="BX275" s="61">
        <v>39689916</v>
      </c>
      <c r="BY275" s="61">
        <v>39689916</v>
      </c>
      <c r="BZ275" s="61">
        <v>39689916</v>
      </c>
      <c r="CA275" s="61">
        <v>39689916</v>
      </c>
      <c r="CB275" s="61">
        <v>39689916</v>
      </c>
      <c r="CC275" s="61">
        <v>39689916</v>
      </c>
      <c r="CD275" s="61">
        <v>39689916</v>
      </c>
      <c r="CE275" s="61">
        <v>39689916</v>
      </c>
      <c r="CF275" s="61">
        <v>39689916</v>
      </c>
      <c r="CG275" s="61">
        <v>39689916</v>
      </c>
      <c r="CH275" s="61">
        <v>39689916</v>
      </c>
      <c r="CI275" s="61">
        <v>39689916</v>
      </c>
      <c r="CJ275" s="41">
        <f t="shared" si="153"/>
        <v>476278992</v>
      </c>
      <c r="CK275" s="79">
        <f t="shared" si="161"/>
        <v>1746356302</v>
      </c>
      <c r="CL275" s="41">
        <v>39689916</v>
      </c>
      <c r="CM275" s="41">
        <v>39689916</v>
      </c>
      <c r="CN275" s="41">
        <v>39689916</v>
      </c>
      <c r="CO275" s="41">
        <v>39689916</v>
      </c>
      <c r="CP275" s="41">
        <v>39689916</v>
      </c>
      <c r="CQ275" s="41">
        <v>39689916</v>
      </c>
      <c r="CR275" s="41">
        <v>39689916</v>
      </c>
      <c r="CS275" s="41">
        <v>39689916</v>
      </c>
      <c r="CT275" s="41">
        <v>39689916</v>
      </c>
      <c r="CU275" s="41">
        <v>39689916</v>
      </c>
      <c r="CV275" s="41">
        <v>39689916</v>
      </c>
      <c r="CW275" s="41">
        <v>39689916</v>
      </c>
      <c r="CX275" s="41">
        <f t="shared" si="148"/>
        <v>476278992</v>
      </c>
      <c r="CY275" s="41">
        <f t="shared" si="154"/>
        <v>1270077310</v>
      </c>
      <c r="CZ275" s="41">
        <f t="shared" si="160"/>
        <v>16537464.986111112</v>
      </c>
      <c r="DA275" s="41">
        <v>16537464.986111112</v>
      </c>
      <c r="DB275" s="41">
        <v>16537464.986111112</v>
      </c>
      <c r="DC275" s="41">
        <v>16537464.986111112</v>
      </c>
      <c r="DD275" s="41"/>
      <c r="DE275" s="41"/>
      <c r="DF275" s="41"/>
      <c r="DG275" s="41"/>
      <c r="DH275" s="41"/>
      <c r="DI275" s="41"/>
      <c r="DJ275" s="41"/>
      <c r="DK275" s="41"/>
      <c r="DL275" s="41">
        <f t="shared" si="150"/>
        <v>66149859.944444448</v>
      </c>
      <c r="DM275" s="41">
        <f t="shared" si="163"/>
        <v>1203927450.0555556</v>
      </c>
      <c r="DN275" s="1">
        <f t="shared" si="164"/>
        <v>2023</v>
      </c>
    </row>
    <row r="276" spans="1:118" ht="13" x14ac:dyDescent="0.25">
      <c r="A276" s="71" t="s">
        <v>195</v>
      </c>
      <c r="B276" s="71" t="s">
        <v>196</v>
      </c>
      <c r="C276" s="72" t="s">
        <v>213</v>
      </c>
      <c r="D276" s="71" t="s">
        <v>64</v>
      </c>
      <c r="E276" s="142" t="s">
        <v>1039</v>
      </c>
      <c r="F276" s="71" t="s">
        <v>260</v>
      </c>
      <c r="G276" s="73">
        <v>45170</v>
      </c>
      <c r="H276" s="73">
        <v>45170</v>
      </c>
      <c r="I276" s="74" t="s">
        <v>1194</v>
      </c>
      <c r="J276" s="142" t="s">
        <v>94</v>
      </c>
      <c r="K276" s="75" t="s">
        <v>66</v>
      </c>
      <c r="L276" s="71" t="s">
        <v>215</v>
      </c>
      <c r="M276" s="38" t="str">
        <f t="shared" si="147"/>
        <v>6274</v>
      </c>
      <c r="N276" s="71">
        <v>6274001909</v>
      </c>
      <c r="O276" s="75">
        <v>6274001903</v>
      </c>
      <c r="P276" s="76"/>
      <c r="Q276" s="77"/>
      <c r="R276" s="76">
        <v>6445602086</v>
      </c>
      <c r="S276" s="78">
        <f t="shared" si="162"/>
        <v>21485340.286666665</v>
      </c>
      <c r="T276" s="41">
        <v>0</v>
      </c>
      <c r="U276" s="41">
        <v>0</v>
      </c>
      <c r="V276" s="41">
        <v>0</v>
      </c>
      <c r="W276" s="41">
        <v>0</v>
      </c>
      <c r="X276" s="41">
        <v>0</v>
      </c>
      <c r="Y276" s="41">
        <v>0</v>
      </c>
      <c r="Z276" s="41">
        <v>0</v>
      </c>
      <c r="AA276" s="41">
        <v>0</v>
      </c>
      <c r="AB276" s="41">
        <v>0</v>
      </c>
      <c r="AC276" s="41">
        <v>0</v>
      </c>
      <c r="AD276" s="41">
        <v>0</v>
      </c>
      <c r="AE276" s="41">
        <v>0</v>
      </c>
      <c r="AF276" s="41">
        <f t="shared" si="156"/>
        <v>0</v>
      </c>
      <c r="AG276" s="95">
        <v>0</v>
      </c>
      <c r="AH276" s="41">
        <v>0</v>
      </c>
      <c r="AI276" s="41">
        <v>0</v>
      </c>
      <c r="AJ276" s="41">
        <v>0</v>
      </c>
      <c r="AK276" s="41">
        <v>0</v>
      </c>
      <c r="AL276" s="41">
        <v>0</v>
      </c>
      <c r="AM276" s="41">
        <v>0</v>
      </c>
      <c r="AN276" s="41">
        <v>0</v>
      </c>
      <c r="AO276" s="41">
        <v>0</v>
      </c>
      <c r="AP276" s="41">
        <v>0</v>
      </c>
      <c r="AQ276" s="41">
        <v>0</v>
      </c>
      <c r="AR276" s="41">
        <v>0</v>
      </c>
      <c r="AS276" s="41">
        <v>0</v>
      </c>
      <c r="AT276" s="41">
        <f t="shared" si="157"/>
        <v>0</v>
      </c>
      <c r="AU276" s="79">
        <v>0</v>
      </c>
      <c r="AV276" s="41">
        <v>0</v>
      </c>
      <c r="AW276" s="41">
        <v>0</v>
      </c>
      <c r="AX276" s="41">
        <v>0</v>
      </c>
      <c r="AY276" s="41">
        <v>0</v>
      </c>
      <c r="AZ276" s="41">
        <v>0</v>
      </c>
      <c r="BA276" s="41">
        <v>0</v>
      </c>
      <c r="BB276" s="41">
        <v>0</v>
      </c>
      <c r="BC276" s="41">
        <v>0</v>
      </c>
      <c r="BD276" s="41">
        <v>0</v>
      </c>
      <c r="BE276" s="41">
        <v>0</v>
      </c>
      <c r="BF276" s="41">
        <v>0</v>
      </c>
      <c r="BG276" s="41">
        <v>0</v>
      </c>
      <c r="BH276" s="41">
        <f t="shared" si="158"/>
        <v>0</v>
      </c>
      <c r="BI276" s="79">
        <v>0</v>
      </c>
      <c r="BJ276" s="41">
        <v>0</v>
      </c>
      <c r="BK276" s="41">
        <v>0</v>
      </c>
      <c r="BL276" s="41">
        <v>0</v>
      </c>
      <c r="BM276" s="41">
        <v>0</v>
      </c>
      <c r="BN276" s="41">
        <v>0</v>
      </c>
      <c r="BO276" s="41">
        <v>0</v>
      </c>
      <c r="BP276" s="41">
        <v>0</v>
      </c>
      <c r="BQ276" s="41">
        <v>0</v>
      </c>
      <c r="BR276" s="41">
        <v>35808901</v>
      </c>
      <c r="BS276" s="41">
        <v>35808901</v>
      </c>
      <c r="BT276" s="41">
        <v>35808901</v>
      </c>
      <c r="BU276" s="41">
        <v>35808901</v>
      </c>
      <c r="BV276" s="41">
        <f t="shared" si="142"/>
        <v>143235604</v>
      </c>
      <c r="BW276" s="79">
        <f t="shared" si="159"/>
        <v>6302366482</v>
      </c>
      <c r="BX276" s="61">
        <v>35808901</v>
      </c>
      <c r="BY276" s="61">
        <v>35808901</v>
      </c>
      <c r="BZ276" s="61">
        <v>35808901</v>
      </c>
      <c r="CA276" s="61">
        <v>35808901</v>
      </c>
      <c r="CB276" s="61">
        <v>35808901</v>
      </c>
      <c r="CC276" s="61">
        <v>35808901</v>
      </c>
      <c r="CD276" s="61">
        <v>35808901</v>
      </c>
      <c r="CE276" s="61">
        <v>35808901</v>
      </c>
      <c r="CF276" s="61">
        <v>35808901</v>
      </c>
      <c r="CG276" s="61">
        <v>35808901</v>
      </c>
      <c r="CH276" s="61">
        <v>35808901</v>
      </c>
      <c r="CI276" s="61">
        <v>35808901</v>
      </c>
      <c r="CJ276" s="41">
        <f t="shared" si="153"/>
        <v>429706812</v>
      </c>
      <c r="CK276" s="79">
        <f t="shared" si="161"/>
        <v>5872659670</v>
      </c>
      <c r="CL276" s="41">
        <v>35808901</v>
      </c>
      <c r="CM276" s="41">
        <v>35808901</v>
      </c>
      <c r="CN276" s="41">
        <v>35808901</v>
      </c>
      <c r="CO276" s="41">
        <v>35808901</v>
      </c>
      <c r="CP276" s="41">
        <v>35808901</v>
      </c>
      <c r="CQ276" s="41">
        <v>35808901</v>
      </c>
      <c r="CR276" s="41">
        <v>35808901</v>
      </c>
      <c r="CS276" s="41">
        <v>35808901</v>
      </c>
      <c r="CT276" s="41">
        <v>35808901</v>
      </c>
      <c r="CU276" s="41">
        <v>35808901</v>
      </c>
      <c r="CV276" s="41">
        <v>35808901</v>
      </c>
      <c r="CW276" s="41">
        <v>35808901</v>
      </c>
      <c r="CX276" s="41">
        <f t="shared" si="148"/>
        <v>429706812</v>
      </c>
      <c r="CY276" s="41">
        <f t="shared" si="154"/>
        <v>5442952858</v>
      </c>
      <c r="CZ276" s="41">
        <f t="shared" si="160"/>
        <v>21485340.286666665</v>
      </c>
      <c r="DA276" s="41">
        <v>21485340.286666665</v>
      </c>
      <c r="DB276" s="41">
        <v>21485340.286666665</v>
      </c>
      <c r="DC276" s="41">
        <v>21485340.286666665</v>
      </c>
      <c r="DD276" s="41"/>
      <c r="DE276" s="41"/>
      <c r="DF276" s="41"/>
      <c r="DG276" s="41"/>
      <c r="DH276" s="41"/>
      <c r="DI276" s="41"/>
      <c r="DJ276" s="41"/>
      <c r="DK276" s="41"/>
      <c r="DL276" s="41">
        <f t="shared" si="150"/>
        <v>85941361.146666661</v>
      </c>
      <c r="DM276" s="41">
        <f t="shared" si="163"/>
        <v>5357011496.8533335</v>
      </c>
      <c r="DN276" s="1">
        <f t="shared" si="164"/>
        <v>2023</v>
      </c>
    </row>
    <row r="277" spans="1:118" ht="13" x14ac:dyDescent="0.25">
      <c r="A277" s="80" t="s">
        <v>344</v>
      </c>
      <c r="B277" s="71" t="s">
        <v>196</v>
      </c>
      <c r="C277" s="72" t="s">
        <v>201</v>
      </c>
      <c r="D277" s="71" t="s">
        <v>82</v>
      </c>
      <c r="E277" s="142" t="s">
        <v>1154</v>
      </c>
      <c r="F277" s="71" t="s">
        <v>358</v>
      </c>
      <c r="G277" s="73">
        <v>45170</v>
      </c>
      <c r="H277" s="73">
        <v>45170</v>
      </c>
      <c r="I277" s="74" t="s">
        <v>1223</v>
      </c>
      <c r="J277" s="142" t="s">
        <v>619</v>
      </c>
      <c r="K277" s="75" t="s">
        <v>43</v>
      </c>
      <c r="L277" s="71" t="s">
        <v>247</v>
      </c>
      <c r="M277" s="38" t="str">
        <f t="shared" si="147"/>
        <v>6274</v>
      </c>
      <c r="N277" s="71">
        <v>6274001903</v>
      </c>
      <c r="O277" s="75" t="s">
        <v>346</v>
      </c>
      <c r="P277" s="76"/>
      <c r="Q277" s="77"/>
      <c r="R277" s="76">
        <v>98000000</v>
      </c>
      <c r="S277" s="170">
        <f t="shared" si="162"/>
        <v>680555.5555555555</v>
      </c>
      <c r="T277" s="155">
        <v>0</v>
      </c>
      <c r="U277" s="155">
        <v>0</v>
      </c>
      <c r="V277" s="155">
        <v>0</v>
      </c>
      <c r="W277" s="155">
        <v>0</v>
      </c>
      <c r="X277" s="155">
        <v>0</v>
      </c>
      <c r="Y277" s="155">
        <v>0</v>
      </c>
      <c r="Z277" s="155">
        <v>0</v>
      </c>
      <c r="AA277" s="155">
        <v>0</v>
      </c>
      <c r="AB277" s="155">
        <v>0</v>
      </c>
      <c r="AC277" s="155">
        <v>0</v>
      </c>
      <c r="AD277" s="155">
        <v>0</v>
      </c>
      <c r="AE277" s="155">
        <v>0</v>
      </c>
      <c r="AF277" s="155">
        <f t="shared" si="156"/>
        <v>0</v>
      </c>
      <c r="AG277" s="156">
        <v>0</v>
      </c>
      <c r="AH277" s="155">
        <v>0</v>
      </c>
      <c r="AI277" s="155">
        <v>0</v>
      </c>
      <c r="AJ277" s="155">
        <v>0</v>
      </c>
      <c r="AK277" s="155">
        <v>0</v>
      </c>
      <c r="AL277" s="155">
        <v>0</v>
      </c>
      <c r="AM277" s="155">
        <v>0</v>
      </c>
      <c r="AN277" s="155">
        <v>0</v>
      </c>
      <c r="AO277" s="155">
        <v>0</v>
      </c>
      <c r="AP277" s="155">
        <v>0</v>
      </c>
      <c r="AQ277" s="155">
        <v>0</v>
      </c>
      <c r="AR277" s="155">
        <v>0</v>
      </c>
      <c r="AS277" s="155">
        <v>0</v>
      </c>
      <c r="AT277" s="155">
        <f t="shared" si="157"/>
        <v>0</v>
      </c>
      <c r="AU277" s="156">
        <v>0</v>
      </c>
      <c r="AV277" s="155">
        <v>0</v>
      </c>
      <c r="AW277" s="155">
        <v>0</v>
      </c>
      <c r="AX277" s="155">
        <v>0</v>
      </c>
      <c r="AY277" s="155">
        <v>0</v>
      </c>
      <c r="AZ277" s="155">
        <v>0</v>
      </c>
      <c r="BA277" s="155">
        <v>0</v>
      </c>
      <c r="BB277" s="155">
        <v>0</v>
      </c>
      <c r="BC277" s="155">
        <v>0</v>
      </c>
      <c r="BD277" s="155">
        <v>0</v>
      </c>
      <c r="BE277" s="155">
        <v>0</v>
      </c>
      <c r="BF277" s="155">
        <v>0</v>
      </c>
      <c r="BG277" s="155">
        <v>0</v>
      </c>
      <c r="BH277" s="155">
        <f t="shared" si="158"/>
        <v>0</v>
      </c>
      <c r="BI277" s="156">
        <v>0</v>
      </c>
      <c r="BJ277" s="155">
        <v>0</v>
      </c>
      <c r="BK277" s="155">
        <v>0</v>
      </c>
      <c r="BL277" s="155">
        <v>0</v>
      </c>
      <c r="BM277" s="155">
        <v>0</v>
      </c>
      <c r="BN277" s="155">
        <v>0</v>
      </c>
      <c r="BO277" s="155">
        <v>0</v>
      </c>
      <c r="BP277" s="155">
        <v>0</v>
      </c>
      <c r="BQ277" s="155">
        <v>0</v>
      </c>
      <c r="BR277" s="155">
        <v>1633334</v>
      </c>
      <c r="BS277" s="155">
        <v>1633334</v>
      </c>
      <c r="BT277" s="155">
        <v>1633334</v>
      </c>
      <c r="BU277" s="155">
        <v>1633334</v>
      </c>
      <c r="BV277" s="155">
        <f t="shared" si="142"/>
        <v>6533336</v>
      </c>
      <c r="BW277" s="156">
        <f t="shared" si="159"/>
        <v>91466664</v>
      </c>
      <c r="BX277" s="157">
        <v>1633334</v>
      </c>
      <c r="BY277" s="157">
        <v>1633334</v>
      </c>
      <c r="BZ277" s="157">
        <v>1633334</v>
      </c>
      <c r="CA277" s="157">
        <v>1633334</v>
      </c>
      <c r="CB277" s="157">
        <v>1633334</v>
      </c>
      <c r="CC277" s="157">
        <v>1633334</v>
      </c>
      <c r="CD277" s="157">
        <v>1633334</v>
      </c>
      <c r="CE277" s="157">
        <v>1633334</v>
      </c>
      <c r="CF277" s="157">
        <v>1633334</v>
      </c>
      <c r="CG277" s="157">
        <v>1633334</v>
      </c>
      <c r="CH277" s="157">
        <v>1633334</v>
      </c>
      <c r="CI277" s="157">
        <v>1633334</v>
      </c>
      <c r="CJ277" s="155">
        <f t="shared" ref="CJ277:CJ309" si="168">+SUM(BX277:CI277)</f>
        <v>19600008</v>
      </c>
      <c r="CK277" s="156">
        <f t="shared" si="161"/>
        <v>71866656</v>
      </c>
      <c r="CL277" s="155">
        <v>1633334</v>
      </c>
      <c r="CM277" s="155">
        <v>1633334</v>
      </c>
      <c r="CN277" s="155">
        <v>1633334</v>
      </c>
      <c r="CO277" s="155">
        <v>1633334</v>
      </c>
      <c r="CP277" s="155">
        <v>1633334</v>
      </c>
      <c r="CQ277" s="155">
        <v>1633334</v>
      </c>
      <c r="CR277" s="155">
        <v>1633334</v>
      </c>
      <c r="CS277" s="155">
        <v>1633334</v>
      </c>
      <c r="CT277" s="155">
        <v>1633334</v>
      </c>
      <c r="CU277" s="155">
        <v>1633334</v>
      </c>
      <c r="CV277" s="155">
        <v>1633334</v>
      </c>
      <c r="CW277" s="155">
        <v>1633334</v>
      </c>
      <c r="CX277" s="155">
        <f t="shared" si="148"/>
        <v>19600008</v>
      </c>
      <c r="CY277" s="155">
        <f t="shared" ref="CY277:CY309" si="169">+CK277-CX277</f>
        <v>52266648</v>
      </c>
      <c r="CZ277" s="155">
        <f t="shared" si="160"/>
        <v>680555.5555555555</v>
      </c>
      <c r="DA277" s="155">
        <v>680555.5555555555</v>
      </c>
      <c r="DB277" s="155">
        <v>680555.5555555555</v>
      </c>
      <c r="DC277" s="155">
        <v>680555.5555555555</v>
      </c>
      <c r="DD277" s="155"/>
      <c r="DE277" s="155"/>
      <c r="DF277" s="155"/>
      <c r="DG277" s="155"/>
      <c r="DH277" s="155"/>
      <c r="DI277" s="155"/>
      <c r="DJ277" s="155"/>
      <c r="DK277" s="155"/>
      <c r="DL277" s="155">
        <f t="shared" si="150"/>
        <v>2722222.222222222</v>
      </c>
      <c r="DM277" s="155">
        <f t="shared" si="163"/>
        <v>49544425.777777776</v>
      </c>
      <c r="DN277" s="1">
        <f t="shared" si="164"/>
        <v>2023</v>
      </c>
    </row>
    <row r="278" spans="1:118" ht="13" x14ac:dyDescent="0.25">
      <c r="A278" s="80" t="s">
        <v>344</v>
      </c>
      <c r="B278" s="71" t="s">
        <v>196</v>
      </c>
      <c r="C278" s="72" t="s">
        <v>201</v>
      </c>
      <c r="D278" s="71" t="s">
        <v>82</v>
      </c>
      <c r="E278" s="142" t="s">
        <v>1155</v>
      </c>
      <c r="F278" s="71" t="s">
        <v>359</v>
      </c>
      <c r="G278" s="73">
        <v>45170</v>
      </c>
      <c r="H278" s="73">
        <v>45170</v>
      </c>
      <c r="I278" s="74" t="s">
        <v>1223</v>
      </c>
      <c r="J278" s="142" t="s">
        <v>619</v>
      </c>
      <c r="K278" s="75" t="s">
        <v>43</v>
      </c>
      <c r="L278" s="71" t="s">
        <v>249</v>
      </c>
      <c r="M278" s="38" t="str">
        <f t="shared" si="147"/>
        <v>6274</v>
      </c>
      <c r="N278" s="71">
        <v>6274001903</v>
      </c>
      <c r="O278" s="75" t="s">
        <v>346</v>
      </c>
      <c r="P278" s="76"/>
      <c r="Q278" s="77"/>
      <c r="R278" s="76">
        <v>91000000</v>
      </c>
      <c r="S278" s="170">
        <f t="shared" si="162"/>
        <v>631944.4444444445</v>
      </c>
      <c r="T278" s="155">
        <v>0</v>
      </c>
      <c r="U278" s="155">
        <v>0</v>
      </c>
      <c r="V278" s="155">
        <v>0</v>
      </c>
      <c r="W278" s="155">
        <v>0</v>
      </c>
      <c r="X278" s="155">
        <v>0</v>
      </c>
      <c r="Y278" s="155">
        <v>0</v>
      </c>
      <c r="Z278" s="155">
        <v>0</v>
      </c>
      <c r="AA278" s="155">
        <v>0</v>
      </c>
      <c r="AB278" s="155">
        <v>0</v>
      </c>
      <c r="AC278" s="155">
        <v>0</v>
      </c>
      <c r="AD278" s="155">
        <v>0</v>
      </c>
      <c r="AE278" s="155">
        <v>0</v>
      </c>
      <c r="AF278" s="155">
        <f t="shared" si="156"/>
        <v>0</v>
      </c>
      <c r="AG278" s="156">
        <v>0</v>
      </c>
      <c r="AH278" s="155">
        <v>0</v>
      </c>
      <c r="AI278" s="155">
        <v>0</v>
      </c>
      <c r="AJ278" s="155">
        <v>0</v>
      </c>
      <c r="AK278" s="155">
        <v>0</v>
      </c>
      <c r="AL278" s="155">
        <v>0</v>
      </c>
      <c r="AM278" s="155">
        <v>0</v>
      </c>
      <c r="AN278" s="155">
        <v>0</v>
      </c>
      <c r="AO278" s="155">
        <v>0</v>
      </c>
      <c r="AP278" s="155">
        <v>0</v>
      </c>
      <c r="AQ278" s="155">
        <v>0</v>
      </c>
      <c r="AR278" s="155">
        <v>0</v>
      </c>
      <c r="AS278" s="155">
        <v>0</v>
      </c>
      <c r="AT278" s="155">
        <f t="shared" si="157"/>
        <v>0</v>
      </c>
      <c r="AU278" s="156">
        <v>0</v>
      </c>
      <c r="AV278" s="155">
        <v>0</v>
      </c>
      <c r="AW278" s="155">
        <v>0</v>
      </c>
      <c r="AX278" s="155">
        <v>0</v>
      </c>
      <c r="AY278" s="155">
        <v>0</v>
      </c>
      <c r="AZ278" s="155">
        <v>0</v>
      </c>
      <c r="BA278" s="155">
        <v>0</v>
      </c>
      <c r="BB278" s="155">
        <v>0</v>
      </c>
      <c r="BC278" s="155">
        <v>0</v>
      </c>
      <c r="BD278" s="155">
        <v>0</v>
      </c>
      <c r="BE278" s="155">
        <v>0</v>
      </c>
      <c r="BF278" s="155">
        <v>0</v>
      </c>
      <c r="BG278" s="155">
        <v>0</v>
      </c>
      <c r="BH278" s="155">
        <f t="shared" si="158"/>
        <v>0</v>
      </c>
      <c r="BI278" s="156">
        <v>0</v>
      </c>
      <c r="BJ278" s="155">
        <v>0</v>
      </c>
      <c r="BK278" s="155">
        <v>0</v>
      </c>
      <c r="BL278" s="155">
        <v>0</v>
      </c>
      <c r="BM278" s="155">
        <v>0</v>
      </c>
      <c r="BN278" s="155">
        <v>0</v>
      </c>
      <c r="BO278" s="155">
        <v>0</v>
      </c>
      <c r="BP278" s="155">
        <v>0</v>
      </c>
      <c r="BQ278" s="155">
        <v>0</v>
      </c>
      <c r="BR278" s="155">
        <v>1516666</v>
      </c>
      <c r="BS278" s="155">
        <v>1516666</v>
      </c>
      <c r="BT278" s="155">
        <v>1516666</v>
      </c>
      <c r="BU278" s="155">
        <v>1516666</v>
      </c>
      <c r="BV278" s="155">
        <f t="shared" si="142"/>
        <v>6066664</v>
      </c>
      <c r="BW278" s="156">
        <f t="shared" si="159"/>
        <v>84933336</v>
      </c>
      <c r="BX278" s="157">
        <v>1516666</v>
      </c>
      <c r="BY278" s="157">
        <v>1516666</v>
      </c>
      <c r="BZ278" s="157">
        <v>1516666</v>
      </c>
      <c r="CA278" s="157">
        <v>1516666</v>
      </c>
      <c r="CB278" s="157">
        <v>1516666</v>
      </c>
      <c r="CC278" s="157">
        <v>1516666</v>
      </c>
      <c r="CD278" s="157">
        <v>1516666</v>
      </c>
      <c r="CE278" s="157">
        <v>1516666</v>
      </c>
      <c r="CF278" s="157">
        <v>1516666</v>
      </c>
      <c r="CG278" s="157">
        <v>1516666</v>
      </c>
      <c r="CH278" s="157">
        <v>1516666</v>
      </c>
      <c r="CI278" s="157">
        <v>1516666</v>
      </c>
      <c r="CJ278" s="155">
        <f t="shared" si="168"/>
        <v>18199992</v>
      </c>
      <c r="CK278" s="156">
        <f t="shared" si="161"/>
        <v>66733344</v>
      </c>
      <c r="CL278" s="155">
        <v>1516666</v>
      </c>
      <c r="CM278" s="155">
        <v>1516666</v>
      </c>
      <c r="CN278" s="155">
        <v>1516666</v>
      </c>
      <c r="CO278" s="155">
        <v>1516666</v>
      </c>
      <c r="CP278" s="155">
        <v>1516666</v>
      </c>
      <c r="CQ278" s="155">
        <v>1516666</v>
      </c>
      <c r="CR278" s="155">
        <v>1516666</v>
      </c>
      <c r="CS278" s="155">
        <v>1516666</v>
      </c>
      <c r="CT278" s="155">
        <v>1516666</v>
      </c>
      <c r="CU278" s="155">
        <v>1516666</v>
      </c>
      <c r="CV278" s="155">
        <v>1516666</v>
      </c>
      <c r="CW278" s="155">
        <v>1516666</v>
      </c>
      <c r="CX278" s="155">
        <f t="shared" si="148"/>
        <v>18199992</v>
      </c>
      <c r="CY278" s="155">
        <f t="shared" si="169"/>
        <v>48533352</v>
      </c>
      <c r="CZ278" s="155">
        <f t="shared" si="160"/>
        <v>631944.4444444445</v>
      </c>
      <c r="DA278" s="155">
        <v>631944.4444444445</v>
      </c>
      <c r="DB278" s="155">
        <v>631944.4444444445</v>
      </c>
      <c r="DC278" s="155">
        <v>631944.4444444445</v>
      </c>
      <c r="DD278" s="155"/>
      <c r="DE278" s="155"/>
      <c r="DF278" s="155"/>
      <c r="DG278" s="155"/>
      <c r="DH278" s="155"/>
      <c r="DI278" s="155"/>
      <c r="DJ278" s="155"/>
      <c r="DK278" s="155"/>
      <c r="DL278" s="155">
        <f t="shared" si="150"/>
        <v>2527777.777777778</v>
      </c>
      <c r="DM278" s="155">
        <f t="shared" si="163"/>
        <v>46005574.222222224</v>
      </c>
      <c r="DN278" s="1">
        <f t="shared" si="164"/>
        <v>2023</v>
      </c>
    </row>
    <row r="279" spans="1:118" ht="13" x14ac:dyDescent="0.25">
      <c r="A279" s="80" t="s">
        <v>344</v>
      </c>
      <c r="B279" s="71" t="s">
        <v>196</v>
      </c>
      <c r="C279" s="72" t="s">
        <v>213</v>
      </c>
      <c r="D279" s="71" t="s">
        <v>82</v>
      </c>
      <c r="E279" s="142" t="s">
        <v>1156</v>
      </c>
      <c r="F279" s="71" t="s">
        <v>360</v>
      </c>
      <c r="G279" s="73">
        <v>45170</v>
      </c>
      <c r="H279" s="73">
        <v>45170</v>
      </c>
      <c r="I279" s="74" t="s">
        <v>1223</v>
      </c>
      <c r="J279" s="142" t="s">
        <v>94</v>
      </c>
      <c r="K279" s="75" t="s">
        <v>66</v>
      </c>
      <c r="L279" s="71" t="s">
        <v>253</v>
      </c>
      <c r="M279" s="38" t="str">
        <f t="shared" si="147"/>
        <v>6274</v>
      </c>
      <c r="N279" s="71">
        <v>6274001903</v>
      </c>
      <c r="O279" s="75" t="s">
        <v>346</v>
      </c>
      <c r="P279" s="76"/>
      <c r="Q279" s="77"/>
      <c r="R279" s="76">
        <v>1272618024</v>
      </c>
      <c r="S279" s="170">
        <f t="shared" si="162"/>
        <v>8837625.166666666</v>
      </c>
      <c r="T279" s="155">
        <v>0</v>
      </c>
      <c r="U279" s="155">
        <v>0</v>
      </c>
      <c r="V279" s="155">
        <v>0</v>
      </c>
      <c r="W279" s="155">
        <v>0</v>
      </c>
      <c r="X279" s="155">
        <v>0</v>
      </c>
      <c r="Y279" s="155">
        <v>0</v>
      </c>
      <c r="Z279" s="155">
        <v>0</v>
      </c>
      <c r="AA279" s="155">
        <v>0</v>
      </c>
      <c r="AB279" s="155">
        <v>0</v>
      </c>
      <c r="AC279" s="155">
        <v>0</v>
      </c>
      <c r="AD279" s="155">
        <v>0</v>
      </c>
      <c r="AE279" s="155">
        <v>0</v>
      </c>
      <c r="AF279" s="155">
        <f t="shared" si="156"/>
        <v>0</v>
      </c>
      <c r="AG279" s="156">
        <v>0</v>
      </c>
      <c r="AH279" s="155">
        <v>0</v>
      </c>
      <c r="AI279" s="155">
        <v>0</v>
      </c>
      <c r="AJ279" s="155">
        <v>0</v>
      </c>
      <c r="AK279" s="155">
        <v>0</v>
      </c>
      <c r="AL279" s="155">
        <v>0</v>
      </c>
      <c r="AM279" s="155">
        <v>0</v>
      </c>
      <c r="AN279" s="155">
        <v>0</v>
      </c>
      <c r="AO279" s="155">
        <v>0</v>
      </c>
      <c r="AP279" s="155">
        <v>0</v>
      </c>
      <c r="AQ279" s="155">
        <v>0</v>
      </c>
      <c r="AR279" s="155">
        <v>0</v>
      </c>
      <c r="AS279" s="155">
        <v>0</v>
      </c>
      <c r="AT279" s="155">
        <f t="shared" si="157"/>
        <v>0</v>
      </c>
      <c r="AU279" s="156">
        <v>0</v>
      </c>
      <c r="AV279" s="155">
        <v>0</v>
      </c>
      <c r="AW279" s="155">
        <v>0</v>
      </c>
      <c r="AX279" s="155">
        <v>0</v>
      </c>
      <c r="AY279" s="155">
        <v>0</v>
      </c>
      <c r="AZ279" s="155">
        <v>0</v>
      </c>
      <c r="BA279" s="155">
        <v>0</v>
      </c>
      <c r="BB279" s="155">
        <v>0</v>
      </c>
      <c r="BC279" s="155">
        <v>0</v>
      </c>
      <c r="BD279" s="155">
        <v>0</v>
      </c>
      <c r="BE279" s="155">
        <v>0</v>
      </c>
      <c r="BF279" s="155">
        <v>0</v>
      </c>
      <c r="BG279" s="155">
        <v>0</v>
      </c>
      <c r="BH279" s="155">
        <f t="shared" si="158"/>
        <v>0</v>
      </c>
      <c r="BI279" s="156">
        <v>0</v>
      </c>
      <c r="BJ279" s="155">
        <v>0</v>
      </c>
      <c r="BK279" s="155">
        <v>0</v>
      </c>
      <c r="BL279" s="155">
        <v>0</v>
      </c>
      <c r="BM279" s="155">
        <v>0</v>
      </c>
      <c r="BN279" s="155">
        <v>0</v>
      </c>
      <c r="BO279" s="155">
        <v>0</v>
      </c>
      <c r="BP279" s="155">
        <v>0</v>
      </c>
      <c r="BQ279" s="155">
        <v>0</v>
      </c>
      <c r="BR279" s="155">
        <v>21210301</v>
      </c>
      <c r="BS279" s="155">
        <v>21210301</v>
      </c>
      <c r="BT279" s="155">
        <v>21210301</v>
      </c>
      <c r="BU279" s="155">
        <v>21210301</v>
      </c>
      <c r="BV279" s="155">
        <f t="shared" si="142"/>
        <v>84841204</v>
      </c>
      <c r="BW279" s="156">
        <f t="shared" si="159"/>
        <v>1187776820</v>
      </c>
      <c r="BX279" s="157">
        <v>21210301</v>
      </c>
      <c r="BY279" s="157">
        <v>21210301</v>
      </c>
      <c r="BZ279" s="157">
        <v>21210301</v>
      </c>
      <c r="CA279" s="157">
        <v>21210301</v>
      </c>
      <c r="CB279" s="157">
        <v>21210301</v>
      </c>
      <c r="CC279" s="157">
        <v>21210301</v>
      </c>
      <c r="CD279" s="157">
        <v>21210301</v>
      </c>
      <c r="CE279" s="157">
        <v>21210301</v>
      </c>
      <c r="CF279" s="157">
        <v>21210301</v>
      </c>
      <c r="CG279" s="157">
        <v>21210301</v>
      </c>
      <c r="CH279" s="157">
        <v>21210301</v>
      </c>
      <c r="CI279" s="157">
        <v>21210301</v>
      </c>
      <c r="CJ279" s="155">
        <f t="shared" si="168"/>
        <v>254523612</v>
      </c>
      <c r="CK279" s="156">
        <f t="shared" si="161"/>
        <v>933253208</v>
      </c>
      <c r="CL279" s="155">
        <v>21210301</v>
      </c>
      <c r="CM279" s="155">
        <v>21210301</v>
      </c>
      <c r="CN279" s="155">
        <v>21210301</v>
      </c>
      <c r="CO279" s="155">
        <v>21210301</v>
      </c>
      <c r="CP279" s="155">
        <v>21210301</v>
      </c>
      <c r="CQ279" s="155">
        <v>21210301</v>
      </c>
      <c r="CR279" s="155">
        <v>21210301</v>
      </c>
      <c r="CS279" s="155">
        <v>21210301</v>
      </c>
      <c r="CT279" s="155">
        <v>21210301</v>
      </c>
      <c r="CU279" s="155">
        <v>21210301</v>
      </c>
      <c r="CV279" s="155">
        <v>21210301</v>
      </c>
      <c r="CW279" s="155">
        <v>21210301</v>
      </c>
      <c r="CX279" s="155">
        <f t="shared" si="148"/>
        <v>254523612</v>
      </c>
      <c r="CY279" s="155">
        <f t="shared" si="169"/>
        <v>678729596</v>
      </c>
      <c r="CZ279" s="155">
        <f t="shared" si="160"/>
        <v>8837625.166666666</v>
      </c>
      <c r="DA279" s="155">
        <v>8837625.166666666</v>
      </c>
      <c r="DB279" s="155">
        <v>8837625.166666666</v>
      </c>
      <c r="DC279" s="155">
        <v>8837625.166666666</v>
      </c>
      <c r="DD279" s="155"/>
      <c r="DE279" s="155"/>
      <c r="DF279" s="155"/>
      <c r="DG279" s="155"/>
      <c r="DH279" s="155"/>
      <c r="DI279" s="155"/>
      <c r="DJ279" s="155"/>
      <c r="DK279" s="155"/>
      <c r="DL279" s="155">
        <f t="shared" si="150"/>
        <v>35350500.666666664</v>
      </c>
      <c r="DM279" s="155">
        <f t="shared" si="163"/>
        <v>643379095.33333337</v>
      </c>
      <c r="DN279" s="1">
        <f t="shared" si="164"/>
        <v>2023</v>
      </c>
    </row>
    <row r="280" spans="1:118" ht="13" x14ac:dyDescent="0.25">
      <c r="A280" s="80" t="s">
        <v>344</v>
      </c>
      <c r="B280" s="71" t="s">
        <v>196</v>
      </c>
      <c r="C280" s="72" t="s">
        <v>213</v>
      </c>
      <c r="D280" s="71" t="s">
        <v>82</v>
      </c>
      <c r="E280" s="142" t="s">
        <v>1157</v>
      </c>
      <c r="F280" s="71" t="s">
        <v>403</v>
      </c>
      <c r="G280" s="73">
        <v>45170</v>
      </c>
      <c r="H280" s="73">
        <v>45170</v>
      </c>
      <c r="I280" s="74" t="s">
        <v>1223</v>
      </c>
      <c r="J280" s="142" t="s">
        <v>94</v>
      </c>
      <c r="K280" s="75" t="s">
        <v>66</v>
      </c>
      <c r="L280" s="71" t="s">
        <v>253</v>
      </c>
      <c r="M280" s="38" t="str">
        <f t="shared" si="147"/>
        <v>6274</v>
      </c>
      <c r="N280" s="71">
        <v>6274001903</v>
      </c>
      <c r="O280" s="75" t="s">
        <v>346</v>
      </c>
      <c r="P280" s="76"/>
      <c r="Q280" s="77"/>
      <c r="R280" s="76">
        <v>2396767041</v>
      </c>
      <c r="S280" s="170">
        <f t="shared" si="162"/>
        <v>16644215.5625</v>
      </c>
      <c r="T280" s="155">
        <v>0</v>
      </c>
      <c r="U280" s="155">
        <v>0</v>
      </c>
      <c r="V280" s="155">
        <v>0</v>
      </c>
      <c r="W280" s="155">
        <v>0</v>
      </c>
      <c r="X280" s="155">
        <v>0</v>
      </c>
      <c r="Y280" s="155">
        <v>0</v>
      </c>
      <c r="Z280" s="155">
        <v>0</v>
      </c>
      <c r="AA280" s="155">
        <v>0</v>
      </c>
      <c r="AB280" s="155">
        <v>0</v>
      </c>
      <c r="AC280" s="155">
        <v>0</v>
      </c>
      <c r="AD280" s="155">
        <v>0</v>
      </c>
      <c r="AE280" s="155">
        <v>0</v>
      </c>
      <c r="AF280" s="155">
        <f t="shared" si="156"/>
        <v>0</v>
      </c>
      <c r="AG280" s="156">
        <v>0</v>
      </c>
      <c r="AH280" s="155">
        <v>0</v>
      </c>
      <c r="AI280" s="155">
        <v>0</v>
      </c>
      <c r="AJ280" s="155">
        <v>0</v>
      </c>
      <c r="AK280" s="155">
        <v>0</v>
      </c>
      <c r="AL280" s="155">
        <v>0</v>
      </c>
      <c r="AM280" s="155">
        <v>0</v>
      </c>
      <c r="AN280" s="155">
        <v>0</v>
      </c>
      <c r="AO280" s="155">
        <v>0</v>
      </c>
      <c r="AP280" s="155">
        <v>0</v>
      </c>
      <c r="AQ280" s="155">
        <v>0</v>
      </c>
      <c r="AR280" s="155">
        <v>0</v>
      </c>
      <c r="AS280" s="155">
        <v>0</v>
      </c>
      <c r="AT280" s="155">
        <f t="shared" si="157"/>
        <v>0</v>
      </c>
      <c r="AU280" s="156">
        <v>0</v>
      </c>
      <c r="AV280" s="155">
        <v>0</v>
      </c>
      <c r="AW280" s="155">
        <v>0</v>
      </c>
      <c r="AX280" s="155">
        <v>0</v>
      </c>
      <c r="AY280" s="155">
        <v>0</v>
      </c>
      <c r="AZ280" s="155">
        <v>0</v>
      </c>
      <c r="BA280" s="155">
        <v>0</v>
      </c>
      <c r="BB280" s="155">
        <v>0</v>
      </c>
      <c r="BC280" s="155">
        <v>0</v>
      </c>
      <c r="BD280" s="155">
        <v>0</v>
      </c>
      <c r="BE280" s="155">
        <v>0</v>
      </c>
      <c r="BF280" s="155">
        <v>0</v>
      </c>
      <c r="BG280" s="155">
        <v>0</v>
      </c>
      <c r="BH280" s="155">
        <f t="shared" si="158"/>
        <v>0</v>
      </c>
      <c r="BI280" s="156">
        <v>0</v>
      </c>
      <c r="BJ280" s="155">
        <v>0</v>
      </c>
      <c r="BK280" s="155">
        <v>0</v>
      </c>
      <c r="BL280" s="155">
        <v>0</v>
      </c>
      <c r="BM280" s="155">
        <v>0</v>
      </c>
      <c r="BN280" s="155">
        <v>0</v>
      </c>
      <c r="BO280" s="155">
        <v>0</v>
      </c>
      <c r="BP280" s="155">
        <v>0</v>
      </c>
      <c r="BQ280" s="155">
        <v>0</v>
      </c>
      <c r="BR280" s="155">
        <v>39946118</v>
      </c>
      <c r="BS280" s="155">
        <v>39946118</v>
      </c>
      <c r="BT280" s="155">
        <v>39946118</v>
      </c>
      <c r="BU280" s="155">
        <v>39946118</v>
      </c>
      <c r="BV280" s="155">
        <f t="shared" si="142"/>
        <v>159784472</v>
      </c>
      <c r="BW280" s="156">
        <f t="shared" si="159"/>
        <v>2236982569</v>
      </c>
      <c r="BX280" s="157">
        <v>39946118</v>
      </c>
      <c r="BY280" s="157">
        <v>39946118</v>
      </c>
      <c r="BZ280" s="157">
        <v>39946118</v>
      </c>
      <c r="CA280" s="157">
        <v>39946118</v>
      </c>
      <c r="CB280" s="157">
        <v>39946118</v>
      </c>
      <c r="CC280" s="157">
        <v>39946118</v>
      </c>
      <c r="CD280" s="157">
        <v>39946118</v>
      </c>
      <c r="CE280" s="157">
        <v>39946118</v>
      </c>
      <c r="CF280" s="157">
        <v>39946118</v>
      </c>
      <c r="CG280" s="157">
        <v>39946118</v>
      </c>
      <c r="CH280" s="157">
        <v>39946118</v>
      </c>
      <c r="CI280" s="157">
        <v>39946118</v>
      </c>
      <c r="CJ280" s="155">
        <f t="shared" si="168"/>
        <v>479353416</v>
      </c>
      <c r="CK280" s="156">
        <f t="shared" si="161"/>
        <v>1757629153</v>
      </c>
      <c r="CL280" s="155">
        <v>39946118</v>
      </c>
      <c r="CM280" s="155">
        <v>39946118</v>
      </c>
      <c r="CN280" s="155">
        <v>39946118</v>
      </c>
      <c r="CO280" s="155">
        <v>39946118</v>
      </c>
      <c r="CP280" s="155">
        <v>39946118</v>
      </c>
      <c r="CQ280" s="155">
        <v>39946118</v>
      </c>
      <c r="CR280" s="155">
        <v>39946118</v>
      </c>
      <c r="CS280" s="155">
        <v>39946118</v>
      </c>
      <c r="CT280" s="155">
        <v>39946118</v>
      </c>
      <c r="CU280" s="155">
        <v>39946118</v>
      </c>
      <c r="CV280" s="155">
        <v>39946118</v>
      </c>
      <c r="CW280" s="155">
        <v>39946118</v>
      </c>
      <c r="CX280" s="155">
        <f t="shared" si="148"/>
        <v>479353416</v>
      </c>
      <c r="CY280" s="155">
        <f t="shared" si="169"/>
        <v>1278275737</v>
      </c>
      <c r="CZ280" s="155">
        <f t="shared" si="160"/>
        <v>16644215.5625</v>
      </c>
      <c r="DA280" s="155">
        <v>16644215.5625</v>
      </c>
      <c r="DB280" s="155">
        <v>16644215.5625</v>
      </c>
      <c r="DC280" s="155">
        <v>16644215.5625</v>
      </c>
      <c r="DD280" s="155"/>
      <c r="DE280" s="155"/>
      <c r="DF280" s="155"/>
      <c r="DG280" s="155"/>
      <c r="DH280" s="155"/>
      <c r="DI280" s="155"/>
      <c r="DJ280" s="155"/>
      <c r="DK280" s="155"/>
      <c r="DL280" s="155">
        <f t="shared" si="150"/>
        <v>66576862.25</v>
      </c>
      <c r="DM280" s="155">
        <f t="shared" si="163"/>
        <v>1211698874.75</v>
      </c>
      <c r="DN280" s="1">
        <f t="shared" si="164"/>
        <v>2023</v>
      </c>
    </row>
    <row r="281" spans="1:118" ht="13" x14ac:dyDescent="0.25">
      <c r="A281" s="80" t="s">
        <v>460</v>
      </c>
      <c r="B281" s="80" t="s">
        <v>39</v>
      </c>
      <c r="C281" s="72"/>
      <c r="D281" s="71" t="s">
        <v>168</v>
      </c>
      <c r="E281" s="142" t="s">
        <v>966</v>
      </c>
      <c r="F281" s="71" t="s">
        <v>535</v>
      </c>
      <c r="G281" s="73">
        <v>45170</v>
      </c>
      <c r="H281" s="73">
        <v>45170</v>
      </c>
      <c r="I281" s="74" t="s">
        <v>1223</v>
      </c>
      <c r="J281" s="74">
        <v>1001602000</v>
      </c>
      <c r="K281" s="75" t="s">
        <v>66</v>
      </c>
      <c r="L281" s="71"/>
      <c r="M281" s="38" t="str">
        <f t="shared" si="147"/>
        <v>6274</v>
      </c>
      <c r="N281" s="71">
        <v>6274001906</v>
      </c>
      <c r="O281" s="75" t="s">
        <v>346</v>
      </c>
      <c r="P281" s="76"/>
      <c r="Q281" s="77"/>
      <c r="R281" s="76">
        <v>267417833</v>
      </c>
      <c r="S281" s="170">
        <f t="shared" si="162"/>
        <v>1857068.2847222222</v>
      </c>
      <c r="T281" s="155">
        <v>0</v>
      </c>
      <c r="U281" s="155">
        <v>0</v>
      </c>
      <c r="V281" s="155">
        <v>0</v>
      </c>
      <c r="W281" s="155">
        <v>0</v>
      </c>
      <c r="X281" s="155">
        <v>0</v>
      </c>
      <c r="Y281" s="155">
        <v>0</v>
      </c>
      <c r="Z281" s="155">
        <v>0</v>
      </c>
      <c r="AA281" s="155">
        <v>0</v>
      </c>
      <c r="AB281" s="155">
        <v>0</v>
      </c>
      <c r="AC281" s="155">
        <v>0</v>
      </c>
      <c r="AD281" s="155">
        <v>0</v>
      </c>
      <c r="AE281" s="155">
        <v>0</v>
      </c>
      <c r="AF281" s="155">
        <f t="shared" ref="AF281:AF306" si="170">+SUM(T281:AE281)</f>
        <v>0</v>
      </c>
      <c r="AG281" s="156">
        <v>0</v>
      </c>
      <c r="AH281" s="155">
        <v>0</v>
      </c>
      <c r="AI281" s="155">
        <v>0</v>
      </c>
      <c r="AJ281" s="155">
        <v>0</v>
      </c>
      <c r="AK281" s="155">
        <v>0</v>
      </c>
      <c r="AL281" s="155">
        <v>0</v>
      </c>
      <c r="AM281" s="155">
        <v>0</v>
      </c>
      <c r="AN281" s="155">
        <v>0</v>
      </c>
      <c r="AO281" s="155">
        <v>0</v>
      </c>
      <c r="AP281" s="155">
        <v>0</v>
      </c>
      <c r="AQ281" s="155">
        <v>0</v>
      </c>
      <c r="AR281" s="155">
        <v>0</v>
      </c>
      <c r="AS281" s="155">
        <v>0</v>
      </c>
      <c r="AT281" s="155">
        <f t="shared" ref="AT281:AT306" si="171">+SUM(AH281:AS281)</f>
        <v>0</v>
      </c>
      <c r="AU281" s="156">
        <v>0</v>
      </c>
      <c r="AV281" s="155">
        <v>0</v>
      </c>
      <c r="AW281" s="155">
        <v>0</v>
      </c>
      <c r="AX281" s="155">
        <v>0</v>
      </c>
      <c r="AY281" s="155">
        <v>0</v>
      </c>
      <c r="AZ281" s="155">
        <v>0</v>
      </c>
      <c r="BA281" s="155">
        <v>0</v>
      </c>
      <c r="BB281" s="155">
        <v>0</v>
      </c>
      <c r="BC281" s="155">
        <v>0</v>
      </c>
      <c r="BD281" s="155">
        <v>0</v>
      </c>
      <c r="BE281" s="155">
        <v>0</v>
      </c>
      <c r="BF281" s="155">
        <v>0</v>
      </c>
      <c r="BG281" s="155">
        <v>0</v>
      </c>
      <c r="BH281" s="155">
        <f t="shared" ref="BH281:BH306" si="172">+SUM(AV281:BG281)</f>
        <v>0</v>
      </c>
      <c r="BI281" s="156">
        <v>0</v>
      </c>
      <c r="BJ281" s="155">
        <v>0</v>
      </c>
      <c r="BK281" s="155">
        <v>0</v>
      </c>
      <c r="BL281" s="155">
        <v>0</v>
      </c>
      <c r="BM281" s="155">
        <v>0</v>
      </c>
      <c r="BN281" s="155">
        <v>0</v>
      </c>
      <c r="BO281" s="155">
        <v>0</v>
      </c>
      <c r="BP281" s="155">
        <v>0</v>
      </c>
      <c r="BQ281" s="155">
        <v>0</v>
      </c>
      <c r="BR281" s="155">
        <v>4456963.8833333338</v>
      </c>
      <c r="BS281" s="155">
        <v>4456963.8833333338</v>
      </c>
      <c r="BT281" s="155">
        <v>4456963.8833333338</v>
      </c>
      <c r="BU281" s="155">
        <v>4456963.8833333338</v>
      </c>
      <c r="BV281" s="155">
        <f t="shared" si="142"/>
        <v>17827855.533333335</v>
      </c>
      <c r="BW281" s="156">
        <f t="shared" si="159"/>
        <v>249589977.46666667</v>
      </c>
      <c r="BX281" s="157">
        <v>4456963.8833333338</v>
      </c>
      <c r="BY281" s="157">
        <v>4456963.8833333338</v>
      </c>
      <c r="BZ281" s="157">
        <v>4456963.8833333338</v>
      </c>
      <c r="CA281" s="157">
        <v>4456963.8833333338</v>
      </c>
      <c r="CB281" s="157">
        <v>4456963.8833333338</v>
      </c>
      <c r="CC281" s="157">
        <v>4456963.8833333338</v>
      </c>
      <c r="CD281" s="157">
        <v>4456963.8833333338</v>
      </c>
      <c r="CE281" s="157">
        <v>4456963.8833333338</v>
      </c>
      <c r="CF281" s="157">
        <v>4456963.8833333338</v>
      </c>
      <c r="CG281" s="157">
        <v>4456963.8833333338</v>
      </c>
      <c r="CH281" s="157">
        <v>4456963.8833333338</v>
      </c>
      <c r="CI281" s="157">
        <v>4456963.8833333338</v>
      </c>
      <c r="CJ281" s="155">
        <f t="shared" si="168"/>
        <v>53483566.600000001</v>
      </c>
      <c r="CK281" s="156">
        <f t="shared" si="161"/>
        <v>196106410.86666667</v>
      </c>
      <c r="CL281" s="155">
        <v>4456963.8833333338</v>
      </c>
      <c r="CM281" s="155">
        <v>4456963.8833333338</v>
      </c>
      <c r="CN281" s="155">
        <v>4456963.8833333338</v>
      </c>
      <c r="CO281" s="155">
        <v>4456963.8833333338</v>
      </c>
      <c r="CP281" s="155">
        <v>4456963.8833333338</v>
      </c>
      <c r="CQ281" s="155">
        <v>4456963.8833333338</v>
      </c>
      <c r="CR281" s="155">
        <v>4456963.8833333338</v>
      </c>
      <c r="CS281" s="155">
        <v>4456963.8833333338</v>
      </c>
      <c r="CT281" s="155">
        <v>4456963.8833333338</v>
      </c>
      <c r="CU281" s="155">
        <v>4456963.8833333338</v>
      </c>
      <c r="CV281" s="155">
        <v>4456963.8833333338</v>
      </c>
      <c r="CW281" s="155">
        <v>4456963.8833333338</v>
      </c>
      <c r="CX281" s="155">
        <f t="shared" si="148"/>
        <v>53483566.600000001</v>
      </c>
      <c r="CY281" s="155">
        <f t="shared" si="169"/>
        <v>142622844.26666668</v>
      </c>
      <c r="CZ281" s="155">
        <f t="shared" si="160"/>
        <v>1857068.2847222222</v>
      </c>
      <c r="DA281" s="155">
        <v>1857068.2847222222</v>
      </c>
      <c r="DB281" s="155">
        <v>1857068.2847222222</v>
      </c>
      <c r="DC281" s="155">
        <v>1857068.2847222222</v>
      </c>
      <c r="DD281" s="155"/>
      <c r="DE281" s="155"/>
      <c r="DF281" s="155"/>
      <c r="DG281" s="155"/>
      <c r="DH281" s="155"/>
      <c r="DI281" s="155"/>
      <c r="DJ281" s="155"/>
      <c r="DK281" s="155"/>
      <c r="DL281" s="155">
        <f t="shared" si="150"/>
        <v>7428273.138888889</v>
      </c>
      <c r="DM281" s="155">
        <f t="shared" si="163"/>
        <v>135194571.12777779</v>
      </c>
      <c r="DN281" s="1">
        <f t="shared" si="164"/>
        <v>2023</v>
      </c>
    </row>
    <row r="282" spans="1:118" ht="13" x14ac:dyDescent="0.25">
      <c r="A282" s="71" t="s">
        <v>195</v>
      </c>
      <c r="B282" s="71" t="s">
        <v>196</v>
      </c>
      <c r="C282" s="72" t="s">
        <v>201</v>
      </c>
      <c r="D282" s="71" t="s">
        <v>82</v>
      </c>
      <c r="E282" s="142" t="s">
        <v>1036</v>
      </c>
      <c r="F282" s="71" t="s">
        <v>254</v>
      </c>
      <c r="G282" s="73">
        <v>45200</v>
      </c>
      <c r="H282" s="73">
        <v>45200</v>
      </c>
      <c r="I282" s="74" t="s">
        <v>1223</v>
      </c>
      <c r="J282" s="142" t="s">
        <v>94</v>
      </c>
      <c r="K282" s="75" t="s">
        <v>66</v>
      </c>
      <c r="L282" s="71" t="s">
        <v>247</v>
      </c>
      <c r="M282" s="38" t="str">
        <f t="shared" si="147"/>
        <v>6274</v>
      </c>
      <c r="N282" s="71">
        <v>6274001903</v>
      </c>
      <c r="O282" s="75">
        <v>6274001903</v>
      </c>
      <c r="P282" s="76"/>
      <c r="Q282" s="77"/>
      <c r="R282" s="76">
        <v>343273414</v>
      </c>
      <c r="S282" s="78">
        <f t="shared" si="162"/>
        <v>2383843.152777778</v>
      </c>
      <c r="T282" s="41">
        <v>0</v>
      </c>
      <c r="U282" s="41">
        <v>0</v>
      </c>
      <c r="V282" s="41">
        <v>0</v>
      </c>
      <c r="W282" s="41">
        <v>0</v>
      </c>
      <c r="X282" s="41">
        <v>0</v>
      </c>
      <c r="Y282" s="41">
        <v>0</v>
      </c>
      <c r="Z282" s="41">
        <v>0</v>
      </c>
      <c r="AA282" s="41">
        <v>0</v>
      </c>
      <c r="AB282" s="41">
        <v>0</v>
      </c>
      <c r="AC282" s="41">
        <v>0</v>
      </c>
      <c r="AD282" s="41">
        <v>0</v>
      </c>
      <c r="AE282" s="41">
        <v>0</v>
      </c>
      <c r="AF282" s="41">
        <f t="shared" si="170"/>
        <v>0</v>
      </c>
      <c r="AG282" s="95">
        <v>0</v>
      </c>
      <c r="AH282" s="41">
        <v>0</v>
      </c>
      <c r="AI282" s="41">
        <v>0</v>
      </c>
      <c r="AJ282" s="41">
        <v>0</v>
      </c>
      <c r="AK282" s="41">
        <v>0</v>
      </c>
      <c r="AL282" s="41">
        <v>0</v>
      </c>
      <c r="AM282" s="41">
        <v>0</v>
      </c>
      <c r="AN282" s="41">
        <v>0</v>
      </c>
      <c r="AO282" s="41">
        <v>0</v>
      </c>
      <c r="AP282" s="41">
        <v>0</v>
      </c>
      <c r="AQ282" s="41">
        <v>0</v>
      </c>
      <c r="AR282" s="41">
        <v>0</v>
      </c>
      <c r="AS282" s="41">
        <v>0</v>
      </c>
      <c r="AT282" s="41">
        <f t="shared" si="171"/>
        <v>0</v>
      </c>
      <c r="AU282" s="79">
        <v>0</v>
      </c>
      <c r="AV282" s="41">
        <v>0</v>
      </c>
      <c r="AW282" s="41">
        <v>0</v>
      </c>
      <c r="AX282" s="41">
        <v>0</v>
      </c>
      <c r="AY282" s="41">
        <v>0</v>
      </c>
      <c r="AZ282" s="41">
        <v>0</v>
      </c>
      <c r="BA282" s="41">
        <v>0</v>
      </c>
      <c r="BB282" s="41">
        <v>0</v>
      </c>
      <c r="BC282" s="41">
        <v>0</v>
      </c>
      <c r="BD282" s="41">
        <v>0</v>
      </c>
      <c r="BE282" s="41">
        <v>0</v>
      </c>
      <c r="BF282" s="41">
        <v>0</v>
      </c>
      <c r="BG282" s="41">
        <v>0</v>
      </c>
      <c r="BH282" s="41">
        <f t="shared" si="172"/>
        <v>0</v>
      </c>
      <c r="BI282" s="79">
        <v>0</v>
      </c>
      <c r="BJ282" s="41">
        <v>0</v>
      </c>
      <c r="BK282" s="41">
        <v>0</v>
      </c>
      <c r="BL282" s="41">
        <v>0</v>
      </c>
      <c r="BM282" s="41">
        <v>0</v>
      </c>
      <c r="BN282" s="41">
        <v>0</v>
      </c>
      <c r="BO282" s="41">
        <v>0</v>
      </c>
      <c r="BP282" s="41">
        <v>0</v>
      </c>
      <c r="BQ282" s="41">
        <v>0</v>
      </c>
      <c r="BR282" s="41">
        <v>0</v>
      </c>
      <c r="BS282" s="41">
        <v>5721223</v>
      </c>
      <c r="BT282" s="41">
        <v>5721223</v>
      </c>
      <c r="BU282" s="41">
        <v>5721223</v>
      </c>
      <c r="BV282" s="41">
        <f t="shared" si="142"/>
        <v>17163669</v>
      </c>
      <c r="BW282" s="79">
        <f t="shared" si="159"/>
        <v>326109745</v>
      </c>
      <c r="BX282" s="61">
        <v>5721223</v>
      </c>
      <c r="BY282" s="61">
        <v>5721223</v>
      </c>
      <c r="BZ282" s="61">
        <v>5721223</v>
      </c>
      <c r="CA282" s="61">
        <v>5721223</v>
      </c>
      <c r="CB282" s="61">
        <v>5721223</v>
      </c>
      <c r="CC282" s="61">
        <v>5721223</v>
      </c>
      <c r="CD282" s="61">
        <v>5721223</v>
      </c>
      <c r="CE282" s="61">
        <v>5721223</v>
      </c>
      <c r="CF282" s="61">
        <v>5721223</v>
      </c>
      <c r="CG282" s="61">
        <v>5721223</v>
      </c>
      <c r="CH282" s="61">
        <v>5721223</v>
      </c>
      <c r="CI282" s="61">
        <v>5721223</v>
      </c>
      <c r="CJ282" s="41">
        <f t="shared" si="168"/>
        <v>68654676</v>
      </c>
      <c r="CK282" s="79">
        <f t="shared" si="161"/>
        <v>257455069</v>
      </c>
      <c r="CL282" s="41">
        <v>5721223</v>
      </c>
      <c r="CM282" s="41">
        <v>5721223</v>
      </c>
      <c r="CN282" s="41">
        <v>5721223</v>
      </c>
      <c r="CO282" s="41">
        <v>5721223</v>
      </c>
      <c r="CP282" s="41">
        <v>5721223</v>
      </c>
      <c r="CQ282" s="41">
        <v>5721223</v>
      </c>
      <c r="CR282" s="41">
        <v>5721223</v>
      </c>
      <c r="CS282" s="41">
        <v>5721223</v>
      </c>
      <c r="CT282" s="41">
        <v>5721223</v>
      </c>
      <c r="CU282" s="41">
        <v>5721223</v>
      </c>
      <c r="CV282" s="41">
        <v>5721223</v>
      </c>
      <c r="CW282" s="41">
        <v>5721223</v>
      </c>
      <c r="CX282" s="41">
        <f t="shared" si="148"/>
        <v>68654676</v>
      </c>
      <c r="CY282" s="41">
        <f t="shared" si="169"/>
        <v>188800393</v>
      </c>
      <c r="CZ282" s="41">
        <f t="shared" si="160"/>
        <v>2383843.152777778</v>
      </c>
      <c r="DA282" s="41">
        <v>2383843.152777778</v>
      </c>
      <c r="DB282" s="41">
        <v>2383843.152777778</v>
      </c>
      <c r="DC282" s="41">
        <v>2383843.152777778</v>
      </c>
      <c r="DD282" s="41"/>
      <c r="DE282" s="41"/>
      <c r="DF282" s="41"/>
      <c r="DG282" s="41"/>
      <c r="DH282" s="41"/>
      <c r="DI282" s="41"/>
      <c r="DJ282" s="41"/>
      <c r="DK282" s="41"/>
      <c r="DL282" s="41">
        <f t="shared" si="150"/>
        <v>9535372.6111111119</v>
      </c>
      <c r="DM282" s="41">
        <f t="shared" si="163"/>
        <v>179265020.3888889</v>
      </c>
      <c r="DN282" s="1">
        <f t="shared" si="164"/>
        <v>2023</v>
      </c>
    </row>
    <row r="283" spans="1:118" ht="13" x14ac:dyDescent="0.25">
      <c r="A283" s="80" t="s">
        <v>460</v>
      </c>
      <c r="B283" s="80" t="s">
        <v>39</v>
      </c>
      <c r="C283" s="72"/>
      <c r="D283" s="71" t="s">
        <v>82</v>
      </c>
      <c r="E283" s="142" t="s">
        <v>967</v>
      </c>
      <c r="F283" s="71" t="s">
        <v>478</v>
      </c>
      <c r="G283" s="73">
        <v>45200</v>
      </c>
      <c r="H283" s="73">
        <v>45200</v>
      </c>
      <c r="I283" s="74" t="s">
        <v>1223</v>
      </c>
      <c r="J283" s="74">
        <v>1001602000</v>
      </c>
      <c r="K283" s="75" t="s">
        <v>66</v>
      </c>
      <c r="L283" s="71"/>
      <c r="M283" s="38" t="str">
        <f t="shared" si="147"/>
        <v>6274</v>
      </c>
      <c r="N283" s="71">
        <v>6274001903</v>
      </c>
      <c r="O283" s="75" t="s">
        <v>346</v>
      </c>
      <c r="P283" s="76"/>
      <c r="Q283" s="77"/>
      <c r="R283" s="76">
        <v>409250000</v>
      </c>
      <c r="S283" s="170">
        <f t="shared" si="162"/>
        <v>2842013.888888889</v>
      </c>
      <c r="T283" s="155">
        <v>0</v>
      </c>
      <c r="U283" s="155">
        <v>0</v>
      </c>
      <c r="V283" s="155">
        <v>0</v>
      </c>
      <c r="W283" s="155">
        <v>0</v>
      </c>
      <c r="X283" s="155">
        <v>0</v>
      </c>
      <c r="Y283" s="155">
        <v>0</v>
      </c>
      <c r="Z283" s="155">
        <v>0</v>
      </c>
      <c r="AA283" s="155">
        <v>0</v>
      </c>
      <c r="AB283" s="155">
        <v>0</v>
      </c>
      <c r="AC283" s="155">
        <v>0</v>
      </c>
      <c r="AD283" s="155">
        <v>0</v>
      </c>
      <c r="AE283" s="155">
        <v>0</v>
      </c>
      <c r="AF283" s="155">
        <f t="shared" si="170"/>
        <v>0</v>
      </c>
      <c r="AG283" s="156">
        <v>0</v>
      </c>
      <c r="AH283" s="155">
        <v>0</v>
      </c>
      <c r="AI283" s="155">
        <v>0</v>
      </c>
      <c r="AJ283" s="155">
        <v>0</v>
      </c>
      <c r="AK283" s="155">
        <v>0</v>
      </c>
      <c r="AL283" s="155">
        <v>0</v>
      </c>
      <c r="AM283" s="155">
        <v>0</v>
      </c>
      <c r="AN283" s="155">
        <v>0</v>
      </c>
      <c r="AO283" s="155">
        <v>0</v>
      </c>
      <c r="AP283" s="155">
        <v>0</v>
      </c>
      <c r="AQ283" s="155">
        <v>0</v>
      </c>
      <c r="AR283" s="155">
        <v>0</v>
      </c>
      <c r="AS283" s="155">
        <v>0</v>
      </c>
      <c r="AT283" s="155">
        <f t="shared" si="171"/>
        <v>0</v>
      </c>
      <c r="AU283" s="156">
        <v>0</v>
      </c>
      <c r="AV283" s="155">
        <v>0</v>
      </c>
      <c r="AW283" s="155">
        <v>0</v>
      </c>
      <c r="AX283" s="155">
        <v>0</v>
      </c>
      <c r="AY283" s="155">
        <v>0</v>
      </c>
      <c r="AZ283" s="155">
        <v>0</v>
      </c>
      <c r="BA283" s="155">
        <v>0</v>
      </c>
      <c r="BB283" s="155">
        <v>0</v>
      </c>
      <c r="BC283" s="155">
        <v>0</v>
      </c>
      <c r="BD283" s="155">
        <v>0</v>
      </c>
      <c r="BE283" s="155">
        <v>0</v>
      </c>
      <c r="BF283" s="155">
        <v>0</v>
      </c>
      <c r="BG283" s="155">
        <v>0</v>
      </c>
      <c r="BH283" s="155">
        <f t="shared" si="172"/>
        <v>0</v>
      </c>
      <c r="BI283" s="156">
        <v>0</v>
      </c>
      <c r="BJ283" s="155">
        <v>0</v>
      </c>
      <c r="BK283" s="155">
        <v>0</v>
      </c>
      <c r="BL283" s="155">
        <v>0</v>
      </c>
      <c r="BM283" s="155">
        <v>0</v>
      </c>
      <c r="BN283" s="155">
        <v>0</v>
      </c>
      <c r="BO283" s="155">
        <v>0</v>
      </c>
      <c r="BP283" s="155">
        <v>0</v>
      </c>
      <c r="BQ283" s="155">
        <v>0</v>
      </c>
      <c r="BR283" s="155">
        <v>0</v>
      </c>
      <c r="BS283" s="155">
        <v>6820833.333333333</v>
      </c>
      <c r="BT283" s="155">
        <v>6820833.333333333</v>
      </c>
      <c r="BU283" s="155">
        <v>6820833.333333333</v>
      </c>
      <c r="BV283" s="155">
        <f t="shared" si="142"/>
        <v>20462500</v>
      </c>
      <c r="BW283" s="156">
        <f t="shared" si="159"/>
        <v>388787500</v>
      </c>
      <c r="BX283" s="157">
        <v>6820833.333333333</v>
      </c>
      <c r="BY283" s="157">
        <v>6820833.333333333</v>
      </c>
      <c r="BZ283" s="157">
        <v>6820833.333333333</v>
      </c>
      <c r="CA283" s="157">
        <v>6820833.333333333</v>
      </c>
      <c r="CB283" s="157">
        <v>6820833.333333333</v>
      </c>
      <c r="CC283" s="157">
        <v>6820833.333333333</v>
      </c>
      <c r="CD283" s="157">
        <v>6820833.333333333</v>
      </c>
      <c r="CE283" s="157">
        <v>6820833.333333333</v>
      </c>
      <c r="CF283" s="157">
        <v>6820833.333333333</v>
      </c>
      <c r="CG283" s="157">
        <v>6820833.333333333</v>
      </c>
      <c r="CH283" s="157">
        <v>6820833.333333333</v>
      </c>
      <c r="CI283" s="157">
        <v>6820833.333333333</v>
      </c>
      <c r="CJ283" s="155">
        <f t="shared" si="168"/>
        <v>81850000</v>
      </c>
      <c r="CK283" s="156">
        <f t="shared" si="161"/>
        <v>306937500</v>
      </c>
      <c r="CL283" s="155">
        <v>6820833.333333333</v>
      </c>
      <c r="CM283" s="155">
        <v>6820833.333333333</v>
      </c>
      <c r="CN283" s="155">
        <v>6820833.333333333</v>
      </c>
      <c r="CO283" s="155">
        <v>6820833.333333333</v>
      </c>
      <c r="CP283" s="155">
        <v>6820833.333333333</v>
      </c>
      <c r="CQ283" s="155">
        <v>6820833.333333333</v>
      </c>
      <c r="CR283" s="155">
        <v>6820833.333333333</v>
      </c>
      <c r="CS283" s="155">
        <v>6820833.333333333</v>
      </c>
      <c r="CT283" s="155">
        <v>6820833.333333333</v>
      </c>
      <c r="CU283" s="155">
        <v>6820833.333333333</v>
      </c>
      <c r="CV283" s="155">
        <v>6820833.333333333</v>
      </c>
      <c r="CW283" s="155">
        <v>6820833.333333333</v>
      </c>
      <c r="CX283" s="155">
        <f t="shared" si="148"/>
        <v>81850000</v>
      </c>
      <c r="CY283" s="155">
        <f t="shared" si="169"/>
        <v>225087500</v>
      </c>
      <c r="CZ283" s="155">
        <f t="shared" si="160"/>
        <v>2842013.888888889</v>
      </c>
      <c r="DA283" s="155">
        <v>2842013.888888889</v>
      </c>
      <c r="DB283" s="155">
        <v>2842013.888888889</v>
      </c>
      <c r="DC283" s="155">
        <v>2842013.888888889</v>
      </c>
      <c r="DD283" s="155"/>
      <c r="DE283" s="155"/>
      <c r="DF283" s="155"/>
      <c r="DG283" s="155"/>
      <c r="DH283" s="155"/>
      <c r="DI283" s="155"/>
      <c r="DJ283" s="155"/>
      <c r="DK283" s="155"/>
      <c r="DL283" s="155">
        <f t="shared" si="150"/>
        <v>11368055.555555556</v>
      </c>
      <c r="DM283" s="155">
        <f t="shared" si="163"/>
        <v>213719444.44444445</v>
      </c>
      <c r="DN283" s="1">
        <f t="shared" si="164"/>
        <v>2023</v>
      </c>
    </row>
    <row r="284" spans="1:118" ht="13" x14ac:dyDescent="0.25">
      <c r="A284" s="80" t="s">
        <v>460</v>
      </c>
      <c r="B284" s="80" t="s">
        <v>39</v>
      </c>
      <c r="C284" s="72"/>
      <c r="D284" s="71" t="s">
        <v>82</v>
      </c>
      <c r="E284" s="142" t="s">
        <v>968</v>
      </c>
      <c r="F284" s="71" t="s">
        <v>479</v>
      </c>
      <c r="G284" s="73">
        <v>45200</v>
      </c>
      <c r="H284" s="73">
        <v>45200</v>
      </c>
      <c r="I284" s="74" t="s">
        <v>1223</v>
      </c>
      <c r="J284" s="74">
        <v>1001601400</v>
      </c>
      <c r="K284" s="75" t="s">
        <v>46</v>
      </c>
      <c r="L284" s="71"/>
      <c r="M284" s="38" t="str">
        <f t="shared" si="147"/>
        <v>6274</v>
      </c>
      <c r="N284" s="71">
        <v>6274001903</v>
      </c>
      <c r="O284" s="75" t="s">
        <v>346</v>
      </c>
      <c r="P284" s="76"/>
      <c r="Q284" s="77"/>
      <c r="R284" s="76">
        <v>366850000</v>
      </c>
      <c r="S284" s="170">
        <f t="shared" si="162"/>
        <v>2547569.4444444445</v>
      </c>
      <c r="T284" s="155">
        <v>0</v>
      </c>
      <c r="U284" s="155">
        <v>0</v>
      </c>
      <c r="V284" s="155">
        <v>0</v>
      </c>
      <c r="W284" s="155">
        <v>0</v>
      </c>
      <c r="X284" s="155">
        <v>0</v>
      </c>
      <c r="Y284" s="155">
        <v>0</v>
      </c>
      <c r="Z284" s="155">
        <v>0</v>
      </c>
      <c r="AA284" s="155">
        <v>0</v>
      </c>
      <c r="AB284" s="155">
        <v>0</v>
      </c>
      <c r="AC284" s="155">
        <v>0</v>
      </c>
      <c r="AD284" s="155">
        <v>0</v>
      </c>
      <c r="AE284" s="155">
        <v>0</v>
      </c>
      <c r="AF284" s="155">
        <f t="shared" si="170"/>
        <v>0</v>
      </c>
      <c r="AG284" s="156">
        <v>0</v>
      </c>
      <c r="AH284" s="155">
        <v>0</v>
      </c>
      <c r="AI284" s="155">
        <v>0</v>
      </c>
      <c r="AJ284" s="155">
        <v>0</v>
      </c>
      <c r="AK284" s="155">
        <v>0</v>
      </c>
      <c r="AL284" s="155">
        <v>0</v>
      </c>
      <c r="AM284" s="155">
        <v>0</v>
      </c>
      <c r="AN284" s="155">
        <v>0</v>
      </c>
      <c r="AO284" s="155">
        <v>0</v>
      </c>
      <c r="AP284" s="155">
        <v>0</v>
      </c>
      <c r="AQ284" s="155">
        <v>0</v>
      </c>
      <c r="AR284" s="155">
        <v>0</v>
      </c>
      <c r="AS284" s="155">
        <v>0</v>
      </c>
      <c r="AT284" s="155">
        <f t="shared" si="171"/>
        <v>0</v>
      </c>
      <c r="AU284" s="156">
        <v>0</v>
      </c>
      <c r="AV284" s="155">
        <v>0</v>
      </c>
      <c r="AW284" s="155">
        <v>0</v>
      </c>
      <c r="AX284" s="155">
        <v>0</v>
      </c>
      <c r="AY284" s="155">
        <v>0</v>
      </c>
      <c r="AZ284" s="155">
        <v>0</v>
      </c>
      <c r="BA284" s="155">
        <v>0</v>
      </c>
      <c r="BB284" s="155">
        <v>0</v>
      </c>
      <c r="BC284" s="155">
        <v>0</v>
      </c>
      <c r="BD284" s="155">
        <v>0</v>
      </c>
      <c r="BE284" s="155">
        <v>0</v>
      </c>
      <c r="BF284" s="155">
        <v>0</v>
      </c>
      <c r="BG284" s="155">
        <v>0</v>
      </c>
      <c r="BH284" s="155">
        <f t="shared" si="172"/>
        <v>0</v>
      </c>
      <c r="BI284" s="156">
        <v>0</v>
      </c>
      <c r="BJ284" s="155">
        <v>0</v>
      </c>
      <c r="BK284" s="155">
        <v>0</v>
      </c>
      <c r="BL284" s="155">
        <v>0</v>
      </c>
      <c r="BM284" s="155">
        <v>0</v>
      </c>
      <c r="BN284" s="155">
        <v>0</v>
      </c>
      <c r="BO284" s="155">
        <v>0</v>
      </c>
      <c r="BP284" s="155">
        <v>0</v>
      </c>
      <c r="BQ284" s="155">
        <v>0</v>
      </c>
      <c r="BR284" s="155">
        <v>0</v>
      </c>
      <c r="BS284" s="155">
        <v>6114166.666666667</v>
      </c>
      <c r="BT284" s="155">
        <v>6114166.666666667</v>
      </c>
      <c r="BU284" s="155">
        <v>6114166.666666667</v>
      </c>
      <c r="BV284" s="155">
        <f t="shared" si="142"/>
        <v>18342500</v>
      </c>
      <c r="BW284" s="156">
        <f t="shared" si="159"/>
        <v>348507500</v>
      </c>
      <c r="BX284" s="157">
        <v>6114166.666666667</v>
      </c>
      <c r="BY284" s="157">
        <v>6114166.666666667</v>
      </c>
      <c r="BZ284" s="157">
        <v>6114166.666666667</v>
      </c>
      <c r="CA284" s="157">
        <v>6114166.666666667</v>
      </c>
      <c r="CB284" s="157">
        <v>6114166.666666667</v>
      </c>
      <c r="CC284" s="157">
        <v>6114166.666666667</v>
      </c>
      <c r="CD284" s="157">
        <v>6114166.666666667</v>
      </c>
      <c r="CE284" s="157">
        <v>6114166.666666667</v>
      </c>
      <c r="CF284" s="157">
        <v>6114166.666666667</v>
      </c>
      <c r="CG284" s="157">
        <v>6114166.666666667</v>
      </c>
      <c r="CH284" s="157">
        <v>6114166.666666667</v>
      </c>
      <c r="CI284" s="157">
        <v>6114166.666666667</v>
      </c>
      <c r="CJ284" s="155">
        <f t="shared" si="168"/>
        <v>73370000</v>
      </c>
      <c r="CK284" s="156">
        <f t="shared" si="161"/>
        <v>275137500</v>
      </c>
      <c r="CL284" s="155">
        <v>6114166.666666667</v>
      </c>
      <c r="CM284" s="155">
        <v>6114166.666666667</v>
      </c>
      <c r="CN284" s="155">
        <v>6114166.666666667</v>
      </c>
      <c r="CO284" s="155">
        <v>6114166.666666667</v>
      </c>
      <c r="CP284" s="155">
        <v>6114166.666666667</v>
      </c>
      <c r="CQ284" s="155">
        <v>6114166.666666667</v>
      </c>
      <c r="CR284" s="155">
        <v>6114166.666666667</v>
      </c>
      <c r="CS284" s="155">
        <v>6114166.666666667</v>
      </c>
      <c r="CT284" s="155">
        <v>6114166.666666667</v>
      </c>
      <c r="CU284" s="155">
        <v>6114166.666666667</v>
      </c>
      <c r="CV284" s="155">
        <v>6114166.666666667</v>
      </c>
      <c r="CW284" s="155">
        <v>6114166.666666667</v>
      </c>
      <c r="CX284" s="155">
        <f t="shared" si="148"/>
        <v>73370000</v>
      </c>
      <c r="CY284" s="155">
        <f t="shared" si="169"/>
        <v>201767500</v>
      </c>
      <c r="CZ284" s="155">
        <f t="shared" si="160"/>
        <v>2547569.4444444445</v>
      </c>
      <c r="DA284" s="155">
        <v>2547569.4444444445</v>
      </c>
      <c r="DB284" s="155">
        <v>2547569.4444444445</v>
      </c>
      <c r="DC284" s="155">
        <v>2547569.4444444445</v>
      </c>
      <c r="DD284" s="155"/>
      <c r="DE284" s="155"/>
      <c r="DF284" s="155"/>
      <c r="DG284" s="155"/>
      <c r="DH284" s="155"/>
      <c r="DI284" s="155"/>
      <c r="DJ284" s="155"/>
      <c r="DK284" s="155"/>
      <c r="DL284" s="155">
        <f t="shared" si="150"/>
        <v>10190277.777777778</v>
      </c>
      <c r="DM284" s="155">
        <f t="shared" si="163"/>
        <v>191577222.22222221</v>
      </c>
      <c r="DN284" s="1">
        <f t="shared" si="164"/>
        <v>2023</v>
      </c>
    </row>
    <row r="285" spans="1:118" ht="13" x14ac:dyDescent="0.25">
      <c r="A285" s="80" t="s">
        <v>714</v>
      </c>
      <c r="B285" s="80" t="s">
        <v>39</v>
      </c>
      <c r="C285" s="72"/>
      <c r="D285" s="161" t="s">
        <v>610</v>
      </c>
      <c r="E285" s="142" t="s">
        <v>675</v>
      </c>
      <c r="F285" s="71" t="s">
        <v>676</v>
      </c>
      <c r="G285" s="57">
        <v>45212</v>
      </c>
      <c r="H285" s="57">
        <v>45231</v>
      </c>
      <c r="I285" s="141" t="s">
        <v>720</v>
      </c>
      <c r="J285" s="141" t="s">
        <v>94</v>
      </c>
      <c r="K285" s="96" t="s">
        <v>66</v>
      </c>
      <c r="L285" s="38"/>
      <c r="M285" s="38" t="str">
        <f t="shared" si="147"/>
        <v>6273</v>
      </c>
      <c r="N285" s="57" t="s">
        <v>718</v>
      </c>
      <c r="O285" s="96">
        <v>6274001901</v>
      </c>
      <c r="P285" s="92"/>
      <c r="Q285" s="58"/>
      <c r="R285" s="158">
        <v>30363636</v>
      </c>
      <c r="S285" s="170">
        <f t="shared" si="162"/>
        <v>2530303</v>
      </c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>
        <f t="shared" si="170"/>
        <v>0</v>
      </c>
      <c r="AG285" s="156">
        <v>0</v>
      </c>
      <c r="AH285" s="155">
        <v>0</v>
      </c>
      <c r="AI285" s="155">
        <v>0</v>
      </c>
      <c r="AJ285" s="155">
        <v>0</v>
      </c>
      <c r="AK285" s="155">
        <v>0</v>
      </c>
      <c r="AL285" s="155">
        <v>0</v>
      </c>
      <c r="AM285" s="155">
        <v>0</v>
      </c>
      <c r="AN285" s="155">
        <v>0</v>
      </c>
      <c r="AO285" s="155">
        <v>0</v>
      </c>
      <c r="AP285" s="155">
        <v>0</v>
      </c>
      <c r="AQ285" s="155">
        <v>0</v>
      </c>
      <c r="AR285" s="155">
        <v>0</v>
      </c>
      <c r="AS285" s="155">
        <v>0</v>
      </c>
      <c r="AT285" s="155">
        <f t="shared" si="171"/>
        <v>0</v>
      </c>
      <c r="AU285" s="156">
        <v>0</v>
      </c>
      <c r="AV285" s="155">
        <v>0</v>
      </c>
      <c r="AW285" s="155">
        <v>0</v>
      </c>
      <c r="AX285" s="155">
        <v>0</v>
      </c>
      <c r="AY285" s="155">
        <v>0</v>
      </c>
      <c r="AZ285" s="155">
        <v>0</v>
      </c>
      <c r="BA285" s="155">
        <v>0</v>
      </c>
      <c r="BB285" s="155">
        <v>0</v>
      </c>
      <c r="BC285" s="155">
        <v>0</v>
      </c>
      <c r="BD285" s="155">
        <v>0</v>
      </c>
      <c r="BE285" s="155">
        <v>0</v>
      </c>
      <c r="BF285" s="155">
        <v>0</v>
      </c>
      <c r="BG285" s="155">
        <v>0</v>
      </c>
      <c r="BH285" s="155">
        <f t="shared" si="172"/>
        <v>0</v>
      </c>
      <c r="BI285" s="156">
        <v>0</v>
      </c>
      <c r="BJ285" s="155">
        <v>0</v>
      </c>
      <c r="BK285" s="155">
        <v>0</v>
      </c>
      <c r="BL285" s="155">
        <v>0</v>
      </c>
      <c r="BM285" s="155">
        <v>0</v>
      </c>
      <c r="BN285" s="155">
        <v>0</v>
      </c>
      <c r="BO285" s="155">
        <v>0</v>
      </c>
      <c r="BP285" s="155">
        <v>0</v>
      </c>
      <c r="BQ285" s="155">
        <v>0</v>
      </c>
      <c r="BR285" s="155">
        <v>0</v>
      </c>
      <c r="BS285" s="155">
        <v>0</v>
      </c>
      <c r="BT285" s="155">
        <v>2530303</v>
      </c>
      <c r="BU285" s="155">
        <v>2530303</v>
      </c>
      <c r="BV285" s="155">
        <f t="shared" si="142"/>
        <v>5060606</v>
      </c>
      <c r="BW285" s="156">
        <f t="shared" si="159"/>
        <v>25303030</v>
      </c>
      <c r="BX285" s="157">
        <v>2530303</v>
      </c>
      <c r="BY285" s="157">
        <v>2530303</v>
      </c>
      <c r="BZ285" s="157">
        <v>2530303</v>
      </c>
      <c r="CA285" s="157">
        <v>2530303</v>
      </c>
      <c r="CB285" s="157">
        <v>2530303</v>
      </c>
      <c r="CC285" s="157">
        <v>2530303</v>
      </c>
      <c r="CD285" s="157">
        <v>2530303</v>
      </c>
      <c r="CE285" s="157">
        <v>2530303</v>
      </c>
      <c r="CF285" s="157">
        <v>2530303</v>
      </c>
      <c r="CG285" s="157">
        <v>2530303</v>
      </c>
      <c r="CH285" s="157">
        <v>0</v>
      </c>
      <c r="CI285" s="157">
        <v>0</v>
      </c>
      <c r="CJ285" s="155">
        <f t="shared" si="168"/>
        <v>25303030</v>
      </c>
      <c r="CK285" s="156">
        <f t="shared" si="161"/>
        <v>0</v>
      </c>
      <c r="CL285" s="155">
        <v>0</v>
      </c>
      <c r="CM285" s="155">
        <v>0</v>
      </c>
      <c r="CN285" s="155">
        <v>0</v>
      </c>
      <c r="CO285" s="155">
        <v>0</v>
      </c>
      <c r="CP285" s="155">
        <v>0</v>
      </c>
      <c r="CQ285" s="155">
        <v>0</v>
      </c>
      <c r="CR285" s="155">
        <v>0</v>
      </c>
      <c r="CS285" s="155">
        <v>0</v>
      </c>
      <c r="CT285" s="155">
        <v>0</v>
      </c>
      <c r="CU285" s="155">
        <v>0</v>
      </c>
      <c r="CV285" s="155">
        <v>0</v>
      </c>
      <c r="CW285" s="155">
        <v>0</v>
      </c>
      <c r="CX285" s="155">
        <f t="shared" si="148"/>
        <v>0</v>
      </c>
      <c r="CY285" s="155">
        <f t="shared" si="169"/>
        <v>0</v>
      </c>
      <c r="CZ285" s="155"/>
      <c r="DA285" s="155"/>
      <c r="DB285" s="155"/>
      <c r="DC285" s="155">
        <v>0</v>
      </c>
      <c r="DD285" s="155"/>
      <c r="DE285" s="155"/>
      <c r="DF285" s="155"/>
      <c r="DG285" s="155"/>
      <c r="DH285" s="155"/>
      <c r="DI285" s="155"/>
      <c r="DJ285" s="155"/>
      <c r="DK285" s="155"/>
      <c r="DL285" s="155">
        <f t="shared" si="150"/>
        <v>0</v>
      </c>
      <c r="DM285" s="155">
        <f t="shared" si="163"/>
        <v>0</v>
      </c>
      <c r="DN285" s="1">
        <f t="shared" si="164"/>
        <v>2023</v>
      </c>
    </row>
    <row r="286" spans="1:118" ht="13" x14ac:dyDescent="0.25">
      <c r="A286" s="83"/>
      <c r="B286" s="38" t="s">
        <v>39</v>
      </c>
      <c r="C286" s="113"/>
      <c r="D286" s="38" t="s">
        <v>47</v>
      </c>
      <c r="E286" s="151" t="s">
        <v>53</v>
      </c>
      <c r="F286" s="38" t="s">
        <v>54</v>
      </c>
      <c r="G286" s="57">
        <v>45231</v>
      </c>
      <c r="H286" s="57">
        <v>45261</v>
      </c>
      <c r="I286" s="90" t="s">
        <v>1228</v>
      </c>
      <c r="J286" s="151" t="s">
        <v>721</v>
      </c>
      <c r="K286" s="96" t="s">
        <v>50</v>
      </c>
      <c r="L286" s="38"/>
      <c r="M286" s="38" t="str">
        <f t="shared" si="147"/>
        <v>6424</v>
      </c>
      <c r="N286" s="38">
        <v>6424001901</v>
      </c>
      <c r="O286" s="96"/>
      <c r="P286" s="38"/>
      <c r="Q286" s="33"/>
      <c r="R286" s="117">
        <v>267942150</v>
      </c>
      <c r="S286" s="119">
        <f t="shared" si="162"/>
        <v>2232851.25</v>
      </c>
      <c r="T286" s="41">
        <v>0</v>
      </c>
      <c r="U286" s="41">
        <v>0</v>
      </c>
      <c r="V286" s="41">
        <v>0</v>
      </c>
      <c r="W286" s="41">
        <v>0</v>
      </c>
      <c r="X286" s="41">
        <v>0</v>
      </c>
      <c r="Y286" s="41">
        <v>0</v>
      </c>
      <c r="Z286" s="41">
        <v>0</v>
      </c>
      <c r="AA286" s="41">
        <v>0</v>
      </c>
      <c r="AB286" s="41">
        <v>0</v>
      </c>
      <c r="AC286" s="41">
        <v>0</v>
      </c>
      <c r="AD286" s="41">
        <v>0</v>
      </c>
      <c r="AE286" s="41">
        <v>0</v>
      </c>
      <c r="AF286" s="41">
        <f t="shared" si="170"/>
        <v>0</v>
      </c>
      <c r="AG286" s="95">
        <v>0</v>
      </c>
      <c r="AH286" s="41">
        <v>0</v>
      </c>
      <c r="AI286" s="41">
        <v>0</v>
      </c>
      <c r="AJ286" s="41">
        <v>0</v>
      </c>
      <c r="AK286" s="41">
        <v>0</v>
      </c>
      <c r="AL286" s="41">
        <v>0</v>
      </c>
      <c r="AM286" s="41">
        <v>0</v>
      </c>
      <c r="AN286" s="41">
        <v>0</v>
      </c>
      <c r="AO286" s="41">
        <v>0</v>
      </c>
      <c r="AP286" s="41">
        <v>0</v>
      </c>
      <c r="AQ286" s="41">
        <v>0</v>
      </c>
      <c r="AR286" s="41">
        <v>0</v>
      </c>
      <c r="AS286" s="41">
        <v>0</v>
      </c>
      <c r="AT286" s="41">
        <f t="shared" si="171"/>
        <v>0</v>
      </c>
      <c r="AU286" s="95">
        <v>0</v>
      </c>
      <c r="AV286" s="41">
        <v>0</v>
      </c>
      <c r="AW286" s="41">
        <v>0</v>
      </c>
      <c r="AX286" s="41">
        <v>0</v>
      </c>
      <c r="AY286" s="41">
        <v>0</v>
      </c>
      <c r="AZ286" s="41">
        <v>0</v>
      </c>
      <c r="BA286" s="41">
        <v>0</v>
      </c>
      <c r="BB286" s="41">
        <v>0</v>
      </c>
      <c r="BC286" s="41">
        <v>0</v>
      </c>
      <c r="BD286" s="41">
        <v>0</v>
      </c>
      <c r="BE286" s="41">
        <v>0</v>
      </c>
      <c r="BF286" s="41">
        <v>0</v>
      </c>
      <c r="BG286" s="41">
        <v>0</v>
      </c>
      <c r="BH286" s="41">
        <f t="shared" si="172"/>
        <v>0</v>
      </c>
      <c r="BI286" s="95">
        <v>0</v>
      </c>
      <c r="BJ286" s="41">
        <v>0</v>
      </c>
      <c r="BK286" s="41">
        <v>0</v>
      </c>
      <c r="BL286" s="41">
        <v>0</v>
      </c>
      <c r="BM286" s="41">
        <v>0</v>
      </c>
      <c r="BN286" s="41">
        <v>0</v>
      </c>
      <c r="BO286" s="41">
        <v>0</v>
      </c>
      <c r="BP286" s="41">
        <v>0</v>
      </c>
      <c r="BQ286" s="41">
        <v>0</v>
      </c>
      <c r="BR286" s="41">
        <v>0</v>
      </c>
      <c r="BS286" s="41">
        <v>0</v>
      </c>
      <c r="BT286" s="41">
        <v>0</v>
      </c>
      <c r="BU286" s="41">
        <v>3721418.75</v>
      </c>
      <c r="BV286" s="41">
        <f t="shared" si="142"/>
        <v>3721418.75</v>
      </c>
      <c r="BW286" s="95">
        <f t="shared" si="159"/>
        <v>264220731.25</v>
      </c>
      <c r="BX286" s="41">
        <v>3721418.75</v>
      </c>
      <c r="BY286" s="41">
        <v>3721418.75</v>
      </c>
      <c r="BZ286" s="41">
        <v>3721418.75</v>
      </c>
      <c r="CA286" s="41">
        <v>3721418.75</v>
      </c>
      <c r="CB286" s="41">
        <v>3721418.75</v>
      </c>
      <c r="CC286" s="41">
        <v>3721418.75</v>
      </c>
      <c r="CD286" s="41">
        <v>3721418.75</v>
      </c>
      <c r="CE286" s="41">
        <v>3721418.75</v>
      </c>
      <c r="CF286" s="41">
        <v>3721418.75</v>
      </c>
      <c r="CG286" s="41">
        <v>3721418.75</v>
      </c>
      <c r="CH286" s="41">
        <v>3721418.75</v>
      </c>
      <c r="CI286" s="41">
        <v>3721418.75</v>
      </c>
      <c r="CJ286" s="41">
        <f t="shared" si="168"/>
        <v>44657025</v>
      </c>
      <c r="CK286" s="95">
        <f t="shared" si="161"/>
        <v>219563706.25</v>
      </c>
      <c r="CL286" s="41">
        <v>3721418.75</v>
      </c>
      <c r="CM286" s="41">
        <v>3721418.75</v>
      </c>
      <c r="CN286" s="41">
        <v>3721418.75</v>
      </c>
      <c r="CO286" s="41">
        <v>3721418.75</v>
      </c>
      <c r="CP286" s="41">
        <v>3721418.75</v>
      </c>
      <c r="CQ286" s="41">
        <v>3721418.75</v>
      </c>
      <c r="CR286" s="41">
        <v>3721418.75</v>
      </c>
      <c r="CS286" s="41">
        <v>3721418.75</v>
      </c>
      <c r="CT286" s="41">
        <v>3721418.75</v>
      </c>
      <c r="CU286" s="41">
        <v>3721418.75</v>
      </c>
      <c r="CV286" s="41">
        <v>3721418.75</v>
      </c>
      <c r="CW286" s="41">
        <v>3721418.75</v>
      </c>
      <c r="CX286" s="41">
        <f t="shared" si="148"/>
        <v>44657025</v>
      </c>
      <c r="CY286" s="41">
        <f t="shared" si="169"/>
        <v>174906681.25</v>
      </c>
      <c r="CZ286" s="41">
        <f>S286</f>
        <v>2232851.25</v>
      </c>
      <c r="DA286" s="41">
        <v>2232851.25</v>
      </c>
      <c r="DB286" s="41">
        <v>2232851.25</v>
      </c>
      <c r="DC286" s="41">
        <v>2232851.25</v>
      </c>
      <c r="DD286" s="41"/>
      <c r="DE286" s="41"/>
      <c r="DF286" s="41"/>
      <c r="DG286" s="41"/>
      <c r="DH286" s="41"/>
      <c r="DI286" s="41"/>
      <c r="DJ286" s="41"/>
      <c r="DK286" s="41"/>
      <c r="DL286" s="41">
        <f t="shared" si="150"/>
        <v>8931405</v>
      </c>
      <c r="DM286" s="41">
        <f t="shared" si="163"/>
        <v>165975276.25</v>
      </c>
      <c r="DN286" s="42">
        <f t="shared" si="164"/>
        <v>2023</v>
      </c>
    </row>
    <row r="287" spans="1:118" ht="13" x14ac:dyDescent="0.25">
      <c r="A287" s="80" t="s">
        <v>712</v>
      </c>
      <c r="B287" s="80" t="s">
        <v>39</v>
      </c>
      <c r="C287" s="72"/>
      <c r="D287" s="161" t="s">
        <v>719</v>
      </c>
      <c r="E287" s="142" t="s">
        <v>710</v>
      </c>
      <c r="F287" s="71" t="s">
        <v>711</v>
      </c>
      <c r="G287" s="57">
        <v>45231</v>
      </c>
      <c r="H287" s="57">
        <v>45261</v>
      </c>
      <c r="I287" s="141" t="s">
        <v>720</v>
      </c>
      <c r="J287" s="141" t="s">
        <v>721</v>
      </c>
      <c r="K287" s="96" t="s">
        <v>50</v>
      </c>
      <c r="L287" s="38"/>
      <c r="M287" s="38" t="str">
        <f t="shared" si="147"/>
        <v>6423</v>
      </c>
      <c r="N287" s="57" t="s">
        <v>722</v>
      </c>
      <c r="O287" s="96">
        <v>6274001901</v>
      </c>
      <c r="P287" s="92"/>
      <c r="Q287" s="58"/>
      <c r="R287" s="158">
        <v>34507272</v>
      </c>
      <c r="S287" s="170">
        <f t="shared" si="162"/>
        <v>2875606</v>
      </c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>
        <f t="shared" si="170"/>
        <v>0</v>
      </c>
      <c r="AG287" s="156">
        <v>0</v>
      </c>
      <c r="AH287" s="155">
        <v>0</v>
      </c>
      <c r="AI287" s="155">
        <v>0</v>
      </c>
      <c r="AJ287" s="155">
        <v>0</v>
      </c>
      <c r="AK287" s="155">
        <v>0</v>
      </c>
      <c r="AL287" s="155">
        <v>0</v>
      </c>
      <c r="AM287" s="155">
        <v>0</v>
      </c>
      <c r="AN287" s="155">
        <v>0</v>
      </c>
      <c r="AO287" s="155">
        <v>0</v>
      </c>
      <c r="AP287" s="155">
        <v>0</v>
      </c>
      <c r="AQ287" s="155">
        <v>0</v>
      </c>
      <c r="AR287" s="155">
        <v>0</v>
      </c>
      <c r="AS287" s="155">
        <v>0</v>
      </c>
      <c r="AT287" s="155">
        <f t="shared" si="171"/>
        <v>0</v>
      </c>
      <c r="AU287" s="156">
        <v>0</v>
      </c>
      <c r="AV287" s="155">
        <v>0</v>
      </c>
      <c r="AW287" s="155">
        <v>0</v>
      </c>
      <c r="AX287" s="155">
        <v>0</v>
      </c>
      <c r="AY287" s="155">
        <v>0</v>
      </c>
      <c r="AZ287" s="155">
        <v>0</v>
      </c>
      <c r="BA287" s="155">
        <v>0</v>
      </c>
      <c r="BB287" s="155">
        <v>0</v>
      </c>
      <c r="BC287" s="155">
        <v>0</v>
      </c>
      <c r="BD287" s="155">
        <v>0</v>
      </c>
      <c r="BE287" s="155">
        <v>0</v>
      </c>
      <c r="BF287" s="155">
        <v>0</v>
      </c>
      <c r="BG287" s="155">
        <v>0</v>
      </c>
      <c r="BH287" s="155">
        <f t="shared" si="172"/>
        <v>0</v>
      </c>
      <c r="BI287" s="156">
        <v>0</v>
      </c>
      <c r="BJ287" s="155">
        <v>0</v>
      </c>
      <c r="BK287" s="155">
        <v>0</v>
      </c>
      <c r="BL287" s="155">
        <v>0</v>
      </c>
      <c r="BM287" s="155">
        <v>0</v>
      </c>
      <c r="BN287" s="155">
        <v>0</v>
      </c>
      <c r="BO287" s="155">
        <v>0</v>
      </c>
      <c r="BP287" s="155">
        <v>0</v>
      </c>
      <c r="BQ287" s="155">
        <v>0</v>
      </c>
      <c r="BR287" s="155">
        <v>0</v>
      </c>
      <c r="BS287" s="155">
        <v>0</v>
      </c>
      <c r="BT287" s="155">
        <v>0</v>
      </c>
      <c r="BU287" s="155">
        <v>2875606</v>
      </c>
      <c r="BV287" s="155">
        <f t="shared" si="142"/>
        <v>2875606</v>
      </c>
      <c r="BW287" s="156">
        <f t="shared" si="159"/>
        <v>31631666</v>
      </c>
      <c r="BX287" s="157">
        <v>2875606</v>
      </c>
      <c r="BY287" s="157">
        <v>2875606</v>
      </c>
      <c r="BZ287" s="157">
        <v>2875606</v>
      </c>
      <c r="CA287" s="157">
        <v>2875606</v>
      </c>
      <c r="CB287" s="157">
        <v>2875606</v>
      </c>
      <c r="CC287" s="157">
        <v>2875606</v>
      </c>
      <c r="CD287" s="157">
        <v>2875606</v>
      </c>
      <c r="CE287" s="157">
        <v>2875606</v>
      </c>
      <c r="CF287" s="157">
        <v>2875606</v>
      </c>
      <c r="CG287" s="157">
        <v>2875606</v>
      </c>
      <c r="CH287" s="157">
        <v>2875606</v>
      </c>
      <c r="CI287" s="157">
        <v>0</v>
      </c>
      <c r="CJ287" s="155">
        <f t="shared" si="168"/>
        <v>31631666</v>
      </c>
      <c r="CK287" s="156">
        <f t="shared" si="161"/>
        <v>0</v>
      </c>
      <c r="CL287" s="155">
        <v>0</v>
      </c>
      <c r="CM287" s="155">
        <v>0</v>
      </c>
      <c r="CN287" s="155">
        <v>0</v>
      </c>
      <c r="CO287" s="155">
        <v>0</v>
      </c>
      <c r="CP287" s="155">
        <v>0</v>
      </c>
      <c r="CQ287" s="155">
        <v>0</v>
      </c>
      <c r="CR287" s="155">
        <v>0</v>
      </c>
      <c r="CS287" s="155">
        <v>0</v>
      </c>
      <c r="CT287" s="155">
        <v>0</v>
      </c>
      <c r="CU287" s="155">
        <v>0</v>
      </c>
      <c r="CV287" s="155">
        <v>0</v>
      </c>
      <c r="CW287" s="155">
        <v>0</v>
      </c>
      <c r="CX287" s="155">
        <f t="shared" si="148"/>
        <v>0</v>
      </c>
      <c r="CY287" s="155">
        <f t="shared" si="169"/>
        <v>0</v>
      </c>
      <c r="CZ287" s="155"/>
      <c r="DA287" s="155"/>
      <c r="DB287" s="155"/>
      <c r="DC287" s="155">
        <v>0</v>
      </c>
      <c r="DD287" s="155"/>
      <c r="DE287" s="155"/>
      <c r="DF287" s="155"/>
      <c r="DG287" s="155"/>
      <c r="DH287" s="155"/>
      <c r="DI287" s="155"/>
      <c r="DJ287" s="155"/>
      <c r="DK287" s="155"/>
      <c r="DL287" s="155">
        <f t="shared" si="150"/>
        <v>0</v>
      </c>
      <c r="DM287" s="155">
        <f t="shared" si="163"/>
        <v>0</v>
      </c>
      <c r="DN287" s="1">
        <f t="shared" si="164"/>
        <v>2023</v>
      </c>
    </row>
    <row r="288" spans="1:118" ht="13" x14ac:dyDescent="0.25">
      <c r="A288" s="80" t="s">
        <v>460</v>
      </c>
      <c r="B288" s="80" t="s">
        <v>39</v>
      </c>
      <c r="C288" s="72"/>
      <c r="D288" s="71" t="s">
        <v>82</v>
      </c>
      <c r="E288" s="142" t="s">
        <v>969</v>
      </c>
      <c r="F288" s="71" t="s">
        <v>480</v>
      </c>
      <c r="G288" s="73">
        <v>45232</v>
      </c>
      <c r="H288" s="73">
        <v>45231</v>
      </c>
      <c r="I288" s="74" t="s">
        <v>1526</v>
      </c>
      <c r="J288" s="74">
        <v>1001601300</v>
      </c>
      <c r="K288" s="75" t="s">
        <v>43</v>
      </c>
      <c r="L288" s="71"/>
      <c r="M288" s="38" t="str">
        <f t="shared" si="147"/>
        <v>6274</v>
      </c>
      <c r="N288" s="71">
        <v>6274001903</v>
      </c>
      <c r="O288" s="75" t="s">
        <v>346</v>
      </c>
      <c r="P288" s="76"/>
      <c r="Q288" s="77"/>
      <c r="R288" s="76">
        <v>1782611000</v>
      </c>
      <c r="S288" s="170">
        <f t="shared" si="162"/>
        <v>9903394.444444444</v>
      </c>
      <c r="T288" s="155">
        <v>0</v>
      </c>
      <c r="U288" s="155">
        <v>0</v>
      </c>
      <c r="V288" s="155">
        <v>0</v>
      </c>
      <c r="W288" s="155">
        <v>0</v>
      </c>
      <c r="X288" s="155">
        <v>0</v>
      </c>
      <c r="Y288" s="155">
        <v>0</v>
      </c>
      <c r="Z288" s="155">
        <v>0</v>
      </c>
      <c r="AA288" s="155">
        <v>0</v>
      </c>
      <c r="AB288" s="155">
        <v>0</v>
      </c>
      <c r="AC288" s="155">
        <v>0</v>
      </c>
      <c r="AD288" s="155">
        <v>0</v>
      </c>
      <c r="AE288" s="155">
        <v>0</v>
      </c>
      <c r="AF288" s="155">
        <f t="shared" si="170"/>
        <v>0</v>
      </c>
      <c r="AG288" s="156">
        <v>0</v>
      </c>
      <c r="AH288" s="155">
        <v>0</v>
      </c>
      <c r="AI288" s="155">
        <v>0</v>
      </c>
      <c r="AJ288" s="155">
        <v>0</v>
      </c>
      <c r="AK288" s="155">
        <v>0</v>
      </c>
      <c r="AL288" s="155">
        <v>0</v>
      </c>
      <c r="AM288" s="155">
        <v>0</v>
      </c>
      <c r="AN288" s="155">
        <v>0</v>
      </c>
      <c r="AO288" s="155">
        <v>0</v>
      </c>
      <c r="AP288" s="155">
        <v>0</v>
      </c>
      <c r="AQ288" s="155">
        <v>0</v>
      </c>
      <c r="AR288" s="155">
        <v>0</v>
      </c>
      <c r="AS288" s="155">
        <v>0</v>
      </c>
      <c r="AT288" s="155">
        <f t="shared" si="171"/>
        <v>0</v>
      </c>
      <c r="AU288" s="156">
        <v>0</v>
      </c>
      <c r="AV288" s="155">
        <v>0</v>
      </c>
      <c r="AW288" s="155">
        <v>0</v>
      </c>
      <c r="AX288" s="155">
        <v>0</v>
      </c>
      <c r="AY288" s="155">
        <v>0</v>
      </c>
      <c r="AZ288" s="155">
        <v>0</v>
      </c>
      <c r="BA288" s="155">
        <v>0</v>
      </c>
      <c r="BB288" s="155">
        <v>0</v>
      </c>
      <c r="BC288" s="155">
        <v>0</v>
      </c>
      <c r="BD288" s="155">
        <v>0</v>
      </c>
      <c r="BE288" s="155">
        <v>0</v>
      </c>
      <c r="BF288" s="155">
        <v>0</v>
      </c>
      <c r="BG288" s="155">
        <v>0</v>
      </c>
      <c r="BH288" s="155">
        <f t="shared" si="172"/>
        <v>0</v>
      </c>
      <c r="BI288" s="156">
        <v>0</v>
      </c>
      <c r="BJ288" s="155">
        <v>0</v>
      </c>
      <c r="BK288" s="155">
        <v>0</v>
      </c>
      <c r="BL288" s="155">
        <v>0</v>
      </c>
      <c r="BM288" s="155">
        <v>0</v>
      </c>
      <c r="BN288" s="155">
        <v>0</v>
      </c>
      <c r="BO288" s="155">
        <v>0</v>
      </c>
      <c r="BP288" s="155">
        <v>0</v>
      </c>
      <c r="BQ288" s="155">
        <v>0</v>
      </c>
      <c r="BR288" s="155">
        <v>0</v>
      </c>
      <c r="BS288" s="155">
        <v>0</v>
      </c>
      <c r="BT288" s="155">
        <v>14855091.666666666</v>
      </c>
      <c r="BU288" s="155">
        <v>14855091.666666666</v>
      </c>
      <c r="BV288" s="155">
        <f t="shared" si="142"/>
        <v>29710183.333333332</v>
      </c>
      <c r="BW288" s="156">
        <f t="shared" si="159"/>
        <v>1752900816.6666667</v>
      </c>
      <c r="BX288" s="157">
        <v>14855091.666666666</v>
      </c>
      <c r="BY288" s="157">
        <v>14855091.666666666</v>
      </c>
      <c r="BZ288" s="157">
        <v>14855091.666666666</v>
      </c>
      <c r="CA288" s="157">
        <v>14855091.666666666</v>
      </c>
      <c r="CB288" s="157">
        <v>14855091.666666666</v>
      </c>
      <c r="CC288" s="157">
        <v>14855091.666666666</v>
      </c>
      <c r="CD288" s="157">
        <v>14855091.666666666</v>
      </c>
      <c r="CE288" s="157">
        <v>14855091.666666666</v>
      </c>
      <c r="CF288" s="157">
        <v>14855091.666666666</v>
      </c>
      <c r="CG288" s="157">
        <v>14855091.666666666</v>
      </c>
      <c r="CH288" s="157">
        <v>14855091.666666666</v>
      </c>
      <c r="CI288" s="157">
        <v>14855091.666666666</v>
      </c>
      <c r="CJ288" s="155">
        <f t="shared" si="168"/>
        <v>178261100</v>
      </c>
      <c r="CK288" s="156">
        <f t="shared" si="161"/>
        <v>1574639716.6666667</v>
      </c>
      <c r="CL288" s="155">
        <v>14855091.666666666</v>
      </c>
      <c r="CM288" s="155">
        <v>14855091.666666666</v>
      </c>
      <c r="CN288" s="155">
        <v>14855091.666666666</v>
      </c>
      <c r="CO288" s="155">
        <v>14855091.666666666</v>
      </c>
      <c r="CP288" s="155">
        <v>14855091.666666666</v>
      </c>
      <c r="CQ288" s="155">
        <v>14855091.666666666</v>
      </c>
      <c r="CR288" s="155">
        <v>14855091.666666666</v>
      </c>
      <c r="CS288" s="155">
        <v>14855091.666666666</v>
      </c>
      <c r="CT288" s="155">
        <v>14855091.666666666</v>
      </c>
      <c r="CU288" s="155">
        <v>14855091.666666666</v>
      </c>
      <c r="CV288" s="155">
        <v>14855091.666666666</v>
      </c>
      <c r="CW288" s="155">
        <v>14855091.666666666</v>
      </c>
      <c r="CX288" s="155">
        <f t="shared" si="148"/>
        <v>178261100</v>
      </c>
      <c r="CY288" s="155">
        <f t="shared" si="169"/>
        <v>1396378616.6666667</v>
      </c>
      <c r="CZ288" s="155">
        <f t="shared" ref="CZ288:CZ320" si="173">S288</f>
        <v>9903394.444444444</v>
      </c>
      <c r="DA288" s="155">
        <v>9903394.444444444</v>
      </c>
      <c r="DB288" s="155">
        <v>9903394.444444444</v>
      </c>
      <c r="DC288" s="155">
        <v>9903394.444444444</v>
      </c>
      <c r="DD288" s="155"/>
      <c r="DE288" s="155"/>
      <c r="DF288" s="155"/>
      <c r="DG288" s="155"/>
      <c r="DH288" s="155"/>
      <c r="DI288" s="155"/>
      <c r="DJ288" s="155"/>
      <c r="DK288" s="155"/>
      <c r="DL288" s="155">
        <f t="shared" si="150"/>
        <v>39613577.777777776</v>
      </c>
      <c r="DM288" s="155">
        <f t="shared" si="163"/>
        <v>1356765038.8888891</v>
      </c>
      <c r="DN288" s="1">
        <f t="shared" si="164"/>
        <v>2023</v>
      </c>
    </row>
    <row r="289" spans="1:118" ht="13" x14ac:dyDescent="0.25">
      <c r="A289" s="80"/>
      <c r="B289" s="80" t="s">
        <v>39</v>
      </c>
      <c r="C289" s="72" t="s">
        <v>229</v>
      </c>
      <c r="D289" s="71" t="s">
        <v>147</v>
      </c>
      <c r="E289" s="142" t="s">
        <v>1682</v>
      </c>
      <c r="F289" s="71" t="s">
        <v>1688</v>
      </c>
      <c r="G289" s="73">
        <v>46142</v>
      </c>
      <c r="H289" s="73">
        <v>46143</v>
      </c>
      <c r="I289" s="74"/>
      <c r="J289" s="74">
        <v>1001601300</v>
      </c>
      <c r="K289" s="75" t="s">
        <v>751</v>
      </c>
      <c r="L289" s="71"/>
      <c r="M289" s="38"/>
      <c r="N289" s="71"/>
      <c r="O289" s="75"/>
      <c r="P289" s="76"/>
      <c r="Q289" s="77"/>
      <c r="R289" s="76"/>
      <c r="S289" s="170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6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6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6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6"/>
      <c r="BX289" s="157"/>
      <c r="BY289" s="157"/>
      <c r="BZ289" s="157"/>
      <c r="CA289" s="157"/>
      <c r="CB289" s="157"/>
      <c r="CC289" s="157"/>
      <c r="CD289" s="157"/>
      <c r="CE289" s="157"/>
      <c r="CF289" s="157"/>
      <c r="CG289" s="157"/>
      <c r="CH289" s="157"/>
      <c r="CI289" s="157"/>
      <c r="CJ289" s="155"/>
      <c r="CK289" s="156"/>
      <c r="CL289" s="155"/>
      <c r="CM289" s="155"/>
      <c r="CN289" s="155"/>
      <c r="CO289" s="155"/>
      <c r="CP289" s="155"/>
      <c r="CQ289" s="155"/>
      <c r="CR289" s="155"/>
      <c r="CS289" s="155"/>
      <c r="CT289" s="155"/>
      <c r="CU289" s="155"/>
      <c r="CV289" s="155"/>
      <c r="CW289" s="155"/>
      <c r="CX289" s="155"/>
      <c r="CY289" s="155"/>
      <c r="CZ289" s="155"/>
      <c r="DA289" s="155"/>
      <c r="DB289" s="155"/>
      <c r="DC289" s="155"/>
      <c r="DD289" s="155"/>
      <c r="DE289" s="155"/>
      <c r="DF289" s="155"/>
      <c r="DG289" s="155"/>
      <c r="DH289" s="155"/>
      <c r="DI289" s="155"/>
      <c r="DJ289" s="155"/>
      <c r="DK289" s="155"/>
      <c r="DL289" s="155"/>
      <c r="DM289" s="155"/>
    </row>
    <row r="290" spans="1:118" ht="13" x14ac:dyDescent="0.25">
      <c r="A290" s="83"/>
      <c r="B290" s="38" t="s">
        <v>39</v>
      </c>
      <c r="C290" s="113"/>
      <c r="D290" s="38" t="s">
        <v>47</v>
      </c>
      <c r="E290" s="151" t="s">
        <v>51</v>
      </c>
      <c r="F290" s="38" t="s">
        <v>52</v>
      </c>
      <c r="G290" s="57">
        <v>45239</v>
      </c>
      <c r="H290" s="57">
        <v>45231</v>
      </c>
      <c r="I290" s="90" t="s">
        <v>717</v>
      </c>
      <c r="J290" s="151" t="s">
        <v>619</v>
      </c>
      <c r="K290" s="96" t="s">
        <v>43</v>
      </c>
      <c r="L290" s="38"/>
      <c r="M290" s="38" t="str">
        <f t="shared" si="147"/>
        <v>6424</v>
      </c>
      <c r="N290" s="38">
        <v>6424001901</v>
      </c>
      <c r="O290" s="96"/>
      <c r="P290" s="38"/>
      <c r="Q290" s="33"/>
      <c r="R290" s="117">
        <v>174699000</v>
      </c>
      <c r="S290" s="119">
        <f t="shared" si="162"/>
        <v>4852750</v>
      </c>
      <c r="T290" s="41">
        <v>0</v>
      </c>
      <c r="U290" s="41">
        <v>0</v>
      </c>
      <c r="V290" s="41">
        <v>0</v>
      </c>
      <c r="W290" s="41">
        <v>0</v>
      </c>
      <c r="X290" s="41">
        <v>0</v>
      </c>
      <c r="Y290" s="41">
        <v>0</v>
      </c>
      <c r="Z290" s="41">
        <v>0</v>
      </c>
      <c r="AA290" s="41">
        <v>0</v>
      </c>
      <c r="AB290" s="41">
        <v>0</v>
      </c>
      <c r="AC290" s="41">
        <v>0</v>
      </c>
      <c r="AD290" s="41">
        <v>0</v>
      </c>
      <c r="AE290" s="41">
        <v>0</v>
      </c>
      <c r="AF290" s="41">
        <f t="shared" si="170"/>
        <v>0</v>
      </c>
      <c r="AG290" s="95">
        <v>0</v>
      </c>
      <c r="AH290" s="41">
        <v>0</v>
      </c>
      <c r="AI290" s="41">
        <v>0</v>
      </c>
      <c r="AJ290" s="41">
        <v>0</v>
      </c>
      <c r="AK290" s="41">
        <v>0</v>
      </c>
      <c r="AL290" s="41">
        <v>0</v>
      </c>
      <c r="AM290" s="41">
        <v>0</v>
      </c>
      <c r="AN290" s="41">
        <v>0</v>
      </c>
      <c r="AO290" s="41">
        <v>0</v>
      </c>
      <c r="AP290" s="41">
        <v>0</v>
      </c>
      <c r="AQ290" s="41">
        <v>0</v>
      </c>
      <c r="AR290" s="41">
        <v>0</v>
      </c>
      <c r="AS290" s="41">
        <v>0</v>
      </c>
      <c r="AT290" s="41">
        <f t="shared" si="171"/>
        <v>0</v>
      </c>
      <c r="AU290" s="95">
        <v>0</v>
      </c>
      <c r="AV290" s="41">
        <v>0</v>
      </c>
      <c r="AW290" s="41">
        <v>0</v>
      </c>
      <c r="AX290" s="41">
        <v>0</v>
      </c>
      <c r="AY290" s="41">
        <v>0</v>
      </c>
      <c r="AZ290" s="41">
        <v>0</v>
      </c>
      <c r="BA290" s="41">
        <v>0</v>
      </c>
      <c r="BB290" s="41">
        <v>0</v>
      </c>
      <c r="BC290" s="41">
        <v>0</v>
      </c>
      <c r="BD290" s="41">
        <v>0</v>
      </c>
      <c r="BE290" s="41">
        <v>0</v>
      </c>
      <c r="BF290" s="41">
        <v>0</v>
      </c>
      <c r="BG290" s="41">
        <v>0</v>
      </c>
      <c r="BH290" s="41">
        <f t="shared" si="172"/>
        <v>0</v>
      </c>
      <c r="BI290" s="95">
        <v>0</v>
      </c>
      <c r="BJ290" s="41">
        <v>0</v>
      </c>
      <c r="BK290" s="41">
        <v>0</v>
      </c>
      <c r="BL290" s="41">
        <v>0</v>
      </c>
      <c r="BM290" s="41">
        <v>0</v>
      </c>
      <c r="BN290" s="41">
        <v>0</v>
      </c>
      <c r="BO290" s="41">
        <v>0</v>
      </c>
      <c r="BP290" s="41">
        <v>0</v>
      </c>
      <c r="BQ290" s="41">
        <v>0</v>
      </c>
      <c r="BR290" s="41">
        <v>0</v>
      </c>
      <c r="BS290" s="41">
        <v>0</v>
      </c>
      <c r="BT290" s="41">
        <v>4852750</v>
      </c>
      <c r="BU290" s="41">
        <v>4852750</v>
      </c>
      <c r="BV290" s="41">
        <f t="shared" ref="BV290:BV306" si="174">+SUM(BJ290:BU290)</f>
        <v>9705500</v>
      </c>
      <c r="BW290" s="95">
        <f t="shared" si="159"/>
        <v>164993500</v>
      </c>
      <c r="BX290" s="41">
        <v>4852750</v>
      </c>
      <c r="BY290" s="41">
        <v>4852750</v>
      </c>
      <c r="BZ290" s="41">
        <v>4852750</v>
      </c>
      <c r="CA290" s="41">
        <v>4852750</v>
      </c>
      <c r="CB290" s="41">
        <v>4852750</v>
      </c>
      <c r="CC290" s="41">
        <v>4852750</v>
      </c>
      <c r="CD290" s="41">
        <v>4852750</v>
      </c>
      <c r="CE290" s="41">
        <v>4852750</v>
      </c>
      <c r="CF290" s="41">
        <v>4852750</v>
      </c>
      <c r="CG290" s="41">
        <v>4852750</v>
      </c>
      <c r="CH290" s="41">
        <v>4852750</v>
      </c>
      <c r="CI290" s="41">
        <v>4852750</v>
      </c>
      <c r="CJ290" s="41">
        <f t="shared" si="168"/>
        <v>58233000</v>
      </c>
      <c r="CK290" s="95">
        <f t="shared" si="161"/>
        <v>106760500</v>
      </c>
      <c r="CL290" s="41">
        <v>4852750</v>
      </c>
      <c r="CM290" s="41">
        <v>4852750</v>
      </c>
      <c r="CN290" s="41">
        <v>4852750</v>
      </c>
      <c r="CO290" s="41">
        <v>4852750</v>
      </c>
      <c r="CP290" s="41">
        <v>4852750</v>
      </c>
      <c r="CQ290" s="41">
        <v>4852750</v>
      </c>
      <c r="CR290" s="41">
        <v>4852750</v>
      </c>
      <c r="CS290" s="41">
        <v>4852750</v>
      </c>
      <c r="CT290" s="41">
        <v>4852750</v>
      </c>
      <c r="CU290" s="41">
        <v>4852750</v>
      </c>
      <c r="CV290" s="41">
        <v>4852750</v>
      </c>
      <c r="CW290" s="41">
        <v>4852750</v>
      </c>
      <c r="CX290" s="41">
        <f t="shared" si="148"/>
        <v>58233000</v>
      </c>
      <c r="CY290" s="41">
        <f t="shared" si="169"/>
        <v>48527500</v>
      </c>
      <c r="CZ290" s="41">
        <f t="shared" si="173"/>
        <v>4852750</v>
      </c>
      <c r="DA290" s="41">
        <v>4852750</v>
      </c>
      <c r="DB290" s="41">
        <v>4852750</v>
      </c>
      <c r="DC290" s="41">
        <v>4852750</v>
      </c>
      <c r="DD290" s="41"/>
      <c r="DE290" s="41"/>
      <c r="DF290" s="41"/>
      <c r="DG290" s="41"/>
      <c r="DH290" s="41"/>
      <c r="DI290" s="41"/>
      <c r="DJ290" s="41"/>
      <c r="DK290" s="41"/>
      <c r="DL290" s="41">
        <f t="shared" si="150"/>
        <v>19411000</v>
      </c>
      <c r="DM290" s="41">
        <f t="shared" si="163"/>
        <v>29116500</v>
      </c>
      <c r="DN290" s="42">
        <f t="shared" si="164"/>
        <v>2023</v>
      </c>
    </row>
    <row r="291" spans="1:118" ht="13" x14ac:dyDescent="0.25">
      <c r="A291" s="71" t="s">
        <v>195</v>
      </c>
      <c r="B291" s="71" t="s">
        <v>257</v>
      </c>
      <c r="C291" s="72" t="s">
        <v>197</v>
      </c>
      <c r="D291" s="71" t="s">
        <v>82</v>
      </c>
      <c r="E291" s="142" t="s">
        <v>1038</v>
      </c>
      <c r="F291" s="71" t="s">
        <v>258</v>
      </c>
      <c r="G291" s="73">
        <v>45260</v>
      </c>
      <c r="H291" s="73">
        <v>45261</v>
      </c>
      <c r="I291" s="74" t="s">
        <v>1223</v>
      </c>
      <c r="J291" s="142" t="s">
        <v>619</v>
      </c>
      <c r="K291" s="75" t="s">
        <v>43</v>
      </c>
      <c r="L291" s="71" t="s">
        <v>259</v>
      </c>
      <c r="M291" s="38" t="str">
        <f t="shared" si="147"/>
        <v>6274</v>
      </c>
      <c r="N291" s="71">
        <v>6274001903</v>
      </c>
      <c r="O291" s="75">
        <v>6274001903</v>
      </c>
      <c r="P291" s="76"/>
      <c r="Q291" s="77"/>
      <c r="R291" s="76">
        <v>1798575168</v>
      </c>
      <c r="S291" s="78">
        <f t="shared" si="162"/>
        <v>12490105.333333334</v>
      </c>
      <c r="T291" s="41">
        <v>0</v>
      </c>
      <c r="U291" s="41">
        <v>0</v>
      </c>
      <c r="V291" s="41">
        <v>0</v>
      </c>
      <c r="W291" s="41">
        <v>0</v>
      </c>
      <c r="X291" s="41">
        <v>0</v>
      </c>
      <c r="Y291" s="41">
        <v>0</v>
      </c>
      <c r="Z291" s="41">
        <v>0</v>
      </c>
      <c r="AA291" s="41">
        <v>0</v>
      </c>
      <c r="AB291" s="41">
        <v>0</v>
      </c>
      <c r="AC291" s="41">
        <v>0</v>
      </c>
      <c r="AD291" s="41">
        <v>0</v>
      </c>
      <c r="AE291" s="41">
        <v>0</v>
      </c>
      <c r="AF291" s="41">
        <f t="shared" si="170"/>
        <v>0</v>
      </c>
      <c r="AG291" s="95">
        <v>0</v>
      </c>
      <c r="AH291" s="41">
        <v>0</v>
      </c>
      <c r="AI291" s="41">
        <v>0</v>
      </c>
      <c r="AJ291" s="41">
        <v>0</v>
      </c>
      <c r="AK291" s="41">
        <v>0</v>
      </c>
      <c r="AL291" s="41">
        <v>0</v>
      </c>
      <c r="AM291" s="41">
        <v>0</v>
      </c>
      <c r="AN291" s="41">
        <v>0</v>
      </c>
      <c r="AO291" s="41">
        <v>0</v>
      </c>
      <c r="AP291" s="41">
        <v>0</v>
      </c>
      <c r="AQ291" s="41">
        <v>0</v>
      </c>
      <c r="AR291" s="41">
        <v>0</v>
      </c>
      <c r="AS291" s="41">
        <v>0</v>
      </c>
      <c r="AT291" s="41">
        <f t="shared" si="171"/>
        <v>0</v>
      </c>
      <c r="AU291" s="79">
        <v>0</v>
      </c>
      <c r="AV291" s="41">
        <v>0</v>
      </c>
      <c r="AW291" s="41">
        <v>0</v>
      </c>
      <c r="AX291" s="41">
        <v>0</v>
      </c>
      <c r="AY291" s="41">
        <v>0</v>
      </c>
      <c r="AZ291" s="41">
        <v>0</v>
      </c>
      <c r="BA291" s="41">
        <v>0</v>
      </c>
      <c r="BB291" s="41">
        <v>0</v>
      </c>
      <c r="BC291" s="41">
        <v>0</v>
      </c>
      <c r="BD291" s="41">
        <v>0</v>
      </c>
      <c r="BE291" s="41">
        <v>0</v>
      </c>
      <c r="BF291" s="41">
        <v>0</v>
      </c>
      <c r="BG291" s="41">
        <v>0</v>
      </c>
      <c r="BH291" s="41">
        <f t="shared" si="172"/>
        <v>0</v>
      </c>
      <c r="BI291" s="79">
        <v>0</v>
      </c>
      <c r="BJ291" s="41">
        <v>0</v>
      </c>
      <c r="BK291" s="41">
        <v>0</v>
      </c>
      <c r="BL291" s="41">
        <v>0</v>
      </c>
      <c r="BM291" s="41">
        <v>0</v>
      </c>
      <c r="BN291" s="41">
        <v>0</v>
      </c>
      <c r="BO291" s="41">
        <v>0</v>
      </c>
      <c r="BP291" s="41">
        <v>0</v>
      </c>
      <c r="BQ291" s="41">
        <v>0</v>
      </c>
      <c r="BR291" s="41">
        <v>0</v>
      </c>
      <c r="BS291" s="41">
        <v>0</v>
      </c>
      <c r="BT291" s="41">
        <v>0</v>
      </c>
      <c r="BU291" s="41">
        <v>29976253</v>
      </c>
      <c r="BV291" s="41">
        <f t="shared" si="174"/>
        <v>29976253</v>
      </c>
      <c r="BW291" s="79">
        <f t="shared" si="159"/>
        <v>1768598915</v>
      </c>
      <c r="BX291" s="61">
        <v>29976253</v>
      </c>
      <c r="BY291" s="61">
        <v>29976253</v>
      </c>
      <c r="BZ291" s="61">
        <v>29976253</v>
      </c>
      <c r="CA291" s="61">
        <v>29976253</v>
      </c>
      <c r="CB291" s="61">
        <v>29976253</v>
      </c>
      <c r="CC291" s="61">
        <v>29976253</v>
      </c>
      <c r="CD291" s="61">
        <v>29976253</v>
      </c>
      <c r="CE291" s="61">
        <v>29976253</v>
      </c>
      <c r="CF291" s="61">
        <v>29976253</v>
      </c>
      <c r="CG291" s="61">
        <v>29976253</v>
      </c>
      <c r="CH291" s="61">
        <v>29976253</v>
      </c>
      <c r="CI291" s="61">
        <v>29976253</v>
      </c>
      <c r="CJ291" s="41">
        <f t="shared" si="168"/>
        <v>359715036</v>
      </c>
      <c r="CK291" s="79">
        <f t="shared" si="161"/>
        <v>1408883879</v>
      </c>
      <c r="CL291" s="41">
        <v>29976253</v>
      </c>
      <c r="CM291" s="41">
        <v>29976253</v>
      </c>
      <c r="CN291" s="41">
        <v>29976253</v>
      </c>
      <c r="CO291" s="41">
        <v>29976253</v>
      </c>
      <c r="CP291" s="41">
        <v>29976253</v>
      </c>
      <c r="CQ291" s="41">
        <v>29976253</v>
      </c>
      <c r="CR291" s="41">
        <v>29976253</v>
      </c>
      <c r="CS291" s="41">
        <v>29976253</v>
      </c>
      <c r="CT291" s="41">
        <v>29976253</v>
      </c>
      <c r="CU291" s="41">
        <v>29976253</v>
      </c>
      <c r="CV291" s="41">
        <v>29976253</v>
      </c>
      <c r="CW291" s="41">
        <v>29976253</v>
      </c>
      <c r="CX291" s="41">
        <f t="shared" si="148"/>
        <v>359715036</v>
      </c>
      <c r="CY291" s="41">
        <f t="shared" si="169"/>
        <v>1049168843</v>
      </c>
      <c r="CZ291" s="41">
        <f t="shared" si="173"/>
        <v>12490105.333333334</v>
      </c>
      <c r="DA291" s="41">
        <v>12490105.333333334</v>
      </c>
      <c r="DB291" s="41">
        <v>12490105.333333334</v>
      </c>
      <c r="DC291" s="41">
        <v>12490105.333333334</v>
      </c>
      <c r="DD291" s="41"/>
      <c r="DE291" s="41"/>
      <c r="DF291" s="41"/>
      <c r="DG291" s="41"/>
      <c r="DH291" s="41"/>
      <c r="DI291" s="41"/>
      <c r="DJ291" s="41"/>
      <c r="DK291" s="41"/>
      <c r="DL291" s="41">
        <f t="shared" si="150"/>
        <v>49960421.333333336</v>
      </c>
      <c r="DM291" s="41">
        <f t="shared" si="163"/>
        <v>999208421.66666663</v>
      </c>
      <c r="DN291" s="1">
        <f t="shared" si="164"/>
        <v>2023</v>
      </c>
    </row>
    <row r="292" spans="1:118" ht="13" x14ac:dyDescent="0.25">
      <c r="A292" s="80" t="s">
        <v>344</v>
      </c>
      <c r="B292" s="71" t="s">
        <v>196</v>
      </c>
      <c r="C292" s="72" t="s">
        <v>213</v>
      </c>
      <c r="D292" s="71" t="s">
        <v>82</v>
      </c>
      <c r="E292" s="142" t="s">
        <v>1158</v>
      </c>
      <c r="F292" s="71" t="s">
        <v>361</v>
      </c>
      <c r="G292" s="73">
        <v>45260</v>
      </c>
      <c r="H292" s="73">
        <v>45231</v>
      </c>
      <c r="I292" s="74" t="s">
        <v>1223</v>
      </c>
      <c r="J292" s="142" t="s">
        <v>619</v>
      </c>
      <c r="K292" s="75" t="s">
        <v>43</v>
      </c>
      <c r="L292" s="71" t="s">
        <v>253</v>
      </c>
      <c r="M292" s="38" t="str">
        <f t="shared" si="147"/>
        <v>6274</v>
      </c>
      <c r="N292" s="71">
        <v>6274001903</v>
      </c>
      <c r="O292" s="75" t="s">
        <v>346</v>
      </c>
      <c r="P292" s="76"/>
      <c r="Q292" s="77"/>
      <c r="R292" s="76">
        <v>596514760</v>
      </c>
      <c r="S292" s="170">
        <f t="shared" si="162"/>
        <v>4142463.611111111</v>
      </c>
      <c r="T292" s="155">
        <v>0</v>
      </c>
      <c r="U292" s="155">
        <v>0</v>
      </c>
      <c r="V292" s="155">
        <v>0</v>
      </c>
      <c r="W292" s="155">
        <v>0</v>
      </c>
      <c r="X292" s="155">
        <v>0</v>
      </c>
      <c r="Y292" s="155">
        <v>0</v>
      </c>
      <c r="Z292" s="155">
        <v>0</v>
      </c>
      <c r="AA292" s="155">
        <v>0</v>
      </c>
      <c r="AB292" s="155">
        <v>0</v>
      </c>
      <c r="AC292" s="155">
        <v>0</v>
      </c>
      <c r="AD292" s="155">
        <v>0</v>
      </c>
      <c r="AE292" s="155">
        <v>0</v>
      </c>
      <c r="AF292" s="155">
        <f t="shared" si="170"/>
        <v>0</v>
      </c>
      <c r="AG292" s="156">
        <v>0</v>
      </c>
      <c r="AH292" s="155">
        <v>0</v>
      </c>
      <c r="AI292" s="155">
        <v>0</v>
      </c>
      <c r="AJ292" s="155">
        <v>0</v>
      </c>
      <c r="AK292" s="155">
        <v>0</v>
      </c>
      <c r="AL292" s="155">
        <v>0</v>
      </c>
      <c r="AM292" s="155">
        <v>0</v>
      </c>
      <c r="AN292" s="155">
        <v>0</v>
      </c>
      <c r="AO292" s="155">
        <v>0</v>
      </c>
      <c r="AP292" s="155">
        <v>0</v>
      </c>
      <c r="AQ292" s="155">
        <v>0</v>
      </c>
      <c r="AR292" s="155">
        <v>0</v>
      </c>
      <c r="AS292" s="155">
        <v>0</v>
      </c>
      <c r="AT292" s="155">
        <f t="shared" si="171"/>
        <v>0</v>
      </c>
      <c r="AU292" s="156">
        <v>0</v>
      </c>
      <c r="AV292" s="155">
        <v>0</v>
      </c>
      <c r="AW292" s="155">
        <v>0</v>
      </c>
      <c r="AX292" s="155">
        <v>0</v>
      </c>
      <c r="AY292" s="155">
        <v>0</v>
      </c>
      <c r="AZ292" s="155">
        <v>0</v>
      </c>
      <c r="BA292" s="155">
        <v>0</v>
      </c>
      <c r="BB292" s="155">
        <v>0</v>
      </c>
      <c r="BC292" s="155">
        <v>0</v>
      </c>
      <c r="BD292" s="155">
        <v>0</v>
      </c>
      <c r="BE292" s="155">
        <v>0</v>
      </c>
      <c r="BF292" s="155">
        <v>0</v>
      </c>
      <c r="BG292" s="155">
        <v>0</v>
      </c>
      <c r="BH292" s="155">
        <f t="shared" si="172"/>
        <v>0</v>
      </c>
      <c r="BI292" s="156">
        <v>0</v>
      </c>
      <c r="BJ292" s="155">
        <v>0</v>
      </c>
      <c r="BK292" s="155">
        <v>0</v>
      </c>
      <c r="BL292" s="155">
        <v>0</v>
      </c>
      <c r="BM292" s="155">
        <v>0</v>
      </c>
      <c r="BN292" s="155">
        <v>0</v>
      </c>
      <c r="BO292" s="155">
        <v>0</v>
      </c>
      <c r="BP292" s="155">
        <v>0</v>
      </c>
      <c r="BQ292" s="155">
        <v>0</v>
      </c>
      <c r="BR292" s="155">
        <v>0</v>
      </c>
      <c r="BS292" s="155">
        <v>0</v>
      </c>
      <c r="BT292" s="155">
        <v>9941912</v>
      </c>
      <c r="BU292" s="155">
        <v>9941912</v>
      </c>
      <c r="BV292" s="155">
        <f t="shared" si="174"/>
        <v>19883824</v>
      </c>
      <c r="BW292" s="156">
        <f t="shared" si="159"/>
        <v>576630936</v>
      </c>
      <c r="BX292" s="157">
        <v>9941912</v>
      </c>
      <c r="BY292" s="157">
        <v>9941912</v>
      </c>
      <c r="BZ292" s="157">
        <v>9941912</v>
      </c>
      <c r="CA292" s="157">
        <v>9941912</v>
      </c>
      <c r="CB292" s="157">
        <v>9941912</v>
      </c>
      <c r="CC292" s="157">
        <v>9941912</v>
      </c>
      <c r="CD292" s="157">
        <v>9941912</v>
      </c>
      <c r="CE292" s="157">
        <v>9941912</v>
      </c>
      <c r="CF292" s="157">
        <v>9941912</v>
      </c>
      <c r="CG292" s="157">
        <v>9941912</v>
      </c>
      <c r="CH292" s="157">
        <v>9941912</v>
      </c>
      <c r="CI292" s="157">
        <v>9941912</v>
      </c>
      <c r="CJ292" s="155">
        <f t="shared" si="168"/>
        <v>119302944</v>
      </c>
      <c r="CK292" s="156">
        <f t="shared" si="161"/>
        <v>457327992</v>
      </c>
      <c r="CL292" s="155">
        <v>9941912</v>
      </c>
      <c r="CM292" s="155">
        <v>9941912</v>
      </c>
      <c r="CN292" s="155">
        <v>9941912</v>
      </c>
      <c r="CO292" s="155">
        <v>9941912</v>
      </c>
      <c r="CP292" s="155">
        <v>9941912</v>
      </c>
      <c r="CQ292" s="155">
        <v>9941912</v>
      </c>
      <c r="CR292" s="155">
        <v>9941912</v>
      </c>
      <c r="CS292" s="155">
        <v>9941912</v>
      </c>
      <c r="CT292" s="155">
        <v>9941912</v>
      </c>
      <c r="CU292" s="155">
        <v>9941912</v>
      </c>
      <c r="CV292" s="155">
        <v>9941912</v>
      </c>
      <c r="CW292" s="155">
        <v>9941912</v>
      </c>
      <c r="CX292" s="155">
        <f t="shared" si="148"/>
        <v>119302944</v>
      </c>
      <c r="CY292" s="155">
        <f t="shared" si="169"/>
        <v>338025048</v>
      </c>
      <c r="CZ292" s="155">
        <f t="shared" si="173"/>
        <v>4142463.611111111</v>
      </c>
      <c r="DA292" s="155">
        <v>4142463.611111111</v>
      </c>
      <c r="DB292" s="155">
        <v>4142463.611111111</v>
      </c>
      <c r="DC292" s="155">
        <v>4142463.611111111</v>
      </c>
      <c r="DD292" s="155"/>
      <c r="DE292" s="155"/>
      <c r="DF292" s="155"/>
      <c r="DG292" s="155"/>
      <c r="DH292" s="155"/>
      <c r="DI292" s="155"/>
      <c r="DJ292" s="155"/>
      <c r="DK292" s="155"/>
      <c r="DL292" s="155">
        <f t="shared" si="150"/>
        <v>16569854.444444444</v>
      </c>
      <c r="DM292" s="155">
        <f t="shared" si="163"/>
        <v>321455193.55555558</v>
      </c>
      <c r="DN292" s="1">
        <f t="shared" si="164"/>
        <v>2023</v>
      </c>
    </row>
    <row r="293" spans="1:118" ht="13" x14ac:dyDescent="0.25">
      <c r="A293" s="80" t="s">
        <v>344</v>
      </c>
      <c r="B293" s="80" t="s">
        <v>205</v>
      </c>
      <c r="C293" s="72" t="s">
        <v>206</v>
      </c>
      <c r="D293" s="71" t="s">
        <v>82</v>
      </c>
      <c r="E293" s="142" t="s">
        <v>1159</v>
      </c>
      <c r="F293" s="71" t="s">
        <v>362</v>
      </c>
      <c r="G293" s="73">
        <v>45260</v>
      </c>
      <c r="H293" s="73">
        <v>45231</v>
      </c>
      <c r="I293" s="74" t="s">
        <v>1228</v>
      </c>
      <c r="J293" s="142" t="s">
        <v>759</v>
      </c>
      <c r="K293" s="75" t="s">
        <v>122</v>
      </c>
      <c r="L293" s="71" t="s">
        <v>363</v>
      </c>
      <c r="M293" s="38" t="str">
        <f t="shared" si="147"/>
        <v>6274</v>
      </c>
      <c r="N293" s="71">
        <v>6274001903</v>
      </c>
      <c r="O293" s="75" t="s">
        <v>346</v>
      </c>
      <c r="P293" s="76"/>
      <c r="Q293" s="77"/>
      <c r="R293" s="76">
        <v>673291026</v>
      </c>
      <c r="S293" s="170">
        <f t="shared" si="162"/>
        <v>5610758.5499999998</v>
      </c>
      <c r="T293" s="155">
        <v>0</v>
      </c>
      <c r="U293" s="155">
        <v>0</v>
      </c>
      <c r="V293" s="155">
        <v>0</v>
      </c>
      <c r="W293" s="155">
        <v>0</v>
      </c>
      <c r="X293" s="155">
        <v>0</v>
      </c>
      <c r="Y293" s="155">
        <v>0</v>
      </c>
      <c r="Z293" s="155">
        <v>0</v>
      </c>
      <c r="AA293" s="155">
        <v>0</v>
      </c>
      <c r="AB293" s="155">
        <v>0</v>
      </c>
      <c r="AC293" s="155">
        <v>0</v>
      </c>
      <c r="AD293" s="155">
        <v>0</v>
      </c>
      <c r="AE293" s="155">
        <v>0</v>
      </c>
      <c r="AF293" s="155">
        <f t="shared" si="170"/>
        <v>0</v>
      </c>
      <c r="AG293" s="156">
        <v>0</v>
      </c>
      <c r="AH293" s="155">
        <v>0</v>
      </c>
      <c r="AI293" s="155">
        <v>0</v>
      </c>
      <c r="AJ293" s="155">
        <v>0</v>
      </c>
      <c r="AK293" s="155">
        <v>0</v>
      </c>
      <c r="AL293" s="155">
        <v>0</v>
      </c>
      <c r="AM293" s="155">
        <v>0</v>
      </c>
      <c r="AN293" s="155">
        <v>0</v>
      </c>
      <c r="AO293" s="155">
        <v>0</v>
      </c>
      <c r="AP293" s="155">
        <v>0</v>
      </c>
      <c r="AQ293" s="155">
        <v>0</v>
      </c>
      <c r="AR293" s="155">
        <v>0</v>
      </c>
      <c r="AS293" s="155">
        <v>0</v>
      </c>
      <c r="AT293" s="155">
        <f t="shared" si="171"/>
        <v>0</v>
      </c>
      <c r="AU293" s="156">
        <v>0</v>
      </c>
      <c r="AV293" s="155">
        <v>0</v>
      </c>
      <c r="AW293" s="155">
        <v>0</v>
      </c>
      <c r="AX293" s="155">
        <v>0</v>
      </c>
      <c r="AY293" s="155">
        <v>0</v>
      </c>
      <c r="AZ293" s="155">
        <v>0</v>
      </c>
      <c r="BA293" s="155">
        <v>0</v>
      </c>
      <c r="BB293" s="155">
        <v>0</v>
      </c>
      <c r="BC293" s="155">
        <v>0</v>
      </c>
      <c r="BD293" s="155">
        <v>0</v>
      </c>
      <c r="BE293" s="155">
        <v>0</v>
      </c>
      <c r="BF293" s="155">
        <v>0</v>
      </c>
      <c r="BG293" s="155">
        <v>0</v>
      </c>
      <c r="BH293" s="155">
        <f t="shared" si="172"/>
        <v>0</v>
      </c>
      <c r="BI293" s="156">
        <v>0</v>
      </c>
      <c r="BJ293" s="155">
        <v>0</v>
      </c>
      <c r="BK293" s="155">
        <v>0</v>
      </c>
      <c r="BL293" s="155">
        <v>0</v>
      </c>
      <c r="BM293" s="155">
        <v>0</v>
      </c>
      <c r="BN293" s="155">
        <v>0</v>
      </c>
      <c r="BO293" s="155">
        <v>0</v>
      </c>
      <c r="BP293" s="155">
        <v>0</v>
      </c>
      <c r="BQ293" s="155">
        <v>0</v>
      </c>
      <c r="BR293" s="155">
        <v>0</v>
      </c>
      <c r="BS293" s="155">
        <v>0</v>
      </c>
      <c r="BT293" s="155">
        <v>7013448</v>
      </c>
      <c r="BU293" s="155">
        <v>7013448</v>
      </c>
      <c r="BV293" s="155">
        <f t="shared" si="174"/>
        <v>14026896</v>
      </c>
      <c r="BW293" s="156">
        <f t="shared" si="159"/>
        <v>659264130</v>
      </c>
      <c r="BX293" s="157">
        <v>7013448</v>
      </c>
      <c r="BY293" s="157">
        <v>7013448</v>
      </c>
      <c r="BZ293" s="157">
        <v>7013448</v>
      </c>
      <c r="CA293" s="157">
        <v>7013448</v>
      </c>
      <c r="CB293" s="157">
        <v>7013448</v>
      </c>
      <c r="CC293" s="157">
        <v>7013448</v>
      </c>
      <c r="CD293" s="157">
        <v>7013448</v>
      </c>
      <c r="CE293" s="157">
        <v>7013448</v>
      </c>
      <c r="CF293" s="157">
        <v>7013448</v>
      </c>
      <c r="CG293" s="157">
        <v>7013448</v>
      </c>
      <c r="CH293" s="157">
        <v>7013448</v>
      </c>
      <c r="CI293" s="157">
        <v>7013448</v>
      </c>
      <c r="CJ293" s="155">
        <f t="shared" si="168"/>
        <v>84161376</v>
      </c>
      <c r="CK293" s="156">
        <f t="shared" si="161"/>
        <v>575102754</v>
      </c>
      <c r="CL293" s="155">
        <v>7013448</v>
      </c>
      <c r="CM293" s="155">
        <v>7013448</v>
      </c>
      <c r="CN293" s="155">
        <v>7013448</v>
      </c>
      <c r="CO293" s="155">
        <v>7013448</v>
      </c>
      <c r="CP293" s="155">
        <v>7013448</v>
      </c>
      <c r="CQ293" s="155">
        <v>7013448</v>
      </c>
      <c r="CR293" s="155">
        <v>7013448</v>
      </c>
      <c r="CS293" s="155">
        <v>7013448</v>
      </c>
      <c r="CT293" s="155">
        <v>7013448</v>
      </c>
      <c r="CU293" s="155">
        <v>7013448</v>
      </c>
      <c r="CV293" s="155">
        <v>7013448</v>
      </c>
      <c r="CW293" s="155">
        <v>7013448</v>
      </c>
      <c r="CX293" s="155">
        <f t="shared" si="148"/>
        <v>84161376</v>
      </c>
      <c r="CY293" s="155">
        <f t="shared" si="169"/>
        <v>490941378</v>
      </c>
      <c r="CZ293" s="155">
        <f t="shared" si="173"/>
        <v>5610758.5499999998</v>
      </c>
      <c r="DA293" s="155">
        <v>5610758.5499999998</v>
      </c>
      <c r="DB293" s="155">
        <v>5610758.5499999998</v>
      </c>
      <c r="DC293" s="155">
        <v>5610758.5499999998</v>
      </c>
      <c r="DD293" s="155"/>
      <c r="DE293" s="155"/>
      <c r="DF293" s="155"/>
      <c r="DG293" s="155"/>
      <c r="DH293" s="155"/>
      <c r="DI293" s="155"/>
      <c r="DJ293" s="155"/>
      <c r="DK293" s="155"/>
      <c r="DL293" s="155">
        <f t="shared" si="150"/>
        <v>22443034.199999999</v>
      </c>
      <c r="DM293" s="155">
        <f t="shared" si="163"/>
        <v>468498343.80000001</v>
      </c>
      <c r="DN293" s="1">
        <f t="shared" si="164"/>
        <v>2023</v>
      </c>
    </row>
    <row r="294" spans="1:118" ht="13" x14ac:dyDescent="0.25">
      <c r="A294" s="80" t="s">
        <v>460</v>
      </c>
      <c r="B294" s="80" t="s">
        <v>39</v>
      </c>
      <c r="C294" s="72"/>
      <c r="D294" s="71" t="s">
        <v>82</v>
      </c>
      <c r="E294" s="142" t="s">
        <v>970</v>
      </c>
      <c r="F294" s="71" t="s">
        <v>481</v>
      </c>
      <c r="G294" s="73">
        <v>45260</v>
      </c>
      <c r="H294" s="73">
        <v>45231</v>
      </c>
      <c r="I294" s="74" t="s">
        <v>1223</v>
      </c>
      <c r="J294" s="74">
        <v>1001601300</v>
      </c>
      <c r="K294" s="75" t="s">
        <v>43</v>
      </c>
      <c r="L294" s="71"/>
      <c r="M294" s="38" t="str">
        <f t="shared" si="147"/>
        <v>6274</v>
      </c>
      <c r="N294" s="71">
        <v>6274001903</v>
      </c>
      <c r="O294" s="75" t="s">
        <v>346</v>
      </c>
      <c r="P294" s="76"/>
      <c r="Q294" s="77"/>
      <c r="R294" s="76">
        <v>208093649</v>
      </c>
      <c r="S294" s="170">
        <f t="shared" si="162"/>
        <v>1445094.7847222222</v>
      </c>
      <c r="T294" s="155">
        <v>0</v>
      </c>
      <c r="U294" s="155">
        <v>0</v>
      </c>
      <c r="V294" s="155">
        <v>0</v>
      </c>
      <c r="W294" s="155">
        <v>0</v>
      </c>
      <c r="X294" s="155">
        <v>0</v>
      </c>
      <c r="Y294" s="155">
        <v>0</v>
      </c>
      <c r="Z294" s="155">
        <v>0</v>
      </c>
      <c r="AA294" s="155">
        <v>0</v>
      </c>
      <c r="AB294" s="155">
        <v>0</v>
      </c>
      <c r="AC294" s="155">
        <v>0</v>
      </c>
      <c r="AD294" s="155">
        <v>0</v>
      </c>
      <c r="AE294" s="155">
        <v>0</v>
      </c>
      <c r="AF294" s="155">
        <f t="shared" si="170"/>
        <v>0</v>
      </c>
      <c r="AG294" s="156">
        <v>0</v>
      </c>
      <c r="AH294" s="155">
        <v>0</v>
      </c>
      <c r="AI294" s="155">
        <v>0</v>
      </c>
      <c r="AJ294" s="155">
        <v>0</v>
      </c>
      <c r="AK294" s="155">
        <v>0</v>
      </c>
      <c r="AL294" s="155">
        <v>0</v>
      </c>
      <c r="AM294" s="155">
        <v>0</v>
      </c>
      <c r="AN294" s="155">
        <v>0</v>
      </c>
      <c r="AO294" s="155">
        <v>0</v>
      </c>
      <c r="AP294" s="155">
        <v>0</v>
      </c>
      <c r="AQ294" s="155">
        <v>0</v>
      </c>
      <c r="AR294" s="155">
        <v>0</v>
      </c>
      <c r="AS294" s="155">
        <v>0</v>
      </c>
      <c r="AT294" s="155">
        <f t="shared" si="171"/>
        <v>0</v>
      </c>
      <c r="AU294" s="156">
        <v>0</v>
      </c>
      <c r="AV294" s="155">
        <v>0</v>
      </c>
      <c r="AW294" s="155">
        <v>0</v>
      </c>
      <c r="AX294" s="155">
        <v>0</v>
      </c>
      <c r="AY294" s="155">
        <v>0</v>
      </c>
      <c r="AZ294" s="155">
        <v>0</v>
      </c>
      <c r="BA294" s="155">
        <v>0</v>
      </c>
      <c r="BB294" s="155">
        <v>0</v>
      </c>
      <c r="BC294" s="155">
        <v>0</v>
      </c>
      <c r="BD294" s="155">
        <v>0</v>
      </c>
      <c r="BE294" s="155">
        <v>0</v>
      </c>
      <c r="BF294" s="155">
        <v>0</v>
      </c>
      <c r="BG294" s="155">
        <v>0</v>
      </c>
      <c r="BH294" s="155">
        <f t="shared" si="172"/>
        <v>0</v>
      </c>
      <c r="BI294" s="156">
        <v>0</v>
      </c>
      <c r="BJ294" s="155">
        <v>0</v>
      </c>
      <c r="BK294" s="155">
        <v>0</v>
      </c>
      <c r="BL294" s="155">
        <v>0</v>
      </c>
      <c r="BM294" s="155">
        <v>0</v>
      </c>
      <c r="BN294" s="155">
        <v>0</v>
      </c>
      <c r="BO294" s="155">
        <v>0</v>
      </c>
      <c r="BP294" s="155">
        <v>0</v>
      </c>
      <c r="BQ294" s="155">
        <v>0</v>
      </c>
      <c r="BR294" s="155">
        <v>0</v>
      </c>
      <c r="BS294" s="155">
        <v>0</v>
      </c>
      <c r="BT294" s="155">
        <v>2167642.1770833335</v>
      </c>
      <c r="BU294" s="155">
        <v>2167642.1770833335</v>
      </c>
      <c r="BV294" s="155">
        <f t="shared" si="174"/>
        <v>4335284.354166667</v>
      </c>
      <c r="BW294" s="156">
        <f t="shared" si="159"/>
        <v>203758364.64583334</v>
      </c>
      <c r="BX294" s="157">
        <v>2167642.1770833335</v>
      </c>
      <c r="BY294" s="157">
        <v>2167642.1770833335</v>
      </c>
      <c r="BZ294" s="157">
        <v>2167642.1770833335</v>
      </c>
      <c r="CA294" s="157">
        <v>2167642.1770833335</v>
      </c>
      <c r="CB294" s="157">
        <v>2167642.1770833335</v>
      </c>
      <c r="CC294" s="157">
        <v>2167642.1770833335</v>
      </c>
      <c r="CD294" s="157">
        <v>2167642.1770833335</v>
      </c>
      <c r="CE294" s="157">
        <v>2167642.1770833335</v>
      </c>
      <c r="CF294" s="157">
        <v>2167642.1770833335</v>
      </c>
      <c r="CG294" s="157">
        <v>2167642.1770833335</v>
      </c>
      <c r="CH294" s="157">
        <v>2167642.1770833335</v>
      </c>
      <c r="CI294" s="157">
        <v>2167642.1770833335</v>
      </c>
      <c r="CJ294" s="155">
        <f t="shared" si="168"/>
        <v>26011706.124999996</v>
      </c>
      <c r="CK294" s="156">
        <f t="shared" si="161"/>
        <v>177746658.52083334</v>
      </c>
      <c r="CL294" s="155">
        <v>2167642.1770833335</v>
      </c>
      <c r="CM294" s="155">
        <v>2167642.1770833335</v>
      </c>
      <c r="CN294" s="155">
        <v>2167642.1770833335</v>
      </c>
      <c r="CO294" s="155">
        <v>2167642.1770833335</v>
      </c>
      <c r="CP294" s="155">
        <v>2167642.1770833335</v>
      </c>
      <c r="CQ294" s="155">
        <v>2167642.1770833335</v>
      </c>
      <c r="CR294" s="155">
        <v>2167642.1770833335</v>
      </c>
      <c r="CS294" s="155">
        <v>2167642.1770833335</v>
      </c>
      <c r="CT294" s="155">
        <v>2167642.1770833335</v>
      </c>
      <c r="CU294" s="155">
        <v>2167642.1770833335</v>
      </c>
      <c r="CV294" s="155">
        <v>2167642.1770833335</v>
      </c>
      <c r="CW294" s="155">
        <v>2167642.1770833335</v>
      </c>
      <c r="CX294" s="155">
        <f t="shared" si="148"/>
        <v>26011706.124999996</v>
      </c>
      <c r="CY294" s="155">
        <f t="shared" si="169"/>
        <v>151734952.39583334</v>
      </c>
      <c r="CZ294" s="155">
        <f t="shared" si="173"/>
        <v>1445094.7847222222</v>
      </c>
      <c r="DA294" s="155">
        <v>1445094.7847222222</v>
      </c>
      <c r="DB294" s="155">
        <v>1445094.7847222222</v>
      </c>
      <c r="DC294" s="155">
        <v>1445094.7847222222</v>
      </c>
      <c r="DD294" s="155"/>
      <c r="DE294" s="155"/>
      <c r="DF294" s="155"/>
      <c r="DG294" s="155"/>
      <c r="DH294" s="155"/>
      <c r="DI294" s="155"/>
      <c r="DJ294" s="155"/>
      <c r="DK294" s="155"/>
      <c r="DL294" s="155">
        <f t="shared" si="150"/>
        <v>5780379.138888889</v>
      </c>
      <c r="DM294" s="155">
        <f t="shared" si="163"/>
        <v>145954573.25694445</v>
      </c>
      <c r="DN294" s="1">
        <f t="shared" si="164"/>
        <v>2023</v>
      </c>
    </row>
    <row r="295" spans="1:118" ht="13" x14ac:dyDescent="0.25">
      <c r="A295" s="80" t="s">
        <v>460</v>
      </c>
      <c r="B295" s="80" t="s">
        <v>39</v>
      </c>
      <c r="C295" s="72"/>
      <c r="D295" s="71" t="s">
        <v>82</v>
      </c>
      <c r="E295" s="142" t="s">
        <v>971</v>
      </c>
      <c r="F295" s="71" t="s">
        <v>482</v>
      </c>
      <c r="G295" s="73">
        <v>45260</v>
      </c>
      <c r="H295" s="73">
        <v>45231</v>
      </c>
      <c r="I295" s="74" t="s">
        <v>1223</v>
      </c>
      <c r="J295" s="74">
        <v>1001602000</v>
      </c>
      <c r="K295" s="75" t="s">
        <v>66</v>
      </c>
      <c r="L295" s="71"/>
      <c r="M295" s="38" t="str">
        <f t="shared" si="147"/>
        <v>6274</v>
      </c>
      <c r="N295" s="71">
        <v>6274001903</v>
      </c>
      <c r="O295" s="75" t="s">
        <v>346</v>
      </c>
      <c r="P295" s="76"/>
      <c r="Q295" s="77"/>
      <c r="R295" s="76">
        <v>374180000</v>
      </c>
      <c r="S295" s="170">
        <f t="shared" si="162"/>
        <v>2598472.222222222</v>
      </c>
      <c r="T295" s="155">
        <v>0</v>
      </c>
      <c r="U295" s="155">
        <v>0</v>
      </c>
      <c r="V295" s="155">
        <v>0</v>
      </c>
      <c r="W295" s="155">
        <v>0</v>
      </c>
      <c r="X295" s="155">
        <v>0</v>
      </c>
      <c r="Y295" s="155">
        <v>0</v>
      </c>
      <c r="Z295" s="155">
        <v>0</v>
      </c>
      <c r="AA295" s="155">
        <v>0</v>
      </c>
      <c r="AB295" s="155">
        <v>0</v>
      </c>
      <c r="AC295" s="155">
        <v>0</v>
      </c>
      <c r="AD295" s="155">
        <v>0</v>
      </c>
      <c r="AE295" s="155">
        <v>0</v>
      </c>
      <c r="AF295" s="155">
        <f t="shared" si="170"/>
        <v>0</v>
      </c>
      <c r="AG295" s="156">
        <v>0</v>
      </c>
      <c r="AH295" s="155">
        <v>0</v>
      </c>
      <c r="AI295" s="155">
        <v>0</v>
      </c>
      <c r="AJ295" s="155">
        <v>0</v>
      </c>
      <c r="AK295" s="155">
        <v>0</v>
      </c>
      <c r="AL295" s="155">
        <v>0</v>
      </c>
      <c r="AM295" s="155">
        <v>0</v>
      </c>
      <c r="AN295" s="155">
        <v>0</v>
      </c>
      <c r="AO295" s="155">
        <v>0</v>
      </c>
      <c r="AP295" s="155">
        <v>0</v>
      </c>
      <c r="AQ295" s="155">
        <v>0</v>
      </c>
      <c r="AR295" s="155">
        <v>0</v>
      </c>
      <c r="AS295" s="155">
        <v>0</v>
      </c>
      <c r="AT295" s="155">
        <f t="shared" si="171"/>
        <v>0</v>
      </c>
      <c r="AU295" s="156">
        <v>0</v>
      </c>
      <c r="AV295" s="155">
        <v>0</v>
      </c>
      <c r="AW295" s="155">
        <v>0</v>
      </c>
      <c r="AX295" s="155">
        <v>0</v>
      </c>
      <c r="AY295" s="155">
        <v>0</v>
      </c>
      <c r="AZ295" s="155">
        <v>0</v>
      </c>
      <c r="BA295" s="155">
        <v>0</v>
      </c>
      <c r="BB295" s="155">
        <v>0</v>
      </c>
      <c r="BC295" s="155">
        <v>0</v>
      </c>
      <c r="BD295" s="155">
        <v>0</v>
      </c>
      <c r="BE295" s="155">
        <v>0</v>
      </c>
      <c r="BF295" s="155">
        <v>0</v>
      </c>
      <c r="BG295" s="155">
        <v>0</v>
      </c>
      <c r="BH295" s="155">
        <f t="shared" si="172"/>
        <v>0</v>
      </c>
      <c r="BI295" s="156">
        <v>0</v>
      </c>
      <c r="BJ295" s="155">
        <v>0</v>
      </c>
      <c r="BK295" s="155">
        <v>0</v>
      </c>
      <c r="BL295" s="155">
        <v>0</v>
      </c>
      <c r="BM295" s="155">
        <v>0</v>
      </c>
      <c r="BN295" s="155">
        <v>0</v>
      </c>
      <c r="BO295" s="155">
        <v>0</v>
      </c>
      <c r="BP295" s="155">
        <v>0</v>
      </c>
      <c r="BQ295" s="155">
        <v>0</v>
      </c>
      <c r="BR295" s="155">
        <v>0</v>
      </c>
      <c r="BS295" s="155">
        <v>0</v>
      </c>
      <c r="BT295" s="155">
        <v>3897708.3333333335</v>
      </c>
      <c r="BU295" s="155">
        <v>3897708.3333333335</v>
      </c>
      <c r="BV295" s="155">
        <f t="shared" si="174"/>
        <v>7795416.666666667</v>
      </c>
      <c r="BW295" s="156">
        <f t="shared" si="159"/>
        <v>366384583.33333331</v>
      </c>
      <c r="BX295" s="157">
        <v>3897708.3333333335</v>
      </c>
      <c r="BY295" s="157">
        <v>3897708.3333333335</v>
      </c>
      <c r="BZ295" s="157">
        <v>3897708.3333333335</v>
      </c>
      <c r="CA295" s="157">
        <v>3897708.3333333335</v>
      </c>
      <c r="CB295" s="157">
        <v>3897708.3333333335</v>
      </c>
      <c r="CC295" s="157">
        <v>3897708.3333333335</v>
      </c>
      <c r="CD295" s="157">
        <v>3897708.3333333335</v>
      </c>
      <c r="CE295" s="157">
        <v>3897708.3333333335</v>
      </c>
      <c r="CF295" s="157">
        <v>3897708.3333333335</v>
      </c>
      <c r="CG295" s="157">
        <v>3897708.3333333335</v>
      </c>
      <c r="CH295" s="157">
        <v>3897708.3333333335</v>
      </c>
      <c r="CI295" s="157">
        <v>3897708.3333333335</v>
      </c>
      <c r="CJ295" s="155">
        <f t="shared" si="168"/>
        <v>46772500.000000007</v>
      </c>
      <c r="CK295" s="156">
        <f t="shared" ref="CK295:CK306" si="175">+BW295-CJ295</f>
        <v>319612083.33333331</v>
      </c>
      <c r="CL295" s="155">
        <v>3897708.3333333335</v>
      </c>
      <c r="CM295" s="155">
        <v>3897708.3333333335</v>
      </c>
      <c r="CN295" s="155">
        <v>3897708.3333333335</v>
      </c>
      <c r="CO295" s="155">
        <v>3897708.3333333335</v>
      </c>
      <c r="CP295" s="155">
        <v>3897708.3333333335</v>
      </c>
      <c r="CQ295" s="155">
        <v>3897708.3333333335</v>
      </c>
      <c r="CR295" s="155">
        <v>3897708.3333333335</v>
      </c>
      <c r="CS295" s="155">
        <v>3897708.3333333335</v>
      </c>
      <c r="CT295" s="155">
        <v>3897708.3333333335</v>
      </c>
      <c r="CU295" s="155">
        <v>3897708.3333333335</v>
      </c>
      <c r="CV295" s="155">
        <v>3897708.3333333335</v>
      </c>
      <c r="CW295" s="155">
        <v>3897708.3333333335</v>
      </c>
      <c r="CX295" s="155">
        <f t="shared" si="148"/>
        <v>46772500.000000007</v>
      </c>
      <c r="CY295" s="155">
        <f t="shared" si="169"/>
        <v>272839583.33333331</v>
      </c>
      <c r="CZ295" s="155">
        <f t="shared" si="173"/>
        <v>2598472.222222222</v>
      </c>
      <c r="DA295" s="155">
        <v>2598472.222222222</v>
      </c>
      <c r="DB295" s="155">
        <v>2598472.222222222</v>
      </c>
      <c r="DC295" s="155">
        <v>2598472.222222222</v>
      </c>
      <c r="DD295" s="155"/>
      <c r="DE295" s="155"/>
      <c r="DF295" s="155"/>
      <c r="DG295" s="155"/>
      <c r="DH295" s="155"/>
      <c r="DI295" s="155"/>
      <c r="DJ295" s="155"/>
      <c r="DK295" s="155"/>
      <c r="DL295" s="155">
        <f t="shared" si="150"/>
        <v>10393888.888888888</v>
      </c>
      <c r="DM295" s="155">
        <f t="shared" si="163"/>
        <v>262445694.44444442</v>
      </c>
      <c r="DN295" s="1">
        <f t="shared" si="164"/>
        <v>2023</v>
      </c>
    </row>
    <row r="296" spans="1:118" ht="13" x14ac:dyDescent="0.25">
      <c r="A296" s="80" t="s">
        <v>460</v>
      </c>
      <c r="B296" s="80" t="s">
        <v>39</v>
      </c>
      <c r="C296" s="72"/>
      <c r="D296" s="71" t="s">
        <v>173</v>
      </c>
      <c r="E296" s="142" t="s">
        <v>972</v>
      </c>
      <c r="F296" s="71" t="s">
        <v>572</v>
      </c>
      <c r="G296" s="73">
        <v>45260</v>
      </c>
      <c r="H296" s="73">
        <v>45231</v>
      </c>
      <c r="I296" s="74" t="s">
        <v>1228</v>
      </c>
      <c r="J296" s="74">
        <v>1001601400</v>
      </c>
      <c r="K296" s="75" t="s">
        <v>46</v>
      </c>
      <c r="L296" s="71"/>
      <c r="M296" s="38" t="str">
        <f t="shared" si="147"/>
        <v>6274</v>
      </c>
      <c r="N296" s="71">
        <v>6274001904</v>
      </c>
      <c r="O296" s="75">
        <v>6274001904</v>
      </c>
      <c r="P296" s="76"/>
      <c r="Q296" s="77"/>
      <c r="R296" s="76">
        <v>110912800</v>
      </c>
      <c r="S296" s="170">
        <f t="shared" si="162"/>
        <v>924273.33333333337</v>
      </c>
      <c r="T296" s="155">
        <v>0</v>
      </c>
      <c r="U296" s="155">
        <v>0</v>
      </c>
      <c r="V296" s="155">
        <v>0</v>
      </c>
      <c r="W296" s="155">
        <v>0</v>
      </c>
      <c r="X296" s="155">
        <v>0</v>
      </c>
      <c r="Y296" s="155">
        <v>0</v>
      </c>
      <c r="Z296" s="155">
        <v>0</v>
      </c>
      <c r="AA296" s="155">
        <v>0</v>
      </c>
      <c r="AB296" s="155">
        <v>0</v>
      </c>
      <c r="AC296" s="155">
        <v>0</v>
      </c>
      <c r="AD296" s="155">
        <v>0</v>
      </c>
      <c r="AE296" s="155">
        <v>0</v>
      </c>
      <c r="AF296" s="155">
        <f t="shared" si="170"/>
        <v>0</v>
      </c>
      <c r="AG296" s="156">
        <v>0</v>
      </c>
      <c r="AH296" s="155">
        <v>0</v>
      </c>
      <c r="AI296" s="155">
        <v>0</v>
      </c>
      <c r="AJ296" s="155">
        <v>0</v>
      </c>
      <c r="AK296" s="155">
        <v>0</v>
      </c>
      <c r="AL296" s="155">
        <v>0</v>
      </c>
      <c r="AM296" s="155">
        <v>0</v>
      </c>
      <c r="AN296" s="155">
        <v>0</v>
      </c>
      <c r="AO296" s="155">
        <v>0</v>
      </c>
      <c r="AP296" s="155">
        <v>0</v>
      </c>
      <c r="AQ296" s="155">
        <v>0</v>
      </c>
      <c r="AR296" s="155">
        <v>0</v>
      </c>
      <c r="AS296" s="155">
        <v>0</v>
      </c>
      <c r="AT296" s="155">
        <f t="shared" si="171"/>
        <v>0</v>
      </c>
      <c r="AU296" s="156">
        <v>0</v>
      </c>
      <c r="AV296" s="155">
        <v>0</v>
      </c>
      <c r="AW296" s="155">
        <v>0</v>
      </c>
      <c r="AX296" s="155">
        <v>0</v>
      </c>
      <c r="AY296" s="155">
        <v>0</v>
      </c>
      <c r="AZ296" s="155">
        <v>0</v>
      </c>
      <c r="BA296" s="155">
        <v>0</v>
      </c>
      <c r="BB296" s="155">
        <v>0</v>
      </c>
      <c r="BC296" s="155">
        <v>0</v>
      </c>
      <c r="BD296" s="155">
        <v>0</v>
      </c>
      <c r="BE296" s="155">
        <v>0</v>
      </c>
      <c r="BF296" s="155">
        <v>0</v>
      </c>
      <c r="BG296" s="155">
        <v>0</v>
      </c>
      <c r="BH296" s="155">
        <f t="shared" si="172"/>
        <v>0</v>
      </c>
      <c r="BI296" s="156">
        <v>0</v>
      </c>
      <c r="BJ296" s="155">
        <v>0</v>
      </c>
      <c r="BK296" s="155">
        <v>0</v>
      </c>
      <c r="BL296" s="155">
        <v>0</v>
      </c>
      <c r="BM296" s="155">
        <v>0</v>
      </c>
      <c r="BN296" s="155">
        <v>0</v>
      </c>
      <c r="BO296" s="155">
        <v>0</v>
      </c>
      <c r="BP296" s="155">
        <v>0</v>
      </c>
      <c r="BQ296" s="155">
        <v>0</v>
      </c>
      <c r="BR296" s="155">
        <v>0</v>
      </c>
      <c r="BS296" s="155">
        <v>0</v>
      </c>
      <c r="BT296" s="155">
        <v>1848546.6666666667</v>
      </c>
      <c r="BU296" s="155">
        <v>1848546.6666666667</v>
      </c>
      <c r="BV296" s="155">
        <f t="shared" si="174"/>
        <v>3697093.3333333335</v>
      </c>
      <c r="BW296" s="156">
        <f t="shared" si="159"/>
        <v>107215706.66666667</v>
      </c>
      <c r="BX296" s="157">
        <v>1848546.6666666667</v>
      </c>
      <c r="BY296" s="157">
        <v>1848546.6666666667</v>
      </c>
      <c r="BZ296" s="157">
        <v>1848546.6666666667</v>
      </c>
      <c r="CA296" s="157">
        <v>1848546.6666666667</v>
      </c>
      <c r="CB296" s="157">
        <v>1848546.6666666667</v>
      </c>
      <c r="CC296" s="157">
        <v>1848546.6666666667</v>
      </c>
      <c r="CD296" s="157">
        <v>1848546.6666666667</v>
      </c>
      <c r="CE296" s="157">
        <v>1848546.6666666667</v>
      </c>
      <c r="CF296" s="157">
        <v>1848546.6666666667</v>
      </c>
      <c r="CG296" s="157">
        <v>1848546.6666666667</v>
      </c>
      <c r="CH296" s="157">
        <v>1848546.6666666667</v>
      </c>
      <c r="CI296" s="157">
        <v>1848546.6666666667</v>
      </c>
      <c r="CJ296" s="155">
        <f t="shared" si="168"/>
        <v>22182560</v>
      </c>
      <c r="CK296" s="156">
        <f t="shared" si="175"/>
        <v>85033146.666666672</v>
      </c>
      <c r="CL296" s="158">
        <v>1848546.6666666667</v>
      </c>
      <c r="CM296" s="158">
        <v>1848546.6666666667</v>
      </c>
      <c r="CN296" s="158">
        <v>1848546.6666666667</v>
      </c>
      <c r="CO296" s="158">
        <v>1848546.6666666667</v>
      </c>
      <c r="CP296" s="158">
        <v>1848546.6666666667</v>
      </c>
      <c r="CQ296" s="158">
        <v>1848546.6666666667</v>
      </c>
      <c r="CR296" s="158">
        <v>1848546.6666666667</v>
      </c>
      <c r="CS296" s="158">
        <v>1848546.6666666667</v>
      </c>
      <c r="CT296" s="158">
        <v>1848546.6666666667</v>
      </c>
      <c r="CU296" s="158">
        <v>1848546.6666666667</v>
      </c>
      <c r="CV296" s="158">
        <v>1848546.6666666667</v>
      </c>
      <c r="CW296" s="158">
        <v>1848546.6666666667</v>
      </c>
      <c r="CX296" s="158">
        <f t="shared" si="148"/>
        <v>22182560</v>
      </c>
      <c r="CY296" s="158">
        <f t="shared" si="169"/>
        <v>62850586.666666672</v>
      </c>
      <c r="CZ296" s="158">
        <f t="shared" si="173"/>
        <v>924273.33333333337</v>
      </c>
      <c r="DA296" s="158">
        <v>924273.33333333337</v>
      </c>
      <c r="DB296" s="158">
        <v>924273.33333333337</v>
      </c>
      <c r="DC296" s="158">
        <v>924273.33333333337</v>
      </c>
      <c r="DD296" s="158"/>
      <c r="DE296" s="158"/>
      <c r="DF296" s="158"/>
      <c r="DG296" s="158"/>
      <c r="DH296" s="158"/>
      <c r="DI296" s="158"/>
      <c r="DJ296" s="158"/>
      <c r="DK296" s="158"/>
      <c r="DL296" s="158">
        <f t="shared" si="150"/>
        <v>3697093.3333333335</v>
      </c>
      <c r="DM296" s="158">
        <f t="shared" si="163"/>
        <v>59153493.333333336</v>
      </c>
      <c r="DN296" s="1">
        <f t="shared" si="164"/>
        <v>2023</v>
      </c>
    </row>
    <row r="297" spans="1:118" ht="13" x14ac:dyDescent="0.25">
      <c r="A297" s="80" t="s">
        <v>460</v>
      </c>
      <c r="B297" s="80" t="s">
        <v>39</v>
      </c>
      <c r="C297" s="72"/>
      <c r="D297" s="71" t="s">
        <v>88</v>
      </c>
      <c r="E297" s="142" t="s">
        <v>974</v>
      </c>
      <c r="F297" s="71" t="s">
        <v>563</v>
      </c>
      <c r="G297" s="73">
        <v>45280</v>
      </c>
      <c r="H297" s="73">
        <v>45261</v>
      </c>
      <c r="I297" s="74" t="s">
        <v>783</v>
      </c>
      <c r="J297" s="74">
        <v>1001602000</v>
      </c>
      <c r="K297" s="75" t="s">
        <v>66</v>
      </c>
      <c r="L297" s="71"/>
      <c r="M297" s="38" t="str">
        <f t="shared" si="147"/>
        <v>6274</v>
      </c>
      <c r="N297" s="71">
        <v>6274001905</v>
      </c>
      <c r="O297" s="75">
        <v>6274001905</v>
      </c>
      <c r="P297" s="76"/>
      <c r="Q297" s="77"/>
      <c r="R297" s="76">
        <v>81300000</v>
      </c>
      <c r="S297" s="170">
        <f t="shared" si="162"/>
        <v>1355000</v>
      </c>
      <c r="T297" s="155">
        <v>0</v>
      </c>
      <c r="U297" s="155">
        <v>0</v>
      </c>
      <c r="V297" s="155">
        <v>0</v>
      </c>
      <c r="W297" s="155">
        <v>0</v>
      </c>
      <c r="X297" s="155">
        <v>0</v>
      </c>
      <c r="Y297" s="155">
        <v>0</v>
      </c>
      <c r="Z297" s="155">
        <v>0</v>
      </c>
      <c r="AA297" s="155">
        <v>0</v>
      </c>
      <c r="AB297" s="155">
        <v>0</v>
      </c>
      <c r="AC297" s="155">
        <v>0</v>
      </c>
      <c r="AD297" s="155">
        <v>0</v>
      </c>
      <c r="AE297" s="155">
        <v>0</v>
      </c>
      <c r="AF297" s="155">
        <f t="shared" si="170"/>
        <v>0</v>
      </c>
      <c r="AG297" s="156">
        <v>0</v>
      </c>
      <c r="AH297" s="155">
        <v>0</v>
      </c>
      <c r="AI297" s="155">
        <v>0</v>
      </c>
      <c r="AJ297" s="155">
        <v>0</v>
      </c>
      <c r="AK297" s="155">
        <v>0</v>
      </c>
      <c r="AL297" s="155">
        <v>0</v>
      </c>
      <c r="AM297" s="155">
        <v>0</v>
      </c>
      <c r="AN297" s="155">
        <v>0</v>
      </c>
      <c r="AO297" s="155">
        <v>0</v>
      </c>
      <c r="AP297" s="155">
        <v>0</v>
      </c>
      <c r="AQ297" s="155">
        <v>0</v>
      </c>
      <c r="AR297" s="155">
        <v>0</v>
      </c>
      <c r="AS297" s="155">
        <v>0</v>
      </c>
      <c r="AT297" s="155">
        <f t="shared" si="171"/>
        <v>0</v>
      </c>
      <c r="AU297" s="156">
        <v>0</v>
      </c>
      <c r="AV297" s="155">
        <v>0</v>
      </c>
      <c r="AW297" s="155">
        <v>0</v>
      </c>
      <c r="AX297" s="155">
        <v>0</v>
      </c>
      <c r="AY297" s="155">
        <v>0</v>
      </c>
      <c r="AZ297" s="155">
        <v>0</v>
      </c>
      <c r="BA297" s="155">
        <v>0</v>
      </c>
      <c r="BB297" s="155">
        <v>0</v>
      </c>
      <c r="BC297" s="155">
        <v>0</v>
      </c>
      <c r="BD297" s="155">
        <v>0</v>
      </c>
      <c r="BE297" s="155">
        <v>0</v>
      </c>
      <c r="BF297" s="155">
        <v>0</v>
      </c>
      <c r="BG297" s="155">
        <v>0</v>
      </c>
      <c r="BH297" s="155">
        <f t="shared" si="172"/>
        <v>0</v>
      </c>
      <c r="BI297" s="156">
        <v>0</v>
      </c>
      <c r="BJ297" s="155">
        <v>0</v>
      </c>
      <c r="BK297" s="155">
        <v>0</v>
      </c>
      <c r="BL297" s="155">
        <v>0</v>
      </c>
      <c r="BM297" s="155">
        <v>0</v>
      </c>
      <c r="BN297" s="155">
        <v>0</v>
      </c>
      <c r="BO297" s="155">
        <v>0</v>
      </c>
      <c r="BP297" s="155">
        <v>0</v>
      </c>
      <c r="BQ297" s="155">
        <v>0</v>
      </c>
      <c r="BR297" s="155">
        <v>0</v>
      </c>
      <c r="BS297" s="155">
        <v>0</v>
      </c>
      <c r="BT297" s="155">
        <v>0</v>
      </c>
      <c r="BU297" s="155">
        <v>1355000</v>
      </c>
      <c r="BV297" s="155">
        <f t="shared" si="174"/>
        <v>1355000</v>
      </c>
      <c r="BW297" s="156">
        <f t="shared" si="159"/>
        <v>79945000</v>
      </c>
      <c r="BX297" s="157">
        <v>1355000</v>
      </c>
      <c r="BY297" s="157">
        <v>1355000</v>
      </c>
      <c r="BZ297" s="157">
        <v>1355000</v>
      </c>
      <c r="CA297" s="157">
        <v>1355000</v>
      </c>
      <c r="CB297" s="157">
        <v>1355000</v>
      </c>
      <c r="CC297" s="157">
        <v>1355000</v>
      </c>
      <c r="CD297" s="157">
        <v>1355000</v>
      </c>
      <c r="CE297" s="157">
        <v>1355000</v>
      </c>
      <c r="CF297" s="157">
        <v>1355000</v>
      </c>
      <c r="CG297" s="157">
        <v>1355000</v>
      </c>
      <c r="CH297" s="157">
        <v>1355000</v>
      </c>
      <c r="CI297" s="157">
        <v>1355000</v>
      </c>
      <c r="CJ297" s="155">
        <f t="shared" si="168"/>
        <v>16260000</v>
      </c>
      <c r="CK297" s="156">
        <f t="shared" si="175"/>
        <v>63685000</v>
      </c>
      <c r="CL297" s="155">
        <v>1355000</v>
      </c>
      <c r="CM297" s="155">
        <v>1355000</v>
      </c>
      <c r="CN297" s="155">
        <v>1355000</v>
      </c>
      <c r="CO297" s="155">
        <v>1355000</v>
      </c>
      <c r="CP297" s="155">
        <v>1355000</v>
      </c>
      <c r="CQ297" s="155">
        <v>1355000</v>
      </c>
      <c r="CR297" s="155">
        <v>1355000</v>
      </c>
      <c r="CS297" s="155">
        <v>1355000</v>
      </c>
      <c r="CT297" s="155">
        <v>1355000</v>
      </c>
      <c r="CU297" s="155">
        <v>1355000</v>
      </c>
      <c r="CV297" s="155">
        <v>1355000</v>
      </c>
      <c r="CW297" s="155">
        <v>1355000</v>
      </c>
      <c r="CX297" s="155">
        <f t="shared" si="148"/>
        <v>16260000</v>
      </c>
      <c r="CY297" s="155">
        <f t="shared" si="169"/>
        <v>47425000</v>
      </c>
      <c r="CZ297" s="155">
        <f t="shared" si="173"/>
        <v>1355000</v>
      </c>
      <c r="DA297" s="155">
        <v>1355000</v>
      </c>
      <c r="DB297" s="155">
        <v>1355000</v>
      </c>
      <c r="DC297" s="155">
        <v>1355000</v>
      </c>
      <c r="DD297" s="155"/>
      <c r="DE297" s="155"/>
      <c r="DF297" s="155"/>
      <c r="DG297" s="155"/>
      <c r="DH297" s="155"/>
      <c r="DI297" s="155"/>
      <c r="DJ297" s="155"/>
      <c r="DK297" s="155"/>
      <c r="DL297" s="155">
        <f t="shared" si="150"/>
        <v>5420000</v>
      </c>
      <c r="DM297" s="155">
        <f t="shared" si="163"/>
        <v>42005000</v>
      </c>
      <c r="DN297" s="1">
        <f t="shared" si="164"/>
        <v>2023</v>
      </c>
    </row>
    <row r="298" spans="1:118" ht="13" x14ac:dyDescent="0.25">
      <c r="A298" s="83" t="s">
        <v>38</v>
      </c>
      <c r="B298" s="38" t="s">
        <v>39</v>
      </c>
      <c r="C298" s="113"/>
      <c r="D298" s="38" t="s">
        <v>40</v>
      </c>
      <c r="E298" s="151" t="s">
        <v>41</v>
      </c>
      <c r="F298" s="38" t="s">
        <v>42</v>
      </c>
      <c r="G298" s="57">
        <v>45291</v>
      </c>
      <c r="H298" s="57">
        <v>45261</v>
      </c>
      <c r="I298" s="90" t="s">
        <v>1228</v>
      </c>
      <c r="J298" s="151" t="s">
        <v>619</v>
      </c>
      <c r="K298" s="96" t="s">
        <v>43</v>
      </c>
      <c r="L298" s="38"/>
      <c r="M298" s="38" t="str">
        <f t="shared" si="147"/>
        <v>6274</v>
      </c>
      <c r="N298" s="38">
        <v>6274001901</v>
      </c>
      <c r="O298" s="96"/>
      <c r="P298" s="38"/>
      <c r="Q298" s="33"/>
      <c r="R298" s="117">
        <v>958076791</v>
      </c>
      <c r="S298" s="119">
        <f t="shared" si="162"/>
        <v>7983973.2583333338</v>
      </c>
      <c r="T298" s="41">
        <v>0</v>
      </c>
      <c r="U298" s="41">
        <v>0</v>
      </c>
      <c r="V298" s="41">
        <v>0</v>
      </c>
      <c r="W298" s="41">
        <v>0</v>
      </c>
      <c r="X298" s="41">
        <v>0</v>
      </c>
      <c r="Y298" s="41">
        <v>0</v>
      </c>
      <c r="Z298" s="41">
        <v>0</v>
      </c>
      <c r="AA298" s="41">
        <v>0</v>
      </c>
      <c r="AB298" s="41">
        <v>0</v>
      </c>
      <c r="AC298" s="41">
        <v>0</v>
      </c>
      <c r="AD298" s="41">
        <v>0</v>
      </c>
      <c r="AE298" s="41">
        <v>0</v>
      </c>
      <c r="AF298" s="41">
        <f t="shared" si="170"/>
        <v>0</v>
      </c>
      <c r="AG298" s="95">
        <v>0</v>
      </c>
      <c r="AH298" s="41">
        <v>0</v>
      </c>
      <c r="AI298" s="41">
        <v>0</v>
      </c>
      <c r="AJ298" s="41">
        <v>0</v>
      </c>
      <c r="AK298" s="41">
        <v>0</v>
      </c>
      <c r="AL298" s="41">
        <v>0</v>
      </c>
      <c r="AM298" s="41">
        <v>0</v>
      </c>
      <c r="AN298" s="41">
        <v>0</v>
      </c>
      <c r="AO298" s="41">
        <v>0</v>
      </c>
      <c r="AP298" s="41">
        <v>0</v>
      </c>
      <c r="AQ298" s="41">
        <v>0</v>
      </c>
      <c r="AR298" s="41">
        <v>0</v>
      </c>
      <c r="AS298" s="41">
        <v>0</v>
      </c>
      <c r="AT298" s="41">
        <f t="shared" si="171"/>
        <v>0</v>
      </c>
      <c r="AU298" s="95">
        <v>0</v>
      </c>
      <c r="AV298" s="41">
        <v>0</v>
      </c>
      <c r="AW298" s="41">
        <v>0</v>
      </c>
      <c r="AX298" s="41">
        <v>0</v>
      </c>
      <c r="AY298" s="41">
        <v>0</v>
      </c>
      <c r="AZ298" s="41">
        <v>0</v>
      </c>
      <c r="BA298" s="41">
        <v>0</v>
      </c>
      <c r="BB298" s="41">
        <v>0</v>
      </c>
      <c r="BC298" s="41">
        <v>0</v>
      </c>
      <c r="BD298" s="41">
        <v>0</v>
      </c>
      <c r="BE298" s="41">
        <v>0</v>
      </c>
      <c r="BF298" s="41">
        <v>0</v>
      </c>
      <c r="BG298" s="41">
        <v>0</v>
      </c>
      <c r="BH298" s="41">
        <f t="shared" si="172"/>
        <v>0</v>
      </c>
      <c r="BI298" s="95">
        <v>0</v>
      </c>
      <c r="BJ298" s="41">
        <v>0</v>
      </c>
      <c r="BK298" s="41">
        <v>0</v>
      </c>
      <c r="BL298" s="41">
        <v>0</v>
      </c>
      <c r="BM298" s="41">
        <v>0</v>
      </c>
      <c r="BN298" s="41">
        <v>0</v>
      </c>
      <c r="BO298" s="41">
        <v>0</v>
      </c>
      <c r="BP298" s="41">
        <v>0</v>
      </c>
      <c r="BQ298" s="41">
        <v>0</v>
      </c>
      <c r="BR298" s="41">
        <v>0</v>
      </c>
      <c r="BS298" s="41">
        <v>0</v>
      </c>
      <c r="BT298" s="41">
        <v>0</v>
      </c>
      <c r="BU298" s="41">
        <v>13306622.097222222</v>
      </c>
      <c r="BV298" s="41">
        <f t="shared" si="174"/>
        <v>13306622.097222222</v>
      </c>
      <c r="BW298" s="95">
        <f t="shared" si="159"/>
        <v>944770168.90277779</v>
      </c>
      <c r="BX298" s="41">
        <v>13306622.097222222</v>
      </c>
      <c r="BY298" s="41">
        <v>13306622.097222222</v>
      </c>
      <c r="BZ298" s="41">
        <v>13306622.097222222</v>
      </c>
      <c r="CA298" s="41">
        <v>13306622.097222222</v>
      </c>
      <c r="CB298" s="41">
        <v>13306622.097222222</v>
      </c>
      <c r="CC298" s="41">
        <v>13306622.097222222</v>
      </c>
      <c r="CD298" s="41">
        <v>13306622.097222222</v>
      </c>
      <c r="CE298" s="41">
        <v>13306622.097222222</v>
      </c>
      <c r="CF298" s="41">
        <v>13306622.097222222</v>
      </c>
      <c r="CG298" s="41">
        <v>13306622.097222222</v>
      </c>
      <c r="CH298" s="41">
        <v>13306622.097222222</v>
      </c>
      <c r="CI298" s="41">
        <v>13306622.097222222</v>
      </c>
      <c r="CJ298" s="41">
        <f t="shared" si="168"/>
        <v>159679465.16666666</v>
      </c>
      <c r="CK298" s="95">
        <f t="shared" si="175"/>
        <v>785090703.73611116</v>
      </c>
      <c r="CL298" s="41">
        <v>13306622.097222222</v>
      </c>
      <c r="CM298" s="41">
        <v>13306622.097222222</v>
      </c>
      <c r="CN298" s="41">
        <v>13306622.097222222</v>
      </c>
      <c r="CO298" s="41">
        <v>13306622.097222222</v>
      </c>
      <c r="CP298" s="41">
        <v>13306622.097222222</v>
      </c>
      <c r="CQ298" s="41">
        <v>13306622.097222222</v>
      </c>
      <c r="CR298" s="41">
        <v>13306622.097222222</v>
      </c>
      <c r="CS298" s="41">
        <v>13306622.097222222</v>
      </c>
      <c r="CT298" s="41">
        <v>13306622.097222222</v>
      </c>
      <c r="CU298" s="41">
        <v>13306622.097222222</v>
      </c>
      <c r="CV298" s="41">
        <v>13306622.097222222</v>
      </c>
      <c r="CW298" s="41">
        <v>13306622.097222222</v>
      </c>
      <c r="CX298" s="41">
        <f t="shared" si="148"/>
        <v>159679465.16666666</v>
      </c>
      <c r="CY298" s="41">
        <f t="shared" si="169"/>
        <v>625411238.56944454</v>
      </c>
      <c r="CZ298" s="41">
        <f t="shared" si="173"/>
        <v>7983973.2583333338</v>
      </c>
      <c r="DA298" s="41">
        <v>7983973.2583333338</v>
      </c>
      <c r="DB298" s="41">
        <v>7983973.2583333338</v>
      </c>
      <c r="DC298" s="41">
        <v>7983973.2583333338</v>
      </c>
      <c r="DD298" s="41"/>
      <c r="DE298" s="41"/>
      <c r="DF298" s="41"/>
      <c r="DG298" s="41"/>
      <c r="DH298" s="41"/>
      <c r="DI298" s="41"/>
      <c r="DJ298" s="41"/>
      <c r="DK298" s="41"/>
      <c r="DL298" s="41">
        <f t="shared" si="150"/>
        <v>31935893.033333335</v>
      </c>
      <c r="DM298" s="41">
        <f t="shared" si="163"/>
        <v>593475345.53611124</v>
      </c>
      <c r="DN298" s="42">
        <f t="shared" si="164"/>
        <v>2023</v>
      </c>
    </row>
    <row r="299" spans="1:118" ht="13" x14ac:dyDescent="0.25">
      <c r="A299" s="83"/>
      <c r="B299" s="38" t="s">
        <v>39</v>
      </c>
      <c r="C299" s="113"/>
      <c r="D299" s="38" t="s">
        <v>47</v>
      </c>
      <c r="E299" s="151" t="s">
        <v>55</v>
      </c>
      <c r="F299" s="38" t="s">
        <v>56</v>
      </c>
      <c r="G299" s="57">
        <v>45291</v>
      </c>
      <c r="H299" s="57">
        <v>45261</v>
      </c>
      <c r="I299" s="90" t="s">
        <v>1228</v>
      </c>
      <c r="J299" s="151" t="s">
        <v>757</v>
      </c>
      <c r="K299" s="96" t="s">
        <v>57</v>
      </c>
      <c r="L299" s="38"/>
      <c r="M299" s="38" t="str">
        <f t="shared" si="147"/>
        <v>6424</v>
      </c>
      <c r="N299" s="38">
        <v>6424001901</v>
      </c>
      <c r="O299" s="96"/>
      <c r="P299" s="38"/>
      <c r="Q299" s="33"/>
      <c r="R299" s="117">
        <v>309657600</v>
      </c>
      <c r="S299" s="119">
        <f t="shared" si="162"/>
        <v>2580480</v>
      </c>
      <c r="T299" s="41">
        <v>0</v>
      </c>
      <c r="U299" s="41">
        <v>0</v>
      </c>
      <c r="V299" s="41">
        <v>0</v>
      </c>
      <c r="W299" s="41">
        <v>0</v>
      </c>
      <c r="X299" s="41">
        <v>0</v>
      </c>
      <c r="Y299" s="41">
        <v>0</v>
      </c>
      <c r="Z299" s="41">
        <v>0</v>
      </c>
      <c r="AA299" s="41">
        <v>0</v>
      </c>
      <c r="AB299" s="41">
        <v>0</v>
      </c>
      <c r="AC299" s="41">
        <v>0</v>
      </c>
      <c r="AD299" s="41">
        <v>0</v>
      </c>
      <c r="AE299" s="41">
        <v>0</v>
      </c>
      <c r="AF299" s="41">
        <f t="shared" si="170"/>
        <v>0</v>
      </c>
      <c r="AG299" s="95">
        <v>0</v>
      </c>
      <c r="AH299" s="41">
        <v>0</v>
      </c>
      <c r="AI299" s="41">
        <v>0</v>
      </c>
      <c r="AJ299" s="41">
        <v>0</v>
      </c>
      <c r="AK299" s="41">
        <v>0</v>
      </c>
      <c r="AL299" s="41">
        <v>0</v>
      </c>
      <c r="AM299" s="41">
        <v>0</v>
      </c>
      <c r="AN299" s="41">
        <v>0</v>
      </c>
      <c r="AO299" s="41">
        <v>0</v>
      </c>
      <c r="AP299" s="41">
        <v>0</v>
      </c>
      <c r="AQ299" s="41">
        <v>0</v>
      </c>
      <c r="AR299" s="41">
        <v>0</v>
      </c>
      <c r="AS299" s="41">
        <v>0</v>
      </c>
      <c r="AT299" s="41">
        <f t="shared" si="171"/>
        <v>0</v>
      </c>
      <c r="AU299" s="95">
        <v>0</v>
      </c>
      <c r="AV299" s="41">
        <v>0</v>
      </c>
      <c r="AW299" s="41">
        <v>0</v>
      </c>
      <c r="AX299" s="41">
        <v>0</v>
      </c>
      <c r="AY299" s="41">
        <v>0</v>
      </c>
      <c r="AZ299" s="41">
        <v>0</v>
      </c>
      <c r="BA299" s="41">
        <v>0</v>
      </c>
      <c r="BB299" s="41">
        <v>0</v>
      </c>
      <c r="BC299" s="41">
        <v>0</v>
      </c>
      <c r="BD299" s="41">
        <v>0</v>
      </c>
      <c r="BE299" s="41">
        <v>0</v>
      </c>
      <c r="BF299" s="41">
        <v>0</v>
      </c>
      <c r="BG299" s="41">
        <v>0</v>
      </c>
      <c r="BH299" s="41">
        <f t="shared" si="172"/>
        <v>0</v>
      </c>
      <c r="BI299" s="95">
        <v>0</v>
      </c>
      <c r="BJ299" s="41">
        <v>0</v>
      </c>
      <c r="BK299" s="41">
        <v>0</v>
      </c>
      <c r="BL299" s="41">
        <v>0</v>
      </c>
      <c r="BM299" s="41">
        <v>0</v>
      </c>
      <c r="BN299" s="41">
        <v>0</v>
      </c>
      <c r="BO299" s="41">
        <v>0</v>
      </c>
      <c r="BP299" s="41">
        <v>0</v>
      </c>
      <c r="BQ299" s="41">
        <v>0</v>
      </c>
      <c r="BR299" s="41">
        <v>0</v>
      </c>
      <c r="BS299" s="41">
        <v>0</v>
      </c>
      <c r="BT299" s="41">
        <v>0</v>
      </c>
      <c r="BU299" s="41">
        <v>8601600</v>
      </c>
      <c r="BV299" s="41">
        <f t="shared" si="174"/>
        <v>8601600</v>
      </c>
      <c r="BW299" s="95">
        <f t="shared" si="159"/>
        <v>301056000</v>
      </c>
      <c r="BX299" s="41">
        <v>8601600</v>
      </c>
      <c r="BY299" s="41">
        <v>8601600</v>
      </c>
      <c r="BZ299" s="41">
        <v>8601600</v>
      </c>
      <c r="CA299" s="41">
        <v>8601600</v>
      </c>
      <c r="CB299" s="41">
        <v>8601600</v>
      </c>
      <c r="CC299" s="41">
        <v>8601600</v>
      </c>
      <c r="CD299" s="41">
        <v>8601600</v>
      </c>
      <c r="CE299" s="41">
        <v>8601600</v>
      </c>
      <c r="CF299" s="41">
        <v>8601600</v>
      </c>
      <c r="CG299" s="41">
        <v>8601600</v>
      </c>
      <c r="CH299" s="41">
        <v>8601600</v>
      </c>
      <c r="CI299" s="41">
        <v>8601600</v>
      </c>
      <c r="CJ299" s="41">
        <f t="shared" si="168"/>
        <v>103219200</v>
      </c>
      <c r="CK299" s="95">
        <f t="shared" si="175"/>
        <v>197836800</v>
      </c>
      <c r="CL299" s="41">
        <v>8601600</v>
      </c>
      <c r="CM299" s="41">
        <v>8601600</v>
      </c>
      <c r="CN299" s="41">
        <v>8601600</v>
      </c>
      <c r="CO299" s="41">
        <v>8601600</v>
      </c>
      <c r="CP299" s="41">
        <v>8601600</v>
      </c>
      <c r="CQ299" s="41">
        <v>8601600</v>
      </c>
      <c r="CR299" s="41">
        <v>8601600</v>
      </c>
      <c r="CS299" s="41">
        <v>8601600</v>
      </c>
      <c r="CT299" s="41">
        <v>8601600</v>
      </c>
      <c r="CU299" s="41">
        <v>8601600</v>
      </c>
      <c r="CV299" s="41">
        <v>8601600</v>
      </c>
      <c r="CW299" s="41">
        <v>8601600</v>
      </c>
      <c r="CX299" s="41">
        <f t="shared" si="148"/>
        <v>103219200</v>
      </c>
      <c r="CY299" s="41">
        <f t="shared" si="169"/>
        <v>94617600</v>
      </c>
      <c r="CZ299" s="41">
        <f t="shared" si="173"/>
        <v>2580480</v>
      </c>
      <c r="DA299" s="41">
        <v>2580480</v>
      </c>
      <c r="DB299" s="41">
        <v>2580480</v>
      </c>
      <c r="DC299" s="41">
        <v>2580480</v>
      </c>
      <c r="DD299" s="41"/>
      <c r="DE299" s="41"/>
      <c r="DF299" s="41"/>
      <c r="DG299" s="41"/>
      <c r="DH299" s="41"/>
      <c r="DI299" s="41"/>
      <c r="DJ299" s="41"/>
      <c r="DK299" s="41"/>
      <c r="DL299" s="41">
        <f t="shared" si="150"/>
        <v>10321920</v>
      </c>
      <c r="DM299" s="41">
        <f t="shared" si="163"/>
        <v>84295680</v>
      </c>
      <c r="DN299" s="42">
        <f t="shared" si="164"/>
        <v>2023</v>
      </c>
    </row>
    <row r="300" spans="1:118" ht="13" x14ac:dyDescent="0.25">
      <c r="A300" s="83"/>
      <c r="B300" s="38" t="s">
        <v>39</v>
      </c>
      <c r="C300" s="113"/>
      <c r="D300" s="38" t="s">
        <v>47</v>
      </c>
      <c r="E300" s="151" t="s">
        <v>58</v>
      </c>
      <c r="F300" s="38" t="s">
        <v>59</v>
      </c>
      <c r="G300" s="57">
        <v>45291</v>
      </c>
      <c r="H300" s="57">
        <v>45261</v>
      </c>
      <c r="I300" s="90" t="s">
        <v>1228</v>
      </c>
      <c r="J300" s="151" t="s">
        <v>721</v>
      </c>
      <c r="K300" s="96" t="s">
        <v>50</v>
      </c>
      <c r="L300" s="38"/>
      <c r="M300" s="38" t="str">
        <f t="shared" si="147"/>
        <v>6424</v>
      </c>
      <c r="N300" s="38">
        <v>6424001901</v>
      </c>
      <c r="O300" s="96"/>
      <c r="P300" s="38"/>
      <c r="Q300" s="33"/>
      <c r="R300" s="117">
        <v>278150000</v>
      </c>
      <c r="S300" s="119">
        <f t="shared" si="162"/>
        <v>2317916.6666666665</v>
      </c>
      <c r="T300" s="41">
        <v>0</v>
      </c>
      <c r="U300" s="41">
        <v>0</v>
      </c>
      <c r="V300" s="41">
        <v>0</v>
      </c>
      <c r="W300" s="41">
        <v>0</v>
      </c>
      <c r="X300" s="41">
        <v>0</v>
      </c>
      <c r="Y300" s="41">
        <v>0</v>
      </c>
      <c r="Z300" s="41">
        <v>0</v>
      </c>
      <c r="AA300" s="41">
        <v>0</v>
      </c>
      <c r="AB300" s="41">
        <v>0</v>
      </c>
      <c r="AC300" s="41">
        <v>0</v>
      </c>
      <c r="AD300" s="41">
        <v>0</v>
      </c>
      <c r="AE300" s="41">
        <v>0</v>
      </c>
      <c r="AF300" s="41">
        <f t="shared" si="170"/>
        <v>0</v>
      </c>
      <c r="AG300" s="95">
        <v>0</v>
      </c>
      <c r="AH300" s="41">
        <v>0</v>
      </c>
      <c r="AI300" s="41">
        <v>0</v>
      </c>
      <c r="AJ300" s="41">
        <v>0</v>
      </c>
      <c r="AK300" s="41">
        <v>0</v>
      </c>
      <c r="AL300" s="41">
        <v>0</v>
      </c>
      <c r="AM300" s="41">
        <v>0</v>
      </c>
      <c r="AN300" s="41">
        <v>0</v>
      </c>
      <c r="AO300" s="41">
        <v>0</v>
      </c>
      <c r="AP300" s="41">
        <v>0</v>
      </c>
      <c r="AQ300" s="41">
        <v>0</v>
      </c>
      <c r="AR300" s="41">
        <v>0</v>
      </c>
      <c r="AS300" s="41">
        <v>0</v>
      </c>
      <c r="AT300" s="41">
        <f t="shared" si="171"/>
        <v>0</v>
      </c>
      <c r="AU300" s="95">
        <v>0</v>
      </c>
      <c r="AV300" s="41">
        <v>0</v>
      </c>
      <c r="AW300" s="41">
        <v>0</v>
      </c>
      <c r="AX300" s="41">
        <v>0</v>
      </c>
      <c r="AY300" s="41">
        <v>0</v>
      </c>
      <c r="AZ300" s="41">
        <v>0</v>
      </c>
      <c r="BA300" s="41">
        <v>0</v>
      </c>
      <c r="BB300" s="41">
        <v>0</v>
      </c>
      <c r="BC300" s="41">
        <v>0</v>
      </c>
      <c r="BD300" s="41">
        <v>0</v>
      </c>
      <c r="BE300" s="41">
        <v>0</v>
      </c>
      <c r="BF300" s="41">
        <v>0</v>
      </c>
      <c r="BG300" s="41">
        <v>0</v>
      </c>
      <c r="BH300" s="41">
        <f t="shared" si="172"/>
        <v>0</v>
      </c>
      <c r="BI300" s="95">
        <v>0</v>
      </c>
      <c r="BJ300" s="41">
        <v>0</v>
      </c>
      <c r="BK300" s="41">
        <v>0</v>
      </c>
      <c r="BL300" s="41">
        <v>0</v>
      </c>
      <c r="BM300" s="41">
        <v>0</v>
      </c>
      <c r="BN300" s="41">
        <v>0</v>
      </c>
      <c r="BO300" s="41">
        <v>0</v>
      </c>
      <c r="BP300" s="41">
        <v>0</v>
      </c>
      <c r="BQ300" s="41">
        <v>0</v>
      </c>
      <c r="BR300" s="41">
        <v>0</v>
      </c>
      <c r="BS300" s="41">
        <v>0</v>
      </c>
      <c r="BT300" s="41">
        <v>0</v>
      </c>
      <c r="BU300" s="41">
        <v>3863194.4444444445</v>
      </c>
      <c r="BV300" s="41">
        <f t="shared" si="174"/>
        <v>3863194.4444444445</v>
      </c>
      <c r="BW300" s="95">
        <f t="shared" si="159"/>
        <v>274286805.55555558</v>
      </c>
      <c r="BX300" s="41">
        <v>3863194.4444444445</v>
      </c>
      <c r="BY300" s="41">
        <v>3863194.4444444445</v>
      </c>
      <c r="BZ300" s="41">
        <v>3863194.4444444445</v>
      </c>
      <c r="CA300" s="41">
        <v>3863194.4444444445</v>
      </c>
      <c r="CB300" s="41">
        <v>3863194.4444444445</v>
      </c>
      <c r="CC300" s="41">
        <v>3863194.4444444445</v>
      </c>
      <c r="CD300" s="41">
        <v>3863194.4444444445</v>
      </c>
      <c r="CE300" s="41">
        <v>3863194.4444444445</v>
      </c>
      <c r="CF300" s="41">
        <v>3863194.4444444445</v>
      </c>
      <c r="CG300" s="41">
        <v>3863194.4444444445</v>
      </c>
      <c r="CH300" s="41">
        <v>3863194.4444444445</v>
      </c>
      <c r="CI300" s="41">
        <v>3863194.4444444445</v>
      </c>
      <c r="CJ300" s="41">
        <f t="shared" si="168"/>
        <v>46358333.333333343</v>
      </c>
      <c r="CK300" s="95">
        <f t="shared" si="175"/>
        <v>227928472.22222224</v>
      </c>
      <c r="CL300" s="41">
        <v>3863194.4444444445</v>
      </c>
      <c r="CM300" s="41">
        <v>3863194.4444444445</v>
      </c>
      <c r="CN300" s="41">
        <v>3863194.4444444445</v>
      </c>
      <c r="CO300" s="41">
        <v>3863194.4444444445</v>
      </c>
      <c r="CP300" s="41">
        <v>3863194.4444444445</v>
      </c>
      <c r="CQ300" s="41">
        <v>3863194.4444444445</v>
      </c>
      <c r="CR300" s="41">
        <v>3863194.4444444445</v>
      </c>
      <c r="CS300" s="41">
        <v>3863194.4444444445</v>
      </c>
      <c r="CT300" s="41">
        <v>3863194.4444444445</v>
      </c>
      <c r="CU300" s="41">
        <v>3863194.4444444445</v>
      </c>
      <c r="CV300" s="41">
        <v>3863194.4444444445</v>
      </c>
      <c r="CW300" s="41">
        <v>3863194.4444444445</v>
      </c>
      <c r="CX300" s="41">
        <f t="shared" si="148"/>
        <v>46358333.333333343</v>
      </c>
      <c r="CY300" s="41">
        <f t="shared" si="169"/>
        <v>181570138.8888889</v>
      </c>
      <c r="CZ300" s="41">
        <f t="shared" si="173"/>
        <v>2317916.6666666665</v>
      </c>
      <c r="DA300" s="41">
        <v>2317916.6666666665</v>
      </c>
      <c r="DB300" s="41">
        <v>2317916.6666666665</v>
      </c>
      <c r="DC300" s="41">
        <v>2317916.6666666665</v>
      </c>
      <c r="DD300" s="41"/>
      <c r="DE300" s="41"/>
      <c r="DF300" s="41"/>
      <c r="DG300" s="41"/>
      <c r="DH300" s="41"/>
      <c r="DI300" s="41"/>
      <c r="DJ300" s="41"/>
      <c r="DK300" s="41"/>
      <c r="DL300" s="41">
        <f t="shared" si="150"/>
        <v>9271666.666666666</v>
      </c>
      <c r="DM300" s="41">
        <f t="shared" si="163"/>
        <v>172298472.22222224</v>
      </c>
      <c r="DN300" s="42">
        <f t="shared" si="164"/>
        <v>2023</v>
      </c>
    </row>
    <row r="301" spans="1:118" ht="13" x14ac:dyDescent="0.25">
      <c r="A301" s="83"/>
      <c r="B301" s="38" t="s">
        <v>39</v>
      </c>
      <c r="C301" s="113"/>
      <c r="D301" s="38" t="s">
        <v>47</v>
      </c>
      <c r="E301" s="151" t="s">
        <v>60</v>
      </c>
      <c r="F301" s="38" t="s">
        <v>61</v>
      </c>
      <c r="G301" s="57">
        <v>45291</v>
      </c>
      <c r="H301" s="57">
        <v>45261</v>
      </c>
      <c r="I301" s="90" t="s">
        <v>1228</v>
      </c>
      <c r="J301" s="151" t="s">
        <v>721</v>
      </c>
      <c r="K301" s="96" t="s">
        <v>50</v>
      </c>
      <c r="L301" s="38"/>
      <c r="M301" s="38" t="str">
        <f t="shared" ref="M301:M364" si="176">+LEFT(N301,4)</f>
        <v>6424</v>
      </c>
      <c r="N301" s="38">
        <v>6424001901</v>
      </c>
      <c r="O301" s="96"/>
      <c r="P301" s="38"/>
      <c r="Q301" s="33"/>
      <c r="R301" s="117">
        <v>118791283</v>
      </c>
      <c r="S301" s="119">
        <f t="shared" si="162"/>
        <v>989927.35833333328</v>
      </c>
      <c r="T301" s="41">
        <v>0</v>
      </c>
      <c r="U301" s="41">
        <v>0</v>
      </c>
      <c r="V301" s="41">
        <v>0</v>
      </c>
      <c r="W301" s="41">
        <v>0</v>
      </c>
      <c r="X301" s="41">
        <v>0</v>
      </c>
      <c r="Y301" s="41">
        <v>0</v>
      </c>
      <c r="Z301" s="41">
        <v>0</v>
      </c>
      <c r="AA301" s="41">
        <v>0</v>
      </c>
      <c r="AB301" s="41">
        <v>0</v>
      </c>
      <c r="AC301" s="41">
        <v>0</v>
      </c>
      <c r="AD301" s="41">
        <v>0</v>
      </c>
      <c r="AE301" s="41">
        <v>0</v>
      </c>
      <c r="AF301" s="41">
        <f t="shared" si="170"/>
        <v>0</v>
      </c>
      <c r="AG301" s="95">
        <v>0</v>
      </c>
      <c r="AH301" s="41">
        <v>0</v>
      </c>
      <c r="AI301" s="41">
        <v>0</v>
      </c>
      <c r="AJ301" s="41">
        <v>0</v>
      </c>
      <c r="AK301" s="41">
        <v>0</v>
      </c>
      <c r="AL301" s="41">
        <v>0</v>
      </c>
      <c r="AM301" s="41">
        <v>0</v>
      </c>
      <c r="AN301" s="41">
        <v>0</v>
      </c>
      <c r="AO301" s="41">
        <v>0</v>
      </c>
      <c r="AP301" s="41">
        <v>0</v>
      </c>
      <c r="AQ301" s="41">
        <v>0</v>
      </c>
      <c r="AR301" s="41">
        <v>0</v>
      </c>
      <c r="AS301" s="41">
        <v>0</v>
      </c>
      <c r="AT301" s="41">
        <f t="shared" si="171"/>
        <v>0</v>
      </c>
      <c r="AU301" s="95">
        <v>0</v>
      </c>
      <c r="AV301" s="41">
        <v>0</v>
      </c>
      <c r="AW301" s="41">
        <v>0</v>
      </c>
      <c r="AX301" s="41">
        <v>0</v>
      </c>
      <c r="AY301" s="41">
        <v>0</v>
      </c>
      <c r="AZ301" s="41">
        <v>0</v>
      </c>
      <c r="BA301" s="41">
        <v>0</v>
      </c>
      <c r="BB301" s="41">
        <v>0</v>
      </c>
      <c r="BC301" s="41">
        <v>0</v>
      </c>
      <c r="BD301" s="41">
        <v>0</v>
      </c>
      <c r="BE301" s="41">
        <v>0</v>
      </c>
      <c r="BF301" s="41">
        <v>0</v>
      </c>
      <c r="BG301" s="41">
        <v>0</v>
      </c>
      <c r="BH301" s="41">
        <f t="shared" si="172"/>
        <v>0</v>
      </c>
      <c r="BI301" s="95">
        <v>0</v>
      </c>
      <c r="BJ301" s="41">
        <v>0</v>
      </c>
      <c r="BK301" s="41">
        <v>0</v>
      </c>
      <c r="BL301" s="41">
        <v>0</v>
      </c>
      <c r="BM301" s="41">
        <v>0</v>
      </c>
      <c r="BN301" s="41">
        <v>0</v>
      </c>
      <c r="BO301" s="41">
        <v>0</v>
      </c>
      <c r="BP301" s="41">
        <v>0</v>
      </c>
      <c r="BQ301" s="41">
        <v>0</v>
      </c>
      <c r="BR301" s="41">
        <v>0</v>
      </c>
      <c r="BS301" s="41">
        <v>0</v>
      </c>
      <c r="BT301" s="41">
        <v>0</v>
      </c>
      <c r="BU301" s="41">
        <v>1237409.1979166667</v>
      </c>
      <c r="BV301" s="41">
        <f t="shared" si="174"/>
        <v>1237409.1979166667</v>
      </c>
      <c r="BW301" s="95">
        <f t="shared" si="159"/>
        <v>117553873.80208333</v>
      </c>
      <c r="BX301" s="41">
        <v>1237409.1979166667</v>
      </c>
      <c r="BY301" s="41">
        <v>1237409.1979166667</v>
      </c>
      <c r="BZ301" s="41">
        <v>1237409.1979166667</v>
      </c>
      <c r="CA301" s="41">
        <v>1237409.1979166667</v>
      </c>
      <c r="CB301" s="41">
        <v>1237409.1979166667</v>
      </c>
      <c r="CC301" s="41">
        <v>1237409.1979166667</v>
      </c>
      <c r="CD301" s="41">
        <v>1237409.1979166667</v>
      </c>
      <c r="CE301" s="41">
        <v>1237409.1979166667</v>
      </c>
      <c r="CF301" s="41">
        <v>1237409.1979166667</v>
      </c>
      <c r="CG301" s="41">
        <v>1237409.1979166667</v>
      </c>
      <c r="CH301" s="41">
        <v>1237409.1979166667</v>
      </c>
      <c r="CI301" s="41">
        <v>1237409.1979166667</v>
      </c>
      <c r="CJ301" s="41">
        <f t="shared" si="168"/>
        <v>14848910.374999998</v>
      </c>
      <c r="CK301" s="95">
        <f t="shared" si="175"/>
        <v>102704963.42708333</v>
      </c>
      <c r="CL301" s="41">
        <v>1237409.1979166667</v>
      </c>
      <c r="CM301" s="41">
        <v>1237409.1979166667</v>
      </c>
      <c r="CN301" s="41">
        <v>1237409.1979166667</v>
      </c>
      <c r="CO301" s="41">
        <v>1237409.1979166667</v>
      </c>
      <c r="CP301" s="41">
        <v>1237409.1979166667</v>
      </c>
      <c r="CQ301" s="41">
        <v>1237409.1979166667</v>
      </c>
      <c r="CR301" s="41">
        <v>1237409.1979166667</v>
      </c>
      <c r="CS301" s="41">
        <v>1237409.1979166667</v>
      </c>
      <c r="CT301" s="41">
        <v>1237409.1979166667</v>
      </c>
      <c r="CU301" s="41">
        <v>1237409.1979166667</v>
      </c>
      <c r="CV301" s="41">
        <v>1237409.1979166667</v>
      </c>
      <c r="CW301" s="41">
        <v>1237409.1979166667</v>
      </c>
      <c r="CX301" s="41">
        <f t="shared" ref="CX301:CX364" si="177">+SUM(CL301:CW301)</f>
        <v>14848910.374999998</v>
      </c>
      <c r="CY301" s="41">
        <f t="shared" si="169"/>
        <v>87856053.052083328</v>
      </c>
      <c r="CZ301" s="41">
        <f t="shared" si="173"/>
        <v>989927.35833333328</v>
      </c>
      <c r="DA301" s="41">
        <v>989927.35833333328</v>
      </c>
      <c r="DB301" s="41">
        <v>989927.35833333328</v>
      </c>
      <c r="DC301" s="41">
        <v>989927.35833333328</v>
      </c>
      <c r="DD301" s="41"/>
      <c r="DE301" s="41"/>
      <c r="DF301" s="41"/>
      <c r="DG301" s="41"/>
      <c r="DH301" s="41"/>
      <c r="DI301" s="41"/>
      <c r="DJ301" s="41"/>
      <c r="DK301" s="41"/>
      <c r="DL301" s="41">
        <f t="shared" ref="DL301:DL364" si="178">+SUM(CZ301:DK301)</f>
        <v>3959709.4333333331</v>
      </c>
      <c r="DM301" s="41">
        <f t="shared" si="163"/>
        <v>83896343.618749991</v>
      </c>
      <c r="DN301" s="42">
        <f t="shared" si="164"/>
        <v>2023</v>
      </c>
    </row>
    <row r="302" spans="1:118" ht="13" x14ac:dyDescent="0.25">
      <c r="A302" s="83"/>
      <c r="B302" s="38" t="s">
        <v>39</v>
      </c>
      <c r="C302" s="113"/>
      <c r="D302" s="38" t="s">
        <v>47</v>
      </c>
      <c r="E302" s="151" t="s">
        <v>76</v>
      </c>
      <c r="F302" s="38" t="s">
        <v>77</v>
      </c>
      <c r="G302" s="57">
        <v>45291</v>
      </c>
      <c r="H302" s="57">
        <v>45261</v>
      </c>
      <c r="I302" s="90" t="s">
        <v>1228</v>
      </c>
      <c r="J302" s="151" t="s">
        <v>721</v>
      </c>
      <c r="K302" s="96" t="s">
        <v>50</v>
      </c>
      <c r="L302" s="38"/>
      <c r="M302" s="38" t="str">
        <f t="shared" si="176"/>
        <v>6424</v>
      </c>
      <c r="N302" s="38">
        <v>6424001901</v>
      </c>
      <c r="O302" s="96">
        <v>6424001901</v>
      </c>
      <c r="P302" s="38"/>
      <c r="Q302" s="33"/>
      <c r="R302" s="117">
        <v>117700000</v>
      </c>
      <c r="S302" s="119">
        <f t="shared" si="162"/>
        <v>980833.33333333337</v>
      </c>
      <c r="T302" s="41">
        <v>0</v>
      </c>
      <c r="U302" s="41">
        <v>0</v>
      </c>
      <c r="V302" s="41">
        <v>0</v>
      </c>
      <c r="W302" s="41">
        <v>0</v>
      </c>
      <c r="X302" s="41">
        <v>0</v>
      </c>
      <c r="Y302" s="41">
        <v>0</v>
      </c>
      <c r="Z302" s="41">
        <v>0</v>
      </c>
      <c r="AA302" s="41">
        <v>0</v>
      </c>
      <c r="AB302" s="41">
        <v>0</v>
      </c>
      <c r="AC302" s="41">
        <v>0</v>
      </c>
      <c r="AD302" s="41">
        <v>0</v>
      </c>
      <c r="AE302" s="41">
        <v>0</v>
      </c>
      <c r="AF302" s="41">
        <f t="shared" si="170"/>
        <v>0</v>
      </c>
      <c r="AG302" s="95">
        <v>0</v>
      </c>
      <c r="AH302" s="41">
        <v>0</v>
      </c>
      <c r="AI302" s="41">
        <v>0</v>
      </c>
      <c r="AJ302" s="41">
        <v>0</v>
      </c>
      <c r="AK302" s="41">
        <v>0</v>
      </c>
      <c r="AL302" s="41">
        <v>0</v>
      </c>
      <c r="AM302" s="41">
        <v>0</v>
      </c>
      <c r="AN302" s="41">
        <v>0</v>
      </c>
      <c r="AO302" s="41">
        <v>0</v>
      </c>
      <c r="AP302" s="41">
        <v>0</v>
      </c>
      <c r="AQ302" s="41">
        <v>0</v>
      </c>
      <c r="AR302" s="41">
        <v>0</v>
      </c>
      <c r="AS302" s="41">
        <v>0</v>
      </c>
      <c r="AT302" s="41">
        <f t="shared" si="171"/>
        <v>0</v>
      </c>
      <c r="AU302" s="95">
        <v>0</v>
      </c>
      <c r="AV302" s="41">
        <v>0</v>
      </c>
      <c r="AW302" s="41">
        <v>0</v>
      </c>
      <c r="AX302" s="41">
        <v>0</v>
      </c>
      <c r="AY302" s="41">
        <v>0</v>
      </c>
      <c r="AZ302" s="41">
        <v>0</v>
      </c>
      <c r="BA302" s="41">
        <v>0</v>
      </c>
      <c r="BB302" s="41">
        <v>0</v>
      </c>
      <c r="BC302" s="41">
        <v>0</v>
      </c>
      <c r="BD302" s="41">
        <v>0</v>
      </c>
      <c r="BE302" s="41">
        <v>0</v>
      </c>
      <c r="BF302" s="41">
        <v>0</v>
      </c>
      <c r="BG302" s="41">
        <v>0</v>
      </c>
      <c r="BH302" s="41">
        <f t="shared" si="172"/>
        <v>0</v>
      </c>
      <c r="BI302" s="95">
        <v>0</v>
      </c>
      <c r="BJ302" s="41">
        <v>0</v>
      </c>
      <c r="BK302" s="41">
        <v>0</v>
      </c>
      <c r="BL302" s="41">
        <v>0</v>
      </c>
      <c r="BM302" s="41">
        <v>0</v>
      </c>
      <c r="BN302" s="41">
        <v>0</v>
      </c>
      <c r="BO302" s="41">
        <v>0</v>
      </c>
      <c r="BP302" s="41">
        <v>0</v>
      </c>
      <c r="BQ302" s="41">
        <v>0</v>
      </c>
      <c r="BR302" s="41">
        <v>0</v>
      </c>
      <c r="BS302" s="41">
        <v>0</v>
      </c>
      <c r="BT302" s="41">
        <v>0</v>
      </c>
      <c r="BU302" s="41">
        <v>1634722.2222222222</v>
      </c>
      <c r="BV302" s="41">
        <f t="shared" si="174"/>
        <v>1634722.2222222222</v>
      </c>
      <c r="BW302" s="95">
        <f t="shared" si="159"/>
        <v>116065277.77777778</v>
      </c>
      <c r="BX302" s="41">
        <v>1634722.2222222222</v>
      </c>
      <c r="BY302" s="41">
        <v>1634722.2222222222</v>
      </c>
      <c r="BZ302" s="41">
        <v>1634722.2222222222</v>
      </c>
      <c r="CA302" s="41">
        <v>1634722.2222222222</v>
      </c>
      <c r="CB302" s="41">
        <v>1634722.2222222222</v>
      </c>
      <c r="CC302" s="41">
        <v>1634722.2222222222</v>
      </c>
      <c r="CD302" s="41">
        <v>1634722.2222222222</v>
      </c>
      <c r="CE302" s="41">
        <v>1634722.2222222222</v>
      </c>
      <c r="CF302" s="41">
        <v>1634722.2222222222</v>
      </c>
      <c r="CG302" s="41">
        <v>1634722.2222222222</v>
      </c>
      <c r="CH302" s="41">
        <v>1634722.2222222222</v>
      </c>
      <c r="CI302" s="41">
        <v>1634722.2222222222</v>
      </c>
      <c r="CJ302" s="41">
        <f t="shared" si="168"/>
        <v>19616666.666666668</v>
      </c>
      <c r="CK302" s="95">
        <f t="shared" si="175"/>
        <v>96448611.111111104</v>
      </c>
      <c r="CL302" s="41">
        <v>1634722.2222222222</v>
      </c>
      <c r="CM302" s="41">
        <v>1634722.2222222222</v>
      </c>
      <c r="CN302" s="41">
        <v>1634722.2222222222</v>
      </c>
      <c r="CO302" s="41">
        <v>1634722.2222222222</v>
      </c>
      <c r="CP302" s="41">
        <v>1634722.2222222222</v>
      </c>
      <c r="CQ302" s="41">
        <v>1634722.2222222222</v>
      </c>
      <c r="CR302" s="41">
        <v>1634722.2222222222</v>
      </c>
      <c r="CS302" s="41">
        <v>1634722.2222222222</v>
      </c>
      <c r="CT302" s="41">
        <v>1634722.2222222222</v>
      </c>
      <c r="CU302" s="41">
        <v>1634722.2222222222</v>
      </c>
      <c r="CV302" s="41">
        <v>1634722.2222222222</v>
      </c>
      <c r="CW302" s="41">
        <v>1634722.2222222222</v>
      </c>
      <c r="CX302" s="41">
        <f t="shared" si="177"/>
        <v>19616666.666666668</v>
      </c>
      <c r="CY302" s="41">
        <f t="shared" si="169"/>
        <v>76831944.444444433</v>
      </c>
      <c r="CZ302" s="41">
        <f t="shared" si="173"/>
        <v>980833.33333333337</v>
      </c>
      <c r="DA302" s="41">
        <v>980833.33333333337</v>
      </c>
      <c r="DB302" s="41">
        <v>980833.33333333337</v>
      </c>
      <c r="DC302" s="41">
        <v>980833.33333333337</v>
      </c>
      <c r="DD302" s="41"/>
      <c r="DE302" s="41"/>
      <c r="DF302" s="41"/>
      <c r="DG302" s="41"/>
      <c r="DH302" s="41"/>
      <c r="DI302" s="41"/>
      <c r="DJ302" s="41"/>
      <c r="DK302" s="41"/>
      <c r="DL302" s="41">
        <f t="shared" si="178"/>
        <v>3923333.3333333335</v>
      </c>
      <c r="DM302" s="41">
        <f t="shared" si="163"/>
        <v>72908611.111111104</v>
      </c>
      <c r="DN302" s="42">
        <f t="shared" si="164"/>
        <v>2023</v>
      </c>
    </row>
    <row r="303" spans="1:118" ht="13" x14ac:dyDescent="0.25">
      <c r="A303" s="83"/>
      <c r="B303" s="38" t="s">
        <v>39</v>
      </c>
      <c r="C303" s="89"/>
      <c r="D303" s="38" t="s">
        <v>47</v>
      </c>
      <c r="E303" s="151" t="s">
        <v>78</v>
      </c>
      <c r="F303" s="38" t="s">
        <v>79</v>
      </c>
      <c r="G303" s="57">
        <v>45291</v>
      </c>
      <c r="H303" s="57">
        <v>45261</v>
      </c>
      <c r="I303" s="90" t="s">
        <v>1228</v>
      </c>
      <c r="J303" s="151" t="s">
        <v>721</v>
      </c>
      <c r="K303" s="96" t="s">
        <v>50</v>
      </c>
      <c r="L303" s="38"/>
      <c r="M303" s="38" t="str">
        <f t="shared" si="176"/>
        <v>6424</v>
      </c>
      <c r="N303" s="38">
        <v>6424001901</v>
      </c>
      <c r="O303" s="96">
        <v>6424001901</v>
      </c>
      <c r="P303" s="38"/>
      <c r="Q303" s="33"/>
      <c r="R303" s="117">
        <v>53458500</v>
      </c>
      <c r="S303" s="119">
        <f t="shared" si="162"/>
        <v>445487.5</v>
      </c>
      <c r="T303" s="41">
        <v>0</v>
      </c>
      <c r="U303" s="41">
        <v>0</v>
      </c>
      <c r="V303" s="41">
        <v>0</v>
      </c>
      <c r="W303" s="41">
        <v>0</v>
      </c>
      <c r="X303" s="41">
        <v>0</v>
      </c>
      <c r="Y303" s="41">
        <v>0</v>
      </c>
      <c r="Z303" s="41">
        <v>0</v>
      </c>
      <c r="AA303" s="41">
        <v>0</v>
      </c>
      <c r="AB303" s="41">
        <v>0</v>
      </c>
      <c r="AC303" s="41">
        <v>0</v>
      </c>
      <c r="AD303" s="41">
        <v>0</v>
      </c>
      <c r="AE303" s="41">
        <v>0</v>
      </c>
      <c r="AF303" s="41">
        <f t="shared" si="170"/>
        <v>0</v>
      </c>
      <c r="AG303" s="95">
        <v>0</v>
      </c>
      <c r="AH303" s="41">
        <v>0</v>
      </c>
      <c r="AI303" s="41">
        <v>0</v>
      </c>
      <c r="AJ303" s="41">
        <v>0</v>
      </c>
      <c r="AK303" s="41">
        <v>0</v>
      </c>
      <c r="AL303" s="41">
        <v>0</v>
      </c>
      <c r="AM303" s="41">
        <v>0</v>
      </c>
      <c r="AN303" s="41">
        <v>0</v>
      </c>
      <c r="AO303" s="41">
        <v>0</v>
      </c>
      <c r="AP303" s="41">
        <v>0</v>
      </c>
      <c r="AQ303" s="41">
        <v>0</v>
      </c>
      <c r="AR303" s="41">
        <v>0</v>
      </c>
      <c r="AS303" s="41">
        <v>0</v>
      </c>
      <c r="AT303" s="41">
        <f t="shared" si="171"/>
        <v>0</v>
      </c>
      <c r="AU303" s="95">
        <f>+AG303-AT303</f>
        <v>0</v>
      </c>
      <c r="AV303" s="41">
        <v>0</v>
      </c>
      <c r="AW303" s="41">
        <v>0</v>
      </c>
      <c r="AX303" s="41">
        <v>0</v>
      </c>
      <c r="AY303" s="41">
        <v>0</v>
      </c>
      <c r="AZ303" s="41">
        <v>0</v>
      </c>
      <c r="BA303" s="41">
        <v>0</v>
      </c>
      <c r="BB303" s="41">
        <v>0</v>
      </c>
      <c r="BC303" s="41">
        <v>0</v>
      </c>
      <c r="BD303" s="41">
        <v>0</v>
      </c>
      <c r="BE303" s="41">
        <v>0</v>
      </c>
      <c r="BF303" s="41">
        <v>0</v>
      </c>
      <c r="BG303" s="41">
        <v>0</v>
      </c>
      <c r="BH303" s="41">
        <f t="shared" si="172"/>
        <v>0</v>
      </c>
      <c r="BI303" s="95">
        <f>+AU303-BH303</f>
        <v>0</v>
      </c>
      <c r="BJ303" s="41">
        <v>0</v>
      </c>
      <c r="BK303" s="41">
        <v>0</v>
      </c>
      <c r="BL303" s="41">
        <v>0</v>
      </c>
      <c r="BM303" s="41">
        <v>0</v>
      </c>
      <c r="BN303" s="41">
        <v>0</v>
      </c>
      <c r="BO303" s="41">
        <v>0</v>
      </c>
      <c r="BP303" s="41">
        <v>0</v>
      </c>
      <c r="BQ303" s="41">
        <v>0</v>
      </c>
      <c r="BR303" s="41">
        <v>0</v>
      </c>
      <c r="BS303" s="41">
        <v>0</v>
      </c>
      <c r="BT303" s="41">
        <v>0</v>
      </c>
      <c r="BU303" s="41">
        <v>1484958.3333333333</v>
      </c>
      <c r="BV303" s="41">
        <f t="shared" si="174"/>
        <v>1484958.3333333333</v>
      </c>
      <c r="BW303" s="95">
        <f>R303-BV303</f>
        <v>51973541.666666664</v>
      </c>
      <c r="BX303" s="41">
        <v>1484958.3333333333</v>
      </c>
      <c r="BY303" s="41">
        <v>1484958.3333333333</v>
      </c>
      <c r="BZ303" s="41">
        <v>1484958.3333333333</v>
      </c>
      <c r="CA303" s="41">
        <v>1484958.3333333333</v>
      </c>
      <c r="CB303" s="41">
        <v>1484958.3333333333</v>
      </c>
      <c r="CC303" s="41">
        <v>1484958.3333333333</v>
      </c>
      <c r="CD303" s="41">
        <v>1484958.3333333333</v>
      </c>
      <c r="CE303" s="41">
        <v>1484958.3333333333</v>
      </c>
      <c r="CF303" s="41">
        <v>1484958.3333333333</v>
      </c>
      <c r="CG303" s="41">
        <v>1484958.3333333333</v>
      </c>
      <c r="CH303" s="41">
        <v>1484958.3333333333</v>
      </c>
      <c r="CI303" s="41">
        <v>1484958.3333333333</v>
      </c>
      <c r="CJ303" s="41">
        <f t="shared" si="168"/>
        <v>17819500.000000004</v>
      </c>
      <c r="CK303" s="95">
        <f t="shared" si="175"/>
        <v>34154041.666666657</v>
      </c>
      <c r="CL303" s="41">
        <v>1484958.3333333333</v>
      </c>
      <c r="CM303" s="41">
        <v>1484958.3333333333</v>
      </c>
      <c r="CN303" s="41">
        <v>1484958.3333333333</v>
      </c>
      <c r="CO303" s="41">
        <v>1484958.3333333333</v>
      </c>
      <c r="CP303" s="41">
        <v>1484958.3333333333</v>
      </c>
      <c r="CQ303" s="41">
        <v>1484958.3333333333</v>
      </c>
      <c r="CR303" s="41">
        <v>1484958.3333333333</v>
      </c>
      <c r="CS303" s="41">
        <v>1484958.3333333333</v>
      </c>
      <c r="CT303" s="41">
        <v>1484958.3333333333</v>
      </c>
      <c r="CU303" s="41">
        <v>1484958.3333333333</v>
      </c>
      <c r="CV303" s="41">
        <v>1484958.3333333333</v>
      </c>
      <c r="CW303" s="41">
        <v>1484958.3333333333</v>
      </c>
      <c r="CX303" s="41">
        <f t="shared" si="177"/>
        <v>17819500.000000004</v>
      </c>
      <c r="CY303" s="41">
        <f t="shared" si="169"/>
        <v>16334541.666666653</v>
      </c>
      <c r="CZ303" s="41">
        <f t="shared" si="173"/>
        <v>445487.5</v>
      </c>
      <c r="DA303" s="41">
        <v>445487.5</v>
      </c>
      <c r="DB303" s="41">
        <v>445487.5</v>
      </c>
      <c r="DC303" s="41">
        <v>445487.5</v>
      </c>
      <c r="DD303" s="41"/>
      <c r="DE303" s="41"/>
      <c r="DF303" s="41"/>
      <c r="DG303" s="41"/>
      <c r="DH303" s="41"/>
      <c r="DI303" s="41"/>
      <c r="DJ303" s="41"/>
      <c r="DK303" s="41"/>
      <c r="DL303" s="41">
        <f t="shared" si="178"/>
        <v>1781950</v>
      </c>
      <c r="DM303" s="41">
        <f t="shared" si="163"/>
        <v>14552591.666666653</v>
      </c>
      <c r="DN303" s="42">
        <f t="shared" si="164"/>
        <v>2023</v>
      </c>
    </row>
    <row r="304" spans="1:118" ht="13" x14ac:dyDescent="0.25">
      <c r="A304" s="71" t="s">
        <v>195</v>
      </c>
      <c r="B304" s="71" t="s">
        <v>196</v>
      </c>
      <c r="C304" s="72" t="s">
        <v>201</v>
      </c>
      <c r="D304" s="71" t="s">
        <v>82</v>
      </c>
      <c r="E304" s="142" t="s">
        <v>1037</v>
      </c>
      <c r="F304" s="71" t="s">
        <v>255</v>
      </c>
      <c r="G304" s="73">
        <v>45291</v>
      </c>
      <c r="H304" s="73">
        <v>45200</v>
      </c>
      <c r="I304" s="74" t="s">
        <v>1223</v>
      </c>
      <c r="J304" s="142" t="s">
        <v>94</v>
      </c>
      <c r="K304" s="75" t="s">
        <v>66</v>
      </c>
      <c r="L304" s="71" t="s">
        <v>256</v>
      </c>
      <c r="M304" s="38" t="str">
        <f t="shared" si="176"/>
        <v>6274</v>
      </c>
      <c r="N304" s="71">
        <v>6274001903</v>
      </c>
      <c r="O304" s="75">
        <v>6274001903</v>
      </c>
      <c r="P304" s="76"/>
      <c r="Q304" s="77"/>
      <c r="R304" s="76">
        <v>46757482</v>
      </c>
      <c r="S304" s="78">
        <f t="shared" si="162"/>
        <v>324704.73611111112</v>
      </c>
      <c r="T304" s="41">
        <v>0</v>
      </c>
      <c r="U304" s="41">
        <v>0</v>
      </c>
      <c r="V304" s="41">
        <v>0</v>
      </c>
      <c r="W304" s="41">
        <v>0</v>
      </c>
      <c r="X304" s="41">
        <v>0</v>
      </c>
      <c r="Y304" s="41">
        <v>0</v>
      </c>
      <c r="Z304" s="41">
        <v>0</v>
      </c>
      <c r="AA304" s="41">
        <v>0</v>
      </c>
      <c r="AB304" s="41">
        <v>0</v>
      </c>
      <c r="AC304" s="41">
        <v>0</v>
      </c>
      <c r="AD304" s="41">
        <v>0</v>
      </c>
      <c r="AE304" s="41">
        <v>0</v>
      </c>
      <c r="AF304" s="41">
        <f t="shared" si="170"/>
        <v>0</v>
      </c>
      <c r="AG304" s="95">
        <v>0</v>
      </c>
      <c r="AH304" s="41">
        <v>0</v>
      </c>
      <c r="AI304" s="41">
        <v>0</v>
      </c>
      <c r="AJ304" s="41">
        <v>0</v>
      </c>
      <c r="AK304" s="41">
        <v>0</v>
      </c>
      <c r="AL304" s="41">
        <v>0</v>
      </c>
      <c r="AM304" s="41">
        <v>0</v>
      </c>
      <c r="AN304" s="41">
        <v>0</v>
      </c>
      <c r="AO304" s="41">
        <v>0</v>
      </c>
      <c r="AP304" s="41">
        <v>0</v>
      </c>
      <c r="AQ304" s="41">
        <v>0</v>
      </c>
      <c r="AR304" s="41">
        <v>0</v>
      </c>
      <c r="AS304" s="41">
        <v>0</v>
      </c>
      <c r="AT304" s="41">
        <f t="shared" si="171"/>
        <v>0</v>
      </c>
      <c r="AU304" s="79">
        <v>0</v>
      </c>
      <c r="AV304" s="41">
        <v>0</v>
      </c>
      <c r="AW304" s="41">
        <v>0</v>
      </c>
      <c r="AX304" s="41">
        <v>0</v>
      </c>
      <c r="AY304" s="41">
        <v>0</v>
      </c>
      <c r="AZ304" s="41">
        <v>0</v>
      </c>
      <c r="BA304" s="41">
        <v>0</v>
      </c>
      <c r="BB304" s="41">
        <v>0</v>
      </c>
      <c r="BC304" s="41">
        <v>0</v>
      </c>
      <c r="BD304" s="41">
        <v>0</v>
      </c>
      <c r="BE304" s="41">
        <v>0</v>
      </c>
      <c r="BF304" s="41">
        <v>0</v>
      </c>
      <c r="BG304" s="41">
        <v>0</v>
      </c>
      <c r="BH304" s="41">
        <f t="shared" si="172"/>
        <v>0</v>
      </c>
      <c r="BI304" s="79">
        <v>0</v>
      </c>
      <c r="BJ304" s="41">
        <v>0</v>
      </c>
      <c r="BK304" s="41">
        <v>0</v>
      </c>
      <c r="BL304" s="41">
        <v>0</v>
      </c>
      <c r="BM304" s="41">
        <v>0</v>
      </c>
      <c r="BN304" s="41">
        <v>0</v>
      </c>
      <c r="BO304" s="41">
        <v>0</v>
      </c>
      <c r="BP304" s="41">
        <v>0</v>
      </c>
      <c r="BQ304" s="41">
        <v>0</v>
      </c>
      <c r="BR304" s="41">
        <v>0</v>
      </c>
      <c r="BS304" s="41">
        <v>779292</v>
      </c>
      <c r="BT304" s="41">
        <v>779292</v>
      </c>
      <c r="BU304" s="41">
        <v>779292</v>
      </c>
      <c r="BV304" s="41">
        <f t="shared" si="174"/>
        <v>2337876</v>
      </c>
      <c r="BW304" s="79">
        <f>+R304-BV304</f>
        <v>44419606</v>
      </c>
      <c r="BX304" s="61">
        <v>779292</v>
      </c>
      <c r="BY304" s="61">
        <v>779292</v>
      </c>
      <c r="BZ304" s="61">
        <v>779292</v>
      </c>
      <c r="CA304" s="61">
        <v>779292</v>
      </c>
      <c r="CB304" s="61">
        <v>779292</v>
      </c>
      <c r="CC304" s="61">
        <v>779292</v>
      </c>
      <c r="CD304" s="61">
        <v>779292</v>
      </c>
      <c r="CE304" s="61">
        <v>779292</v>
      </c>
      <c r="CF304" s="61">
        <v>779292</v>
      </c>
      <c r="CG304" s="61">
        <v>779292</v>
      </c>
      <c r="CH304" s="61">
        <v>779292</v>
      </c>
      <c r="CI304" s="61">
        <v>779292</v>
      </c>
      <c r="CJ304" s="41">
        <f t="shared" si="168"/>
        <v>9351504</v>
      </c>
      <c r="CK304" s="79">
        <f t="shared" si="175"/>
        <v>35068102</v>
      </c>
      <c r="CL304" s="41">
        <v>779292</v>
      </c>
      <c r="CM304" s="41">
        <v>779292</v>
      </c>
      <c r="CN304" s="41">
        <v>779292</v>
      </c>
      <c r="CO304" s="41">
        <v>779292</v>
      </c>
      <c r="CP304" s="41">
        <v>779292</v>
      </c>
      <c r="CQ304" s="41">
        <v>779292</v>
      </c>
      <c r="CR304" s="41">
        <v>779292</v>
      </c>
      <c r="CS304" s="41">
        <v>779292</v>
      </c>
      <c r="CT304" s="41">
        <v>779292</v>
      </c>
      <c r="CU304" s="41">
        <v>779292</v>
      </c>
      <c r="CV304" s="41">
        <v>779292</v>
      </c>
      <c r="CW304" s="41">
        <v>779292</v>
      </c>
      <c r="CX304" s="41">
        <f t="shared" si="177"/>
        <v>9351504</v>
      </c>
      <c r="CY304" s="41">
        <f t="shared" si="169"/>
        <v>25716598</v>
      </c>
      <c r="CZ304" s="41">
        <f t="shared" si="173"/>
        <v>324704.73611111112</v>
      </c>
      <c r="DA304" s="41">
        <v>324704.73611111112</v>
      </c>
      <c r="DB304" s="41">
        <v>324704.73611111112</v>
      </c>
      <c r="DC304" s="41">
        <v>324704.73611111112</v>
      </c>
      <c r="DD304" s="41"/>
      <c r="DE304" s="41"/>
      <c r="DF304" s="41"/>
      <c r="DG304" s="41"/>
      <c r="DH304" s="41"/>
      <c r="DI304" s="41"/>
      <c r="DJ304" s="41"/>
      <c r="DK304" s="41"/>
      <c r="DL304" s="41">
        <f t="shared" si="178"/>
        <v>1298818.9444444445</v>
      </c>
      <c r="DM304" s="41">
        <f t="shared" si="163"/>
        <v>24417779.055555556</v>
      </c>
      <c r="DN304" s="1">
        <f t="shared" si="164"/>
        <v>2023</v>
      </c>
    </row>
    <row r="305" spans="1:118" ht="13" x14ac:dyDescent="0.25">
      <c r="A305" s="80" t="s">
        <v>344</v>
      </c>
      <c r="B305" s="71" t="s">
        <v>196</v>
      </c>
      <c r="C305" s="72" t="s">
        <v>229</v>
      </c>
      <c r="D305" s="71" t="s">
        <v>40</v>
      </c>
      <c r="E305" s="142" t="s">
        <v>1160</v>
      </c>
      <c r="F305" s="71" t="s">
        <v>345</v>
      </c>
      <c r="G305" s="73">
        <v>45291</v>
      </c>
      <c r="H305" s="73">
        <v>45261</v>
      </c>
      <c r="I305" s="74" t="s">
        <v>1223</v>
      </c>
      <c r="J305" s="142" t="s">
        <v>94</v>
      </c>
      <c r="K305" s="75" t="s">
        <v>66</v>
      </c>
      <c r="L305" s="71" t="s">
        <v>232</v>
      </c>
      <c r="M305" s="38" t="str">
        <f t="shared" si="176"/>
        <v>6274</v>
      </c>
      <c r="N305" s="71">
        <v>6274001901</v>
      </c>
      <c r="O305" s="75" t="s">
        <v>346</v>
      </c>
      <c r="P305" s="76"/>
      <c r="Q305" s="77"/>
      <c r="R305" s="76">
        <v>304338385</v>
      </c>
      <c r="S305" s="170">
        <f t="shared" si="162"/>
        <v>2113461.0069444445</v>
      </c>
      <c r="T305" s="155">
        <v>0</v>
      </c>
      <c r="U305" s="155">
        <v>0</v>
      </c>
      <c r="V305" s="155">
        <v>0</v>
      </c>
      <c r="W305" s="155">
        <v>0</v>
      </c>
      <c r="X305" s="155">
        <v>0</v>
      </c>
      <c r="Y305" s="155">
        <v>0</v>
      </c>
      <c r="Z305" s="155">
        <v>0</v>
      </c>
      <c r="AA305" s="155">
        <v>0</v>
      </c>
      <c r="AB305" s="155">
        <v>0</v>
      </c>
      <c r="AC305" s="155">
        <v>0</v>
      </c>
      <c r="AD305" s="155">
        <v>0</v>
      </c>
      <c r="AE305" s="155">
        <v>0</v>
      </c>
      <c r="AF305" s="155">
        <f t="shared" si="170"/>
        <v>0</v>
      </c>
      <c r="AG305" s="156">
        <v>0</v>
      </c>
      <c r="AH305" s="155">
        <v>0</v>
      </c>
      <c r="AI305" s="155">
        <v>0</v>
      </c>
      <c r="AJ305" s="155">
        <v>0</v>
      </c>
      <c r="AK305" s="155">
        <v>0</v>
      </c>
      <c r="AL305" s="155">
        <v>0</v>
      </c>
      <c r="AM305" s="155">
        <v>0</v>
      </c>
      <c r="AN305" s="155">
        <v>0</v>
      </c>
      <c r="AO305" s="155">
        <v>0</v>
      </c>
      <c r="AP305" s="155">
        <v>0</v>
      </c>
      <c r="AQ305" s="155">
        <v>0</v>
      </c>
      <c r="AR305" s="155">
        <v>0</v>
      </c>
      <c r="AS305" s="155">
        <v>0</v>
      </c>
      <c r="AT305" s="155">
        <f t="shared" si="171"/>
        <v>0</v>
      </c>
      <c r="AU305" s="156">
        <v>0</v>
      </c>
      <c r="AV305" s="155">
        <v>0</v>
      </c>
      <c r="AW305" s="155">
        <v>0</v>
      </c>
      <c r="AX305" s="155">
        <v>0</v>
      </c>
      <c r="AY305" s="155">
        <v>0</v>
      </c>
      <c r="AZ305" s="155">
        <v>0</v>
      </c>
      <c r="BA305" s="155">
        <v>0</v>
      </c>
      <c r="BB305" s="155">
        <v>0</v>
      </c>
      <c r="BC305" s="155">
        <v>0</v>
      </c>
      <c r="BD305" s="155">
        <v>0</v>
      </c>
      <c r="BE305" s="155">
        <v>0</v>
      </c>
      <c r="BF305" s="155">
        <v>0</v>
      </c>
      <c r="BG305" s="155">
        <v>0</v>
      </c>
      <c r="BH305" s="155">
        <f t="shared" si="172"/>
        <v>0</v>
      </c>
      <c r="BI305" s="156">
        <v>0</v>
      </c>
      <c r="BJ305" s="155">
        <v>0</v>
      </c>
      <c r="BK305" s="155">
        <v>0</v>
      </c>
      <c r="BL305" s="155">
        <v>0</v>
      </c>
      <c r="BM305" s="155">
        <v>0</v>
      </c>
      <c r="BN305" s="155">
        <v>0</v>
      </c>
      <c r="BO305" s="155">
        <v>0</v>
      </c>
      <c r="BP305" s="155">
        <v>0</v>
      </c>
      <c r="BQ305" s="155">
        <v>0</v>
      </c>
      <c r="BR305" s="155">
        <v>0</v>
      </c>
      <c r="BS305" s="155">
        <v>0</v>
      </c>
      <c r="BT305" s="155">
        <v>0</v>
      </c>
      <c r="BU305" s="155">
        <v>5072307</v>
      </c>
      <c r="BV305" s="155">
        <f t="shared" si="174"/>
        <v>5072307</v>
      </c>
      <c r="BW305" s="156">
        <f>+R305-BV305</f>
        <v>299266078</v>
      </c>
      <c r="BX305" s="157">
        <v>5072307</v>
      </c>
      <c r="BY305" s="157">
        <v>5072307</v>
      </c>
      <c r="BZ305" s="157">
        <v>5072307</v>
      </c>
      <c r="CA305" s="157">
        <v>5072307</v>
      </c>
      <c r="CB305" s="157">
        <v>5072307</v>
      </c>
      <c r="CC305" s="157">
        <v>5072307</v>
      </c>
      <c r="CD305" s="157">
        <v>5072307</v>
      </c>
      <c r="CE305" s="157">
        <v>5072307</v>
      </c>
      <c r="CF305" s="157">
        <v>5072307</v>
      </c>
      <c r="CG305" s="157">
        <v>5072307</v>
      </c>
      <c r="CH305" s="157">
        <v>5072307</v>
      </c>
      <c r="CI305" s="157">
        <v>5072307</v>
      </c>
      <c r="CJ305" s="155">
        <f t="shared" si="168"/>
        <v>60867684</v>
      </c>
      <c r="CK305" s="156">
        <f t="shared" si="175"/>
        <v>238398394</v>
      </c>
      <c r="CL305" s="155">
        <v>5072307</v>
      </c>
      <c r="CM305" s="155">
        <v>5072307</v>
      </c>
      <c r="CN305" s="155">
        <v>5072307</v>
      </c>
      <c r="CO305" s="155">
        <v>5072307</v>
      </c>
      <c r="CP305" s="155">
        <v>5072307</v>
      </c>
      <c r="CQ305" s="155">
        <v>5072307</v>
      </c>
      <c r="CR305" s="155">
        <v>5072307</v>
      </c>
      <c r="CS305" s="155">
        <v>5072307</v>
      </c>
      <c r="CT305" s="155">
        <v>5072307</v>
      </c>
      <c r="CU305" s="155">
        <v>5072307</v>
      </c>
      <c r="CV305" s="155">
        <v>5072307</v>
      </c>
      <c r="CW305" s="155">
        <v>5072307</v>
      </c>
      <c r="CX305" s="155">
        <f t="shared" si="177"/>
        <v>60867684</v>
      </c>
      <c r="CY305" s="155">
        <f t="shared" si="169"/>
        <v>177530710</v>
      </c>
      <c r="CZ305" s="155">
        <f t="shared" si="173"/>
        <v>2113461.0069444445</v>
      </c>
      <c r="DA305" s="155">
        <v>2113461.0069444445</v>
      </c>
      <c r="DB305" s="155">
        <v>2113461.0069444445</v>
      </c>
      <c r="DC305" s="155">
        <v>2113461.0069444445</v>
      </c>
      <c r="DD305" s="155"/>
      <c r="DE305" s="155"/>
      <c r="DF305" s="155"/>
      <c r="DG305" s="155"/>
      <c r="DH305" s="155"/>
      <c r="DI305" s="155"/>
      <c r="DJ305" s="155"/>
      <c r="DK305" s="155"/>
      <c r="DL305" s="155">
        <f t="shared" si="178"/>
        <v>8453844.027777778</v>
      </c>
      <c r="DM305" s="155">
        <f t="shared" si="163"/>
        <v>169076865.97222221</v>
      </c>
      <c r="DN305" s="1">
        <f t="shared" si="164"/>
        <v>2023</v>
      </c>
    </row>
    <row r="306" spans="1:118" ht="13" x14ac:dyDescent="0.25">
      <c r="A306" s="80" t="s">
        <v>344</v>
      </c>
      <c r="B306" s="71" t="s">
        <v>196</v>
      </c>
      <c r="C306" s="72" t="s">
        <v>197</v>
      </c>
      <c r="D306" s="71" t="s">
        <v>82</v>
      </c>
      <c r="E306" s="142" t="s">
        <v>1161</v>
      </c>
      <c r="F306" s="71" t="s">
        <v>364</v>
      </c>
      <c r="G306" s="73">
        <v>45291</v>
      </c>
      <c r="H306" s="73">
        <v>45261</v>
      </c>
      <c r="I306" s="74" t="s">
        <v>1223</v>
      </c>
      <c r="J306" s="142" t="s">
        <v>94</v>
      </c>
      <c r="K306" s="75" t="s">
        <v>66</v>
      </c>
      <c r="L306" s="71" t="s">
        <v>218</v>
      </c>
      <c r="M306" s="38" t="str">
        <f t="shared" si="176"/>
        <v>6274</v>
      </c>
      <c r="N306" s="71">
        <v>6274001903</v>
      </c>
      <c r="O306" s="75" t="s">
        <v>346</v>
      </c>
      <c r="P306" s="76"/>
      <c r="Q306" s="77"/>
      <c r="R306" s="76">
        <v>407727961</v>
      </c>
      <c r="S306" s="170">
        <f t="shared" si="162"/>
        <v>2831444.173611111</v>
      </c>
      <c r="T306" s="155">
        <v>0</v>
      </c>
      <c r="U306" s="155">
        <v>0</v>
      </c>
      <c r="V306" s="155">
        <v>0</v>
      </c>
      <c r="W306" s="155">
        <v>0</v>
      </c>
      <c r="X306" s="155">
        <v>0</v>
      </c>
      <c r="Y306" s="155">
        <v>0</v>
      </c>
      <c r="Z306" s="155">
        <v>0</v>
      </c>
      <c r="AA306" s="155">
        <v>0</v>
      </c>
      <c r="AB306" s="155">
        <v>0</v>
      </c>
      <c r="AC306" s="155">
        <v>0</v>
      </c>
      <c r="AD306" s="155">
        <v>0</v>
      </c>
      <c r="AE306" s="155">
        <v>0</v>
      </c>
      <c r="AF306" s="155">
        <f t="shared" si="170"/>
        <v>0</v>
      </c>
      <c r="AG306" s="156">
        <v>0</v>
      </c>
      <c r="AH306" s="155">
        <v>0</v>
      </c>
      <c r="AI306" s="155">
        <v>0</v>
      </c>
      <c r="AJ306" s="155">
        <v>0</v>
      </c>
      <c r="AK306" s="155">
        <v>0</v>
      </c>
      <c r="AL306" s="155">
        <v>0</v>
      </c>
      <c r="AM306" s="155">
        <v>0</v>
      </c>
      <c r="AN306" s="155">
        <v>0</v>
      </c>
      <c r="AO306" s="155">
        <v>0</v>
      </c>
      <c r="AP306" s="155">
        <v>0</v>
      </c>
      <c r="AQ306" s="155">
        <v>0</v>
      </c>
      <c r="AR306" s="155">
        <v>0</v>
      </c>
      <c r="AS306" s="155">
        <v>0</v>
      </c>
      <c r="AT306" s="155">
        <f t="shared" si="171"/>
        <v>0</v>
      </c>
      <c r="AU306" s="156">
        <v>0</v>
      </c>
      <c r="AV306" s="155">
        <v>0</v>
      </c>
      <c r="AW306" s="155">
        <v>0</v>
      </c>
      <c r="AX306" s="155">
        <v>0</v>
      </c>
      <c r="AY306" s="155">
        <v>0</v>
      </c>
      <c r="AZ306" s="155">
        <v>0</v>
      </c>
      <c r="BA306" s="155">
        <v>0</v>
      </c>
      <c r="BB306" s="155">
        <v>0</v>
      </c>
      <c r="BC306" s="155">
        <v>0</v>
      </c>
      <c r="BD306" s="155">
        <v>0</v>
      </c>
      <c r="BE306" s="155">
        <v>0</v>
      </c>
      <c r="BF306" s="155">
        <v>0</v>
      </c>
      <c r="BG306" s="155">
        <v>0</v>
      </c>
      <c r="BH306" s="155">
        <f t="shared" si="172"/>
        <v>0</v>
      </c>
      <c r="BI306" s="156">
        <v>0</v>
      </c>
      <c r="BJ306" s="155">
        <v>0</v>
      </c>
      <c r="BK306" s="155">
        <v>0</v>
      </c>
      <c r="BL306" s="155">
        <v>0</v>
      </c>
      <c r="BM306" s="155">
        <v>0</v>
      </c>
      <c r="BN306" s="155">
        <v>0</v>
      </c>
      <c r="BO306" s="155">
        <v>0</v>
      </c>
      <c r="BP306" s="155">
        <v>0</v>
      </c>
      <c r="BQ306" s="155">
        <v>0</v>
      </c>
      <c r="BR306" s="155">
        <v>0</v>
      </c>
      <c r="BS306" s="155">
        <v>0</v>
      </c>
      <c r="BT306" s="155">
        <v>0</v>
      </c>
      <c r="BU306" s="155">
        <v>6796292</v>
      </c>
      <c r="BV306" s="155">
        <f t="shared" si="174"/>
        <v>6796292</v>
      </c>
      <c r="BW306" s="156">
        <f>+R306-BV306</f>
        <v>400931669</v>
      </c>
      <c r="BX306" s="157">
        <v>6796292</v>
      </c>
      <c r="BY306" s="157">
        <v>6796292</v>
      </c>
      <c r="BZ306" s="157">
        <v>6796292</v>
      </c>
      <c r="CA306" s="157">
        <v>6796292</v>
      </c>
      <c r="CB306" s="157">
        <v>6796292</v>
      </c>
      <c r="CC306" s="157">
        <v>6796292</v>
      </c>
      <c r="CD306" s="157">
        <v>6796292</v>
      </c>
      <c r="CE306" s="157">
        <v>6796292</v>
      </c>
      <c r="CF306" s="157">
        <v>6796292</v>
      </c>
      <c r="CG306" s="157">
        <v>6796292</v>
      </c>
      <c r="CH306" s="157">
        <v>6796292</v>
      </c>
      <c r="CI306" s="157">
        <v>6796292</v>
      </c>
      <c r="CJ306" s="155">
        <f t="shared" si="168"/>
        <v>81555504</v>
      </c>
      <c r="CK306" s="156">
        <f t="shared" si="175"/>
        <v>319376165</v>
      </c>
      <c r="CL306" s="155">
        <v>6796292</v>
      </c>
      <c r="CM306" s="155">
        <v>6796292</v>
      </c>
      <c r="CN306" s="155">
        <v>6796292</v>
      </c>
      <c r="CO306" s="155">
        <v>6796292</v>
      </c>
      <c r="CP306" s="155">
        <v>6796292</v>
      </c>
      <c r="CQ306" s="155">
        <v>6796292</v>
      </c>
      <c r="CR306" s="155">
        <v>6796292</v>
      </c>
      <c r="CS306" s="155">
        <v>6796292</v>
      </c>
      <c r="CT306" s="155">
        <v>6796292</v>
      </c>
      <c r="CU306" s="155">
        <v>6796292</v>
      </c>
      <c r="CV306" s="155">
        <v>6796292</v>
      </c>
      <c r="CW306" s="155">
        <v>6796292</v>
      </c>
      <c r="CX306" s="155">
        <f t="shared" si="177"/>
        <v>81555504</v>
      </c>
      <c r="CY306" s="155">
        <f t="shared" si="169"/>
        <v>237820661</v>
      </c>
      <c r="CZ306" s="155">
        <f t="shared" si="173"/>
        <v>2831444.173611111</v>
      </c>
      <c r="DA306" s="155">
        <v>2831444.173611111</v>
      </c>
      <c r="DB306" s="155">
        <v>2831444.173611111</v>
      </c>
      <c r="DC306" s="155">
        <v>2831444.173611111</v>
      </c>
      <c r="DD306" s="155"/>
      <c r="DE306" s="155"/>
      <c r="DF306" s="155"/>
      <c r="DG306" s="155"/>
      <c r="DH306" s="155"/>
      <c r="DI306" s="155"/>
      <c r="DJ306" s="155"/>
      <c r="DK306" s="155"/>
      <c r="DL306" s="155">
        <f t="shared" si="178"/>
        <v>11325776.694444444</v>
      </c>
      <c r="DM306" s="155">
        <f t="shared" si="163"/>
        <v>226494884.30555555</v>
      </c>
      <c r="DN306" s="1">
        <f t="shared" si="164"/>
        <v>2023</v>
      </c>
    </row>
    <row r="307" spans="1:118" ht="13" x14ac:dyDescent="0.25">
      <c r="A307" s="80" t="s">
        <v>344</v>
      </c>
      <c r="B307" s="71" t="s">
        <v>196</v>
      </c>
      <c r="C307" s="72" t="s">
        <v>197</v>
      </c>
      <c r="D307" s="71" t="s">
        <v>147</v>
      </c>
      <c r="E307" s="142" t="s">
        <v>1166</v>
      </c>
      <c r="F307" s="71" t="s">
        <v>407</v>
      </c>
      <c r="G307" s="73">
        <v>45291</v>
      </c>
      <c r="H307" s="73">
        <v>45597</v>
      </c>
      <c r="I307" s="74" t="s">
        <v>1223</v>
      </c>
      <c r="J307" s="142" t="s">
        <v>754</v>
      </c>
      <c r="K307" s="75" t="s">
        <v>217</v>
      </c>
      <c r="L307" s="71" t="s">
        <v>218</v>
      </c>
      <c r="M307" s="38" t="str">
        <f t="shared" si="176"/>
        <v>6274</v>
      </c>
      <c r="N307" s="71">
        <v>6274001906</v>
      </c>
      <c r="O307" s="75" t="s">
        <v>346</v>
      </c>
      <c r="P307" s="76"/>
      <c r="Q307" s="77"/>
      <c r="R307" s="76">
        <v>694401330</v>
      </c>
      <c r="S307" s="170">
        <f t="shared" si="162"/>
        <v>4822231.458333333</v>
      </c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6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6"/>
      <c r="AV307" s="155"/>
      <c r="AW307" s="155"/>
      <c r="AX307" s="155"/>
      <c r="AY307" s="155"/>
      <c r="AZ307" s="155"/>
      <c r="BA307" s="155"/>
      <c r="BB307" s="155"/>
      <c r="BC307" s="155"/>
      <c r="BD307" s="155"/>
      <c r="BE307" s="155"/>
      <c r="BF307" s="155"/>
      <c r="BG307" s="155"/>
      <c r="BH307" s="155"/>
      <c r="BI307" s="156"/>
      <c r="BJ307" s="155"/>
      <c r="BK307" s="155"/>
      <c r="BL307" s="155"/>
      <c r="BM307" s="155"/>
      <c r="BN307" s="155"/>
      <c r="BO307" s="155"/>
      <c r="BP307" s="155"/>
      <c r="BQ307" s="155"/>
      <c r="BR307" s="155"/>
      <c r="BS307" s="155"/>
      <c r="BT307" s="155"/>
      <c r="BU307" s="155"/>
      <c r="BV307" s="155"/>
      <c r="BW307" s="156"/>
      <c r="BX307" s="157"/>
      <c r="BY307" s="157"/>
      <c r="BZ307" s="157"/>
      <c r="CA307" s="157"/>
      <c r="CB307" s="157"/>
      <c r="CC307" s="157"/>
      <c r="CD307" s="157"/>
      <c r="CE307" s="157"/>
      <c r="CF307" s="157"/>
      <c r="CG307" s="157"/>
      <c r="CH307" s="157">
        <v>11573355.5</v>
      </c>
      <c r="CI307" s="157">
        <v>11573355.5</v>
      </c>
      <c r="CJ307" s="155">
        <f t="shared" si="168"/>
        <v>23146711</v>
      </c>
      <c r="CK307" s="156">
        <f>+R307-CJ307</f>
        <v>671254619</v>
      </c>
      <c r="CL307" s="155">
        <v>11573355.5</v>
      </c>
      <c r="CM307" s="155">
        <v>11573355.5</v>
      </c>
      <c r="CN307" s="155">
        <v>11573355.5</v>
      </c>
      <c r="CO307" s="155">
        <v>11573355.5</v>
      </c>
      <c r="CP307" s="155">
        <v>11573355.5</v>
      </c>
      <c r="CQ307" s="155">
        <v>11573355.5</v>
      </c>
      <c r="CR307" s="155">
        <v>11573355.5</v>
      </c>
      <c r="CS307" s="155">
        <v>11573355.5</v>
      </c>
      <c r="CT307" s="155">
        <v>11573355.5</v>
      </c>
      <c r="CU307" s="155">
        <v>11573355.5</v>
      </c>
      <c r="CV307" s="155">
        <v>11573355.5</v>
      </c>
      <c r="CW307" s="155">
        <v>11573355.5</v>
      </c>
      <c r="CX307" s="155">
        <f t="shared" si="177"/>
        <v>138880266</v>
      </c>
      <c r="CY307" s="155">
        <f t="shared" si="169"/>
        <v>532374353</v>
      </c>
      <c r="CZ307" s="155">
        <f t="shared" si="173"/>
        <v>4822231.458333333</v>
      </c>
      <c r="DA307" s="155">
        <v>4822231.458333333</v>
      </c>
      <c r="DB307" s="155">
        <v>4822231.458333333</v>
      </c>
      <c r="DC307" s="155">
        <v>4822231.458333333</v>
      </c>
      <c r="DD307" s="155"/>
      <c r="DE307" s="155"/>
      <c r="DF307" s="155"/>
      <c r="DG307" s="155"/>
      <c r="DH307" s="155"/>
      <c r="DI307" s="155"/>
      <c r="DJ307" s="155"/>
      <c r="DK307" s="155"/>
      <c r="DL307" s="155">
        <f t="shared" si="178"/>
        <v>19288925.833333332</v>
      </c>
      <c r="DM307" s="155">
        <f t="shared" si="163"/>
        <v>513085427.16666669</v>
      </c>
      <c r="DN307" s="1">
        <f t="shared" si="164"/>
        <v>2023</v>
      </c>
    </row>
    <row r="308" spans="1:118" ht="13" x14ac:dyDescent="0.25">
      <c r="A308" s="80" t="s">
        <v>460</v>
      </c>
      <c r="B308" s="80" t="s">
        <v>39</v>
      </c>
      <c r="C308" s="72"/>
      <c r="D308" s="71" t="s">
        <v>82</v>
      </c>
      <c r="E308" s="142" t="s">
        <v>973</v>
      </c>
      <c r="F308" s="71" t="s">
        <v>483</v>
      </c>
      <c r="G308" s="73">
        <v>45291</v>
      </c>
      <c r="H308" s="73">
        <v>45261</v>
      </c>
      <c r="I308" s="74" t="s">
        <v>1228</v>
      </c>
      <c r="J308" s="74">
        <v>1001602000</v>
      </c>
      <c r="K308" s="75" t="s">
        <v>66</v>
      </c>
      <c r="L308" s="71"/>
      <c r="M308" s="38" t="str">
        <f t="shared" si="176"/>
        <v>6274</v>
      </c>
      <c r="N308" s="71">
        <v>6274001903</v>
      </c>
      <c r="O308" s="75" t="s">
        <v>346</v>
      </c>
      <c r="P308" s="76"/>
      <c r="Q308" s="77"/>
      <c r="R308" s="76">
        <v>187287621</v>
      </c>
      <c r="S308" s="170">
        <f t="shared" si="162"/>
        <v>1560730.175</v>
      </c>
      <c r="T308" s="155">
        <v>0</v>
      </c>
      <c r="U308" s="155">
        <v>0</v>
      </c>
      <c r="V308" s="155">
        <v>0</v>
      </c>
      <c r="W308" s="155">
        <v>0</v>
      </c>
      <c r="X308" s="155">
        <v>0</v>
      </c>
      <c r="Y308" s="155">
        <v>0</v>
      </c>
      <c r="Z308" s="155">
        <v>0</v>
      </c>
      <c r="AA308" s="155">
        <v>0</v>
      </c>
      <c r="AB308" s="155">
        <v>0</v>
      </c>
      <c r="AC308" s="155">
        <v>0</v>
      </c>
      <c r="AD308" s="155">
        <v>0</v>
      </c>
      <c r="AE308" s="155">
        <v>0</v>
      </c>
      <c r="AF308" s="155">
        <f t="shared" ref="AF308:AF331" si="179">+SUM(T308:AE308)</f>
        <v>0</v>
      </c>
      <c r="AG308" s="156">
        <v>0</v>
      </c>
      <c r="AH308" s="155">
        <v>0</v>
      </c>
      <c r="AI308" s="155">
        <v>0</v>
      </c>
      <c r="AJ308" s="155">
        <v>0</v>
      </c>
      <c r="AK308" s="155">
        <v>0</v>
      </c>
      <c r="AL308" s="155">
        <v>0</v>
      </c>
      <c r="AM308" s="155">
        <v>0</v>
      </c>
      <c r="AN308" s="155">
        <v>0</v>
      </c>
      <c r="AO308" s="155">
        <v>0</v>
      </c>
      <c r="AP308" s="155">
        <v>0</v>
      </c>
      <c r="AQ308" s="155">
        <v>0</v>
      </c>
      <c r="AR308" s="155">
        <v>0</v>
      </c>
      <c r="AS308" s="155">
        <v>0</v>
      </c>
      <c r="AT308" s="155">
        <f t="shared" ref="AT308:AT331" si="180">+SUM(AH308:AS308)</f>
        <v>0</v>
      </c>
      <c r="AU308" s="156">
        <v>0</v>
      </c>
      <c r="AV308" s="155">
        <v>0</v>
      </c>
      <c r="AW308" s="155">
        <v>0</v>
      </c>
      <c r="AX308" s="155">
        <v>0</v>
      </c>
      <c r="AY308" s="155">
        <v>0</v>
      </c>
      <c r="AZ308" s="155">
        <v>0</v>
      </c>
      <c r="BA308" s="155">
        <v>0</v>
      </c>
      <c r="BB308" s="155">
        <v>0</v>
      </c>
      <c r="BC308" s="155">
        <v>0</v>
      </c>
      <c r="BD308" s="155">
        <v>0</v>
      </c>
      <c r="BE308" s="155">
        <v>0</v>
      </c>
      <c r="BF308" s="155">
        <v>0</v>
      </c>
      <c r="BG308" s="155">
        <v>0</v>
      </c>
      <c r="BH308" s="155">
        <f t="shared" ref="BH308:BH331" si="181">+SUM(AV308:BG308)</f>
        <v>0</v>
      </c>
      <c r="BI308" s="156">
        <v>0</v>
      </c>
      <c r="BJ308" s="155">
        <v>0</v>
      </c>
      <c r="BK308" s="155">
        <v>0</v>
      </c>
      <c r="BL308" s="155">
        <v>0</v>
      </c>
      <c r="BM308" s="155">
        <v>0</v>
      </c>
      <c r="BN308" s="155">
        <v>0</v>
      </c>
      <c r="BO308" s="155">
        <v>0</v>
      </c>
      <c r="BP308" s="155">
        <v>0</v>
      </c>
      <c r="BQ308" s="155">
        <v>0</v>
      </c>
      <c r="BR308" s="155">
        <v>0</v>
      </c>
      <c r="BS308" s="155">
        <v>0</v>
      </c>
      <c r="BT308" s="155">
        <v>0</v>
      </c>
      <c r="BU308" s="155">
        <v>1950912.71875</v>
      </c>
      <c r="BV308" s="155">
        <f t="shared" ref="BV308:BV336" si="182">+SUM(BJ308:BU308)</f>
        <v>1950912.71875</v>
      </c>
      <c r="BW308" s="156">
        <f>+R308-BV308</f>
        <v>185336708.28125</v>
      </c>
      <c r="BX308" s="157">
        <v>1950912.71875</v>
      </c>
      <c r="BY308" s="157">
        <v>1950912.71875</v>
      </c>
      <c r="BZ308" s="157">
        <v>1950912.71875</v>
      </c>
      <c r="CA308" s="157">
        <v>1950912.71875</v>
      </c>
      <c r="CB308" s="157">
        <v>1950912.71875</v>
      </c>
      <c r="CC308" s="157">
        <v>1950912.71875</v>
      </c>
      <c r="CD308" s="157">
        <v>1950912.71875</v>
      </c>
      <c r="CE308" s="157">
        <v>1950912.71875</v>
      </c>
      <c r="CF308" s="157">
        <v>1950912.71875</v>
      </c>
      <c r="CG308" s="157">
        <v>1950912.71875</v>
      </c>
      <c r="CH308" s="157">
        <v>1950912.71875</v>
      </c>
      <c r="CI308" s="157">
        <v>1950912.71875</v>
      </c>
      <c r="CJ308" s="155">
        <f t="shared" si="168"/>
        <v>23410952.625</v>
      </c>
      <c r="CK308" s="156">
        <f>+BW308-CJ308</f>
        <v>161925755.65625</v>
      </c>
      <c r="CL308" s="155">
        <v>1950912.71875</v>
      </c>
      <c r="CM308" s="155">
        <v>1950912.71875</v>
      </c>
      <c r="CN308" s="155">
        <v>1950912.71875</v>
      </c>
      <c r="CO308" s="155">
        <v>1950912.71875</v>
      </c>
      <c r="CP308" s="155">
        <v>1950912.71875</v>
      </c>
      <c r="CQ308" s="155">
        <v>1950912.71875</v>
      </c>
      <c r="CR308" s="155">
        <v>1950912.71875</v>
      </c>
      <c r="CS308" s="155">
        <v>1950912.71875</v>
      </c>
      <c r="CT308" s="155">
        <v>1950912.71875</v>
      </c>
      <c r="CU308" s="155">
        <v>1950912.71875</v>
      </c>
      <c r="CV308" s="155">
        <v>1950912.71875</v>
      </c>
      <c r="CW308" s="155">
        <v>1950912.71875</v>
      </c>
      <c r="CX308" s="155">
        <f t="shared" si="177"/>
        <v>23410952.625</v>
      </c>
      <c r="CY308" s="155">
        <f t="shared" si="169"/>
        <v>138514803.03125</v>
      </c>
      <c r="CZ308" s="155">
        <f t="shared" si="173"/>
        <v>1560730.175</v>
      </c>
      <c r="DA308" s="155">
        <v>1560730.175</v>
      </c>
      <c r="DB308" s="155">
        <v>1560730.175</v>
      </c>
      <c r="DC308" s="155">
        <v>1560730.175</v>
      </c>
      <c r="DD308" s="155"/>
      <c r="DE308" s="155"/>
      <c r="DF308" s="155"/>
      <c r="DG308" s="155"/>
      <c r="DH308" s="155"/>
      <c r="DI308" s="155"/>
      <c r="DJ308" s="155"/>
      <c r="DK308" s="155"/>
      <c r="DL308" s="155">
        <f t="shared" si="178"/>
        <v>6242920.7000000002</v>
      </c>
      <c r="DM308" s="155">
        <f t="shared" si="163"/>
        <v>132271882.33125</v>
      </c>
      <c r="DN308" s="1">
        <f t="shared" si="164"/>
        <v>2023</v>
      </c>
    </row>
    <row r="309" spans="1:118" ht="13" x14ac:dyDescent="0.25">
      <c r="A309" s="80" t="s">
        <v>460</v>
      </c>
      <c r="B309" s="80" t="s">
        <v>39</v>
      </c>
      <c r="C309" s="72"/>
      <c r="D309" s="71" t="s">
        <v>82</v>
      </c>
      <c r="E309" s="142" t="s">
        <v>996</v>
      </c>
      <c r="F309" s="71" t="s">
        <v>618</v>
      </c>
      <c r="G309" s="73">
        <v>45291</v>
      </c>
      <c r="H309" s="73">
        <v>45566</v>
      </c>
      <c r="I309" s="74" t="s">
        <v>1223</v>
      </c>
      <c r="J309" s="74" t="s">
        <v>619</v>
      </c>
      <c r="K309" s="75" t="s">
        <v>43</v>
      </c>
      <c r="L309" s="71"/>
      <c r="M309" s="38" t="str">
        <f t="shared" si="176"/>
        <v>6274</v>
      </c>
      <c r="N309" s="71">
        <v>6274001903</v>
      </c>
      <c r="O309" s="75">
        <v>6274001903</v>
      </c>
      <c r="P309" s="76"/>
      <c r="Q309" s="77"/>
      <c r="R309" s="76">
        <v>208587018</v>
      </c>
      <c r="S309" s="170">
        <f t="shared" si="162"/>
        <v>1448520.9583333333</v>
      </c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>
        <f t="shared" si="179"/>
        <v>0</v>
      </c>
      <c r="AG309" s="156">
        <v>0</v>
      </c>
      <c r="AH309" s="155">
        <v>0</v>
      </c>
      <c r="AI309" s="155">
        <v>0</v>
      </c>
      <c r="AJ309" s="155">
        <v>0</v>
      </c>
      <c r="AK309" s="155">
        <v>0</v>
      </c>
      <c r="AL309" s="155">
        <v>0</v>
      </c>
      <c r="AM309" s="155">
        <v>0</v>
      </c>
      <c r="AN309" s="155">
        <v>0</v>
      </c>
      <c r="AO309" s="155">
        <v>0</v>
      </c>
      <c r="AP309" s="155">
        <v>0</v>
      </c>
      <c r="AQ309" s="155">
        <v>0</v>
      </c>
      <c r="AR309" s="155">
        <v>0</v>
      </c>
      <c r="AS309" s="155">
        <v>0</v>
      </c>
      <c r="AT309" s="155">
        <f t="shared" si="180"/>
        <v>0</v>
      </c>
      <c r="AU309" s="156">
        <v>0</v>
      </c>
      <c r="AV309" s="155">
        <v>0</v>
      </c>
      <c r="AW309" s="155">
        <v>0</v>
      </c>
      <c r="AX309" s="155">
        <v>0</v>
      </c>
      <c r="AY309" s="155">
        <v>0</v>
      </c>
      <c r="AZ309" s="155">
        <v>0</v>
      </c>
      <c r="BA309" s="155">
        <v>0</v>
      </c>
      <c r="BB309" s="155">
        <v>0</v>
      </c>
      <c r="BC309" s="155">
        <v>0</v>
      </c>
      <c r="BD309" s="155">
        <v>0</v>
      </c>
      <c r="BE309" s="155">
        <v>0</v>
      </c>
      <c r="BF309" s="155">
        <v>0</v>
      </c>
      <c r="BG309" s="155">
        <v>0</v>
      </c>
      <c r="BH309" s="155">
        <f t="shared" si="181"/>
        <v>0</v>
      </c>
      <c r="BI309" s="156">
        <v>0</v>
      </c>
      <c r="BJ309" s="155"/>
      <c r="BK309" s="155"/>
      <c r="BL309" s="155"/>
      <c r="BM309" s="155"/>
      <c r="BN309" s="155"/>
      <c r="BO309" s="155"/>
      <c r="BP309" s="155"/>
      <c r="BQ309" s="155"/>
      <c r="BR309" s="155"/>
      <c r="BS309" s="155"/>
      <c r="BT309" s="155"/>
      <c r="BU309" s="155"/>
      <c r="BV309" s="155">
        <f t="shared" si="182"/>
        <v>0</v>
      </c>
      <c r="BW309" s="156">
        <v>0</v>
      </c>
      <c r="BX309" s="155">
        <v>0</v>
      </c>
      <c r="BY309" s="155">
        <v>0</v>
      </c>
      <c r="BZ309" s="155">
        <v>0</v>
      </c>
      <c r="CA309" s="155">
        <v>0</v>
      </c>
      <c r="CB309" s="155">
        <v>0</v>
      </c>
      <c r="CC309" s="155">
        <v>0</v>
      </c>
      <c r="CD309" s="155">
        <v>0</v>
      </c>
      <c r="CE309" s="155">
        <v>0</v>
      </c>
      <c r="CF309" s="155">
        <v>0</v>
      </c>
      <c r="CG309" s="155">
        <v>5794083.833333333</v>
      </c>
      <c r="CH309" s="155">
        <v>5794083.833333333</v>
      </c>
      <c r="CI309" s="155">
        <v>5794083.833333333</v>
      </c>
      <c r="CJ309" s="155">
        <f t="shared" si="168"/>
        <v>17382251.5</v>
      </c>
      <c r="CK309" s="156">
        <f t="shared" ref="CK309:CK325" si="183">+R309-CJ309</f>
        <v>191204766.5</v>
      </c>
      <c r="CL309" s="155">
        <v>5794083.833333333</v>
      </c>
      <c r="CM309" s="155">
        <v>5794083.833333333</v>
      </c>
      <c r="CN309" s="155">
        <v>5794083.833333333</v>
      </c>
      <c r="CO309" s="155">
        <v>5794083.833333333</v>
      </c>
      <c r="CP309" s="155">
        <v>5794083.833333333</v>
      </c>
      <c r="CQ309" s="155">
        <v>5794083.833333333</v>
      </c>
      <c r="CR309" s="155">
        <v>5794083.833333333</v>
      </c>
      <c r="CS309" s="155">
        <v>5794083.833333333</v>
      </c>
      <c r="CT309" s="155">
        <v>5794083.833333333</v>
      </c>
      <c r="CU309" s="155">
        <v>5794083.833333333</v>
      </c>
      <c r="CV309" s="155">
        <v>5794083.833333333</v>
      </c>
      <c r="CW309" s="155">
        <v>5794083.833333333</v>
      </c>
      <c r="CX309" s="155">
        <f t="shared" si="177"/>
        <v>69529006.000000015</v>
      </c>
      <c r="CY309" s="155">
        <f t="shared" si="169"/>
        <v>121675760.49999999</v>
      </c>
      <c r="CZ309" s="155">
        <f t="shared" si="173"/>
        <v>1448520.9583333333</v>
      </c>
      <c r="DA309" s="155">
        <v>1448520.9583333333</v>
      </c>
      <c r="DB309" s="155">
        <v>1448520.9583333333</v>
      </c>
      <c r="DC309" s="155">
        <v>1448520.9583333333</v>
      </c>
      <c r="DD309" s="155"/>
      <c r="DE309" s="155"/>
      <c r="DF309" s="155"/>
      <c r="DG309" s="155"/>
      <c r="DH309" s="155"/>
      <c r="DI309" s="155"/>
      <c r="DJ309" s="155"/>
      <c r="DK309" s="155"/>
      <c r="DL309" s="155">
        <f t="shared" si="178"/>
        <v>5794083.833333333</v>
      </c>
      <c r="DM309" s="155">
        <f t="shared" si="163"/>
        <v>115881676.66666666</v>
      </c>
      <c r="DN309" s="1">
        <f t="shared" si="164"/>
        <v>2023</v>
      </c>
    </row>
    <row r="310" spans="1:118" ht="13" x14ac:dyDescent="0.25">
      <c r="A310" s="80" t="s">
        <v>460</v>
      </c>
      <c r="B310" s="80" t="s">
        <v>39</v>
      </c>
      <c r="C310" s="72"/>
      <c r="D310" s="71" t="s">
        <v>64</v>
      </c>
      <c r="E310" s="142" t="s">
        <v>975</v>
      </c>
      <c r="F310" s="71" t="s">
        <v>586</v>
      </c>
      <c r="G310" s="73">
        <v>45292</v>
      </c>
      <c r="H310" s="73">
        <v>45323</v>
      </c>
      <c r="I310" s="74" t="s">
        <v>1223</v>
      </c>
      <c r="J310" s="74">
        <v>1001602000</v>
      </c>
      <c r="K310" s="75" t="s">
        <v>66</v>
      </c>
      <c r="L310" s="71"/>
      <c r="M310" s="38" t="str">
        <f t="shared" si="176"/>
        <v>6274</v>
      </c>
      <c r="N310" s="71">
        <v>6274001909</v>
      </c>
      <c r="O310" s="75">
        <v>6274001909</v>
      </c>
      <c r="P310" s="76"/>
      <c r="Q310" s="77"/>
      <c r="R310" s="76">
        <v>62000000</v>
      </c>
      <c r="S310" s="170">
        <f t="shared" si="162"/>
        <v>430555.55555555556</v>
      </c>
      <c r="T310" s="155">
        <v>0</v>
      </c>
      <c r="U310" s="155">
        <v>0</v>
      </c>
      <c r="V310" s="155">
        <v>0</v>
      </c>
      <c r="W310" s="155">
        <v>0</v>
      </c>
      <c r="X310" s="155">
        <v>0</v>
      </c>
      <c r="Y310" s="155">
        <v>0</v>
      </c>
      <c r="Z310" s="155">
        <v>0</v>
      </c>
      <c r="AA310" s="155">
        <v>0</v>
      </c>
      <c r="AB310" s="155">
        <v>0</v>
      </c>
      <c r="AC310" s="155">
        <v>0</v>
      </c>
      <c r="AD310" s="155">
        <v>0</v>
      </c>
      <c r="AE310" s="155">
        <v>0</v>
      </c>
      <c r="AF310" s="155">
        <f t="shared" si="179"/>
        <v>0</v>
      </c>
      <c r="AG310" s="156">
        <v>0</v>
      </c>
      <c r="AH310" s="155">
        <v>0</v>
      </c>
      <c r="AI310" s="155">
        <v>0</v>
      </c>
      <c r="AJ310" s="155">
        <v>0</v>
      </c>
      <c r="AK310" s="155">
        <v>0</v>
      </c>
      <c r="AL310" s="155">
        <v>0</v>
      </c>
      <c r="AM310" s="155">
        <v>0</v>
      </c>
      <c r="AN310" s="155">
        <v>0</v>
      </c>
      <c r="AO310" s="155">
        <v>0</v>
      </c>
      <c r="AP310" s="155">
        <v>0</v>
      </c>
      <c r="AQ310" s="155">
        <v>0</v>
      </c>
      <c r="AR310" s="155">
        <v>0</v>
      </c>
      <c r="AS310" s="155">
        <v>0</v>
      </c>
      <c r="AT310" s="155">
        <f t="shared" si="180"/>
        <v>0</v>
      </c>
      <c r="AU310" s="156">
        <v>0</v>
      </c>
      <c r="AV310" s="155">
        <v>0</v>
      </c>
      <c r="AW310" s="155">
        <v>0</v>
      </c>
      <c r="AX310" s="155">
        <v>0</v>
      </c>
      <c r="AY310" s="155">
        <v>0</v>
      </c>
      <c r="AZ310" s="155">
        <v>0</v>
      </c>
      <c r="BA310" s="155">
        <v>0</v>
      </c>
      <c r="BB310" s="155">
        <v>0</v>
      </c>
      <c r="BC310" s="155">
        <v>0</v>
      </c>
      <c r="BD310" s="155">
        <v>0</v>
      </c>
      <c r="BE310" s="155">
        <v>0</v>
      </c>
      <c r="BF310" s="155">
        <v>0</v>
      </c>
      <c r="BG310" s="155">
        <v>0</v>
      </c>
      <c r="BH310" s="155">
        <f t="shared" si="181"/>
        <v>0</v>
      </c>
      <c r="BI310" s="156">
        <v>0</v>
      </c>
      <c r="BJ310" s="155">
        <v>0</v>
      </c>
      <c r="BK310" s="155">
        <v>0</v>
      </c>
      <c r="BL310" s="155">
        <v>0</v>
      </c>
      <c r="BM310" s="155">
        <v>0</v>
      </c>
      <c r="BN310" s="155">
        <v>0</v>
      </c>
      <c r="BO310" s="155">
        <v>0</v>
      </c>
      <c r="BP310" s="155">
        <v>0</v>
      </c>
      <c r="BQ310" s="155">
        <v>0</v>
      </c>
      <c r="BR310" s="155">
        <v>0</v>
      </c>
      <c r="BS310" s="155">
        <v>0</v>
      </c>
      <c r="BT310" s="155">
        <v>0</v>
      </c>
      <c r="BU310" s="155">
        <v>0</v>
      </c>
      <c r="BV310" s="155">
        <f t="shared" si="182"/>
        <v>0</v>
      </c>
      <c r="BW310" s="156">
        <v>0</v>
      </c>
      <c r="BX310" s="157"/>
      <c r="BY310" s="157">
        <v>1033333.3333333334</v>
      </c>
      <c r="BZ310" s="157">
        <v>1033333.3333333334</v>
      </c>
      <c r="CA310" s="157">
        <v>1033333.3333333334</v>
      </c>
      <c r="CB310" s="157">
        <v>1033333.3333333334</v>
      </c>
      <c r="CC310" s="157">
        <v>1033333.3333333334</v>
      </c>
      <c r="CD310" s="157">
        <v>1033333.3333333334</v>
      </c>
      <c r="CE310" s="157">
        <v>1033333.3333333334</v>
      </c>
      <c r="CF310" s="157">
        <v>1033333.3333333334</v>
      </c>
      <c r="CG310" s="157">
        <v>1033333.3333333334</v>
      </c>
      <c r="CH310" s="157">
        <v>1033333.3333333334</v>
      </c>
      <c r="CI310" s="157">
        <v>1033333.3333333334</v>
      </c>
      <c r="CJ310" s="155">
        <f t="shared" ref="CJ310:CJ341" si="184">+SUM(BX310:CI310)</f>
        <v>11366666.666666668</v>
      </c>
      <c r="CK310" s="156">
        <f t="shared" si="183"/>
        <v>50633333.333333328</v>
      </c>
      <c r="CL310" s="155">
        <v>1033333.3333333334</v>
      </c>
      <c r="CM310" s="155">
        <v>1033333.3333333334</v>
      </c>
      <c r="CN310" s="155">
        <v>1033333.3333333334</v>
      </c>
      <c r="CO310" s="155">
        <v>1033333.3333333334</v>
      </c>
      <c r="CP310" s="155">
        <v>1033333.3333333334</v>
      </c>
      <c r="CQ310" s="155">
        <v>1033333.3333333334</v>
      </c>
      <c r="CR310" s="155">
        <v>1033333.3333333334</v>
      </c>
      <c r="CS310" s="155">
        <v>1033333.3333333334</v>
      </c>
      <c r="CT310" s="155">
        <v>1033333.3333333334</v>
      </c>
      <c r="CU310" s="155">
        <v>1033333.3333333334</v>
      </c>
      <c r="CV310" s="155">
        <v>1033333.3333333334</v>
      </c>
      <c r="CW310" s="155">
        <v>1033333.3333333334</v>
      </c>
      <c r="CX310" s="155">
        <f t="shared" si="177"/>
        <v>12400000.000000002</v>
      </c>
      <c r="CY310" s="155">
        <f t="shared" ref="CY310:CY341" si="185">+CK310-CX310</f>
        <v>38233333.333333328</v>
      </c>
      <c r="CZ310" s="155">
        <f t="shared" si="173"/>
        <v>430555.55555555556</v>
      </c>
      <c r="DA310" s="155">
        <v>430555.55555555556</v>
      </c>
      <c r="DB310" s="155">
        <v>430555.55555555556</v>
      </c>
      <c r="DC310" s="155">
        <v>430555.55555555556</v>
      </c>
      <c r="DD310" s="155"/>
      <c r="DE310" s="155"/>
      <c r="DF310" s="155"/>
      <c r="DG310" s="155"/>
      <c r="DH310" s="155"/>
      <c r="DI310" s="155"/>
      <c r="DJ310" s="155"/>
      <c r="DK310" s="155"/>
      <c r="DL310" s="155">
        <f t="shared" si="178"/>
        <v>1722222.2222222222</v>
      </c>
      <c r="DM310" s="155">
        <f t="shared" si="163"/>
        <v>36511111.111111104</v>
      </c>
      <c r="DN310" s="1">
        <f t="shared" si="164"/>
        <v>2024</v>
      </c>
    </row>
    <row r="311" spans="1:118" ht="13" x14ac:dyDescent="0.25">
      <c r="A311" s="80" t="s">
        <v>460</v>
      </c>
      <c r="B311" s="80" t="s">
        <v>39</v>
      </c>
      <c r="C311" s="72"/>
      <c r="D311" s="71" t="s">
        <v>64</v>
      </c>
      <c r="E311" s="142" t="s">
        <v>976</v>
      </c>
      <c r="F311" s="71" t="s">
        <v>587</v>
      </c>
      <c r="G311" s="73">
        <v>45292</v>
      </c>
      <c r="H311" s="73">
        <v>45323</v>
      </c>
      <c r="I311" s="74" t="s">
        <v>1223</v>
      </c>
      <c r="J311" s="74">
        <v>1001604000</v>
      </c>
      <c r="K311" s="75" t="s">
        <v>109</v>
      </c>
      <c r="L311" s="71"/>
      <c r="M311" s="38" t="str">
        <f t="shared" si="176"/>
        <v>6274</v>
      </c>
      <c r="N311" s="71">
        <v>6274001909</v>
      </c>
      <c r="O311" s="75">
        <v>6274001909</v>
      </c>
      <c r="P311" s="76"/>
      <c r="Q311" s="77"/>
      <c r="R311" s="76">
        <v>80000000</v>
      </c>
      <c r="S311" s="170">
        <f t="shared" si="162"/>
        <v>555555.5555555555</v>
      </c>
      <c r="T311" s="155">
        <v>0</v>
      </c>
      <c r="U311" s="155">
        <v>0</v>
      </c>
      <c r="V311" s="155">
        <v>0</v>
      </c>
      <c r="W311" s="155">
        <v>0</v>
      </c>
      <c r="X311" s="155">
        <v>0</v>
      </c>
      <c r="Y311" s="155">
        <v>0</v>
      </c>
      <c r="Z311" s="155">
        <v>0</v>
      </c>
      <c r="AA311" s="155">
        <v>0</v>
      </c>
      <c r="AB311" s="155">
        <v>0</v>
      </c>
      <c r="AC311" s="155">
        <v>0</v>
      </c>
      <c r="AD311" s="155">
        <v>0</v>
      </c>
      <c r="AE311" s="155">
        <v>0</v>
      </c>
      <c r="AF311" s="155">
        <f t="shared" si="179"/>
        <v>0</v>
      </c>
      <c r="AG311" s="156">
        <v>0</v>
      </c>
      <c r="AH311" s="155">
        <v>0</v>
      </c>
      <c r="AI311" s="155">
        <v>0</v>
      </c>
      <c r="AJ311" s="155">
        <v>0</v>
      </c>
      <c r="AK311" s="155">
        <v>0</v>
      </c>
      <c r="AL311" s="155">
        <v>0</v>
      </c>
      <c r="AM311" s="155">
        <v>0</v>
      </c>
      <c r="AN311" s="155">
        <v>0</v>
      </c>
      <c r="AO311" s="155">
        <v>0</v>
      </c>
      <c r="AP311" s="155">
        <v>0</v>
      </c>
      <c r="AQ311" s="155">
        <v>0</v>
      </c>
      <c r="AR311" s="155">
        <v>0</v>
      </c>
      <c r="AS311" s="155">
        <v>0</v>
      </c>
      <c r="AT311" s="155">
        <f t="shared" si="180"/>
        <v>0</v>
      </c>
      <c r="AU311" s="156">
        <v>0</v>
      </c>
      <c r="AV311" s="155">
        <v>0</v>
      </c>
      <c r="AW311" s="155">
        <v>0</v>
      </c>
      <c r="AX311" s="155">
        <v>0</v>
      </c>
      <c r="AY311" s="155">
        <v>0</v>
      </c>
      <c r="AZ311" s="155">
        <v>0</v>
      </c>
      <c r="BA311" s="155">
        <v>0</v>
      </c>
      <c r="BB311" s="155">
        <v>0</v>
      </c>
      <c r="BC311" s="155">
        <v>0</v>
      </c>
      <c r="BD311" s="155">
        <v>0</v>
      </c>
      <c r="BE311" s="155">
        <v>0</v>
      </c>
      <c r="BF311" s="155">
        <v>0</v>
      </c>
      <c r="BG311" s="155">
        <v>0</v>
      </c>
      <c r="BH311" s="155">
        <f t="shared" si="181"/>
        <v>0</v>
      </c>
      <c r="BI311" s="156">
        <v>0</v>
      </c>
      <c r="BJ311" s="155">
        <v>0</v>
      </c>
      <c r="BK311" s="155">
        <v>0</v>
      </c>
      <c r="BL311" s="155">
        <v>0</v>
      </c>
      <c r="BM311" s="155">
        <v>0</v>
      </c>
      <c r="BN311" s="155">
        <v>0</v>
      </c>
      <c r="BO311" s="155">
        <v>0</v>
      </c>
      <c r="BP311" s="155">
        <v>0</v>
      </c>
      <c r="BQ311" s="155">
        <v>0</v>
      </c>
      <c r="BR311" s="155">
        <v>0</v>
      </c>
      <c r="BS311" s="155">
        <v>0</v>
      </c>
      <c r="BT311" s="155">
        <v>0</v>
      </c>
      <c r="BU311" s="155">
        <v>0</v>
      </c>
      <c r="BV311" s="155">
        <f t="shared" si="182"/>
        <v>0</v>
      </c>
      <c r="BW311" s="156">
        <v>0</v>
      </c>
      <c r="BX311" s="157"/>
      <c r="BY311" s="157">
        <v>1333333.3333333333</v>
      </c>
      <c r="BZ311" s="157">
        <v>1333333.3333333333</v>
      </c>
      <c r="CA311" s="157">
        <v>1333333.3333333333</v>
      </c>
      <c r="CB311" s="157">
        <v>1333333.3333333333</v>
      </c>
      <c r="CC311" s="157">
        <v>1333333.3333333333</v>
      </c>
      <c r="CD311" s="157">
        <v>1333333.3333333333</v>
      </c>
      <c r="CE311" s="157">
        <v>1333333.3333333333</v>
      </c>
      <c r="CF311" s="157">
        <v>1333333.3333333333</v>
      </c>
      <c r="CG311" s="157">
        <v>1333333.3333333333</v>
      </c>
      <c r="CH311" s="157">
        <v>1333333.3333333333</v>
      </c>
      <c r="CI311" s="157">
        <v>1333333.3333333333</v>
      </c>
      <c r="CJ311" s="155">
        <f t="shared" si="184"/>
        <v>14666666.666666668</v>
      </c>
      <c r="CK311" s="156">
        <f t="shared" si="183"/>
        <v>65333333.333333328</v>
      </c>
      <c r="CL311" s="155">
        <v>1333333.3333333333</v>
      </c>
      <c r="CM311" s="155">
        <v>1333333.3333333333</v>
      </c>
      <c r="CN311" s="155">
        <v>1333333.3333333333</v>
      </c>
      <c r="CO311" s="155">
        <v>1333333.3333333333</v>
      </c>
      <c r="CP311" s="155">
        <v>1333333.3333333333</v>
      </c>
      <c r="CQ311" s="155">
        <v>1333333.3333333333</v>
      </c>
      <c r="CR311" s="155">
        <v>1333333.3333333333</v>
      </c>
      <c r="CS311" s="155">
        <v>1333333.3333333333</v>
      </c>
      <c r="CT311" s="155">
        <v>1333333.3333333333</v>
      </c>
      <c r="CU311" s="155">
        <v>1333333.3333333333</v>
      </c>
      <c r="CV311" s="155">
        <v>1333333.3333333333</v>
      </c>
      <c r="CW311" s="155">
        <v>1333333.3333333333</v>
      </c>
      <c r="CX311" s="155">
        <f t="shared" si="177"/>
        <v>16000000.000000002</v>
      </c>
      <c r="CY311" s="155">
        <f t="shared" si="185"/>
        <v>49333333.333333328</v>
      </c>
      <c r="CZ311" s="155">
        <f t="shared" si="173"/>
        <v>555555.5555555555</v>
      </c>
      <c r="DA311" s="155">
        <v>555555.5555555555</v>
      </c>
      <c r="DB311" s="155">
        <v>555555.5555555555</v>
      </c>
      <c r="DC311" s="155">
        <v>555555.5555555555</v>
      </c>
      <c r="DD311" s="155"/>
      <c r="DE311" s="155"/>
      <c r="DF311" s="155"/>
      <c r="DG311" s="155"/>
      <c r="DH311" s="155"/>
      <c r="DI311" s="155"/>
      <c r="DJ311" s="155"/>
      <c r="DK311" s="155"/>
      <c r="DL311" s="155">
        <f t="shared" si="178"/>
        <v>2222222.222222222</v>
      </c>
      <c r="DM311" s="155">
        <f t="shared" si="163"/>
        <v>47111111.111111104</v>
      </c>
      <c r="DN311" s="1">
        <f t="shared" si="164"/>
        <v>2024</v>
      </c>
    </row>
    <row r="312" spans="1:118" ht="13" x14ac:dyDescent="0.25">
      <c r="A312" s="80" t="s">
        <v>460</v>
      </c>
      <c r="B312" s="80" t="s">
        <v>39</v>
      </c>
      <c r="C312" s="72"/>
      <c r="D312" s="71" t="s">
        <v>64</v>
      </c>
      <c r="E312" s="142" t="s">
        <v>977</v>
      </c>
      <c r="F312" s="71" t="s">
        <v>588</v>
      </c>
      <c r="G312" s="73">
        <v>45292</v>
      </c>
      <c r="H312" s="73">
        <v>45323</v>
      </c>
      <c r="I312" s="74" t="s">
        <v>1223</v>
      </c>
      <c r="J312" s="74">
        <v>1001604000</v>
      </c>
      <c r="K312" s="75" t="s">
        <v>109</v>
      </c>
      <c r="L312" s="71"/>
      <c r="M312" s="38" t="str">
        <f t="shared" si="176"/>
        <v>6274</v>
      </c>
      <c r="N312" s="71">
        <v>6274001909</v>
      </c>
      <c r="O312" s="75">
        <v>6274001909</v>
      </c>
      <c r="P312" s="76"/>
      <c r="Q312" s="77"/>
      <c r="R312" s="76">
        <v>85500000</v>
      </c>
      <c r="S312" s="170">
        <f t="shared" si="162"/>
        <v>593750</v>
      </c>
      <c r="T312" s="155">
        <v>0</v>
      </c>
      <c r="U312" s="155">
        <v>0</v>
      </c>
      <c r="V312" s="155">
        <v>0</v>
      </c>
      <c r="W312" s="155">
        <v>0</v>
      </c>
      <c r="X312" s="155">
        <v>0</v>
      </c>
      <c r="Y312" s="155">
        <v>0</v>
      </c>
      <c r="Z312" s="155">
        <v>0</v>
      </c>
      <c r="AA312" s="155">
        <v>0</v>
      </c>
      <c r="AB312" s="155">
        <v>0</v>
      </c>
      <c r="AC312" s="155">
        <v>0</v>
      </c>
      <c r="AD312" s="155">
        <v>0</v>
      </c>
      <c r="AE312" s="155">
        <v>0</v>
      </c>
      <c r="AF312" s="155">
        <f t="shared" si="179"/>
        <v>0</v>
      </c>
      <c r="AG312" s="156">
        <v>0</v>
      </c>
      <c r="AH312" s="155">
        <v>0</v>
      </c>
      <c r="AI312" s="155">
        <v>0</v>
      </c>
      <c r="AJ312" s="155">
        <v>0</v>
      </c>
      <c r="AK312" s="155">
        <v>0</v>
      </c>
      <c r="AL312" s="155">
        <v>0</v>
      </c>
      <c r="AM312" s="155">
        <v>0</v>
      </c>
      <c r="AN312" s="155">
        <v>0</v>
      </c>
      <c r="AO312" s="155">
        <v>0</v>
      </c>
      <c r="AP312" s="155">
        <v>0</v>
      </c>
      <c r="AQ312" s="155">
        <v>0</v>
      </c>
      <c r="AR312" s="155">
        <v>0</v>
      </c>
      <c r="AS312" s="155">
        <v>0</v>
      </c>
      <c r="AT312" s="155">
        <f t="shared" si="180"/>
        <v>0</v>
      </c>
      <c r="AU312" s="156">
        <v>0</v>
      </c>
      <c r="AV312" s="155">
        <v>0</v>
      </c>
      <c r="AW312" s="155">
        <v>0</v>
      </c>
      <c r="AX312" s="155">
        <v>0</v>
      </c>
      <c r="AY312" s="155">
        <v>0</v>
      </c>
      <c r="AZ312" s="155">
        <v>0</v>
      </c>
      <c r="BA312" s="155">
        <v>0</v>
      </c>
      <c r="BB312" s="155">
        <v>0</v>
      </c>
      <c r="BC312" s="155">
        <v>0</v>
      </c>
      <c r="BD312" s="155">
        <v>0</v>
      </c>
      <c r="BE312" s="155">
        <v>0</v>
      </c>
      <c r="BF312" s="155">
        <v>0</v>
      </c>
      <c r="BG312" s="155">
        <v>0</v>
      </c>
      <c r="BH312" s="155">
        <f t="shared" si="181"/>
        <v>0</v>
      </c>
      <c r="BI312" s="156">
        <v>0</v>
      </c>
      <c r="BJ312" s="155">
        <v>0</v>
      </c>
      <c r="BK312" s="155">
        <v>0</v>
      </c>
      <c r="BL312" s="155">
        <v>0</v>
      </c>
      <c r="BM312" s="155">
        <v>0</v>
      </c>
      <c r="BN312" s="155">
        <v>0</v>
      </c>
      <c r="BO312" s="155">
        <v>0</v>
      </c>
      <c r="BP312" s="155">
        <v>0</v>
      </c>
      <c r="BQ312" s="155">
        <v>0</v>
      </c>
      <c r="BR312" s="155">
        <v>0</v>
      </c>
      <c r="BS312" s="155">
        <v>0</v>
      </c>
      <c r="BT312" s="155">
        <v>0</v>
      </c>
      <c r="BU312" s="155">
        <v>0</v>
      </c>
      <c r="BV312" s="155">
        <f t="shared" si="182"/>
        <v>0</v>
      </c>
      <c r="BW312" s="156">
        <v>0</v>
      </c>
      <c r="BX312" s="157"/>
      <c r="BY312" s="157">
        <v>1425000</v>
      </c>
      <c r="BZ312" s="157">
        <v>1425000</v>
      </c>
      <c r="CA312" s="157">
        <v>1425000</v>
      </c>
      <c r="CB312" s="157">
        <v>1425000</v>
      </c>
      <c r="CC312" s="157">
        <v>1425000</v>
      </c>
      <c r="CD312" s="157">
        <v>1425000</v>
      </c>
      <c r="CE312" s="157">
        <v>1425000</v>
      </c>
      <c r="CF312" s="157">
        <v>1425000</v>
      </c>
      <c r="CG312" s="157">
        <v>1425000</v>
      </c>
      <c r="CH312" s="157">
        <v>1425000</v>
      </c>
      <c r="CI312" s="157">
        <v>1425000</v>
      </c>
      <c r="CJ312" s="155">
        <f t="shared" si="184"/>
        <v>15675000</v>
      </c>
      <c r="CK312" s="156">
        <f t="shared" si="183"/>
        <v>69825000</v>
      </c>
      <c r="CL312" s="155">
        <v>1425000</v>
      </c>
      <c r="CM312" s="155">
        <v>1425000</v>
      </c>
      <c r="CN312" s="155">
        <v>1425000</v>
      </c>
      <c r="CO312" s="155">
        <v>1425000</v>
      </c>
      <c r="CP312" s="155">
        <v>1425000</v>
      </c>
      <c r="CQ312" s="155">
        <v>1425000</v>
      </c>
      <c r="CR312" s="155">
        <v>1425000</v>
      </c>
      <c r="CS312" s="155">
        <v>1425000</v>
      </c>
      <c r="CT312" s="155">
        <v>1425000</v>
      </c>
      <c r="CU312" s="155">
        <v>1425000</v>
      </c>
      <c r="CV312" s="155">
        <v>1425000</v>
      </c>
      <c r="CW312" s="155">
        <v>1425000</v>
      </c>
      <c r="CX312" s="155">
        <f t="shared" si="177"/>
        <v>17100000</v>
      </c>
      <c r="CY312" s="155">
        <f t="shared" si="185"/>
        <v>52725000</v>
      </c>
      <c r="CZ312" s="155">
        <f t="shared" si="173"/>
        <v>593750</v>
      </c>
      <c r="DA312" s="155">
        <v>593750</v>
      </c>
      <c r="DB312" s="155">
        <v>593750</v>
      </c>
      <c r="DC312" s="155">
        <v>593750</v>
      </c>
      <c r="DD312" s="155"/>
      <c r="DE312" s="155"/>
      <c r="DF312" s="155"/>
      <c r="DG312" s="155"/>
      <c r="DH312" s="155"/>
      <c r="DI312" s="155"/>
      <c r="DJ312" s="155"/>
      <c r="DK312" s="155"/>
      <c r="DL312" s="155">
        <f t="shared" si="178"/>
        <v>2375000</v>
      </c>
      <c r="DM312" s="155">
        <f t="shared" si="163"/>
        <v>50350000</v>
      </c>
      <c r="DN312" s="1">
        <f t="shared" si="164"/>
        <v>2024</v>
      </c>
    </row>
    <row r="313" spans="1:118" ht="13" x14ac:dyDescent="0.25">
      <c r="A313" s="80" t="s">
        <v>460</v>
      </c>
      <c r="B313" s="80" t="s">
        <v>39</v>
      </c>
      <c r="C313" s="72"/>
      <c r="D313" s="71" t="s">
        <v>64</v>
      </c>
      <c r="E313" s="142" t="s">
        <v>978</v>
      </c>
      <c r="F313" s="71" t="s">
        <v>589</v>
      </c>
      <c r="G313" s="73">
        <v>45292</v>
      </c>
      <c r="H313" s="73">
        <v>45323</v>
      </c>
      <c r="I313" s="74" t="s">
        <v>1223</v>
      </c>
      <c r="J313" s="74">
        <v>1001602000</v>
      </c>
      <c r="K313" s="75" t="s">
        <v>66</v>
      </c>
      <c r="L313" s="71"/>
      <c r="M313" s="38" t="str">
        <f t="shared" si="176"/>
        <v>6274</v>
      </c>
      <c r="N313" s="71">
        <v>6274001909</v>
      </c>
      <c r="O313" s="75">
        <v>6274001909</v>
      </c>
      <c r="P313" s="76"/>
      <c r="Q313" s="77"/>
      <c r="R313" s="76">
        <v>62000000</v>
      </c>
      <c r="S313" s="170">
        <f t="shared" si="162"/>
        <v>430555.55555555556</v>
      </c>
      <c r="T313" s="155">
        <v>0</v>
      </c>
      <c r="U313" s="155">
        <v>0</v>
      </c>
      <c r="V313" s="155">
        <v>0</v>
      </c>
      <c r="W313" s="155">
        <v>0</v>
      </c>
      <c r="X313" s="155">
        <v>0</v>
      </c>
      <c r="Y313" s="155">
        <v>0</v>
      </c>
      <c r="Z313" s="155">
        <v>0</v>
      </c>
      <c r="AA313" s="155">
        <v>0</v>
      </c>
      <c r="AB313" s="155">
        <v>0</v>
      </c>
      <c r="AC313" s="155">
        <v>0</v>
      </c>
      <c r="AD313" s="155">
        <v>0</v>
      </c>
      <c r="AE313" s="155">
        <v>0</v>
      </c>
      <c r="AF313" s="155">
        <f t="shared" si="179"/>
        <v>0</v>
      </c>
      <c r="AG313" s="156">
        <v>0</v>
      </c>
      <c r="AH313" s="155">
        <v>0</v>
      </c>
      <c r="AI313" s="155">
        <v>0</v>
      </c>
      <c r="AJ313" s="155">
        <v>0</v>
      </c>
      <c r="AK313" s="155">
        <v>0</v>
      </c>
      <c r="AL313" s="155">
        <v>0</v>
      </c>
      <c r="AM313" s="155">
        <v>0</v>
      </c>
      <c r="AN313" s="155">
        <v>0</v>
      </c>
      <c r="AO313" s="155">
        <v>0</v>
      </c>
      <c r="AP313" s="155">
        <v>0</v>
      </c>
      <c r="AQ313" s="155">
        <v>0</v>
      </c>
      <c r="AR313" s="155">
        <v>0</v>
      </c>
      <c r="AS313" s="155">
        <v>0</v>
      </c>
      <c r="AT313" s="155">
        <f t="shared" si="180"/>
        <v>0</v>
      </c>
      <c r="AU313" s="156">
        <v>0</v>
      </c>
      <c r="AV313" s="155">
        <v>0</v>
      </c>
      <c r="AW313" s="155">
        <v>0</v>
      </c>
      <c r="AX313" s="155">
        <v>0</v>
      </c>
      <c r="AY313" s="155">
        <v>0</v>
      </c>
      <c r="AZ313" s="155">
        <v>0</v>
      </c>
      <c r="BA313" s="155">
        <v>0</v>
      </c>
      <c r="BB313" s="155">
        <v>0</v>
      </c>
      <c r="BC313" s="155">
        <v>0</v>
      </c>
      <c r="BD313" s="155">
        <v>0</v>
      </c>
      <c r="BE313" s="155">
        <v>0</v>
      </c>
      <c r="BF313" s="155">
        <v>0</v>
      </c>
      <c r="BG313" s="155">
        <v>0</v>
      </c>
      <c r="BH313" s="155">
        <f t="shared" si="181"/>
        <v>0</v>
      </c>
      <c r="BI313" s="156">
        <v>0</v>
      </c>
      <c r="BJ313" s="155">
        <v>0</v>
      </c>
      <c r="BK313" s="155">
        <v>0</v>
      </c>
      <c r="BL313" s="155">
        <v>0</v>
      </c>
      <c r="BM313" s="155">
        <v>0</v>
      </c>
      <c r="BN313" s="155">
        <v>0</v>
      </c>
      <c r="BO313" s="155">
        <v>0</v>
      </c>
      <c r="BP313" s="155">
        <v>0</v>
      </c>
      <c r="BQ313" s="155">
        <v>0</v>
      </c>
      <c r="BR313" s="155">
        <v>0</v>
      </c>
      <c r="BS313" s="155">
        <v>0</v>
      </c>
      <c r="BT313" s="155">
        <v>0</v>
      </c>
      <c r="BU313" s="155">
        <v>0</v>
      </c>
      <c r="BV313" s="155">
        <f t="shared" si="182"/>
        <v>0</v>
      </c>
      <c r="BW313" s="156">
        <v>0</v>
      </c>
      <c r="BX313" s="157"/>
      <c r="BY313" s="157">
        <v>1033333.3333333334</v>
      </c>
      <c r="BZ313" s="157">
        <v>1033333.3333333334</v>
      </c>
      <c r="CA313" s="157">
        <v>1033333.3333333334</v>
      </c>
      <c r="CB313" s="157">
        <v>1033333.3333333334</v>
      </c>
      <c r="CC313" s="157">
        <v>1033333.3333333334</v>
      </c>
      <c r="CD313" s="157">
        <v>1033333.3333333334</v>
      </c>
      <c r="CE313" s="157">
        <v>1033333.3333333334</v>
      </c>
      <c r="CF313" s="157">
        <v>1033333.3333333334</v>
      </c>
      <c r="CG313" s="157">
        <v>1033333.3333333334</v>
      </c>
      <c r="CH313" s="157">
        <v>1033333.3333333334</v>
      </c>
      <c r="CI313" s="157">
        <v>1033333.3333333334</v>
      </c>
      <c r="CJ313" s="155">
        <f t="shared" si="184"/>
        <v>11366666.666666668</v>
      </c>
      <c r="CK313" s="156">
        <f t="shared" si="183"/>
        <v>50633333.333333328</v>
      </c>
      <c r="CL313" s="155">
        <v>1033333.3333333334</v>
      </c>
      <c r="CM313" s="155">
        <v>1033333.3333333334</v>
      </c>
      <c r="CN313" s="155">
        <v>1033333.3333333334</v>
      </c>
      <c r="CO313" s="155">
        <v>1033333.3333333334</v>
      </c>
      <c r="CP313" s="155">
        <v>1033333.3333333334</v>
      </c>
      <c r="CQ313" s="155">
        <v>1033333.3333333334</v>
      </c>
      <c r="CR313" s="155">
        <v>1033333.3333333334</v>
      </c>
      <c r="CS313" s="155">
        <v>1033333.3333333334</v>
      </c>
      <c r="CT313" s="155">
        <v>1033333.3333333334</v>
      </c>
      <c r="CU313" s="155">
        <v>1033333.3333333334</v>
      </c>
      <c r="CV313" s="155">
        <v>1033333.3333333334</v>
      </c>
      <c r="CW313" s="155">
        <v>1033333.3333333334</v>
      </c>
      <c r="CX313" s="155">
        <f t="shared" si="177"/>
        <v>12400000.000000002</v>
      </c>
      <c r="CY313" s="155">
        <f t="shared" si="185"/>
        <v>38233333.333333328</v>
      </c>
      <c r="CZ313" s="155">
        <f t="shared" si="173"/>
        <v>430555.55555555556</v>
      </c>
      <c r="DA313" s="155">
        <v>430555.55555555556</v>
      </c>
      <c r="DB313" s="155">
        <v>430555.55555555556</v>
      </c>
      <c r="DC313" s="155">
        <v>430555.55555555556</v>
      </c>
      <c r="DD313" s="155"/>
      <c r="DE313" s="155"/>
      <c r="DF313" s="155"/>
      <c r="DG313" s="155"/>
      <c r="DH313" s="155"/>
      <c r="DI313" s="155"/>
      <c r="DJ313" s="155"/>
      <c r="DK313" s="155"/>
      <c r="DL313" s="155">
        <f t="shared" si="178"/>
        <v>1722222.2222222222</v>
      </c>
      <c r="DM313" s="155">
        <f t="shared" si="163"/>
        <v>36511111.111111104</v>
      </c>
      <c r="DN313" s="1">
        <f t="shared" si="164"/>
        <v>2024</v>
      </c>
    </row>
    <row r="314" spans="1:118" ht="13" x14ac:dyDescent="0.25">
      <c r="A314" s="83" t="s">
        <v>38</v>
      </c>
      <c r="B314" s="38" t="s">
        <v>39</v>
      </c>
      <c r="C314" s="113"/>
      <c r="D314" s="38" t="s">
        <v>40</v>
      </c>
      <c r="E314" s="151" t="s">
        <v>44</v>
      </c>
      <c r="F314" s="38" t="s">
        <v>45</v>
      </c>
      <c r="G314" s="57">
        <v>45352</v>
      </c>
      <c r="H314" s="57">
        <v>45383</v>
      </c>
      <c r="I314" s="90" t="s">
        <v>1228</v>
      </c>
      <c r="J314" s="151" t="s">
        <v>613</v>
      </c>
      <c r="K314" s="96" t="s">
        <v>46</v>
      </c>
      <c r="L314" s="38"/>
      <c r="M314" s="38" t="str">
        <f t="shared" si="176"/>
        <v>6274</v>
      </c>
      <c r="N314" s="38">
        <v>6274001901</v>
      </c>
      <c r="O314" s="96"/>
      <c r="P314" s="38"/>
      <c r="Q314" s="33"/>
      <c r="R314" s="117">
        <v>33811200</v>
      </c>
      <c r="S314" s="119">
        <f t="shared" si="162"/>
        <v>281760</v>
      </c>
      <c r="T314" s="41">
        <v>0</v>
      </c>
      <c r="U314" s="41">
        <v>0</v>
      </c>
      <c r="V314" s="41">
        <v>0</v>
      </c>
      <c r="W314" s="41">
        <v>0</v>
      </c>
      <c r="X314" s="41">
        <v>0</v>
      </c>
      <c r="Y314" s="41">
        <v>0</v>
      </c>
      <c r="Z314" s="41">
        <v>0</v>
      </c>
      <c r="AA314" s="41">
        <v>0</v>
      </c>
      <c r="AB314" s="41">
        <v>0</v>
      </c>
      <c r="AC314" s="41">
        <v>0</v>
      </c>
      <c r="AD314" s="41">
        <v>0</v>
      </c>
      <c r="AE314" s="41">
        <v>0</v>
      </c>
      <c r="AF314" s="41">
        <f t="shared" si="179"/>
        <v>0</v>
      </c>
      <c r="AG314" s="95">
        <v>0</v>
      </c>
      <c r="AH314" s="41">
        <v>0</v>
      </c>
      <c r="AI314" s="41">
        <v>0</v>
      </c>
      <c r="AJ314" s="41">
        <v>0</v>
      </c>
      <c r="AK314" s="41">
        <v>0</v>
      </c>
      <c r="AL314" s="41">
        <v>0</v>
      </c>
      <c r="AM314" s="41">
        <v>0</v>
      </c>
      <c r="AN314" s="41">
        <v>0</v>
      </c>
      <c r="AO314" s="41">
        <v>0</v>
      </c>
      <c r="AP314" s="41">
        <v>0</v>
      </c>
      <c r="AQ314" s="41">
        <v>0</v>
      </c>
      <c r="AR314" s="41">
        <v>0</v>
      </c>
      <c r="AS314" s="41">
        <v>0</v>
      </c>
      <c r="AT314" s="41">
        <f t="shared" si="180"/>
        <v>0</v>
      </c>
      <c r="AU314" s="95">
        <v>0</v>
      </c>
      <c r="AV314" s="41">
        <v>0</v>
      </c>
      <c r="AW314" s="41">
        <v>0</v>
      </c>
      <c r="AX314" s="41">
        <v>0</v>
      </c>
      <c r="AY314" s="41">
        <v>0</v>
      </c>
      <c r="AZ314" s="41">
        <v>0</v>
      </c>
      <c r="BA314" s="41">
        <v>0</v>
      </c>
      <c r="BB314" s="41">
        <v>0</v>
      </c>
      <c r="BC314" s="41">
        <v>0</v>
      </c>
      <c r="BD314" s="41">
        <v>0</v>
      </c>
      <c r="BE314" s="41">
        <v>0</v>
      </c>
      <c r="BF314" s="41">
        <v>0</v>
      </c>
      <c r="BG314" s="41">
        <v>0</v>
      </c>
      <c r="BH314" s="41">
        <f t="shared" si="181"/>
        <v>0</v>
      </c>
      <c r="BI314" s="95">
        <v>0</v>
      </c>
      <c r="BJ314" s="41">
        <v>0</v>
      </c>
      <c r="BK314" s="41">
        <v>0</v>
      </c>
      <c r="BL314" s="41">
        <v>0</v>
      </c>
      <c r="BM314" s="41">
        <v>0</v>
      </c>
      <c r="BN314" s="41">
        <v>0</v>
      </c>
      <c r="BO314" s="41">
        <v>0</v>
      </c>
      <c r="BP314" s="41">
        <v>0</v>
      </c>
      <c r="BQ314" s="41">
        <v>0</v>
      </c>
      <c r="BR314" s="41">
        <v>0</v>
      </c>
      <c r="BS314" s="41">
        <v>0</v>
      </c>
      <c r="BT314" s="41">
        <v>0</v>
      </c>
      <c r="BU314" s="41">
        <v>0</v>
      </c>
      <c r="BV314" s="41">
        <f t="shared" si="182"/>
        <v>0</v>
      </c>
      <c r="BW314" s="95">
        <v>0</v>
      </c>
      <c r="BX314" s="41"/>
      <c r="BY314" s="41"/>
      <c r="BZ314" s="41"/>
      <c r="CA314" s="41">
        <v>939200</v>
      </c>
      <c r="CB314" s="41">
        <v>939200</v>
      </c>
      <c r="CC314" s="41">
        <v>939200</v>
      </c>
      <c r="CD314" s="41">
        <v>939200</v>
      </c>
      <c r="CE314" s="41">
        <v>939200</v>
      </c>
      <c r="CF314" s="41">
        <v>939200</v>
      </c>
      <c r="CG314" s="41">
        <v>939200</v>
      </c>
      <c r="CH314" s="41">
        <v>939200</v>
      </c>
      <c r="CI314" s="41">
        <v>939200</v>
      </c>
      <c r="CJ314" s="41">
        <f t="shared" si="184"/>
        <v>8452800</v>
      </c>
      <c r="CK314" s="95">
        <f t="shared" si="183"/>
        <v>25358400</v>
      </c>
      <c r="CL314" s="41">
        <v>939200</v>
      </c>
      <c r="CM314" s="41">
        <v>939200</v>
      </c>
      <c r="CN314" s="41">
        <v>939200</v>
      </c>
      <c r="CO314" s="41">
        <v>939200</v>
      </c>
      <c r="CP314" s="41">
        <v>939200</v>
      </c>
      <c r="CQ314" s="41">
        <v>939200</v>
      </c>
      <c r="CR314" s="41">
        <v>939200</v>
      </c>
      <c r="CS314" s="41">
        <v>939200</v>
      </c>
      <c r="CT314" s="41">
        <v>939200</v>
      </c>
      <c r="CU314" s="41">
        <v>939200</v>
      </c>
      <c r="CV314" s="41">
        <v>939200</v>
      </c>
      <c r="CW314" s="41">
        <v>939200</v>
      </c>
      <c r="CX314" s="41">
        <f t="shared" si="177"/>
        <v>11270400</v>
      </c>
      <c r="CY314" s="41">
        <f t="shared" si="185"/>
        <v>14088000</v>
      </c>
      <c r="CZ314" s="41">
        <f t="shared" si="173"/>
        <v>281760</v>
      </c>
      <c r="DA314" s="41">
        <v>281760</v>
      </c>
      <c r="DB314" s="41">
        <v>281760</v>
      </c>
      <c r="DC314" s="41">
        <v>281760</v>
      </c>
      <c r="DD314" s="41"/>
      <c r="DE314" s="41"/>
      <c r="DF314" s="41"/>
      <c r="DG314" s="41"/>
      <c r="DH314" s="41"/>
      <c r="DI314" s="41"/>
      <c r="DJ314" s="41"/>
      <c r="DK314" s="41"/>
      <c r="DL314" s="41">
        <f t="shared" si="178"/>
        <v>1127040</v>
      </c>
      <c r="DM314" s="41">
        <f t="shared" si="163"/>
        <v>12960960</v>
      </c>
      <c r="DN314" s="42">
        <f t="shared" si="164"/>
        <v>2024</v>
      </c>
    </row>
    <row r="315" spans="1:118" ht="13" x14ac:dyDescent="0.25">
      <c r="A315" s="71" t="s">
        <v>195</v>
      </c>
      <c r="B315" s="71" t="s">
        <v>196</v>
      </c>
      <c r="C315" s="72" t="s">
        <v>213</v>
      </c>
      <c r="D315" s="71" t="s">
        <v>64</v>
      </c>
      <c r="E315" s="142" t="s">
        <v>1040</v>
      </c>
      <c r="F315" s="71" t="s">
        <v>261</v>
      </c>
      <c r="G315" s="73">
        <v>45352</v>
      </c>
      <c r="H315" s="73">
        <v>45383</v>
      </c>
      <c r="I315" s="74" t="s">
        <v>1194</v>
      </c>
      <c r="J315" s="142" t="s">
        <v>94</v>
      </c>
      <c r="K315" s="75" t="s">
        <v>66</v>
      </c>
      <c r="L315" s="71" t="s">
        <v>262</v>
      </c>
      <c r="M315" s="38" t="str">
        <f t="shared" si="176"/>
        <v>6274</v>
      </c>
      <c r="N315" s="71">
        <v>6274001909</v>
      </c>
      <c r="O315" s="75">
        <v>6274001903</v>
      </c>
      <c r="P315" s="76"/>
      <c r="Q315" s="77"/>
      <c r="R315" s="76">
        <v>22962508211</v>
      </c>
      <c r="S315" s="78">
        <f t="shared" si="162"/>
        <v>76541694.036666662</v>
      </c>
      <c r="T315" s="41">
        <v>0</v>
      </c>
      <c r="U315" s="41">
        <v>0</v>
      </c>
      <c r="V315" s="41">
        <v>0</v>
      </c>
      <c r="W315" s="41">
        <v>0</v>
      </c>
      <c r="X315" s="41">
        <v>0</v>
      </c>
      <c r="Y315" s="41">
        <v>0</v>
      </c>
      <c r="Z315" s="41">
        <v>0</v>
      </c>
      <c r="AA315" s="41">
        <v>0</v>
      </c>
      <c r="AB315" s="41">
        <v>0</v>
      </c>
      <c r="AC315" s="41">
        <v>0</v>
      </c>
      <c r="AD315" s="41">
        <v>0</v>
      </c>
      <c r="AE315" s="41">
        <v>0</v>
      </c>
      <c r="AF315" s="41">
        <f t="shared" si="179"/>
        <v>0</v>
      </c>
      <c r="AG315" s="95">
        <v>0</v>
      </c>
      <c r="AH315" s="41">
        <v>0</v>
      </c>
      <c r="AI315" s="41">
        <v>0</v>
      </c>
      <c r="AJ315" s="41">
        <v>0</v>
      </c>
      <c r="AK315" s="41">
        <v>0</v>
      </c>
      <c r="AL315" s="41">
        <v>0</v>
      </c>
      <c r="AM315" s="41">
        <v>0</v>
      </c>
      <c r="AN315" s="41">
        <v>0</v>
      </c>
      <c r="AO315" s="41">
        <v>0</v>
      </c>
      <c r="AP315" s="41">
        <v>0</v>
      </c>
      <c r="AQ315" s="41">
        <v>0</v>
      </c>
      <c r="AR315" s="41">
        <v>0</v>
      </c>
      <c r="AS315" s="41">
        <v>0</v>
      </c>
      <c r="AT315" s="41">
        <f t="shared" si="180"/>
        <v>0</v>
      </c>
      <c r="AU315" s="79">
        <v>0</v>
      </c>
      <c r="AV315" s="41">
        <v>0</v>
      </c>
      <c r="AW315" s="41">
        <v>0</v>
      </c>
      <c r="AX315" s="41">
        <v>0</v>
      </c>
      <c r="AY315" s="41">
        <v>0</v>
      </c>
      <c r="AZ315" s="41">
        <v>0</v>
      </c>
      <c r="BA315" s="41">
        <v>0</v>
      </c>
      <c r="BB315" s="41">
        <v>0</v>
      </c>
      <c r="BC315" s="41">
        <v>0</v>
      </c>
      <c r="BD315" s="41">
        <v>0</v>
      </c>
      <c r="BE315" s="41">
        <v>0</v>
      </c>
      <c r="BF315" s="41">
        <v>0</v>
      </c>
      <c r="BG315" s="41">
        <v>0</v>
      </c>
      <c r="BH315" s="41">
        <f t="shared" si="181"/>
        <v>0</v>
      </c>
      <c r="BI315" s="79">
        <v>0</v>
      </c>
      <c r="BJ315" s="41">
        <v>0</v>
      </c>
      <c r="BK315" s="41">
        <v>0</v>
      </c>
      <c r="BL315" s="41">
        <v>0</v>
      </c>
      <c r="BM315" s="41">
        <v>0</v>
      </c>
      <c r="BN315" s="41">
        <v>0</v>
      </c>
      <c r="BO315" s="41">
        <v>0</v>
      </c>
      <c r="BP315" s="41">
        <v>0</v>
      </c>
      <c r="BQ315" s="41">
        <v>0</v>
      </c>
      <c r="BR315" s="41">
        <v>0</v>
      </c>
      <c r="BS315" s="41">
        <v>0</v>
      </c>
      <c r="BT315" s="41">
        <v>0</v>
      </c>
      <c r="BU315" s="41">
        <v>0</v>
      </c>
      <c r="BV315" s="41">
        <f t="shared" si="182"/>
        <v>0</v>
      </c>
      <c r="BW315" s="79">
        <v>0</v>
      </c>
      <c r="BX315" s="61"/>
      <c r="BY315" s="61"/>
      <c r="BZ315" s="61"/>
      <c r="CA315" s="61">
        <v>127569490.06111111</v>
      </c>
      <c r="CB315" s="61">
        <v>127569490.06111111</v>
      </c>
      <c r="CC315" s="61">
        <v>127569490.06111111</v>
      </c>
      <c r="CD315" s="61">
        <v>127569490.06111111</v>
      </c>
      <c r="CE315" s="61">
        <v>127569490.06111111</v>
      </c>
      <c r="CF315" s="61">
        <v>127569490.06111111</v>
      </c>
      <c r="CG315" s="61">
        <v>127569490.06111111</v>
      </c>
      <c r="CH315" s="61">
        <v>127569490.06111111</v>
      </c>
      <c r="CI315" s="61">
        <v>127569490.06111111</v>
      </c>
      <c r="CJ315" s="41">
        <f t="shared" si="184"/>
        <v>1148125410.55</v>
      </c>
      <c r="CK315" s="79">
        <f t="shared" si="183"/>
        <v>21814382800.450001</v>
      </c>
      <c r="CL315" s="41">
        <v>127569490.06111111</v>
      </c>
      <c r="CM315" s="41">
        <v>127569490.06111111</v>
      </c>
      <c r="CN315" s="41">
        <v>127569490.06111111</v>
      </c>
      <c r="CO315" s="41">
        <v>127569490.06111111</v>
      </c>
      <c r="CP315" s="41">
        <v>127569490.06111111</v>
      </c>
      <c r="CQ315" s="41">
        <v>127569490.06111111</v>
      </c>
      <c r="CR315" s="41">
        <v>127569490.06111111</v>
      </c>
      <c r="CS315" s="41">
        <v>127569490.06111111</v>
      </c>
      <c r="CT315" s="41">
        <v>127569490.06111111</v>
      </c>
      <c r="CU315" s="41">
        <v>127569490.06111111</v>
      </c>
      <c r="CV315" s="41">
        <v>127569490.06111111</v>
      </c>
      <c r="CW315" s="41">
        <v>127569490.06111111</v>
      </c>
      <c r="CX315" s="41">
        <f t="shared" si="177"/>
        <v>1530833880.7333336</v>
      </c>
      <c r="CY315" s="41">
        <f t="shared" si="185"/>
        <v>20283548919.716667</v>
      </c>
      <c r="CZ315" s="41">
        <f t="shared" si="173"/>
        <v>76541694.036666662</v>
      </c>
      <c r="DA315" s="41">
        <v>76541694.036666662</v>
      </c>
      <c r="DB315" s="41">
        <v>76541694.036666662</v>
      </c>
      <c r="DC315" s="41">
        <v>76541694.036666662</v>
      </c>
      <c r="DD315" s="41"/>
      <c r="DE315" s="41"/>
      <c r="DF315" s="41"/>
      <c r="DG315" s="41"/>
      <c r="DH315" s="41"/>
      <c r="DI315" s="41"/>
      <c r="DJ315" s="41"/>
      <c r="DK315" s="41"/>
      <c r="DL315" s="41">
        <f t="shared" si="178"/>
        <v>306166776.14666665</v>
      </c>
      <c r="DM315" s="41">
        <f t="shared" si="163"/>
        <v>19977382143.57</v>
      </c>
      <c r="DN315" s="1">
        <f t="shared" si="164"/>
        <v>2024</v>
      </c>
    </row>
    <row r="316" spans="1:118" ht="13" x14ac:dyDescent="0.25">
      <c r="A316" s="80" t="s">
        <v>344</v>
      </c>
      <c r="B316" s="80" t="s">
        <v>257</v>
      </c>
      <c r="C316" s="72" t="s">
        <v>308</v>
      </c>
      <c r="D316" s="71" t="s">
        <v>82</v>
      </c>
      <c r="E316" s="142" t="s">
        <v>1162</v>
      </c>
      <c r="F316" s="71" t="s">
        <v>397</v>
      </c>
      <c r="G316" s="73">
        <v>45352</v>
      </c>
      <c r="H316" s="73">
        <v>45383</v>
      </c>
      <c r="I316" s="74" t="s">
        <v>1223</v>
      </c>
      <c r="J316" s="142" t="s">
        <v>94</v>
      </c>
      <c r="K316" s="75" t="s">
        <v>66</v>
      </c>
      <c r="L316" s="71" t="s">
        <v>398</v>
      </c>
      <c r="M316" s="38" t="str">
        <f t="shared" si="176"/>
        <v>6274</v>
      </c>
      <c r="N316" s="71">
        <v>6274001903</v>
      </c>
      <c r="O316" s="75" t="s">
        <v>346</v>
      </c>
      <c r="P316" s="76"/>
      <c r="Q316" s="77"/>
      <c r="R316" s="76">
        <v>751500302</v>
      </c>
      <c r="S316" s="170">
        <f t="shared" si="162"/>
        <v>5218752.097222222</v>
      </c>
      <c r="T316" s="155">
        <v>0</v>
      </c>
      <c r="U316" s="155">
        <v>0</v>
      </c>
      <c r="V316" s="155">
        <v>0</v>
      </c>
      <c r="W316" s="155">
        <v>0</v>
      </c>
      <c r="X316" s="155">
        <v>0</v>
      </c>
      <c r="Y316" s="155">
        <v>0</v>
      </c>
      <c r="Z316" s="155">
        <v>0</v>
      </c>
      <c r="AA316" s="155">
        <v>0</v>
      </c>
      <c r="AB316" s="155">
        <v>0</v>
      </c>
      <c r="AC316" s="155">
        <v>0</v>
      </c>
      <c r="AD316" s="155">
        <v>0</v>
      </c>
      <c r="AE316" s="155">
        <v>0</v>
      </c>
      <c r="AF316" s="155">
        <f t="shared" si="179"/>
        <v>0</v>
      </c>
      <c r="AG316" s="156">
        <v>0</v>
      </c>
      <c r="AH316" s="155">
        <v>0</v>
      </c>
      <c r="AI316" s="155">
        <v>0</v>
      </c>
      <c r="AJ316" s="155">
        <v>0</v>
      </c>
      <c r="AK316" s="155">
        <v>0</v>
      </c>
      <c r="AL316" s="155">
        <v>0</v>
      </c>
      <c r="AM316" s="155">
        <v>0</v>
      </c>
      <c r="AN316" s="155">
        <v>0</v>
      </c>
      <c r="AO316" s="155">
        <v>0</v>
      </c>
      <c r="AP316" s="155">
        <v>0</v>
      </c>
      <c r="AQ316" s="155">
        <v>0</v>
      </c>
      <c r="AR316" s="155">
        <v>0</v>
      </c>
      <c r="AS316" s="155">
        <v>0</v>
      </c>
      <c r="AT316" s="155">
        <f t="shared" si="180"/>
        <v>0</v>
      </c>
      <c r="AU316" s="156">
        <v>0</v>
      </c>
      <c r="AV316" s="155">
        <v>0</v>
      </c>
      <c r="AW316" s="155">
        <v>0</v>
      </c>
      <c r="AX316" s="155">
        <v>0</v>
      </c>
      <c r="AY316" s="155">
        <v>0</v>
      </c>
      <c r="AZ316" s="155">
        <v>0</v>
      </c>
      <c r="BA316" s="155">
        <v>0</v>
      </c>
      <c r="BB316" s="155">
        <v>0</v>
      </c>
      <c r="BC316" s="155">
        <v>0</v>
      </c>
      <c r="BD316" s="155">
        <v>0</v>
      </c>
      <c r="BE316" s="155">
        <v>0</v>
      </c>
      <c r="BF316" s="155">
        <v>0</v>
      </c>
      <c r="BG316" s="155">
        <v>0</v>
      </c>
      <c r="BH316" s="155">
        <f t="shared" si="181"/>
        <v>0</v>
      </c>
      <c r="BI316" s="156">
        <v>0</v>
      </c>
      <c r="BJ316" s="155">
        <v>0</v>
      </c>
      <c r="BK316" s="155">
        <v>0</v>
      </c>
      <c r="BL316" s="155">
        <v>0</v>
      </c>
      <c r="BM316" s="155">
        <v>0</v>
      </c>
      <c r="BN316" s="155">
        <v>0</v>
      </c>
      <c r="BO316" s="155">
        <v>0</v>
      </c>
      <c r="BP316" s="155">
        <v>0</v>
      </c>
      <c r="BQ316" s="155">
        <v>0</v>
      </c>
      <c r="BR316" s="155">
        <v>0</v>
      </c>
      <c r="BS316" s="155">
        <v>0</v>
      </c>
      <c r="BT316" s="155">
        <v>0</v>
      </c>
      <c r="BU316" s="155">
        <v>0</v>
      </c>
      <c r="BV316" s="155">
        <f t="shared" si="182"/>
        <v>0</v>
      </c>
      <c r="BW316" s="156">
        <v>0</v>
      </c>
      <c r="BX316" s="157"/>
      <c r="BY316" s="157"/>
      <c r="BZ316" s="157"/>
      <c r="CA316" s="157">
        <v>12525005.033333333</v>
      </c>
      <c r="CB316" s="157">
        <v>12525005.033333333</v>
      </c>
      <c r="CC316" s="157">
        <v>12525005.033333333</v>
      </c>
      <c r="CD316" s="157">
        <v>12525005.033333333</v>
      </c>
      <c r="CE316" s="157">
        <v>12525005.033333333</v>
      </c>
      <c r="CF316" s="157">
        <v>12525005.033333333</v>
      </c>
      <c r="CG316" s="157">
        <v>12525005.033333333</v>
      </c>
      <c r="CH316" s="157">
        <v>12525005.033333333</v>
      </c>
      <c r="CI316" s="157">
        <v>12525005.033333333</v>
      </c>
      <c r="CJ316" s="155">
        <f t="shared" si="184"/>
        <v>112725045.3</v>
      </c>
      <c r="CK316" s="156">
        <f t="shared" si="183"/>
        <v>638775256.70000005</v>
      </c>
      <c r="CL316" s="155">
        <v>12525005.033333333</v>
      </c>
      <c r="CM316" s="155">
        <v>12525005.033333333</v>
      </c>
      <c r="CN316" s="155">
        <v>12525005.033333333</v>
      </c>
      <c r="CO316" s="155">
        <v>12525005.033333333</v>
      </c>
      <c r="CP316" s="155">
        <v>12525005.033333333</v>
      </c>
      <c r="CQ316" s="155">
        <v>12525005.033333333</v>
      </c>
      <c r="CR316" s="155">
        <v>12525005.033333333</v>
      </c>
      <c r="CS316" s="155">
        <v>12525005.033333333</v>
      </c>
      <c r="CT316" s="155">
        <v>12525005.033333333</v>
      </c>
      <c r="CU316" s="155">
        <v>12525005.033333333</v>
      </c>
      <c r="CV316" s="155">
        <v>12525005.033333333</v>
      </c>
      <c r="CW316" s="155">
        <v>12525005.033333333</v>
      </c>
      <c r="CX316" s="155">
        <f t="shared" si="177"/>
        <v>150300060.40000001</v>
      </c>
      <c r="CY316" s="155">
        <f t="shared" si="185"/>
        <v>488475196.30000007</v>
      </c>
      <c r="CZ316" s="155">
        <f t="shared" si="173"/>
        <v>5218752.097222222</v>
      </c>
      <c r="DA316" s="155">
        <v>5218752.097222222</v>
      </c>
      <c r="DB316" s="155">
        <v>5218752.097222222</v>
      </c>
      <c r="DC316" s="155">
        <v>5218752.097222222</v>
      </c>
      <c r="DD316" s="155"/>
      <c r="DE316" s="155"/>
      <c r="DF316" s="155"/>
      <c r="DG316" s="155"/>
      <c r="DH316" s="155"/>
      <c r="DI316" s="155"/>
      <c r="DJ316" s="155"/>
      <c r="DK316" s="155"/>
      <c r="DL316" s="155">
        <f t="shared" si="178"/>
        <v>20875008.388888888</v>
      </c>
      <c r="DM316" s="155">
        <f t="shared" si="163"/>
        <v>467600187.91111118</v>
      </c>
      <c r="DN316" s="1">
        <f t="shared" si="164"/>
        <v>2024</v>
      </c>
    </row>
    <row r="317" spans="1:118" ht="13" x14ac:dyDescent="0.25">
      <c r="A317" s="80" t="s">
        <v>344</v>
      </c>
      <c r="B317" s="80" t="s">
        <v>257</v>
      </c>
      <c r="C317" s="72" t="s">
        <v>308</v>
      </c>
      <c r="D317" s="71" t="s">
        <v>147</v>
      </c>
      <c r="E317" s="142" t="s">
        <v>1163</v>
      </c>
      <c r="F317" s="71" t="s">
        <v>399</v>
      </c>
      <c r="G317" s="73">
        <v>45352</v>
      </c>
      <c r="H317" s="73">
        <v>45383</v>
      </c>
      <c r="I317" s="74" t="s">
        <v>1223</v>
      </c>
      <c r="J317" s="142" t="s">
        <v>759</v>
      </c>
      <c r="K317" s="75" t="s">
        <v>122</v>
      </c>
      <c r="L317" s="71" t="s">
        <v>398</v>
      </c>
      <c r="M317" s="38" t="str">
        <f t="shared" si="176"/>
        <v>6274</v>
      </c>
      <c r="N317" s="71">
        <v>6274001906</v>
      </c>
      <c r="O317" s="75" t="s">
        <v>346</v>
      </c>
      <c r="P317" s="76"/>
      <c r="Q317" s="77"/>
      <c r="R317" s="76">
        <v>1500556886</v>
      </c>
      <c r="S317" s="170">
        <f t="shared" si="162"/>
        <v>10420533.930555556</v>
      </c>
      <c r="T317" s="155">
        <v>0</v>
      </c>
      <c r="U317" s="155">
        <v>0</v>
      </c>
      <c r="V317" s="155">
        <v>0</v>
      </c>
      <c r="W317" s="155">
        <v>0</v>
      </c>
      <c r="X317" s="155">
        <v>0</v>
      </c>
      <c r="Y317" s="155">
        <v>0</v>
      </c>
      <c r="Z317" s="155">
        <v>0</v>
      </c>
      <c r="AA317" s="155">
        <v>0</v>
      </c>
      <c r="AB317" s="155">
        <v>0</v>
      </c>
      <c r="AC317" s="155">
        <v>0</v>
      </c>
      <c r="AD317" s="155">
        <v>0</v>
      </c>
      <c r="AE317" s="155">
        <v>0</v>
      </c>
      <c r="AF317" s="155">
        <f t="shared" si="179"/>
        <v>0</v>
      </c>
      <c r="AG317" s="156">
        <v>0</v>
      </c>
      <c r="AH317" s="155">
        <v>0</v>
      </c>
      <c r="AI317" s="155">
        <v>0</v>
      </c>
      <c r="AJ317" s="155">
        <v>0</v>
      </c>
      <c r="AK317" s="155">
        <v>0</v>
      </c>
      <c r="AL317" s="155">
        <v>0</v>
      </c>
      <c r="AM317" s="155">
        <v>0</v>
      </c>
      <c r="AN317" s="155">
        <v>0</v>
      </c>
      <c r="AO317" s="155">
        <v>0</v>
      </c>
      <c r="AP317" s="155">
        <v>0</v>
      </c>
      <c r="AQ317" s="155">
        <v>0</v>
      </c>
      <c r="AR317" s="155">
        <v>0</v>
      </c>
      <c r="AS317" s="155">
        <v>0</v>
      </c>
      <c r="AT317" s="155">
        <f t="shared" si="180"/>
        <v>0</v>
      </c>
      <c r="AU317" s="156">
        <v>0</v>
      </c>
      <c r="AV317" s="155">
        <v>0</v>
      </c>
      <c r="AW317" s="155">
        <v>0</v>
      </c>
      <c r="AX317" s="155">
        <v>0</v>
      </c>
      <c r="AY317" s="155">
        <v>0</v>
      </c>
      <c r="AZ317" s="155">
        <v>0</v>
      </c>
      <c r="BA317" s="155">
        <v>0</v>
      </c>
      <c r="BB317" s="155">
        <v>0</v>
      </c>
      <c r="BC317" s="155">
        <v>0</v>
      </c>
      <c r="BD317" s="155">
        <v>0</v>
      </c>
      <c r="BE317" s="155">
        <v>0</v>
      </c>
      <c r="BF317" s="155">
        <v>0</v>
      </c>
      <c r="BG317" s="155">
        <v>0</v>
      </c>
      <c r="BH317" s="155">
        <f t="shared" si="181"/>
        <v>0</v>
      </c>
      <c r="BI317" s="156">
        <v>0</v>
      </c>
      <c r="BJ317" s="155">
        <v>0</v>
      </c>
      <c r="BK317" s="155">
        <v>0</v>
      </c>
      <c r="BL317" s="155">
        <v>0</v>
      </c>
      <c r="BM317" s="155">
        <v>0</v>
      </c>
      <c r="BN317" s="155">
        <v>0</v>
      </c>
      <c r="BO317" s="155">
        <v>0</v>
      </c>
      <c r="BP317" s="155">
        <v>0</v>
      </c>
      <c r="BQ317" s="155">
        <v>0</v>
      </c>
      <c r="BR317" s="155">
        <v>0</v>
      </c>
      <c r="BS317" s="155">
        <v>0</v>
      </c>
      <c r="BT317" s="155">
        <v>0</v>
      </c>
      <c r="BU317" s="155">
        <v>0</v>
      </c>
      <c r="BV317" s="155">
        <f t="shared" si="182"/>
        <v>0</v>
      </c>
      <c r="BW317" s="156">
        <v>0</v>
      </c>
      <c r="BX317" s="157"/>
      <c r="BY317" s="157"/>
      <c r="BZ317" s="157"/>
      <c r="CA317" s="157">
        <v>25009281.433333334</v>
      </c>
      <c r="CB317" s="157">
        <v>25009281.433333334</v>
      </c>
      <c r="CC317" s="157">
        <v>25009281.433333334</v>
      </c>
      <c r="CD317" s="157">
        <v>25009281.433333334</v>
      </c>
      <c r="CE317" s="157">
        <v>25009281.433333334</v>
      </c>
      <c r="CF317" s="157">
        <v>25009281.433333334</v>
      </c>
      <c r="CG317" s="157">
        <v>25009281.433333334</v>
      </c>
      <c r="CH317" s="157">
        <v>25009281.433333334</v>
      </c>
      <c r="CI317" s="157">
        <v>25009281.433333334</v>
      </c>
      <c r="CJ317" s="155">
        <f t="shared" si="184"/>
        <v>225083532.90000001</v>
      </c>
      <c r="CK317" s="156">
        <f t="shared" si="183"/>
        <v>1275473353.0999999</v>
      </c>
      <c r="CL317" s="155">
        <v>25009281.433333334</v>
      </c>
      <c r="CM317" s="155">
        <v>25009281.433333334</v>
      </c>
      <c r="CN317" s="155">
        <v>25009281.433333334</v>
      </c>
      <c r="CO317" s="155">
        <v>25009281.433333334</v>
      </c>
      <c r="CP317" s="155">
        <v>25009281.433333334</v>
      </c>
      <c r="CQ317" s="155">
        <v>25009281.433333334</v>
      </c>
      <c r="CR317" s="155">
        <v>25009281.433333334</v>
      </c>
      <c r="CS317" s="155">
        <v>25009281.433333334</v>
      </c>
      <c r="CT317" s="155">
        <v>25009281.433333334</v>
      </c>
      <c r="CU317" s="155">
        <v>25009281.433333334</v>
      </c>
      <c r="CV317" s="155">
        <v>25009281.433333334</v>
      </c>
      <c r="CW317" s="155">
        <v>25009281.433333334</v>
      </c>
      <c r="CX317" s="155">
        <f t="shared" si="177"/>
        <v>300111377.19999999</v>
      </c>
      <c r="CY317" s="155">
        <f t="shared" si="185"/>
        <v>975361975.89999986</v>
      </c>
      <c r="CZ317" s="155">
        <f t="shared" si="173"/>
        <v>10420533.930555556</v>
      </c>
      <c r="DA317" s="155">
        <v>10420533.930555556</v>
      </c>
      <c r="DB317" s="155">
        <v>10420533.930555556</v>
      </c>
      <c r="DC317" s="155">
        <v>10420533.930555556</v>
      </c>
      <c r="DD317" s="155"/>
      <c r="DE317" s="155"/>
      <c r="DF317" s="155"/>
      <c r="DG317" s="155"/>
      <c r="DH317" s="155"/>
      <c r="DI317" s="155"/>
      <c r="DJ317" s="155"/>
      <c r="DK317" s="155"/>
      <c r="DL317" s="155">
        <f t="shared" si="178"/>
        <v>41682135.722222224</v>
      </c>
      <c r="DM317" s="155">
        <f t="shared" si="163"/>
        <v>933679840.17777765</v>
      </c>
      <c r="DN317" s="1">
        <f t="shared" si="164"/>
        <v>2024</v>
      </c>
    </row>
    <row r="318" spans="1:118" ht="13" x14ac:dyDescent="0.25">
      <c r="A318" s="80" t="s">
        <v>460</v>
      </c>
      <c r="B318" s="80" t="s">
        <v>39</v>
      </c>
      <c r="C318" s="72"/>
      <c r="D318" s="71" t="s">
        <v>82</v>
      </c>
      <c r="E318" s="142" t="s">
        <v>979</v>
      </c>
      <c r="F318" s="71" t="s">
        <v>602</v>
      </c>
      <c r="G318" s="73">
        <v>45352</v>
      </c>
      <c r="H318" s="73">
        <v>45383</v>
      </c>
      <c r="I318" s="74" t="s">
        <v>1526</v>
      </c>
      <c r="J318" s="74">
        <v>1001602000</v>
      </c>
      <c r="K318" s="75" t="s">
        <v>66</v>
      </c>
      <c r="L318" s="71"/>
      <c r="M318" s="38" t="str">
        <f t="shared" si="176"/>
        <v>6274</v>
      </c>
      <c r="N318" s="71">
        <v>6274001903</v>
      </c>
      <c r="O318" s="75">
        <v>6274001903</v>
      </c>
      <c r="P318" s="76"/>
      <c r="Q318" s="77"/>
      <c r="R318" s="76">
        <v>6912429918</v>
      </c>
      <c r="S318" s="170">
        <f t="shared" si="162"/>
        <v>38402388.43333333</v>
      </c>
      <c r="T318" s="155">
        <v>0</v>
      </c>
      <c r="U318" s="155">
        <v>0</v>
      </c>
      <c r="V318" s="155">
        <v>0</v>
      </c>
      <c r="W318" s="155">
        <v>0</v>
      </c>
      <c r="X318" s="155">
        <v>0</v>
      </c>
      <c r="Y318" s="155">
        <v>0</v>
      </c>
      <c r="Z318" s="155">
        <v>0</v>
      </c>
      <c r="AA318" s="155">
        <v>0</v>
      </c>
      <c r="AB318" s="155">
        <v>0</v>
      </c>
      <c r="AC318" s="155">
        <v>0</v>
      </c>
      <c r="AD318" s="155">
        <v>0</v>
      </c>
      <c r="AE318" s="155">
        <v>0</v>
      </c>
      <c r="AF318" s="155">
        <f t="shared" si="179"/>
        <v>0</v>
      </c>
      <c r="AG318" s="156">
        <v>0</v>
      </c>
      <c r="AH318" s="155">
        <v>0</v>
      </c>
      <c r="AI318" s="155">
        <v>0</v>
      </c>
      <c r="AJ318" s="155">
        <v>0</v>
      </c>
      <c r="AK318" s="155">
        <v>0</v>
      </c>
      <c r="AL318" s="155">
        <v>0</v>
      </c>
      <c r="AM318" s="155">
        <v>0</v>
      </c>
      <c r="AN318" s="155">
        <v>0</v>
      </c>
      <c r="AO318" s="155">
        <v>0</v>
      </c>
      <c r="AP318" s="155">
        <v>0</v>
      </c>
      <c r="AQ318" s="155">
        <v>0</v>
      </c>
      <c r="AR318" s="155">
        <v>0</v>
      </c>
      <c r="AS318" s="155">
        <v>0</v>
      </c>
      <c r="AT318" s="155">
        <f t="shared" si="180"/>
        <v>0</v>
      </c>
      <c r="AU318" s="156">
        <v>0</v>
      </c>
      <c r="AV318" s="155">
        <v>0</v>
      </c>
      <c r="AW318" s="155">
        <v>0</v>
      </c>
      <c r="AX318" s="155">
        <v>0</v>
      </c>
      <c r="AY318" s="155">
        <v>0</v>
      </c>
      <c r="AZ318" s="155">
        <v>0</v>
      </c>
      <c r="BA318" s="155">
        <v>0</v>
      </c>
      <c r="BB318" s="155">
        <v>0</v>
      </c>
      <c r="BC318" s="155">
        <v>0</v>
      </c>
      <c r="BD318" s="155">
        <v>0</v>
      </c>
      <c r="BE318" s="155">
        <v>0</v>
      </c>
      <c r="BF318" s="155">
        <v>0</v>
      </c>
      <c r="BG318" s="155">
        <v>0</v>
      </c>
      <c r="BH318" s="155">
        <f t="shared" si="181"/>
        <v>0</v>
      </c>
      <c r="BI318" s="156">
        <v>0</v>
      </c>
      <c r="BJ318" s="155">
        <v>0</v>
      </c>
      <c r="BK318" s="155">
        <v>0</v>
      </c>
      <c r="BL318" s="155">
        <v>0</v>
      </c>
      <c r="BM318" s="155">
        <v>0</v>
      </c>
      <c r="BN318" s="155">
        <v>0</v>
      </c>
      <c r="BO318" s="155">
        <v>0</v>
      </c>
      <c r="BP318" s="155">
        <v>0</v>
      </c>
      <c r="BQ318" s="155">
        <v>0</v>
      </c>
      <c r="BR318" s="155">
        <v>0</v>
      </c>
      <c r="BS318" s="155">
        <v>0</v>
      </c>
      <c r="BT318" s="155">
        <v>0</v>
      </c>
      <c r="BU318" s="155">
        <v>0</v>
      </c>
      <c r="BV318" s="155">
        <f t="shared" si="182"/>
        <v>0</v>
      </c>
      <c r="BW318" s="156">
        <v>0</v>
      </c>
      <c r="BX318" s="157"/>
      <c r="BY318" s="157"/>
      <c r="BZ318" s="157"/>
      <c r="CA318" s="157">
        <v>57603582.649999999</v>
      </c>
      <c r="CB318" s="157">
        <v>57603582.649999999</v>
      </c>
      <c r="CC318" s="157">
        <v>57603582.649999999</v>
      </c>
      <c r="CD318" s="157">
        <v>57603582.649999999</v>
      </c>
      <c r="CE318" s="157">
        <v>57603582.649999999</v>
      </c>
      <c r="CF318" s="157">
        <v>57603582.649999999</v>
      </c>
      <c r="CG318" s="157">
        <v>57603582.649999999</v>
      </c>
      <c r="CH318" s="157">
        <v>57603582.649999999</v>
      </c>
      <c r="CI318" s="157">
        <v>57603582.649999999</v>
      </c>
      <c r="CJ318" s="155">
        <f t="shared" si="184"/>
        <v>518432243.8499999</v>
      </c>
      <c r="CK318" s="156">
        <f t="shared" si="183"/>
        <v>6393997674.1499996</v>
      </c>
      <c r="CL318" s="155">
        <v>57603582.649999999</v>
      </c>
      <c r="CM318" s="155">
        <v>57603582.649999999</v>
      </c>
      <c r="CN318" s="155">
        <v>57603582.649999999</v>
      </c>
      <c r="CO318" s="155">
        <v>57603582.649999999</v>
      </c>
      <c r="CP318" s="155">
        <v>57603582.649999999</v>
      </c>
      <c r="CQ318" s="155">
        <v>57603582.649999999</v>
      </c>
      <c r="CR318" s="155">
        <v>57603582.649999999</v>
      </c>
      <c r="CS318" s="155">
        <v>57603582.649999999</v>
      </c>
      <c r="CT318" s="155">
        <v>57603582.649999999</v>
      </c>
      <c r="CU318" s="155">
        <v>57603582.649999999</v>
      </c>
      <c r="CV318" s="155">
        <v>57603582.649999999</v>
      </c>
      <c r="CW318" s="155">
        <v>57603582.649999999</v>
      </c>
      <c r="CX318" s="155">
        <f t="shared" si="177"/>
        <v>691242991.79999983</v>
      </c>
      <c r="CY318" s="155">
        <f t="shared" si="185"/>
        <v>5702754682.3499994</v>
      </c>
      <c r="CZ318" s="155">
        <f t="shared" si="173"/>
        <v>38402388.43333333</v>
      </c>
      <c r="DA318" s="155">
        <v>38402388.43333333</v>
      </c>
      <c r="DB318" s="155">
        <v>38402388.43333333</v>
      </c>
      <c r="DC318" s="155">
        <v>38402388.43333333</v>
      </c>
      <c r="DD318" s="155"/>
      <c r="DE318" s="155"/>
      <c r="DF318" s="155"/>
      <c r="DG318" s="155"/>
      <c r="DH318" s="155"/>
      <c r="DI318" s="155"/>
      <c r="DJ318" s="155"/>
      <c r="DK318" s="155"/>
      <c r="DL318" s="155">
        <f t="shared" si="178"/>
        <v>153609553.73333332</v>
      </c>
      <c r="DM318" s="155">
        <f t="shared" si="163"/>
        <v>5549145128.6166658</v>
      </c>
      <c r="DN318" s="1">
        <f t="shared" si="164"/>
        <v>2024</v>
      </c>
    </row>
    <row r="319" spans="1:118" ht="13" x14ac:dyDescent="0.25">
      <c r="A319" s="80" t="s">
        <v>460</v>
      </c>
      <c r="B319" s="80" t="s">
        <v>39</v>
      </c>
      <c r="C319" s="72"/>
      <c r="D319" s="71" t="s">
        <v>82</v>
      </c>
      <c r="E319" s="142" t="s">
        <v>980</v>
      </c>
      <c r="F319" s="71" t="s">
        <v>603</v>
      </c>
      <c r="G319" s="73">
        <v>45352</v>
      </c>
      <c r="H319" s="73">
        <v>45383</v>
      </c>
      <c r="I319" s="74" t="s">
        <v>1223</v>
      </c>
      <c r="J319" s="74">
        <v>1001602000</v>
      </c>
      <c r="K319" s="75" t="s">
        <v>66</v>
      </c>
      <c r="L319" s="71"/>
      <c r="M319" s="38" t="str">
        <f t="shared" si="176"/>
        <v>6274</v>
      </c>
      <c r="N319" s="71">
        <v>6274001903</v>
      </c>
      <c r="O319" s="75">
        <v>6274001903</v>
      </c>
      <c r="P319" s="76"/>
      <c r="Q319" s="77"/>
      <c r="R319" s="76">
        <v>183912103</v>
      </c>
      <c r="S319" s="170">
        <f t="shared" si="162"/>
        <v>1277167.3819444445</v>
      </c>
      <c r="T319" s="155">
        <v>0</v>
      </c>
      <c r="U319" s="155">
        <v>0</v>
      </c>
      <c r="V319" s="155">
        <v>0</v>
      </c>
      <c r="W319" s="155">
        <v>0</v>
      </c>
      <c r="X319" s="155">
        <v>0</v>
      </c>
      <c r="Y319" s="155">
        <v>0</v>
      </c>
      <c r="Z319" s="155">
        <v>0</v>
      </c>
      <c r="AA319" s="155">
        <v>0</v>
      </c>
      <c r="AB319" s="155">
        <v>0</v>
      </c>
      <c r="AC319" s="155">
        <v>0</v>
      </c>
      <c r="AD319" s="155">
        <v>0</v>
      </c>
      <c r="AE319" s="155">
        <v>0</v>
      </c>
      <c r="AF319" s="155">
        <f t="shared" si="179"/>
        <v>0</v>
      </c>
      <c r="AG319" s="156">
        <v>0</v>
      </c>
      <c r="AH319" s="155">
        <v>0</v>
      </c>
      <c r="AI319" s="155">
        <v>0</v>
      </c>
      <c r="AJ319" s="155">
        <v>0</v>
      </c>
      <c r="AK319" s="155">
        <v>0</v>
      </c>
      <c r="AL319" s="155">
        <v>0</v>
      </c>
      <c r="AM319" s="155">
        <v>0</v>
      </c>
      <c r="AN319" s="155">
        <v>0</v>
      </c>
      <c r="AO319" s="155">
        <v>0</v>
      </c>
      <c r="AP319" s="155">
        <v>0</v>
      </c>
      <c r="AQ319" s="155">
        <v>0</v>
      </c>
      <c r="AR319" s="155">
        <v>0</v>
      </c>
      <c r="AS319" s="155">
        <v>0</v>
      </c>
      <c r="AT319" s="155">
        <f t="shared" si="180"/>
        <v>0</v>
      </c>
      <c r="AU319" s="156">
        <v>0</v>
      </c>
      <c r="AV319" s="155">
        <v>0</v>
      </c>
      <c r="AW319" s="155">
        <v>0</v>
      </c>
      <c r="AX319" s="155">
        <v>0</v>
      </c>
      <c r="AY319" s="155">
        <v>0</v>
      </c>
      <c r="AZ319" s="155">
        <v>0</v>
      </c>
      <c r="BA319" s="155">
        <v>0</v>
      </c>
      <c r="BB319" s="155">
        <v>0</v>
      </c>
      <c r="BC319" s="155">
        <v>0</v>
      </c>
      <c r="BD319" s="155">
        <v>0</v>
      </c>
      <c r="BE319" s="155">
        <v>0</v>
      </c>
      <c r="BF319" s="155">
        <v>0</v>
      </c>
      <c r="BG319" s="155">
        <v>0</v>
      </c>
      <c r="BH319" s="155">
        <f t="shared" si="181"/>
        <v>0</v>
      </c>
      <c r="BI319" s="156">
        <v>0</v>
      </c>
      <c r="BJ319" s="155">
        <v>0</v>
      </c>
      <c r="BK319" s="155">
        <v>0</v>
      </c>
      <c r="BL319" s="155">
        <v>0</v>
      </c>
      <c r="BM319" s="155">
        <v>0</v>
      </c>
      <c r="BN319" s="155">
        <v>0</v>
      </c>
      <c r="BO319" s="155">
        <v>0</v>
      </c>
      <c r="BP319" s="155">
        <v>0</v>
      </c>
      <c r="BQ319" s="155">
        <v>0</v>
      </c>
      <c r="BR319" s="155">
        <v>0</v>
      </c>
      <c r="BS319" s="155">
        <v>0</v>
      </c>
      <c r="BT319" s="155">
        <v>0</v>
      </c>
      <c r="BU319" s="155">
        <v>0</v>
      </c>
      <c r="BV319" s="155">
        <f t="shared" si="182"/>
        <v>0</v>
      </c>
      <c r="BW319" s="156">
        <v>0</v>
      </c>
      <c r="BX319" s="157"/>
      <c r="BY319" s="157"/>
      <c r="BZ319" s="157"/>
      <c r="CA319" s="157">
        <v>5108669.527777778</v>
      </c>
      <c r="CB319" s="157">
        <v>5108669.527777778</v>
      </c>
      <c r="CC319" s="157">
        <v>5108669.527777778</v>
      </c>
      <c r="CD319" s="157">
        <v>5108669.527777778</v>
      </c>
      <c r="CE319" s="157">
        <v>5108669.527777778</v>
      </c>
      <c r="CF319" s="157">
        <v>5108669.527777778</v>
      </c>
      <c r="CG319" s="157">
        <v>5108669.527777778</v>
      </c>
      <c r="CH319" s="157">
        <v>5108669.527777778</v>
      </c>
      <c r="CI319" s="157">
        <v>5108669.527777778</v>
      </c>
      <c r="CJ319" s="155">
        <f t="shared" si="184"/>
        <v>45978025.749999993</v>
      </c>
      <c r="CK319" s="156">
        <f t="shared" si="183"/>
        <v>137934077.25</v>
      </c>
      <c r="CL319" s="155">
        <v>5108669.527777778</v>
      </c>
      <c r="CM319" s="155">
        <v>5108669.527777778</v>
      </c>
      <c r="CN319" s="155">
        <v>5108669.527777778</v>
      </c>
      <c r="CO319" s="155">
        <v>5108669.527777778</v>
      </c>
      <c r="CP319" s="155">
        <v>5108669.527777778</v>
      </c>
      <c r="CQ319" s="155">
        <v>5108669.527777778</v>
      </c>
      <c r="CR319" s="155">
        <v>5108669.527777778</v>
      </c>
      <c r="CS319" s="155">
        <v>5108669.527777778</v>
      </c>
      <c r="CT319" s="155">
        <v>5108669.527777778</v>
      </c>
      <c r="CU319" s="155">
        <v>5108669.527777778</v>
      </c>
      <c r="CV319" s="155">
        <v>5108669.527777778</v>
      </c>
      <c r="CW319" s="155">
        <v>5108669.527777778</v>
      </c>
      <c r="CX319" s="155">
        <f t="shared" si="177"/>
        <v>61304034.333333321</v>
      </c>
      <c r="CY319" s="155">
        <f t="shared" si="185"/>
        <v>76630042.916666687</v>
      </c>
      <c r="CZ319" s="155">
        <f t="shared" si="173"/>
        <v>1277167.3819444445</v>
      </c>
      <c r="DA319" s="155">
        <v>1277167.3819444445</v>
      </c>
      <c r="DB319" s="155">
        <v>1277167.3819444445</v>
      </c>
      <c r="DC319" s="155">
        <v>1277167.3819444445</v>
      </c>
      <c r="DD319" s="155"/>
      <c r="DE319" s="155"/>
      <c r="DF319" s="155"/>
      <c r="DG319" s="155"/>
      <c r="DH319" s="155"/>
      <c r="DI319" s="155"/>
      <c r="DJ319" s="155"/>
      <c r="DK319" s="155"/>
      <c r="DL319" s="155">
        <f t="shared" si="178"/>
        <v>5108669.527777778</v>
      </c>
      <c r="DM319" s="155">
        <f t="shared" si="163"/>
        <v>71521373.38888891</v>
      </c>
      <c r="DN319" s="1">
        <f t="shared" si="164"/>
        <v>2024</v>
      </c>
    </row>
    <row r="320" spans="1:118" ht="13" x14ac:dyDescent="0.25">
      <c r="A320" s="80" t="s">
        <v>460</v>
      </c>
      <c r="B320" s="80" t="s">
        <v>39</v>
      </c>
      <c r="C320" s="72"/>
      <c r="D320" s="71" t="s">
        <v>82</v>
      </c>
      <c r="E320" s="142" t="s">
        <v>981</v>
      </c>
      <c r="F320" s="71" t="s">
        <v>604</v>
      </c>
      <c r="G320" s="73">
        <v>45352</v>
      </c>
      <c r="H320" s="73">
        <v>45383</v>
      </c>
      <c r="I320" s="74" t="s">
        <v>1223</v>
      </c>
      <c r="J320" s="74">
        <v>1001602000</v>
      </c>
      <c r="K320" s="75" t="s">
        <v>66</v>
      </c>
      <c r="L320" s="71"/>
      <c r="M320" s="38" t="str">
        <f t="shared" si="176"/>
        <v>6274</v>
      </c>
      <c r="N320" s="71">
        <v>6274001903</v>
      </c>
      <c r="O320" s="75">
        <v>6274001903</v>
      </c>
      <c r="P320" s="76"/>
      <c r="Q320" s="77"/>
      <c r="R320" s="76">
        <v>82950000</v>
      </c>
      <c r="S320" s="170">
        <f t="shared" si="162"/>
        <v>576041.66666666663</v>
      </c>
      <c r="T320" s="155">
        <v>0</v>
      </c>
      <c r="U320" s="155">
        <v>0</v>
      </c>
      <c r="V320" s="155">
        <v>0</v>
      </c>
      <c r="W320" s="155">
        <v>0</v>
      </c>
      <c r="X320" s="155">
        <v>0</v>
      </c>
      <c r="Y320" s="155">
        <v>0</v>
      </c>
      <c r="Z320" s="155">
        <v>0</v>
      </c>
      <c r="AA320" s="155">
        <v>0</v>
      </c>
      <c r="AB320" s="155">
        <v>0</v>
      </c>
      <c r="AC320" s="155">
        <v>0</v>
      </c>
      <c r="AD320" s="155">
        <v>0</v>
      </c>
      <c r="AE320" s="155">
        <v>0</v>
      </c>
      <c r="AF320" s="155">
        <f t="shared" si="179"/>
        <v>0</v>
      </c>
      <c r="AG320" s="156">
        <v>0</v>
      </c>
      <c r="AH320" s="155">
        <v>0</v>
      </c>
      <c r="AI320" s="155">
        <v>0</v>
      </c>
      <c r="AJ320" s="155">
        <v>0</v>
      </c>
      <c r="AK320" s="155">
        <v>0</v>
      </c>
      <c r="AL320" s="155">
        <v>0</v>
      </c>
      <c r="AM320" s="155">
        <v>0</v>
      </c>
      <c r="AN320" s="155">
        <v>0</v>
      </c>
      <c r="AO320" s="155">
        <v>0</v>
      </c>
      <c r="AP320" s="155">
        <v>0</v>
      </c>
      <c r="AQ320" s="155">
        <v>0</v>
      </c>
      <c r="AR320" s="155">
        <v>0</v>
      </c>
      <c r="AS320" s="155">
        <v>0</v>
      </c>
      <c r="AT320" s="155">
        <f t="shared" si="180"/>
        <v>0</v>
      </c>
      <c r="AU320" s="156">
        <v>0</v>
      </c>
      <c r="AV320" s="155">
        <v>0</v>
      </c>
      <c r="AW320" s="155">
        <v>0</v>
      </c>
      <c r="AX320" s="155">
        <v>0</v>
      </c>
      <c r="AY320" s="155">
        <v>0</v>
      </c>
      <c r="AZ320" s="155">
        <v>0</v>
      </c>
      <c r="BA320" s="155">
        <v>0</v>
      </c>
      <c r="BB320" s="155">
        <v>0</v>
      </c>
      <c r="BC320" s="155">
        <v>0</v>
      </c>
      <c r="BD320" s="155">
        <v>0</v>
      </c>
      <c r="BE320" s="155">
        <v>0</v>
      </c>
      <c r="BF320" s="155">
        <v>0</v>
      </c>
      <c r="BG320" s="155">
        <v>0</v>
      </c>
      <c r="BH320" s="155">
        <f t="shared" si="181"/>
        <v>0</v>
      </c>
      <c r="BI320" s="156">
        <v>0</v>
      </c>
      <c r="BJ320" s="155">
        <v>0</v>
      </c>
      <c r="BK320" s="155">
        <v>0</v>
      </c>
      <c r="BL320" s="155">
        <v>0</v>
      </c>
      <c r="BM320" s="155">
        <v>0</v>
      </c>
      <c r="BN320" s="155">
        <v>0</v>
      </c>
      <c r="BO320" s="155">
        <v>0</v>
      </c>
      <c r="BP320" s="155">
        <v>0</v>
      </c>
      <c r="BQ320" s="155">
        <v>0</v>
      </c>
      <c r="BR320" s="155">
        <v>0</v>
      </c>
      <c r="BS320" s="155">
        <v>0</v>
      </c>
      <c r="BT320" s="155">
        <v>0</v>
      </c>
      <c r="BU320" s="155">
        <v>0</v>
      </c>
      <c r="BV320" s="155">
        <f t="shared" si="182"/>
        <v>0</v>
      </c>
      <c r="BW320" s="156">
        <v>0</v>
      </c>
      <c r="BX320" s="157"/>
      <c r="BY320" s="157"/>
      <c r="BZ320" s="157"/>
      <c r="CA320" s="157">
        <v>2304166.6666666665</v>
      </c>
      <c r="CB320" s="157">
        <v>2304166.6666666665</v>
      </c>
      <c r="CC320" s="157">
        <v>2304166.6666666665</v>
      </c>
      <c r="CD320" s="157">
        <v>2304166.6666666665</v>
      </c>
      <c r="CE320" s="157">
        <v>2304166.6666666665</v>
      </c>
      <c r="CF320" s="157">
        <v>2304166.6666666665</v>
      </c>
      <c r="CG320" s="157">
        <v>2304166.6666666665</v>
      </c>
      <c r="CH320" s="157">
        <v>2304166.6666666665</v>
      </c>
      <c r="CI320" s="157">
        <v>2304166.6666666665</v>
      </c>
      <c r="CJ320" s="155">
        <f t="shared" si="184"/>
        <v>20737500</v>
      </c>
      <c r="CK320" s="156">
        <f t="shared" si="183"/>
        <v>62212500</v>
      </c>
      <c r="CL320" s="155">
        <v>2304166.6666666665</v>
      </c>
      <c r="CM320" s="155">
        <v>2304166.6666666665</v>
      </c>
      <c r="CN320" s="155">
        <v>2304166.6666666665</v>
      </c>
      <c r="CO320" s="155">
        <v>2304166.6666666665</v>
      </c>
      <c r="CP320" s="155">
        <v>2304166.6666666665</v>
      </c>
      <c r="CQ320" s="155">
        <v>2304166.6666666665</v>
      </c>
      <c r="CR320" s="155">
        <v>2304166.6666666665</v>
      </c>
      <c r="CS320" s="155">
        <v>2304166.6666666665</v>
      </c>
      <c r="CT320" s="155">
        <v>2304166.6666666665</v>
      </c>
      <c r="CU320" s="155">
        <v>2304166.6666666665</v>
      </c>
      <c r="CV320" s="155">
        <v>2304166.6666666665</v>
      </c>
      <c r="CW320" s="155">
        <v>2304166.6666666665</v>
      </c>
      <c r="CX320" s="155">
        <f t="shared" si="177"/>
        <v>27650000.000000004</v>
      </c>
      <c r="CY320" s="155">
        <f t="shared" si="185"/>
        <v>34562500</v>
      </c>
      <c r="CZ320" s="155">
        <f t="shared" si="173"/>
        <v>576041.66666666663</v>
      </c>
      <c r="DA320" s="155">
        <v>576041.66666666663</v>
      </c>
      <c r="DB320" s="155">
        <v>576041.66666666663</v>
      </c>
      <c r="DC320" s="155">
        <v>576041.66666666663</v>
      </c>
      <c r="DD320" s="155"/>
      <c r="DE320" s="155"/>
      <c r="DF320" s="155"/>
      <c r="DG320" s="155"/>
      <c r="DH320" s="155"/>
      <c r="DI320" s="155"/>
      <c r="DJ320" s="155"/>
      <c r="DK320" s="155"/>
      <c r="DL320" s="155">
        <f t="shared" si="178"/>
        <v>2304166.6666666665</v>
      </c>
      <c r="DM320" s="155">
        <f t="shared" si="163"/>
        <v>32258333.333333332</v>
      </c>
      <c r="DN320" s="1">
        <f t="shared" si="164"/>
        <v>2024</v>
      </c>
    </row>
    <row r="321" spans="1:118" ht="13" x14ac:dyDescent="0.25">
      <c r="A321" s="80" t="s">
        <v>715</v>
      </c>
      <c r="B321" s="98" t="s">
        <v>39</v>
      </c>
      <c r="C321" s="99"/>
      <c r="D321" s="98" t="s">
        <v>69</v>
      </c>
      <c r="E321" s="162" t="s">
        <v>983</v>
      </c>
      <c r="F321" s="98" t="s">
        <v>605</v>
      </c>
      <c r="G321" s="100">
        <v>45352</v>
      </c>
      <c r="H321" s="100">
        <v>45383</v>
      </c>
      <c r="I321" s="101" t="s">
        <v>1223</v>
      </c>
      <c r="J321" s="101">
        <v>1001101000</v>
      </c>
      <c r="K321" s="102" t="s">
        <v>596</v>
      </c>
      <c r="L321" s="98"/>
      <c r="M321" s="38" t="str">
        <f t="shared" si="176"/>
        <v>6424</v>
      </c>
      <c r="N321" s="98">
        <v>6424001909</v>
      </c>
      <c r="O321" s="102">
        <v>6424001909</v>
      </c>
      <c r="P321" s="103"/>
      <c r="Q321" s="104"/>
      <c r="R321" s="103">
        <v>235000000</v>
      </c>
      <c r="S321" s="170">
        <f t="shared" si="162"/>
        <v>1631944.4444444445</v>
      </c>
      <c r="T321" s="155">
        <v>0</v>
      </c>
      <c r="U321" s="155">
        <v>0</v>
      </c>
      <c r="V321" s="155">
        <v>0</v>
      </c>
      <c r="W321" s="155">
        <v>0</v>
      </c>
      <c r="X321" s="155">
        <v>0</v>
      </c>
      <c r="Y321" s="155">
        <v>0</v>
      </c>
      <c r="Z321" s="155">
        <v>0</v>
      </c>
      <c r="AA321" s="155">
        <v>0</v>
      </c>
      <c r="AB321" s="155">
        <v>0</v>
      </c>
      <c r="AC321" s="155">
        <v>0</v>
      </c>
      <c r="AD321" s="155">
        <v>0</v>
      </c>
      <c r="AE321" s="155">
        <v>0</v>
      </c>
      <c r="AF321" s="163">
        <f t="shared" si="179"/>
        <v>0</v>
      </c>
      <c r="AG321" s="154">
        <v>0</v>
      </c>
      <c r="AH321" s="155">
        <v>0</v>
      </c>
      <c r="AI321" s="155">
        <v>0</v>
      </c>
      <c r="AJ321" s="155">
        <v>0</v>
      </c>
      <c r="AK321" s="155">
        <v>0</v>
      </c>
      <c r="AL321" s="155">
        <v>0</v>
      </c>
      <c r="AM321" s="155">
        <v>0</v>
      </c>
      <c r="AN321" s="155">
        <v>0</v>
      </c>
      <c r="AO321" s="155">
        <v>0</v>
      </c>
      <c r="AP321" s="155">
        <v>0</v>
      </c>
      <c r="AQ321" s="155">
        <v>0</v>
      </c>
      <c r="AR321" s="155">
        <v>0</v>
      </c>
      <c r="AS321" s="155">
        <v>0</v>
      </c>
      <c r="AT321" s="163">
        <f t="shared" si="180"/>
        <v>0</v>
      </c>
      <c r="AU321" s="154">
        <v>0</v>
      </c>
      <c r="AV321" s="155">
        <v>0</v>
      </c>
      <c r="AW321" s="155">
        <v>0</v>
      </c>
      <c r="AX321" s="155">
        <v>0</v>
      </c>
      <c r="AY321" s="155">
        <v>0</v>
      </c>
      <c r="AZ321" s="155">
        <v>0</v>
      </c>
      <c r="BA321" s="155">
        <v>0</v>
      </c>
      <c r="BB321" s="155">
        <v>0</v>
      </c>
      <c r="BC321" s="155">
        <v>0</v>
      </c>
      <c r="BD321" s="155">
        <v>0</v>
      </c>
      <c r="BE321" s="155">
        <v>0</v>
      </c>
      <c r="BF321" s="155">
        <v>0</v>
      </c>
      <c r="BG321" s="155">
        <v>0</v>
      </c>
      <c r="BH321" s="163">
        <f t="shared" si="181"/>
        <v>0</v>
      </c>
      <c r="BI321" s="154">
        <v>0</v>
      </c>
      <c r="BJ321" s="155">
        <v>0</v>
      </c>
      <c r="BK321" s="155">
        <v>0</v>
      </c>
      <c r="BL321" s="155">
        <v>0</v>
      </c>
      <c r="BM321" s="155">
        <v>0</v>
      </c>
      <c r="BN321" s="155">
        <v>0</v>
      </c>
      <c r="BO321" s="155">
        <v>0</v>
      </c>
      <c r="BP321" s="155">
        <v>0</v>
      </c>
      <c r="BQ321" s="155">
        <v>0</v>
      </c>
      <c r="BR321" s="155">
        <v>0</v>
      </c>
      <c r="BS321" s="155">
        <v>0</v>
      </c>
      <c r="BT321" s="155">
        <v>0</v>
      </c>
      <c r="BU321" s="155">
        <v>0</v>
      </c>
      <c r="BV321" s="163">
        <f t="shared" si="182"/>
        <v>0</v>
      </c>
      <c r="BW321" s="154">
        <v>0</v>
      </c>
      <c r="BX321" s="164"/>
      <c r="BY321" s="164"/>
      <c r="BZ321" s="164"/>
      <c r="CA321" s="164">
        <v>3916666.6666666665</v>
      </c>
      <c r="CB321" s="164">
        <v>3916666.6666666665</v>
      </c>
      <c r="CC321" s="164">
        <v>3916666.6666666665</v>
      </c>
      <c r="CD321" s="164">
        <v>3916666.6666666665</v>
      </c>
      <c r="CE321" s="164">
        <v>3916666.6666666665</v>
      </c>
      <c r="CF321" s="164">
        <v>3916666.6666666665</v>
      </c>
      <c r="CG321" s="164">
        <v>3916666.6666666665</v>
      </c>
      <c r="CH321" s="164">
        <v>3916666.6666666665</v>
      </c>
      <c r="CI321" s="164">
        <v>3916666.6666666665</v>
      </c>
      <c r="CJ321" s="163">
        <f t="shared" si="184"/>
        <v>35250000</v>
      </c>
      <c r="CK321" s="154">
        <f t="shared" si="183"/>
        <v>199750000</v>
      </c>
      <c r="CL321" s="155">
        <v>3916666.6666666665</v>
      </c>
      <c r="CM321" s="155">
        <v>3916666.6666666665</v>
      </c>
      <c r="CN321" s="155">
        <v>3916666.6666666665</v>
      </c>
      <c r="CO321" s="155">
        <v>3916666.6666666665</v>
      </c>
      <c r="CP321" s="155">
        <v>3916666.6666666665</v>
      </c>
      <c r="CQ321" s="155">
        <v>3916666.6666666665</v>
      </c>
      <c r="CR321" s="155">
        <v>3916666.6666666665</v>
      </c>
      <c r="CS321" s="155">
        <v>3916666.6666666665</v>
      </c>
      <c r="CT321" s="155">
        <v>3916666.6666666665</v>
      </c>
      <c r="CU321" s="155">
        <v>3916666.6666666665</v>
      </c>
      <c r="CV321" s="155">
        <v>3916666.6666666665</v>
      </c>
      <c r="CW321" s="155">
        <v>3916666.6666666665</v>
      </c>
      <c r="CX321" s="155">
        <f t="shared" si="177"/>
        <v>46999999.999999993</v>
      </c>
      <c r="CY321" s="155">
        <f t="shared" si="185"/>
        <v>152750000</v>
      </c>
      <c r="CZ321" s="155">
        <f t="shared" ref="CZ321:CZ354" si="186">S321</f>
        <v>1631944.4444444445</v>
      </c>
      <c r="DA321" s="155">
        <v>1631944.4444444445</v>
      </c>
      <c r="DB321" s="155">
        <v>1631944.4444444445</v>
      </c>
      <c r="DC321" s="155">
        <v>1631944.4444444445</v>
      </c>
      <c r="DD321" s="155"/>
      <c r="DE321" s="155"/>
      <c r="DF321" s="155"/>
      <c r="DG321" s="155"/>
      <c r="DH321" s="155"/>
      <c r="DI321" s="155"/>
      <c r="DJ321" s="155"/>
      <c r="DK321" s="155"/>
      <c r="DL321" s="155">
        <f t="shared" si="178"/>
        <v>6527777.777777778</v>
      </c>
      <c r="DM321" s="155">
        <f t="shared" si="163"/>
        <v>146222222.22222221</v>
      </c>
      <c r="DN321" s="105">
        <f t="shared" si="164"/>
        <v>2024</v>
      </c>
    </row>
    <row r="322" spans="1:118" ht="13" x14ac:dyDescent="0.25">
      <c r="A322" s="80" t="s">
        <v>715</v>
      </c>
      <c r="B322" s="98" t="s">
        <v>39</v>
      </c>
      <c r="C322" s="99"/>
      <c r="D322" s="98" t="s">
        <v>69</v>
      </c>
      <c r="E322" s="162" t="s">
        <v>984</v>
      </c>
      <c r="F322" s="98" t="s">
        <v>606</v>
      </c>
      <c r="G322" s="100">
        <v>45352</v>
      </c>
      <c r="H322" s="100">
        <v>45383</v>
      </c>
      <c r="I322" s="101" t="s">
        <v>1223</v>
      </c>
      <c r="J322" s="101">
        <v>1001101000</v>
      </c>
      <c r="K322" s="102" t="s">
        <v>596</v>
      </c>
      <c r="L322" s="98"/>
      <c r="M322" s="38" t="str">
        <f t="shared" si="176"/>
        <v>6424</v>
      </c>
      <c r="N322" s="98">
        <v>6424001909</v>
      </c>
      <c r="O322" s="102">
        <v>6424001909</v>
      </c>
      <c r="P322" s="103"/>
      <c r="Q322" s="104"/>
      <c r="R322" s="103">
        <v>188000000</v>
      </c>
      <c r="S322" s="170">
        <f t="shared" si="162"/>
        <v>1305555.5555555555</v>
      </c>
      <c r="T322" s="155">
        <v>0</v>
      </c>
      <c r="U322" s="155">
        <v>0</v>
      </c>
      <c r="V322" s="155">
        <v>0</v>
      </c>
      <c r="W322" s="155">
        <v>0</v>
      </c>
      <c r="X322" s="155">
        <v>0</v>
      </c>
      <c r="Y322" s="155">
        <v>0</v>
      </c>
      <c r="Z322" s="155">
        <v>0</v>
      </c>
      <c r="AA322" s="155">
        <v>0</v>
      </c>
      <c r="AB322" s="155">
        <v>0</v>
      </c>
      <c r="AC322" s="155">
        <v>0</v>
      </c>
      <c r="AD322" s="155">
        <v>0</v>
      </c>
      <c r="AE322" s="155">
        <v>0</v>
      </c>
      <c r="AF322" s="163">
        <f t="shared" si="179"/>
        <v>0</v>
      </c>
      <c r="AG322" s="154">
        <v>0</v>
      </c>
      <c r="AH322" s="155">
        <v>0</v>
      </c>
      <c r="AI322" s="155">
        <v>0</v>
      </c>
      <c r="AJ322" s="155">
        <v>0</v>
      </c>
      <c r="AK322" s="155">
        <v>0</v>
      </c>
      <c r="AL322" s="155">
        <v>0</v>
      </c>
      <c r="AM322" s="155">
        <v>0</v>
      </c>
      <c r="AN322" s="155">
        <v>0</v>
      </c>
      <c r="AO322" s="155">
        <v>0</v>
      </c>
      <c r="AP322" s="155">
        <v>0</v>
      </c>
      <c r="AQ322" s="155">
        <v>0</v>
      </c>
      <c r="AR322" s="155">
        <v>0</v>
      </c>
      <c r="AS322" s="155">
        <v>0</v>
      </c>
      <c r="AT322" s="163">
        <f t="shared" si="180"/>
        <v>0</v>
      </c>
      <c r="AU322" s="154">
        <v>0</v>
      </c>
      <c r="AV322" s="155">
        <v>0</v>
      </c>
      <c r="AW322" s="155">
        <v>0</v>
      </c>
      <c r="AX322" s="155">
        <v>0</v>
      </c>
      <c r="AY322" s="155">
        <v>0</v>
      </c>
      <c r="AZ322" s="155">
        <v>0</v>
      </c>
      <c r="BA322" s="155">
        <v>0</v>
      </c>
      <c r="BB322" s="155">
        <v>0</v>
      </c>
      <c r="BC322" s="155">
        <v>0</v>
      </c>
      <c r="BD322" s="155">
        <v>0</v>
      </c>
      <c r="BE322" s="155">
        <v>0</v>
      </c>
      <c r="BF322" s="155">
        <v>0</v>
      </c>
      <c r="BG322" s="155">
        <v>0</v>
      </c>
      <c r="BH322" s="163">
        <f t="shared" si="181"/>
        <v>0</v>
      </c>
      <c r="BI322" s="154">
        <v>0</v>
      </c>
      <c r="BJ322" s="155">
        <v>0</v>
      </c>
      <c r="BK322" s="155">
        <v>0</v>
      </c>
      <c r="BL322" s="155">
        <v>0</v>
      </c>
      <c r="BM322" s="155">
        <v>0</v>
      </c>
      <c r="BN322" s="155">
        <v>0</v>
      </c>
      <c r="BO322" s="155">
        <v>0</v>
      </c>
      <c r="BP322" s="155">
        <v>0</v>
      </c>
      <c r="BQ322" s="155">
        <v>0</v>
      </c>
      <c r="BR322" s="155">
        <v>0</v>
      </c>
      <c r="BS322" s="155">
        <v>0</v>
      </c>
      <c r="BT322" s="155">
        <v>0</v>
      </c>
      <c r="BU322" s="155">
        <v>0</v>
      </c>
      <c r="BV322" s="163">
        <f t="shared" si="182"/>
        <v>0</v>
      </c>
      <c r="BW322" s="154">
        <v>0</v>
      </c>
      <c r="BX322" s="164"/>
      <c r="BY322" s="164"/>
      <c r="BZ322" s="164"/>
      <c r="CA322" s="164">
        <v>3133333.3333333335</v>
      </c>
      <c r="CB322" s="164">
        <v>3133333.3333333335</v>
      </c>
      <c r="CC322" s="164">
        <v>3133333.3333333335</v>
      </c>
      <c r="CD322" s="164">
        <v>3133333.3333333335</v>
      </c>
      <c r="CE322" s="164">
        <v>3133333.3333333335</v>
      </c>
      <c r="CF322" s="164">
        <v>3133333.3333333335</v>
      </c>
      <c r="CG322" s="164">
        <v>3133333.3333333335</v>
      </c>
      <c r="CH322" s="164">
        <v>3133333.3333333335</v>
      </c>
      <c r="CI322" s="164">
        <v>3133333.3333333335</v>
      </c>
      <c r="CJ322" s="163">
        <f t="shared" si="184"/>
        <v>28199999.999999996</v>
      </c>
      <c r="CK322" s="154">
        <f t="shared" si="183"/>
        <v>159800000</v>
      </c>
      <c r="CL322" s="155">
        <v>3133333.3333333335</v>
      </c>
      <c r="CM322" s="155">
        <v>3133333.3333333335</v>
      </c>
      <c r="CN322" s="155">
        <v>3133333.3333333335</v>
      </c>
      <c r="CO322" s="155">
        <v>3133333.3333333335</v>
      </c>
      <c r="CP322" s="155">
        <v>3133333.3333333335</v>
      </c>
      <c r="CQ322" s="155">
        <v>3133333.3333333335</v>
      </c>
      <c r="CR322" s="155">
        <v>3133333.3333333335</v>
      </c>
      <c r="CS322" s="155">
        <v>3133333.3333333335</v>
      </c>
      <c r="CT322" s="155">
        <v>3133333.3333333335</v>
      </c>
      <c r="CU322" s="155">
        <v>3133333.3333333335</v>
      </c>
      <c r="CV322" s="155">
        <v>3133333.3333333335</v>
      </c>
      <c r="CW322" s="155">
        <v>3133333.3333333335</v>
      </c>
      <c r="CX322" s="155">
        <f t="shared" si="177"/>
        <v>37600000</v>
      </c>
      <c r="CY322" s="155">
        <f t="shared" si="185"/>
        <v>122200000</v>
      </c>
      <c r="CZ322" s="155">
        <f t="shared" si="186"/>
        <v>1305555.5555555555</v>
      </c>
      <c r="DA322" s="155">
        <v>1305555.5555555555</v>
      </c>
      <c r="DB322" s="155">
        <v>1305555.5555555555</v>
      </c>
      <c r="DC322" s="155">
        <v>1305555.5555555555</v>
      </c>
      <c r="DD322" s="155"/>
      <c r="DE322" s="155"/>
      <c r="DF322" s="155"/>
      <c r="DG322" s="155"/>
      <c r="DH322" s="155"/>
      <c r="DI322" s="155"/>
      <c r="DJ322" s="155"/>
      <c r="DK322" s="155"/>
      <c r="DL322" s="155">
        <f t="shared" si="178"/>
        <v>5222222.222222222</v>
      </c>
      <c r="DM322" s="155">
        <f t="shared" si="163"/>
        <v>116977777.77777778</v>
      </c>
      <c r="DN322" s="105">
        <f t="shared" si="164"/>
        <v>2024</v>
      </c>
    </row>
    <row r="323" spans="1:118" ht="13" x14ac:dyDescent="0.25">
      <c r="A323" s="80" t="s">
        <v>715</v>
      </c>
      <c r="B323" s="98" t="s">
        <v>39</v>
      </c>
      <c r="C323" s="99"/>
      <c r="D323" s="98" t="s">
        <v>69</v>
      </c>
      <c r="E323" s="162" t="s">
        <v>985</v>
      </c>
      <c r="F323" s="98" t="s">
        <v>607</v>
      </c>
      <c r="G323" s="100">
        <v>45352</v>
      </c>
      <c r="H323" s="100">
        <v>45383</v>
      </c>
      <c r="I323" s="101" t="s">
        <v>1223</v>
      </c>
      <c r="J323" s="101">
        <v>1001101000</v>
      </c>
      <c r="K323" s="102" t="s">
        <v>596</v>
      </c>
      <c r="L323" s="98"/>
      <c r="M323" s="38" t="str">
        <f t="shared" si="176"/>
        <v>6424</v>
      </c>
      <c r="N323" s="98">
        <v>6424001909</v>
      </c>
      <c r="O323" s="102">
        <v>6424001909</v>
      </c>
      <c r="P323" s="103"/>
      <c r="Q323" s="104"/>
      <c r="R323" s="103">
        <v>211500000</v>
      </c>
      <c r="S323" s="170">
        <f t="shared" si="162"/>
        <v>1468750</v>
      </c>
      <c r="T323" s="155">
        <v>0</v>
      </c>
      <c r="U323" s="155">
        <v>0</v>
      </c>
      <c r="V323" s="155">
        <v>0</v>
      </c>
      <c r="W323" s="155">
        <v>0</v>
      </c>
      <c r="X323" s="155">
        <v>0</v>
      </c>
      <c r="Y323" s="155">
        <v>0</v>
      </c>
      <c r="Z323" s="155">
        <v>0</v>
      </c>
      <c r="AA323" s="155">
        <v>0</v>
      </c>
      <c r="AB323" s="155">
        <v>0</v>
      </c>
      <c r="AC323" s="155">
        <v>0</v>
      </c>
      <c r="AD323" s="155">
        <v>0</v>
      </c>
      <c r="AE323" s="155">
        <v>0</v>
      </c>
      <c r="AF323" s="163">
        <f t="shared" si="179"/>
        <v>0</v>
      </c>
      <c r="AG323" s="154">
        <v>0</v>
      </c>
      <c r="AH323" s="155">
        <v>0</v>
      </c>
      <c r="AI323" s="155">
        <v>0</v>
      </c>
      <c r="AJ323" s="155">
        <v>0</v>
      </c>
      <c r="AK323" s="155">
        <v>0</v>
      </c>
      <c r="AL323" s="155">
        <v>0</v>
      </c>
      <c r="AM323" s="155">
        <v>0</v>
      </c>
      <c r="AN323" s="155">
        <v>0</v>
      </c>
      <c r="AO323" s="155">
        <v>0</v>
      </c>
      <c r="AP323" s="155">
        <v>0</v>
      </c>
      <c r="AQ323" s="155">
        <v>0</v>
      </c>
      <c r="AR323" s="155">
        <v>0</v>
      </c>
      <c r="AS323" s="155">
        <v>0</v>
      </c>
      <c r="AT323" s="163">
        <f t="shared" si="180"/>
        <v>0</v>
      </c>
      <c r="AU323" s="154">
        <v>0</v>
      </c>
      <c r="AV323" s="155">
        <v>0</v>
      </c>
      <c r="AW323" s="155">
        <v>0</v>
      </c>
      <c r="AX323" s="155">
        <v>0</v>
      </c>
      <c r="AY323" s="155">
        <v>0</v>
      </c>
      <c r="AZ323" s="155">
        <v>0</v>
      </c>
      <c r="BA323" s="155">
        <v>0</v>
      </c>
      <c r="BB323" s="155">
        <v>0</v>
      </c>
      <c r="BC323" s="155">
        <v>0</v>
      </c>
      <c r="BD323" s="155">
        <v>0</v>
      </c>
      <c r="BE323" s="155">
        <v>0</v>
      </c>
      <c r="BF323" s="155">
        <v>0</v>
      </c>
      <c r="BG323" s="155">
        <v>0</v>
      </c>
      <c r="BH323" s="163">
        <f t="shared" si="181"/>
        <v>0</v>
      </c>
      <c r="BI323" s="154">
        <v>0</v>
      </c>
      <c r="BJ323" s="155">
        <v>0</v>
      </c>
      <c r="BK323" s="155">
        <v>0</v>
      </c>
      <c r="BL323" s="155">
        <v>0</v>
      </c>
      <c r="BM323" s="155">
        <v>0</v>
      </c>
      <c r="BN323" s="155">
        <v>0</v>
      </c>
      <c r="BO323" s="155">
        <v>0</v>
      </c>
      <c r="BP323" s="155">
        <v>0</v>
      </c>
      <c r="BQ323" s="155">
        <v>0</v>
      </c>
      <c r="BR323" s="155">
        <v>0</v>
      </c>
      <c r="BS323" s="155">
        <v>0</v>
      </c>
      <c r="BT323" s="155">
        <v>0</v>
      </c>
      <c r="BU323" s="155">
        <v>0</v>
      </c>
      <c r="BV323" s="163">
        <f t="shared" si="182"/>
        <v>0</v>
      </c>
      <c r="BW323" s="154">
        <v>0</v>
      </c>
      <c r="BX323" s="164"/>
      <c r="BY323" s="164"/>
      <c r="BZ323" s="164"/>
      <c r="CA323" s="164">
        <v>3525000</v>
      </c>
      <c r="CB323" s="164">
        <v>3525000</v>
      </c>
      <c r="CC323" s="164">
        <v>3525000</v>
      </c>
      <c r="CD323" s="164">
        <v>3525000</v>
      </c>
      <c r="CE323" s="164">
        <v>3525000</v>
      </c>
      <c r="CF323" s="164">
        <v>3525000</v>
      </c>
      <c r="CG323" s="164">
        <v>3525000</v>
      </c>
      <c r="CH323" s="164">
        <v>3525000</v>
      </c>
      <c r="CI323" s="164">
        <v>3525000</v>
      </c>
      <c r="CJ323" s="163">
        <f t="shared" si="184"/>
        <v>31725000</v>
      </c>
      <c r="CK323" s="154">
        <f t="shared" si="183"/>
        <v>179775000</v>
      </c>
      <c r="CL323" s="155">
        <v>3525000</v>
      </c>
      <c r="CM323" s="155">
        <v>3525000</v>
      </c>
      <c r="CN323" s="155">
        <v>3525000</v>
      </c>
      <c r="CO323" s="155">
        <v>3525000</v>
      </c>
      <c r="CP323" s="155">
        <v>3525000</v>
      </c>
      <c r="CQ323" s="155">
        <v>3525000</v>
      </c>
      <c r="CR323" s="155">
        <v>3525000</v>
      </c>
      <c r="CS323" s="155">
        <v>3525000</v>
      </c>
      <c r="CT323" s="155">
        <v>3525000</v>
      </c>
      <c r="CU323" s="155">
        <v>3525000</v>
      </c>
      <c r="CV323" s="155">
        <v>3525000</v>
      </c>
      <c r="CW323" s="155">
        <v>3525000</v>
      </c>
      <c r="CX323" s="155">
        <f t="shared" si="177"/>
        <v>42300000</v>
      </c>
      <c r="CY323" s="155">
        <f t="shared" si="185"/>
        <v>137475000</v>
      </c>
      <c r="CZ323" s="155">
        <f t="shared" si="186"/>
        <v>1468750</v>
      </c>
      <c r="DA323" s="155">
        <v>1468750</v>
      </c>
      <c r="DB323" s="155">
        <v>1468750</v>
      </c>
      <c r="DC323" s="155">
        <v>1468750</v>
      </c>
      <c r="DD323" s="155"/>
      <c r="DE323" s="155"/>
      <c r="DF323" s="155"/>
      <c r="DG323" s="155"/>
      <c r="DH323" s="155"/>
      <c r="DI323" s="155"/>
      <c r="DJ323" s="155"/>
      <c r="DK323" s="155"/>
      <c r="DL323" s="155">
        <f t="shared" si="178"/>
        <v>5875000</v>
      </c>
      <c r="DM323" s="155">
        <f t="shared" si="163"/>
        <v>131600000</v>
      </c>
      <c r="DN323" s="105">
        <f t="shared" si="164"/>
        <v>2024</v>
      </c>
    </row>
    <row r="324" spans="1:118" ht="13" x14ac:dyDescent="0.25">
      <c r="A324" s="80" t="s">
        <v>715</v>
      </c>
      <c r="B324" s="98" t="s">
        <v>39</v>
      </c>
      <c r="C324" s="99"/>
      <c r="D324" s="98" t="s">
        <v>594</v>
      </c>
      <c r="E324" s="162" t="s">
        <v>986</v>
      </c>
      <c r="F324" s="98" t="s">
        <v>608</v>
      </c>
      <c r="G324" s="100">
        <v>45352</v>
      </c>
      <c r="H324" s="100">
        <v>45383</v>
      </c>
      <c r="I324" s="101" t="s">
        <v>1247</v>
      </c>
      <c r="J324" s="101">
        <v>1001202000</v>
      </c>
      <c r="K324" s="102" t="s">
        <v>50</v>
      </c>
      <c r="L324" s="98"/>
      <c r="M324" s="38" t="str">
        <f t="shared" si="176"/>
        <v>6424</v>
      </c>
      <c r="N324" s="98">
        <v>6424001915</v>
      </c>
      <c r="O324" s="102">
        <v>6424001915</v>
      </c>
      <c r="P324" s="103"/>
      <c r="Q324" s="104"/>
      <c r="R324" s="103">
        <v>431300039</v>
      </c>
      <c r="S324" s="170">
        <f t="shared" si="162"/>
        <v>4492708.739583333</v>
      </c>
      <c r="T324" s="155">
        <v>0</v>
      </c>
      <c r="U324" s="155">
        <v>0</v>
      </c>
      <c r="V324" s="155">
        <v>0</v>
      </c>
      <c r="W324" s="155">
        <v>0</v>
      </c>
      <c r="X324" s="155">
        <v>0</v>
      </c>
      <c r="Y324" s="155">
        <v>0</v>
      </c>
      <c r="Z324" s="155">
        <v>0</v>
      </c>
      <c r="AA324" s="155">
        <v>0</v>
      </c>
      <c r="AB324" s="155">
        <v>0</v>
      </c>
      <c r="AC324" s="155">
        <v>0</v>
      </c>
      <c r="AD324" s="155">
        <v>0</v>
      </c>
      <c r="AE324" s="155">
        <v>0</v>
      </c>
      <c r="AF324" s="163">
        <f t="shared" si="179"/>
        <v>0</v>
      </c>
      <c r="AG324" s="154">
        <v>0</v>
      </c>
      <c r="AH324" s="155">
        <v>0</v>
      </c>
      <c r="AI324" s="155">
        <v>0</v>
      </c>
      <c r="AJ324" s="155">
        <v>0</v>
      </c>
      <c r="AK324" s="155">
        <v>0</v>
      </c>
      <c r="AL324" s="155">
        <v>0</v>
      </c>
      <c r="AM324" s="155">
        <v>0</v>
      </c>
      <c r="AN324" s="155">
        <v>0</v>
      </c>
      <c r="AO324" s="155">
        <v>0</v>
      </c>
      <c r="AP324" s="155">
        <v>0</v>
      </c>
      <c r="AQ324" s="155">
        <v>0</v>
      </c>
      <c r="AR324" s="155">
        <v>0</v>
      </c>
      <c r="AS324" s="155">
        <v>0</v>
      </c>
      <c r="AT324" s="163">
        <f t="shared" si="180"/>
        <v>0</v>
      </c>
      <c r="AU324" s="154">
        <v>0</v>
      </c>
      <c r="AV324" s="155">
        <v>0</v>
      </c>
      <c r="AW324" s="155">
        <v>0</v>
      </c>
      <c r="AX324" s="155">
        <v>0</v>
      </c>
      <c r="AY324" s="155">
        <v>0</v>
      </c>
      <c r="AZ324" s="155">
        <v>0</v>
      </c>
      <c r="BA324" s="155">
        <v>0</v>
      </c>
      <c r="BB324" s="155">
        <v>0</v>
      </c>
      <c r="BC324" s="155">
        <v>0</v>
      </c>
      <c r="BD324" s="155">
        <v>0</v>
      </c>
      <c r="BE324" s="155">
        <v>0</v>
      </c>
      <c r="BF324" s="155">
        <v>0</v>
      </c>
      <c r="BG324" s="155">
        <v>0</v>
      </c>
      <c r="BH324" s="163">
        <f t="shared" si="181"/>
        <v>0</v>
      </c>
      <c r="BI324" s="154">
        <v>0</v>
      </c>
      <c r="BJ324" s="155">
        <v>0</v>
      </c>
      <c r="BK324" s="155">
        <v>0</v>
      </c>
      <c r="BL324" s="155">
        <v>0</v>
      </c>
      <c r="BM324" s="155">
        <v>0</v>
      </c>
      <c r="BN324" s="155">
        <v>0</v>
      </c>
      <c r="BO324" s="155">
        <v>0</v>
      </c>
      <c r="BP324" s="155">
        <v>0</v>
      </c>
      <c r="BQ324" s="155">
        <v>0</v>
      </c>
      <c r="BR324" s="155">
        <v>0</v>
      </c>
      <c r="BS324" s="155">
        <v>0</v>
      </c>
      <c r="BT324" s="155">
        <v>0</v>
      </c>
      <c r="BU324" s="155">
        <v>0</v>
      </c>
      <c r="BV324" s="163">
        <f t="shared" si="182"/>
        <v>0</v>
      </c>
      <c r="BW324" s="154">
        <v>0</v>
      </c>
      <c r="BX324" s="164"/>
      <c r="BY324" s="164"/>
      <c r="BZ324" s="164"/>
      <c r="CA324" s="164">
        <v>11980556.638888888</v>
      </c>
      <c r="CB324" s="164">
        <v>11980556.638888888</v>
      </c>
      <c r="CC324" s="164">
        <v>11980556.638888888</v>
      </c>
      <c r="CD324" s="164">
        <v>11980556.638888888</v>
      </c>
      <c r="CE324" s="164">
        <v>11980556.638888888</v>
      </c>
      <c r="CF324" s="164">
        <v>11980556.638888888</v>
      </c>
      <c r="CG324" s="164">
        <v>11980556.638888888</v>
      </c>
      <c r="CH324" s="164">
        <v>11980556.638888888</v>
      </c>
      <c r="CI324" s="164">
        <v>11980556.638888888</v>
      </c>
      <c r="CJ324" s="163">
        <f t="shared" si="184"/>
        <v>107825009.75</v>
      </c>
      <c r="CK324" s="154">
        <f t="shared" si="183"/>
        <v>323475029.25</v>
      </c>
      <c r="CL324" s="155">
        <v>11980556.638888888</v>
      </c>
      <c r="CM324" s="155">
        <v>11980556.638888888</v>
      </c>
      <c r="CN324" s="155">
        <v>11980556.638888888</v>
      </c>
      <c r="CO324" s="155">
        <v>11980556.638888888</v>
      </c>
      <c r="CP324" s="155">
        <v>11980556.638888888</v>
      </c>
      <c r="CQ324" s="155">
        <v>11980556.638888888</v>
      </c>
      <c r="CR324" s="155">
        <v>11980556.638888888</v>
      </c>
      <c r="CS324" s="155">
        <v>11980556.638888888</v>
      </c>
      <c r="CT324" s="155">
        <v>11980556.638888888</v>
      </c>
      <c r="CU324" s="155">
        <v>11980556.638888888</v>
      </c>
      <c r="CV324" s="155">
        <v>11980556.638888888</v>
      </c>
      <c r="CW324" s="155">
        <v>11980556.638888888</v>
      </c>
      <c r="CX324" s="155">
        <f t="shared" si="177"/>
        <v>143766679.66666669</v>
      </c>
      <c r="CY324" s="155">
        <f t="shared" si="185"/>
        <v>179708349.58333331</v>
      </c>
      <c r="CZ324" s="155">
        <f t="shared" si="186"/>
        <v>4492708.739583333</v>
      </c>
      <c r="DA324" s="155">
        <v>4492708.739583333</v>
      </c>
      <c r="DB324" s="155">
        <v>4492708.739583333</v>
      </c>
      <c r="DC324" s="155">
        <v>4492708.739583333</v>
      </c>
      <c r="DD324" s="155"/>
      <c r="DE324" s="155"/>
      <c r="DF324" s="155"/>
      <c r="DG324" s="155"/>
      <c r="DH324" s="155"/>
      <c r="DI324" s="155"/>
      <c r="DJ324" s="155"/>
      <c r="DK324" s="155"/>
      <c r="DL324" s="155">
        <f t="shared" si="178"/>
        <v>17970834.958333332</v>
      </c>
      <c r="DM324" s="155">
        <f t="shared" si="163"/>
        <v>161737514.62499997</v>
      </c>
      <c r="DN324" s="105">
        <f t="shared" si="164"/>
        <v>2024</v>
      </c>
    </row>
    <row r="325" spans="1:118" ht="13" x14ac:dyDescent="0.25">
      <c r="A325" s="80" t="s">
        <v>460</v>
      </c>
      <c r="B325" s="80" t="s">
        <v>39</v>
      </c>
      <c r="C325" s="72"/>
      <c r="D325" s="71" t="s">
        <v>88</v>
      </c>
      <c r="E325" s="142" t="s">
        <v>982</v>
      </c>
      <c r="F325" s="71" t="s">
        <v>90</v>
      </c>
      <c r="G325" s="73">
        <v>45362</v>
      </c>
      <c r="H325" s="73">
        <v>45383</v>
      </c>
      <c r="I325" s="74" t="s">
        <v>783</v>
      </c>
      <c r="J325" s="74">
        <v>1001602000</v>
      </c>
      <c r="K325" s="75" t="s">
        <v>66</v>
      </c>
      <c r="L325" s="71"/>
      <c r="M325" s="38" t="str">
        <f t="shared" si="176"/>
        <v>6274</v>
      </c>
      <c r="N325" s="71">
        <v>6274001905</v>
      </c>
      <c r="O325" s="75">
        <v>6274001905</v>
      </c>
      <c r="P325" s="76"/>
      <c r="Q325" s="77"/>
      <c r="R325" s="76">
        <v>37962963</v>
      </c>
      <c r="S325" s="170">
        <f t="shared" si="162"/>
        <v>632716.05000000005</v>
      </c>
      <c r="T325" s="155">
        <v>0</v>
      </c>
      <c r="U325" s="155">
        <v>0</v>
      </c>
      <c r="V325" s="155">
        <v>0</v>
      </c>
      <c r="W325" s="155">
        <v>0</v>
      </c>
      <c r="X325" s="155">
        <v>0</v>
      </c>
      <c r="Y325" s="155">
        <v>0</v>
      </c>
      <c r="Z325" s="155">
        <v>0</v>
      </c>
      <c r="AA325" s="155">
        <v>0</v>
      </c>
      <c r="AB325" s="155">
        <v>0</v>
      </c>
      <c r="AC325" s="155">
        <v>0</v>
      </c>
      <c r="AD325" s="155">
        <v>0</v>
      </c>
      <c r="AE325" s="155">
        <v>0</v>
      </c>
      <c r="AF325" s="155">
        <f t="shared" si="179"/>
        <v>0</v>
      </c>
      <c r="AG325" s="156">
        <v>0</v>
      </c>
      <c r="AH325" s="155">
        <v>0</v>
      </c>
      <c r="AI325" s="155">
        <v>0</v>
      </c>
      <c r="AJ325" s="155">
        <v>0</v>
      </c>
      <c r="AK325" s="155">
        <v>0</v>
      </c>
      <c r="AL325" s="155">
        <v>0</v>
      </c>
      <c r="AM325" s="155">
        <v>0</v>
      </c>
      <c r="AN325" s="155">
        <v>0</v>
      </c>
      <c r="AO325" s="155">
        <v>0</v>
      </c>
      <c r="AP325" s="155">
        <v>0</v>
      </c>
      <c r="AQ325" s="155">
        <v>0</v>
      </c>
      <c r="AR325" s="155">
        <v>0</v>
      </c>
      <c r="AS325" s="155">
        <v>0</v>
      </c>
      <c r="AT325" s="155">
        <f t="shared" si="180"/>
        <v>0</v>
      </c>
      <c r="AU325" s="156">
        <v>0</v>
      </c>
      <c r="AV325" s="155">
        <v>0</v>
      </c>
      <c r="AW325" s="155">
        <v>0</v>
      </c>
      <c r="AX325" s="155">
        <v>0</v>
      </c>
      <c r="AY325" s="155">
        <v>0</v>
      </c>
      <c r="AZ325" s="155">
        <v>0</v>
      </c>
      <c r="BA325" s="155">
        <v>0</v>
      </c>
      <c r="BB325" s="155">
        <v>0</v>
      </c>
      <c r="BC325" s="155">
        <v>0</v>
      </c>
      <c r="BD325" s="155">
        <v>0</v>
      </c>
      <c r="BE325" s="155">
        <v>0</v>
      </c>
      <c r="BF325" s="155">
        <v>0</v>
      </c>
      <c r="BG325" s="155">
        <v>0</v>
      </c>
      <c r="BH325" s="155">
        <f t="shared" si="181"/>
        <v>0</v>
      </c>
      <c r="BI325" s="156">
        <v>0</v>
      </c>
      <c r="BJ325" s="155">
        <v>0</v>
      </c>
      <c r="BK325" s="155">
        <v>0</v>
      </c>
      <c r="BL325" s="155">
        <v>0</v>
      </c>
      <c r="BM325" s="155">
        <v>0</v>
      </c>
      <c r="BN325" s="155">
        <v>0</v>
      </c>
      <c r="BO325" s="155">
        <v>0</v>
      </c>
      <c r="BP325" s="155">
        <v>0</v>
      </c>
      <c r="BQ325" s="155">
        <v>0</v>
      </c>
      <c r="BR325" s="155">
        <v>0</v>
      </c>
      <c r="BS325" s="155">
        <v>0</v>
      </c>
      <c r="BT325" s="155">
        <v>0</v>
      </c>
      <c r="BU325" s="155">
        <v>0</v>
      </c>
      <c r="BV325" s="155">
        <f t="shared" si="182"/>
        <v>0</v>
      </c>
      <c r="BW325" s="156">
        <v>0</v>
      </c>
      <c r="BX325" s="157"/>
      <c r="BY325" s="157"/>
      <c r="BZ325" s="157"/>
      <c r="CA325" s="157">
        <v>632716.05000000005</v>
      </c>
      <c r="CB325" s="157">
        <v>632716.05000000005</v>
      </c>
      <c r="CC325" s="157">
        <v>632716.05000000005</v>
      </c>
      <c r="CD325" s="157">
        <v>632716.05000000005</v>
      </c>
      <c r="CE325" s="157">
        <v>632716.05000000005</v>
      </c>
      <c r="CF325" s="157">
        <v>632716.05000000005</v>
      </c>
      <c r="CG325" s="157">
        <v>632716.05000000005</v>
      </c>
      <c r="CH325" s="157">
        <v>632716.05000000005</v>
      </c>
      <c r="CI325" s="157">
        <v>632716.05000000005</v>
      </c>
      <c r="CJ325" s="155">
        <f t="shared" si="184"/>
        <v>5694444.4499999993</v>
      </c>
      <c r="CK325" s="156">
        <f t="shared" si="183"/>
        <v>32268518.550000001</v>
      </c>
      <c r="CL325" s="158">
        <v>632716.05000000005</v>
      </c>
      <c r="CM325" s="158">
        <v>632716.05000000005</v>
      </c>
      <c r="CN325" s="158">
        <v>632716.05000000005</v>
      </c>
      <c r="CO325" s="158">
        <v>632716.05000000005</v>
      </c>
      <c r="CP325" s="158">
        <v>632716.05000000005</v>
      </c>
      <c r="CQ325" s="158">
        <v>632716.05000000005</v>
      </c>
      <c r="CR325" s="158">
        <v>632716.05000000005</v>
      </c>
      <c r="CS325" s="158">
        <v>632716.05000000005</v>
      </c>
      <c r="CT325" s="158">
        <v>632716.05000000005</v>
      </c>
      <c r="CU325" s="158">
        <v>632716.05000000005</v>
      </c>
      <c r="CV325" s="158">
        <v>632716.05000000005</v>
      </c>
      <c r="CW325" s="158">
        <v>632716.05000000005</v>
      </c>
      <c r="CX325" s="158">
        <f t="shared" si="177"/>
        <v>7592592.5999999987</v>
      </c>
      <c r="CY325" s="158">
        <f t="shared" si="185"/>
        <v>24675925.950000003</v>
      </c>
      <c r="CZ325" s="158">
        <f t="shared" si="186"/>
        <v>632716.05000000005</v>
      </c>
      <c r="DA325" s="158">
        <v>632716.05000000005</v>
      </c>
      <c r="DB325" s="158">
        <v>632716.05000000005</v>
      </c>
      <c r="DC325" s="158">
        <v>632716.05000000005</v>
      </c>
      <c r="DD325" s="158"/>
      <c r="DE325" s="158"/>
      <c r="DF325" s="158"/>
      <c r="DG325" s="158"/>
      <c r="DH325" s="158"/>
      <c r="DI325" s="158"/>
      <c r="DJ325" s="158"/>
      <c r="DK325" s="158"/>
      <c r="DL325" s="158">
        <f t="shared" si="178"/>
        <v>2530864.2000000002</v>
      </c>
      <c r="DM325" s="158">
        <f t="shared" si="163"/>
        <v>22145061.750000004</v>
      </c>
      <c r="DN325" s="1">
        <f t="shared" si="164"/>
        <v>2024</v>
      </c>
    </row>
    <row r="326" spans="1:118" ht="13" x14ac:dyDescent="0.25">
      <c r="A326" s="43" t="s">
        <v>38</v>
      </c>
      <c r="B326" s="43" t="s">
        <v>39</v>
      </c>
      <c r="C326" s="44"/>
      <c r="D326" s="45" t="s">
        <v>64</v>
      </c>
      <c r="E326" s="186" t="s">
        <v>644</v>
      </c>
      <c r="F326" s="45" t="s">
        <v>75</v>
      </c>
      <c r="G326" s="46">
        <v>45382</v>
      </c>
      <c r="H326" s="46">
        <v>45383</v>
      </c>
      <c r="I326" s="90" t="s">
        <v>1223</v>
      </c>
      <c r="J326" s="147" t="s">
        <v>94</v>
      </c>
      <c r="K326" s="48" t="s">
        <v>66</v>
      </c>
      <c r="L326" s="45"/>
      <c r="M326" s="49" t="str">
        <f t="shared" si="176"/>
        <v>6274</v>
      </c>
      <c r="N326" s="45">
        <v>6274001909</v>
      </c>
      <c r="O326" s="48">
        <v>6274001909</v>
      </c>
      <c r="P326" s="50"/>
      <c r="Q326" s="51"/>
      <c r="R326" s="50">
        <v>185719645</v>
      </c>
      <c r="S326" s="52">
        <f t="shared" si="162"/>
        <v>1289719.7569444445</v>
      </c>
      <c r="T326" s="53">
        <v>0</v>
      </c>
      <c r="U326" s="53">
        <v>0</v>
      </c>
      <c r="V326" s="53">
        <v>0</v>
      </c>
      <c r="W326" s="53">
        <v>0</v>
      </c>
      <c r="X326" s="53">
        <v>0</v>
      </c>
      <c r="Y326" s="53">
        <v>0</v>
      </c>
      <c r="Z326" s="53">
        <v>0</v>
      </c>
      <c r="AA326" s="53">
        <v>0</v>
      </c>
      <c r="AB326" s="53">
        <v>0</v>
      </c>
      <c r="AC326" s="53">
        <v>0</v>
      </c>
      <c r="AD326" s="53">
        <v>0</v>
      </c>
      <c r="AE326" s="53">
        <v>0</v>
      </c>
      <c r="AF326" s="53">
        <f t="shared" si="179"/>
        <v>0</v>
      </c>
      <c r="AG326" s="54">
        <v>0</v>
      </c>
      <c r="AH326" s="53">
        <v>0</v>
      </c>
      <c r="AI326" s="53">
        <v>0</v>
      </c>
      <c r="AJ326" s="53">
        <v>0</v>
      </c>
      <c r="AK326" s="53">
        <v>0</v>
      </c>
      <c r="AL326" s="53">
        <v>0</v>
      </c>
      <c r="AM326" s="53">
        <v>0</v>
      </c>
      <c r="AN326" s="53">
        <v>0</v>
      </c>
      <c r="AO326" s="53">
        <v>0</v>
      </c>
      <c r="AP326" s="53">
        <v>0</v>
      </c>
      <c r="AQ326" s="53">
        <v>0</v>
      </c>
      <c r="AR326" s="53">
        <v>0</v>
      </c>
      <c r="AS326" s="53">
        <v>0</v>
      </c>
      <c r="AT326" s="53">
        <f t="shared" si="180"/>
        <v>0</v>
      </c>
      <c r="AU326" s="54">
        <v>0</v>
      </c>
      <c r="AV326" s="53">
        <v>0</v>
      </c>
      <c r="AW326" s="53">
        <v>0</v>
      </c>
      <c r="AX326" s="53">
        <v>0</v>
      </c>
      <c r="AY326" s="53">
        <v>0</v>
      </c>
      <c r="AZ326" s="53">
        <v>0</v>
      </c>
      <c r="BA326" s="53">
        <v>0</v>
      </c>
      <c r="BB326" s="53">
        <v>0</v>
      </c>
      <c r="BC326" s="53">
        <v>0</v>
      </c>
      <c r="BD326" s="53">
        <v>0</v>
      </c>
      <c r="BE326" s="53">
        <v>0</v>
      </c>
      <c r="BF326" s="53">
        <v>0</v>
      </c>
      <c r="BG326" s="53">
        <v>0</v>
      </c>
      <c r="BH326" s="53">
        <f t="shared" si="181"/>
        <v>0</v>
      </c>
      <c r="BI326" s="54">
        <v>0</v>
      </c>
      <c r="BJ326" s="53">
        <v>0</v>
      </c>
      <c r="BK326" s="53">
        <v>0</v>
      </c>
      <c r="BL326" s="53">
        <v>0</v>
      </c>
      <c r="BM326" s="53">
        <v>0</v>
      </c>
      <c r="BN326" s="53">
        <v>0</v>
      </c>
      <c r="BO326" s="53">
        <v>0</v>
      </c>
      <c r="BP326" s="53">
        <v>0</v>
      </c>
      <c r="BQ326" s="53">
        <v>0</v>
      </c>
      <c r="BR326" s="53">
        <v>0</v>
      </c>
      <c r="BS326" s="53">
        <v>0</v>
      </c>
      <c r="BT326" s="53">
        <v>0</v>
      </c>
      <c r="BU326" s="53">
        <v>0</v>
      </c>
      <c r="BV326" s="41">
        <f t="shared" si="182"/>
        <v>0</v>
      </c>
      <c r="BW326" s="54">
        <f>R326-BV326</f>
        <v>185719645</v>
      </c>
      <c r="BX326" s="55"/>
      <c r="BY326" s="55"/>
      <c r="BZ326" s="55"/>
      <c r="CA326" s="55">
        <v>5158879.027777778</v>
      </c>
      <c r="CB326" s="55">
        <v>5158879.027777778</v>
      </c>
      <c r="CC326" s="55">
        <v>5158879.027777778</v>
      </c>
      <c r="CD326" s="55">
        <v>5158879.027777778</v>
      </c>
      <c r="CE326" s="55">
        <v>5158879.027777778</v>
      </c>
      <c r="CF326" s="55">
        <v>5158879.027777778</v>
      </c>
      <c r="CG326" s="55">
        <v>5158879.027777778</v>
      </c>
      <c r="CH326" s="55">
        <v>5158879.027777778</v>
      </c>
      <c r="CI326" s="55">
        <v>5158879.027777778</v>
      </c>
      <c r="CJ326" s="53">
        <f t="shared" si="184"/>
        <v>46429911.249999993</v>
      </c>
      <c r="CK326" s="54">
        <f>+BW326-CJ326</f>
        <v>139289733.75</v>
      </c>
      <c r="CL326" s="95">
        <v>5158879.027777778</v>
      </c>
      <c r="CM326" s="95">
        <v>5158879.027777778</v>
      </c>
      <c r="CN326" s="95">
        <v>5158879.027777778</v>
      </c>
      <c r="CO326" s="95">
        <v>5158879.027777778</v>
      </c>
      <c r="CP326" s="95">
        <v>5158879.027777778</v>
      </c>
      <c r="CQ326" s="95">
        <v>5158879.027777778</v>
      </c>
      <c r="CR326" s="95">
        <v>5158879.027777778</v>
      </c>
      <c r="CS326" s="95">
        <v>5158879.027777778</v>
      </c>
      <c r="CT326" s="95">
        <v>5158879.027777778</v>
      </c>
      <c r="CU326" s="95">
        <v>5158879.027777778</v>
      </c>
      <c r="CV326" s="95">
        <v>5158879.027777778</v>
      </c>
      <c r="CW326" s="95">
        <v>5158879.027777778</v>
      </c>
      <c r="CX326" s="95">
        <f t="shared" si="177"/>
        <v>61906548.333333321</v>
      </c>
      <c r="CY326" s="95">
        <f t="shared" si="185"/>
        <v>77383185.416666687</v>
      </c>
      <c r="CZ326" s="95">
        <f t="shared" si="186"/>
        <v>1289719.7569444445</v>
      </c>
      <c r="DA326" s="95">
        <v>1289719.7569444445</v>
      </c>
      <c r="DB326" s="95">
        <v>1289719.7569444445</v>
      </c>
      <c r="DC326" s="95">
        <v>1289719.7569444445</v>
      </c>
      <c r="DD326" s="95"/>
      <c r="DE326" s="95"/>
      <c r="DF326" s="95"/>
      <c r="DG326" s="95"/>
      <c r="DH326" s="95"/>
      <c r="DI326" s="95"/>
      <c r="DJ326" s="95"/>
      <c r="DK326" s="95"/>
      <c r="DL326" s="95">
        <f t="shared" si="178"/>
        <v>5158879.027777778</v>
      </c>
      <c r="DM326" s="95">
        <f t="shared" si="163"/>
        <v>72224306.38888891</v>
      </c>
      <c r="DN326" s="1">
        <f t="shared" si="164"/>
        <v>2024</v>
      </c>
    </row>
    <row r="327" spans="1:118" ht="13" x14ac:dyDescent="0.25">
      <c r="A327" s="83"/>
      <c r="B327" s="38" t="s">
        <v>39</v>
      </c>
      <c r="C327" s="89"/>
      <c r="D327" s="38" t="s">
        <v>47</v>
      </c>
      <c r="E327" s="151" t="s">
        <v>80</v>
      </c>
      <c r="F327" s="38" t="s">
        <v>81</v>
      </c>
      <c r="G327" s="57">
        <v>45383</v>
      </c>
      <c r="H327" s="57">
        <v>45413</v>
      </c>
      <c r="I327" s="90" t="s">
        <v>1228</v>
      </c>
      <c r="J327" s="151" t="s">
        <v>757</v>
      </c>
      <c r="K327" s="96" t="s">
        <v>57</v>
      </c>
      <c r="L327" s="38"/>
      <c r="M327" s="38" t="str">
        <f t="shared" si="176"/>
        <v>6424</v>
      </c>
      <c r="N327" s="38">
        <v>6424001901</v>
      </c>
      <c r="O327" s="96">
        <v>6424001901</v>
      </c>
      <c r="P327" s="38"/>
      <c r="Q327" s="33"/>
      <c r="R327" s="117">
        <v>160781500</v>
      </c>
      <c r="S327" s="119">
        <f t="shared" si="162"/>
        <v>1339845.8333333333</v>
      </c>
      <c r="T327" s="41">
        <v>0</v>
      </c>
      <c r="U327" s="41">
        <v>0</v>
      </c>
      <c r="V327" s="41">
        <v>0</v>
      </c>
      <c r="W327" s="41">
        <v>0</v>
      </c>
      <c r="X327" s="41">
        <v>0</v>
      </c>
      <c r="Y327" s="41">
        <v>0</v>
      </c>
      <c r="Z327" s="41">
        <v>0</v>
      </c>
      <c r="AA327" s="41">
        <v>0</v>
      </c>
      <c r="AB327" s="41">
        <v>0</v>
      </c>
      <c r="AC327" s="41">
        <v>0</v>
      </c>
      <c r="AD327" s="41">
        <v>0</v>
      </c>
      <c r="AE327" s="41">
        <v>0</v>
      </c>
      <c r="AF327" s="41">
        <f t="shared" si="179"/>
        <v>0</v>
      </c>
      <c r="AG327" s="95">
        <v>0</v>
      </c>
      <c r="AH327" s="41">
        <v>0</v>
      </c>
      <c r="AI327" s="41">
        <v>0</v>
      </c>
      <c r="AJ327" s="41">
        <v>0</v>
      </c>
      <c r="AK327" s="41">
        <v>0</v>
      </c>
      <c r="AL327" s="41">
        <v>0</v>
      </c>
      <c r="AM327" s="41">
        <v>0</v>
      </c>
      <c r="AN327" s="41">
        <v>0</v>
      </c>
      <c r="AO327" s="41">
        <v>0</v>
      </c>
      <c r="AP327" s="41">
        <v>0</v>
      </c>
      <c r="AQ327" s="41">
        <v>0</v>
      </c>
      <c r="AR327" s="41">
        <v>0</v>
      </c>
      <c r="AS327" s="41">
        <v>0</v>
      </c>
      <c r="AT327" s="41">
        <f t="shared" si="180"/>
        <v>0</v>
      </c>
      <c r="AU327" s="95">
        <f>+AG327-AT327</f>
        <v>0</v>
      </c>
      <c r="AV327" s="41">
        <v>0</v>
      </c>
      <c r="AW327" s="41">
        <v>0</v>
      </c>
      <c r="AX327" s="41">
        <v>0</v>
      </c>
      <c r="AY327" s="41">
        <v>0</v>
      </c>
      <c r="AZ327" s="41">
        <v>0</v>
      </c>
      <c r="BA327" s="41">
        <v>0</v>
      </c>
      <c r="BB327" s="41">
        <v>0</v>
      </c>
      <c r="BC327" s="41">
        <v>0</v>
      </c>
      <c r="BD327" s="41">
        <v>0</v>
      </c>
      <c r="BE327" s="41">
        <v>0</v>
      </c>
      <c r="BF327" s="41">
        <v>0</v>
      </c>
      <c r="BG327" s="41">
        <v>0</v>
      </c>
      <c r="BH327" s="41">
        <f t="shared" si="181"/>
        <v>0</v>
      </c>
      <c r="BI327" s="95">
        <f>+AU327-BH327</f>
        <v>0</v>
      </c>
      <c r="BJ327" s="41">
        <v>0</v>
      </c>
      <c r="BK327" s="41">
        <v>0</v>
      </c>
      <c r="BL327" s="41">
        <v>0</v>
      </c>
      <c r="BM327" s="41">
        <v>0</v>
      </c>
      <c r="BN327" s="41">
        <v>0</v>
      </c>
      <c r="BO327" s="41">
        <v>0</v>
      </c>
      <c r="BP327" s="41">
        <v>0</v>
      </c>
      <c r="BQ327" s="41">
        <v>0</v>
      </c>
      <c r="BR327" s="41">
        <v>0</v>
      </c>
      <c r="BS327" s="41">
        <v>0</v>
      </c>
      <c r="BT327" s="41">
        <v>0</v>
      </c>
      <c r="BU327" s="41">
        <v>0</v>
      </c>
      <c r="BV327" s="41">
        <f t="shared" si="182"/>
        <v>0</v>
      </c>
      <c r="BW327" s="95">
        <f>R327-BV327</f>
        <v>160781500</v>
      </c>
      <c r="BX327" s="41"/>
      <c r="BY327" s="41"/>
      <c r="BZ327" s="41"/>
      <c r="CA327" s="41"/>
      <c r="CB327" s="41">
        <v>4466152.777777778</v>
      </c>
      <c r="CC327" s="41">
        <v>4466152.777777778</v>
      </c>
      <c r="CD327" s="41">
        <v>4466152.777777778</v>
      </c>
      <c r="CE327" s="41">
        <v>4466152.777777778</v>
      </c>
      <c r="CF327" s="41">
        <v>4466152.777777778</v>
      </c>
      <c r="CG327" s="41">
        <v>4466152.777777778</v>
      </c>
      <c r="CH327" s="41">
        <v>4466152.777777778</v>
      </c>
      <c r="CI327" s="41">
        <v>4466152.777777778</v>
      </c>
      <c r="CJ327" s="41">
        <f t="shared" si="184"/>
        <v>35729222.222222216</v>
      </c>
      <c r="CK327" s="95">
        <f>+BW327-CJ327</f>
        <v>125052277.77777779</v>
      </c>
      <c r="CL327" s="41">
        <v>4466152.777777778</v>
      </c>
      <c r="CM327" s="41">
        <v>4466152.777777778</v>
      </c>
      <c r="CN327" s="41">
        <v>4466152.777777778</v>
      </c>
      <c r="CO327" s="41">
        <v>4466152.777777778</v>
      </c>
      <c r="CP327" s="41">
        <v>4466152.777777778</v>
      </c>
      <c r="CQ327" s="41">
        <v>4466152.777777778</v>
      </c>
      <c r="CR327" s="41">
        <v>4466152.777777778</v>
      </c>
      <c r="CS327" s="41">
        <v>4466152.777777778</v>
      </c>
      <c r="CT327" s="41">
        <v>4466152.777777778</v>
      </c>
      <c r="CU327" s="41">
        <v>4466152.777777778</v>
      </c>
      <c r="CV327" s="41">
        <v>4466152.777777778</v>
      </c>
      <c r="CW327" s="41">
        <v>4466152.777777778</v>
      </c>
      <c r="CX327" s="41">
        <f t="shared" si="177"/>
        <v>53593833.333333321</v>
      </c>
      <c r="CY327" s="41">
        <f t="shared" si="185"/>
        <v>71458444.444444478</v>
      </c>
      <c r="CZ327" s="41">
        <f t="shared" si="186"/>
        <v>1339845.8333333333</v>
      </c>
      <c r="DA327" s="41">
        <v>1339845.8333333333</v>
      </c>
      <c r="DB327" s="41">
        <v>1339845.8333333333</v>
      </c>
      <c r="DC327" s="41">
        <v>1339845.8333333333</v>
      </c>
      <c r="DD327" s="41"/>
      <c r="DE327" s="41"/>
      <c r="DF327" s="41"/>
      <c r="DG327" s="41"/>
      <c r="DH327" s="41"/>
      <c r="DI327" s="41"/>
      <c r="DJ327" s="41"/>
      <c r="DK327" s="41"/>
      <c r="DL327" s="41">
        <f t="shared" si="178"/>
        <v>5359383.333333333</v>
      </c>
      <c r="DM327" s="41">
        <f t="shared" si="163"/>
        <v>66099061.111111142</v>
      </c>
      <c r="DN327" s="42">
        <f t="shared" si="164"/>
        <v>2024</v>
      </c>
    </row>
    <row r="328" spans="1:118" ht="13" x14ac:dyDescent="0.25">
      <c r="A328" s="80" t="s">
        <v>344</v>
      </c>
      <c r="B328" s="80" t="s">
        <v>205</v>
      </c>
      <c r="C328" s="72" t="s">
        <v>206</v>
      </c>
      <c r="D328" s="71" t="s">
        <v>82</v>
      </c>
      <c r="E328" s="142" t="s">
        <v>1164</v>
      </c>
      <c r="F328" s="71" t="s">
        <v>400</v>
      </c>
      <c r="G328" s="73">
        <v>45383</v>
      </c>
      <c r="H328" s="73">
        <v>45413</v>
      </c>
      <c r="I328" s="74" t="s">
        <v>1223</v>
      </c>
      <c r="J328" s="142" t="s">
        <v>759</v>
      </c>
      <c r="K328" s="75" t="s">
        <v>122</v>
      </c>
      <c r="L328" s="71" t="s">
        <v>363</v>
      </c>
      <c r="M328" s="38" t="str">
        <f t="shared" si="176"/>
        <v>6274</v>
      </c>
      <c r="N328" s="71">
        <v>6274001903</v>
      </c>
      <c r="O328" s="75" t="s">
        <v>346</v>
      </c>
      <c r="P328" s="76"/>
      <c r="Q328" s="77"/>
      <c r="R328" s="76">
        <v>1470802869</v>
      </c>
      <c r="S328" s="170">
        <f t="shared" ref="S328:S391" si="187">R328/I328</f>
        <v>10213908.8125</v>
      </c>
      <c r="T328" s="155">
        <v>0</v>
      </c>
      <c r="U328" s="155">
        <v>0</v>
      </c>
      <c r="V328" s="155">
        <v>0</v>
      </c>
      <c r="W328" s="155">
        <v>0</v>
      </c>
      <c r="X328" s="155">
        <v>0</v>
      </c>
      <c r="Y328" s="155">
        <v>0</v>
      </c>
      <c r="Z328" s="155">
        <v>0</v>
      </c>
      <c r="AA328" s="155">
        <v>0</v>
      </c>
      <c r="AB328" s="155">
        <v>0</v>
      </c>
      <c r="AC328" s="155">
        <v>0</v>
      </c>
      <c r="AD328" s="155">
        <v>0</v>
      </c>
      <c r="AE328" s="155">
        <v>0</v>
      </c>
      <c r="AF328" s="155">
        <f t="shared" si="179"/>
        <v>0</v>
      </c>
      <c r="AG328" s="156">
        <v>0</v>
      </c>
      <c r="AH328" s="155">
        <v>0</v>
      </c>
      <c r="AI328" s="155">
        <v>0</v>
      </c>
      <c r="AJ328" s="155">
        <v>0</v>
      </c>
      <c r="AK328" s="155">
        <v>0</v>
      </c>
      <c r="AL328" s="155">
        <v>0</v>
      </c>
      <c r="AM328" s="155">
        <v>0</v>
      </c>
      <c r="AN328" s="155">
        <v>0</v>
      </c>
      <c r="AO328" s="155">
        <v>0</v>
      </c>
      <c r="AP328" s="155">
        <v>0</v>
      </c>
      <c r="AQ328" s="155">
        <v>0</v>
      </c>
      <c r="AR328" s="155">
        <v>0</v>
      </c>
      <c r="AS328" s="155">
        <v>0</v>
      </c>
      <c r="AT328" s="155">
        <f t="shared" si="180"/>
        <v>0</v>
      </c>
      <c r="AU328" s="156">
        <v>0</v>
      </c>
      <c r="AV328" s="155">
        <v>0</v>
      </c>
      <c r="AW328" s="155">
        <v>0</v>
      </c>
      <c r="AX328" s="155">
        <v>0</v>
      </c>
      <c r="AY328" s="155">
        <v>0</v>
      </c>
      <c r="AZ328" s="155">
        <v>0</v>
      </c>
      <c r="BA328" s="155">
        <v>0</v>
      </c>
      <c r="BB328" s="155">
        <v>0</v>
      </c>
      <c r="BC328" s="155">
        <v>0</v>
      </c>
      <c r="BD328" s="155">
        <v>0</v>
      </c>
      <c r="BE328" s="155">
        <v>0</v>
      </c>
      <c r="BF328" s="155">
        <v>0</v>
      </c>
      <c r="BG328" s="155">
        <v>0</v>
      </c>
      <c r="BH328" s="155">
        <f t="shared" si="181"/>
        <v>0</v>
      </c>
      <c r="BI328" s="156">
        <v>0</v>
      </c>
      <c r="BJ328" s="155">
        <v>0</v>
      </c>
      <c r="BK328" s="155">
        <v>0</v>
      </c>
      <c r="BL328" s="155">
        <v>0</v>
      </c>
      <c r="BM328" s="155">
        <v>0</v>
      </c>
      <c r="BN328" s="155">
        <v>0</v>
      </c>
      <c r="BO328" s="155">
        <v>0</v>
      </c>
      <c r="BP328" s="155">
        <v>0</v>
      </c>
      <c r="BQ328" s="155">
        <v>0</v>
      </c>
      <c r="BR328" s="155">
        <v>0</v>
      </c>
      <c r="BS328" s="155">
        <v>0</v>
      </c>
      <c r="BT328" s="155">
        <v>0</v>
      </c>
      <c r="BU328" s="155">
        <v>0</v>
      </c>
      <c r="BV328" s="155">
        <f t="shared" si="182"/>
        <v>0</v>
      </c>
      <c r="BW328" s="156">
        <v>0</v>
      </c>
      <c r="BX328" s="157"/>
      <c r="BY328" s="157"/>
      <c r="BZ328" s="157"/>
      <c r="CA328" s="157"/>
      <c r="CB328" s="157">
        <v>24513381.149999999</v>
      </c>
      <c r="CC328" s="157">
        <v>24513381.149999999</v>
      </c>
      <c r="CD328" s="157">
        <v>24513381.149999999</v>
      </c>
      <c r="CE328" s="157">
        <v>24513381.149999999</v>
      </c>
      <c r="CF328" s="157">
        <v>24513381.149999999</v>
      </c>
      <c r="CG328" s="157">
        <v>24513381.149999999</v>
      </c>
      <c r="CH328" s="157">
        <v>24513381.149999999</v>
      </c>
      <c r="CI328" s="157">
        <v>24513381.149999999</v>
      </c>
      <c r="CJ328" s="155">
        <f t="shared" si="184"/>
        <v>196107049.20000002</v>
      </c>
      <c r="CK328" s="156">
        <f>+R328-CJ328</f>
        <v>1274695819.8</v>
      </c>
      <c r="CL328" s="155">
        <v>24513381.149999999</v>
      </c>
      <c r="CM328" s="155">
        <v>24513381.149999999</v>
      </c>
      <c r="CN328" s="155">
        <v>24513381.149999999</v>
      </c>
      <c r="CO328" s="155">
        <v>24513381.149999999</v>
      </c>
      <c r="CP328" s="155">
        <v>24513381.149999999</v>
      </c>
      <c r="CQ328" s="155">
        <v>24513381.149999999</v>
      </c>
      <c r="CR328" s="155">
        <v>24513381.149999999</v>
      </c>
      <c r="CS328" s="155">
        <v>24513381.149999999</v>
      </c>
      <c r="CT328" s="155">
        <v>24513381.149999999</v>
      </c>
      <c r="CU328" s="155">
        <v>24513381.149999999</v>
      </c>
      <c r="CV328" s="155">
        <v>24513381.149999999</v>
      </c>
      <c r="CW328" s="155">
        <v>24513381.149999999</v>
      </c>
      <c r="CX328" s="155">
        <f t="shared" si="177"/>
        <v>294160573.80000001</v>
      </c>
      <c r="CY328" s="155">
        <f t="shared" si="185"/>
        <v>980535246</v>
      </c>
      <c r="CZ328" s="155">
        <f t="shared" si="186"/>
        <v>10213908.8125</v>
      </c>
      <c r="DA328" s="155">
        <v>10213908.8125</v>
      </c>
      <c r="DB328" s="155">
        <v>10213908.8125</v>
      </c>
      <c r="DC328" s="155">
        <v>10213908.8125</v>
      </c>
      <c r="DD328" s="155"/>
      <c r="DE328" s="155"/>
      <c r="DF328" s="155"/>
      <c r="DG328" s="155"/>
      <c r="DH328" s="155"/>
      <c r="DI328" s="155"/>
      <c r="DJ328" s="155"/>
      <c r="DK328" s="155"/>
      <c r="DL328" s="155">
        <f t="shared" si="178"/>
        <v>40855635.25</v>
      </c>
      <c r="DM328" s="155">
        <f t="shared" ref="DM328:DM391" si="188">+CY328-DL328</f>
        <v>939679610.75</v>
      </c>
      <c r="DN328" s="1">
        <f t="shared" ref="DN328:DN391" si="189">YEAR(G328)</f>
        <v>2024</v>
      </c>
    </row>
    <row r="329" spans="1:118" ht="13" x14ac:dyDescent="0.25">
      <c r="A329" s="80" t="s">
        <v>460</v>
      </c>
      <c r="B329" s="80" t="s">
        <v>39</v>
      </c>
      <c r="C329" s="72"/>
      <c r="D329" s="71" t="s">
        <v>64</v>
      </c>
      <c r="E329" s="142" t="s">
        <v>989</v>
      </c>
      <c r="F329" s="71" t="s">
        <v>609</v>
      </c>
      <c r="G329" s="73">
        <v>45383</v>
      </c>
      <c r="H329" s="73">
        <v>45413</v>
      </c>
      <c r="I329" s="74" t="s">
        <v>1223</v>
      </c>
      <c r="J329" s="74">
        <v>1001605000</v>
      </c>
      <c r="K329" s="75" t="s">
        <v>122</v>
      </c>
      <c r="L329" s="71"/>
      <c r="M329" s="38" t="str">
        <f t="shared" si="176"/>
        <v>6274</v>
      </c>
      <c r="N329" s="71">
        <v>6274001909</v>
      </c>
      <c r="O329" s="75">
        <v>6274001909</v>
      </c>
      <c r="P329" s="76"/>
      <c r="Q329" s="77"/>
      <c r="R329" s="76">
        <v>1744151201</v>
      </c>
      <c r="S329" s="170">
        <f t="shared" si="187"/>
        <v>12112161.118055556</v>
      </c>
      <c r="T329" s="155">
        <v>0</v>
      </c>
      <c r="U329" s="155">
        <v>0</v>
      </c>
      <c r="V329" s="155">
        <v>0</v>
      </c>
      <c r="W329" s="155">
        <v>0</v>
      </c>
      <c r="X329" s="155">
        <v>0</v>
      </c>
      <c r="Y329" s="155">
        <v>0</v>
      </c>
      <c r="Z329" s="155">
        <v>0</v>
      </c>
      <c r="AA329" s="155">
        <v>0</v>
      </c>
      <c r="AB329" s="155">
        <v>0</v>
      </c>
      <c r="AC329" s="155">
        <v>0</v>
      </c>
      <c r="AD329" s="155">
        <v>0</v>
      </c>
      <c r="AE329" s="155">
        <v>0</v>
      </c>
      <c r="AF329" s="155">
        <f t="shared" si="179"/>
        <v>0</v>
      </c>
      <c r="AG329" s="156">
        <v>0</v>
      </c>
      <c r="AH329" s="155">
        <v>0</v>
      </c>
      <c r="AI329" s="155">
        <v>0</v>
      </c>
      <c r="AJ329" s="155">
        <v>0</v>
      </c>
      <c r="AK329" s="155">
        <v>0</v>
      </c>
      <c r="AL329" s="155">
        <v>0</v>
      </c>
      <c r="AM329" s="155">
        <v>0</v>
      </c>
      <c r="AN329" s="155">
        <v>0</v>
      </c>
      <c r="AO329" s="155">
        <v>0</v>
      </c>
      <c r="AP329" s="155">
        <v>0</v>
      </c>
      <c r="AQ329" s="155">
        <v>0</v>
      </c>
      <c r="AR329" s="155">
        <v>0</v>
      </c>
      <c r="AS329" s="155">
        <v>0</v>
      </c>
      <c r="AT329" s="155">
        <f t="shared" si="180"/>
        <v>0</v>
      </c>
      <c r="AU329" s="156">
        <v>0</v>
      </c>
      <c r="AV329" s="155">
        <v>0</v>
      </c>
      <c r="AW329" s="155">
        <v>0</v>
      </c>
      <c r="AX329" s="155">
        <v>0</v>
      </c>
      <c r="AY329" s="155">
        <v>0</v>
      </c>
      <c r="AZ329" s="155">
        <v>0</v>
      </c>
      <c r="BA329" s="155">
        <v>0</v>
      </c>
      <c r="BB329" s="155">
        <v>0</v>
      </c>
      <c r="BC329" s="155">
        <v>0</v>
      </c>
      <c r="BD329" s="155">
        <v>0</v>
      </c>
      <c r="BE329" s="155">
        <v>0</v>
      </c>
      <c r="BF329" s="155">
        <v>0</v>
      </c>
      <c r="BG329" s="155">
        <v>0</v>
      </c>
      <c r="BH329" s="155">
        <f t="shared" si="181"/>
        <v>0</v>
      </c>
      <c r="BI329" s="156">
        <v>0</v>
      </c>
      <c r="BJ329" s="155">
        <v>0</v>
      </c>
      <c r="BK329" s="155">
        <v>0</v>
      </c>
      <c r="BL329" s="155">
        <v>0</v>
      </c>
      <c r="BM329" s="155">
        <v>0</v>
      </c>
      <c r="BN329" s="155">
        <v>0</v>
      </c>
      <c r="BO329" s="155">
        <v>0</v>
      </c>
      <c r="BP329" s="155">
        <v>0</v>
      </c>
      <c r="BQ329" s="155">
        <v>0</v>
      </c>
      <c r="BR329" s="155">
        <v>0</v>
      </c>
      <c r="BS329" s="155">
        <v>0</v>
      </c>
      <c r="BT329" s="155">
        <v>0</v>
      </c>
      <c r="BU329" s="155">
        <v>0</v>
      </c>
      <c r="BV329" s="155">
        <f t="shared" si="182"/>
        <v>0</v>
      </c>
      <c r="BW329" s="156">
        <v>0</v>
      </c>
      <c r="BX329" s="157"/>
      <c r="BY329" s="157"/>
      <c r="BZ329" s="157"/>
      <c r="CA329" s="157"/>
      <c r="CB329" s="157">
        <v>29069186.683333334</v>
      </c>
      <c r="CC329" s="157">
        <v>29069186.683333334</v>
      </c>
      <c r="CD329" s="157">
        <v>29069186.683333334</v>
      </c>
      <c r="CE329" s="157">
        <v>29069186.683333334</v>
      </c>
      <c r="CF329" s="157">
        <v>29069186.683333334</v>
      </c>
      <c r="CG329" s="157">
        <v>29069186.683333334</v>
      </c>
      <c r="CH329" s="157">
        <v>29069186.683333334</v>
      </c>
      <c r="CI329" s="157">
        <v>29069186.683333334</v>
      </c>
      <c r="CJ329" s="155">
        <f t="shared" si="184"/>
        <v>232553493.46666667</v>
      </c>
      <c r="CK329" s="156">
        <f>+R329-CJ329</f>
        <v>1511597707.5333333</v>
      </c>
      <c r="CL329" s="155">
        <v>29069186.683333334</v>
      </c>
      <c r="CM329" s="155">
        <v>29069186.683333334</v>
      </c>
      <c r="CN329" s="155">
        <v>29069186.683333334</v>
      </c>
      <c r="CO329" s="155">
        <v>29069186.683333334</v>
      </c>
      <c r="CP329" s="155">
        <v>29069186.683333334</v>
      </c>
      <c r="CQ329" s="155">
        <v>29069186.683333334</v>
      </c>
      <c r="CR329" s="155">
        <v>29069186.683333334</v>
      </c>
      <c r="CS329" s="155">
        <v>29069186.683333334</v>
      </c>
      <c r="CT329" s="155">
        <v>29069186.683333334</v>
      </c>
      <c r="CU329" s="155">
        <v>29069186.683333334</v>
      </c>
      <c r="CV329" s="155">
        <v>29069186.683333334</v>
      </c>
      <c r="CW329" s="155">
        <v>29069186.683333334</v>
      </c>
      <c r="CX329" s="155">
        <f t="shared" si="177"/>
        <v>348830240.19999999</v>
      </c>
      <c r="CY329" s="155">
        <f t="shared" si="185"/>
        <v>1162767467.3333333</v>
      </c>
      <c r="CZ329" s="155">
        <f t="shared" si="186"/>
        <v>12112161.118055556</v>
      </c>
      <c r="DA329" s="155">
        <v>12112161.118055556</v>
      </c>
      <c r="DB329" s="155">
        <v>12112161.118055556</v>
      </c>
      <c r="DC329" s="155">
        <v>12112161.118055556</v>
      </c>
      <c r="DD329" s="155"/>
      <c r="DE329" s="155"/>
      <c r="DF329" s="155"/>
      <c r="DG329" s="155"/>
      <c r="DH329" s="155"/>
      <c r="DI329" s="155"/>
      <c r="DJ329" s="155"/>
      <c r="DK329" s="155"/>
      <c r="DL329" s="155">
        <f t="shared" si="178"/>
        <v>48448644.472222224</v>
      </c>
      <c r="DM329" s="155">
        <f t="shared" si="188"/>
        <v>1114318822.8611109</v>
      </c>
      <c r="DN329" s="1">
        <f t="shared" si="189"/>
        <v>2024</v>
      </c>
    </row>
    <row r="330" spans="1:118" ht="13" x14ac:dyDescent="0.25">
      <c r="A330" s="80" t="s">
        <v>460</v>
      </c>
      <c r="B330" s="80" t="s">
        <v>39</v>
      </c>
      <c r="C330" s="72"/>
      <c r="D330" s="71" t="s">
        <v>88</v>
      </c>
      <c r="E330" s="142" t="s">
        <v>987</v>
      </c>
      <c r="F330" s="71" t="s">
        <v>90</v>
      </c>
      <c r="G330" s="73">
        <v>45387</v>
      </c>
      <c r="H330" s="73">
        <v>45413</v>
      </c>
      <c r="I330" s="74" t="s">
        <v>783</v>
      </c>
      <c r="J330" s="74">
        <v>1001602000</v>
      </c>
      <c r="K330" s="75" t="s">
        <v>66</v>
      </c>
      <c r="L330" s="71"/>
      <c r="M330" s="38" t="str">
        <f t="shared" si="176"/>
        <v>6274</v>
      </c>
      <c r="N330" s="71">
        <v>6274001905</v>
      </c>
      <c r="O330" s="75">
        <v>6274001905</v>
      </c>
      <c r="P330" s="76"/>
      <c r="Q330" s="77"/>
      <c r="R330" s="76">
        <v>37962963</v>
      </c>
      <c r="S330" s="170">
        <f t="shared" si="187"/>
        <v>632716.05000000005</v>
      </c>
      <c r="T330" s="155">
        <v>0</v>
      </c>
      <c r="U330" s="155">
        <v>0</v>
      </c>
      <c r="V330" s="155">
        <v>0</v>
      </c>
      <c r="W330" s="155">
        <v>0</v>
      </c>
      <c r="X330" s="155">
        <v>0</v>
      </c>
      <c r="Y330" s="155">
        <v>0</v>
      </c>
      <c r="Z330" s="155">
        <v>0</v>
      </c>
      <c r="AA330" s="155">
        <v>0</v>
      </c>
      <c r="AB330" s="155">
        <v>0</v>
      </c>
      <c r="AC330" s="155">
        <v>0</v>
      </c>
      <c r="AD330" s="155">
        <v>0</v>
      </c>
      <c r="AE330" s="155">
        <v>0</v>
      </c>
      <c r="AF330" s="155">
        <f t="shared" si="179"/>
        <v>0</v>
      </c>
      <c r="AG330" s="156">
        <v>0</v>
      </c>
      <c r="AH330" s="155">
        <v>0</v>
      </c>
      <c r="AI330" s="155">
        <v>0</v>
      </c>
      <c r="AJ330" s="155">
        <v>0</v>
      </c>
      <c r="AK330" s="155">
        <v>0</v>
      </c>
      <c r="AL330" s="155">
        <v>0</v>
      </c>
      <c r="AM330" s="155">
        <v>0</v>
      </c>
      <c r="AN330" s="155">
        <v>0</v>
      </c>
      <c r="AO330" s="155">
        <v>0</v>
      </c>
      <c r="AP330" s="155">
        <v>0</v>
      </c>
      <c r="AQ330" s="155">
        <v>0</v>
      </c>
      <c r="AR330" s="155">
        <v>0</v>
      </c>
      <c r="AS330" s="155">
        <v>0</v>
      </c>
      <c r="AT330" s="155">
        <f t="shared" si="180"/>
        <v>0</v>
      </c>
      <c r="AU330" s="156">
        <v>0</v>
      </c>
      <c r="AV330" s="155">
        <v>0</v>
      </c>
      <c r="AW330" s="155">
        <v>0</v>
      </c>
      <c r="AX330" s="155">
        <v>0</v>
      </c>
      <c r="AY330" s="155">
        <v>0</v>
      </c>
      <c r="AZ330" s="155">
        <v>0</v>
      </c>
      <c r="BA330" s="155">
        <v>0</v>
      </c>
      <c r="BB330" s="155">
        <v>0</v>
      </c>
      <c r="BC330" s="155">
        <v>0</v>
      </c>
      <c r="BD330" s="155">
        <v>0</v>
      </c>
      <c r="BE330" s="155">
        <v>0</v>
      </c>
      <c r="BF330" s="155">
        <v>0</v>
      </c>
      <c r="BG330" s="155">
        <v>0</v>
      </c>
      <c r="BH330" s="155">
        <f t="shared" si="181"/>
        <v>0</v>
      </c>
      <c r="BI330" s="159">
        <v>0</v>
      </c>
      <c r="BJ330" s="155">
        <v>0</v>
      </c>
      <c r="BK330" s="155">
        <v>0</v>
      </c>
      <c r="BL330" s="155">
        <v>0</v>
      </c>
      <c r="BM330" s="155">
        <v>0</v>
      </c>
      <c r="BN330" s="155">
        <v>0</v>
      </c>
      <c r="BO330" s="155">
        <v>0</v>
      </c>
      <c r="BP330" s="155">
        <v>0</v>
      </c>
      <c r="BQ330" s="155">
        <v>0</v>
      </c>
      <c r="BR330" s="155">
        <v>0</v>
      </c>
      <c r="BS330" s="155">
        <v>0</v>
      </c>
      <c r="BT330" s="155">
        <v>0</v>
      </c>
      <c r="BU330" s="155">
        <v>0</v>
      </c>
      <c r="BV330" s="155">
        <f t="shared" si="182"/>
        <v>0</v>
      </c>
      <c r="BW330" s="156">
        <v>0</v>
      </c>
      <c r="BX330" s="157"/>
      <c r="BY330" s="157"/>
      <c r="BZ330" s="157"/>
      <c r="CA330" s="157"/>
      <c r="CB330" s="157">
        <v>632716.05000000005</v>
      </c>
      <c r="CC330" s="157">
        <v>632716.05000000005</v>
      </c>
      <c r="CD330" s="157">
        <v>632716.05000000005</v>
      </c>
      <c r="CE330" s="157">
        <v>632716.05000000005</v>
      </c>
      <c r="CF330" s="157">
        <v>632716.05000000005</v>
      </c>
      <c r="CG330" s="157">
        <v>632716.05000000005</v>
      </c>
      <c r="CH330" s="157">
        <v>632716.05000000005</v>
      </c>
      <c r="CI330" s="157">
        <v>632716.05000000005</v>
      </c>
      <c r="CJ330" s="155">
        <f t="shared" si="184"/>
        <v>5061728.3999999994</v>
      </c>
      <c r="CK330" s="156">
        <f>+R330-CJ330</f>
        <v>32901234.600000001</v>
      </c>
      <c r="CL330" s="155">
        <v>632716.05000000005</v>
      </c>
      <c r="CM330" s="155">
        <v>632716.05000000005</v>
      </c>
      <c r="CN330" s="155">
        <v>632716.05000000005</v>
      </c>
      <c r="CO330" s="155">
        <v>632716.05000000005</v>
      </c>
      <c r="CP330" s="155">
        <v>632716.05000000005</v>
      </c>
      <c r="CQ330" s="155">
        <v>632716.05000000005</v>
      </c>
      <c r="CR330" s="155">
        <v>632716.05000000005</v>
      </c>
      <c r="CS330" s="155">
        <v>632716.05000000005</v>
      </c>
      <c r="CT330" s="155">
        <v>632716.05000000005</v>
      </c>
      <c r="CU330" s="155">
        <v>632716.05000000005</v>
      </c>
      <c r="CV330" s="155">
        <v>632716.05000000005</v>
      </c>
      <c r="CW330" s="155">
        <v>632716.05000000005</v>
      </c>
      <c r="CX330" s="155">
        <f t="shared" si="177"/>
        <v>7592592.5999999987</v>
      </c>
      <c r="CY330" s="155">
        <f t="shared" si="185"/>
        <v>25308642.000000004</v>
      </c>
      <c r="CZ330" s="155">
        <f t="shared" si="186"/>
        <v>632716.05000000005</v>
      </c>
      <c r="DA330" s="155">
        <v>632716.05000000005</v>
      </c>
      <c r="DB330" s="155">
        <v>632716.05000000005</v>
      </c>
      <c r="DC330" s="155">
        <v>632716.05000000005</v>
      </c>
      <c r="DD330" s="155"/>
      <c r="DE330" s="155"/>
      <c r="DF330" s="155"/>
      <c r="DG330" s="155"/>
      <c r="DH330" s="155"/>
      <c r="DI330" s="155"/>
      <c r="DJ330" s="155"/>
      <c r="DK330" s="155"/>
      <c r="DL330" s="155">
        <f t="shared" si="178"/>
        <v>2530864.2000000002</v>
      </c>
      <c r="DM330" s="155">
        <f t="shared" si="188"/>
        <v>22777777.800000004</v>
      </c>
      <c r="DN330" s="1">
        <f t="shared" si="189"/>
        <v>2024</v>
      </c>
    </row>
    <row r="331" spans="1:118" ht="13" x14ac:dyDescent="0.25">
      <c r="A331" s="80" t="s">
        <v>460</v>
      </c>
      <c r="B331" s="80" t="s">
        <v>39</v>
      </c>
      <c r="C331" s="72"/>
      <c r="D331" s="71" t="s">
        <v>88</v>
      </c>
      <c r="E331" s="142" t="s">
        <v>988</v>
      </c>
      <c r="F331" s="71" t="s">
        <v>90</v>
      </c>
      <c r="G331" s="73">
        <v>45387</v>
      </c>
      <c r="H331" s="73">
        <v>45413</v>
      </c>
      <c r="I331" s="74" t="s">
        <v>783</v>
      </c>
      <c r="J331" s="74">
        <v>1001602000</v>
      </c>
      <c r="K331" s="75" t="s">
        <v>66</v>
      </c>
      <c r="L331" s="71"/>
      <c r="M331" s="38" t="str">
        <f t="shared" si="176"/>
        <v>6274</v>
      </c>
      <c r="N331" s="71">
        <v>6274001905</v>
      </c>
      <c r="O331" s="75">
        <v>6274001905</v>
      </c>
      <c r="P331" s="76"/>
      <c r="Q331" s="77"/>
      <c r="R331" s="76">
        <v>37962963</v>
      </c>
      <c r="S331" s="170">
        <f t="shared" si="187"/>
        <v>632716.05000000005</v>
      </c>
      <c r="T331" s="155">
        <v>0</v>
      </c>
      <c r="U331" s="155">
        <v>0</v>
      </c>
      <c r="V331" s="155">
        <v>0</v>
      </c>
      <c r="W331" s="155">
        <v>0</v>
      </c>
      <c r="X331" s="155">
        <v>0</v>
      </c>
      <c r="Y331" s="155">
        <v>0</v>
      </c>
      <c r="Z331" s="155">
        <v>0</v>
      </c>
      <c r="AA331" s="155">
        <v>0</v>
      </c>
      <c r="AB331" s="155">
        <v>0</v>
      </c>
      <c r="AC331" s="155">
        <v>0</v>
      </c>
      <c r="AD331" s="155">
        <v>0</v>
      </c>
      <c r="AE331" s="155">
        <v>0</v>
      </c>
      <c r="AF331" s="155">
        <f t="shared" si="179"/>
        <v>0</v>
      </c>
      <c r="AG331" s="156">
        <v>0</v>
      </c>
      <c r="AH331" s="155">
        <v>0</v>
      </c>
      <c r="AI331" s="155">
        <v>0</v>
      </c>
      <c r="AJ331" s="155">
        <v>0</v>
      </c>
      <c r="AK331" s="155">
        <v>0</v>
      </c>
      <c r="AL331" s="155">
        <v>0</v>
      </c>
      <c r="AM331" s="155">
        <v>0</v>
      </c>
      <c r="AN331" s="155">
        <v>0</v>
      </c>
      <c r="AO331" s="155">
        <v>0</v>
      </c>
      <c r="AP331" s="155">
        <v>0</v>
      </c>
      <c r="AQ331" s="155">
        <v>0</v>
      </c>
      <c r="AR331" s="155">
        <v>0</v>
      </c>
      <c r="AS331" s="155">
        <v>0</v>
      </c>
      <c r="AT331" s="155">
        <f t="shared" si="180"/>
        <v>0</v>
      </c>
      <c r="AU331" s="156">
        <v>0</v>
      </c>
      <c r="AV331" s="155">
        <v>0</v>
      </c>
      <c r="AW331" s="155">
        <v>0</v>
      </c>
      <c r="AX331" s="155">
        <v>0</v>
      </c>
      <c r="AY331" s="155">
        <v>0</v>
      </c>
      <c r="AZ331" s="155">
        <v>0</v>
      </c>
      <c r="BA331" s="155">
        <v>0</v>
      </c>
      <c r="BB331" s="155">
        <v>0</v>
      </c>
      <c r="BC331" s="155">
        <v>0</v>
      </c>
      <c r="BD331" s="155">
        <v>0</v>
      </c>
      <c r="BE331" s="155">
        <v>0</v>
      </c>
      <c r="BF331" s="155">
        <v>0</v>
      </c>
      <c r="BG331" s="155">
        <v>0</v>
      </c>
      <c r="BH331" s="155">
        <f t="shared" si="181"/>
        <v>0</v>
      </c>
      <c r="BI331" s="159">
        <v>0</v>
      </c>
      <c r="BJ331" s="155">
        <v>0</v>
      </c>
      <c r="BK331" s="155">
        <v>0</v>
      </c>
      <c r="BL331" s="155">
        <v>0</v>
      </c>
      <c r="BM331" s="155">
        <v>0</v>
      </c>
      <c r="BN331" s="155">
        <v>0</v>
      </c>
      <c r="BO331" s="155">
        <v>0</v>
      </c>
      <c r="BP331" s="155">
        <v>0</v>
      </c>
      <c r="BQ331" s="155">
        <v>0</v>
      </c>
      <c r="BR331" s="155">
        <v>0</v>
      </c>
      <c r="BS331" s="155">
        <v>0</v>
      </c>
      <c r="BT331" s="155">
        <v>0</v>
      </c>
      <c r="BU331" s="155">
        <v>0</v>
      </c>
      <c r="BV331" s="155">
        <f t="shared" si="182"/>
        <v>0</v>
      </c>
      <c r="BW331" s="156">
        <v>0</v>
      </c>
      <c r="BX331" s="157"/>
      <c r="BY331" s="157"/>
      <c r="BZ331" s="157"/>
      <c r="CA331" s="157"/>
      <c r="CB331" s="157">
        <v>632716.05000000005</v>
      </c>
      <c r="CC331" s="157">
        <v>632716.05000000005</v>
      </c>
      <c r="CD331" s="157">
        <v>632716.05000000005</v>
      </c>
      <c r="CE331" s="157">
        <v>632716.05000000005</v>
      </c>
      <c r="CF331" s="157">
        <v>632716.05000000005</v>
      </c>
      <c r="CG331" s="157">
        <v>632716.05000000005</v>
      </c>
      <c r="CH331" s="157">
        <v>632716.05000000005</v>
      </c>
      <c r="CI331" s="157">
        <v>632716.05000000005</v>
      </c>
      <c r="CJ331" s="155">
        <f t="shared" si="184"/>
        <v>5061728.3999999994</v>
      </c>
      <c r="CK331" s="156">
        <f>+R331-CJ331</f>
        <v>32901234.600000001</v>
      </c>
      <c r="CL331" s="155">
        <v>632716.05000000005</v>
      </c>
      <c r="CM331" s="155">
        <v>632716.05000000005</v>
      </c>
      <c r="CN331" s="155">
        <v>632716.05000000005</v>
      </c>
      <c r="CO331" s="155">
        <v>632716.05000000005</v>
      </c>
      <c r="CP331" s="155">
        <v>632716.05000000005</v>
      </c>
      <c r="CQ331" s="155">
        <v>632716.05000000005</v>
      </c>
      <c r="CR331" s="155">
        <v>632716.05000000005</v>
      </c>
      <c r="CS331" s="155">
        <v>632716.05000000005</v>
      </c>
      <c r="CT331" s="155">
        <v>632716.05000000005</v>
      </c>
      <c r="CU331" s="155">
        <v>632716.05000000005</v>
      </c>
      <c r="CV331" s="155">
        <v>632716.05000000005</v>
      </c>
      <c r="CW331" s="155">
        <v>632716.05000000005</v>
      </c>
      <c r="CX331" s="155">
        <f t="shared" si="177"/>
        <v>7592592.5999999987</v>
      </c>
      <c r="CY331" s="155">
        <f t="shared" si="185"/>
        <v>25308642.000000004</v>
      </c>
      <c r="CZ331" s="155">
        <f t="shared" si="186"/>
        <v>632716.05000000005</v>
      </c>
      <c r="DA331" s="155">
        <v>632716.05000000005</v>
      </c>
      <c r="DB331" s="155">
        <v>632716.05000000005</v>
      </c>
      <c r="DC331" s="155">
        <v>632716.05000000005</v>
      </c>
      <c r="DD331" s="155"/>
      <c r="DE331" s="155"/>
      <c r="DF331" s="155"/>
      <c r="DG331" s="155"/>
      <c r="DH331" s="155"/>
      <c r="DI331" s="155"/>
      <c r="DJ331" s="155"/>
      <c r="DK331" s="155"/>
      <c r="DL331" s="155">
        <f t="shared" si="178"/>
        <v>2530864.2000000002</v>
      </c>
      <c r="DM331" s="155">
        <f t="shared" si="188"/>
        <v>22777777.800000004</v>
      </c>
      <c r="DN331" s="1">
        <f t="shared" si="189"/>
        <v>2024</v>
      </c>
    </row>
    <row r="332" spans="1:118" ht="13" x14ac:dyDescent="0.25">
      <c r="A332" s="38" t="s">
        <v>38</v>
      </c>
      <c r="B332" s="38" t="s">
        <v>39</v>
      </c>
      <c r="C332" s="89"/>
      <c r="D332" s="38" t="s">
        <v>82</v>
      </c>
      <c r="E332" s="151" t="s">
        <v>83</v>
      </c>
      <c r="F332" s="38" t="s">
        <v>84</v>
      </c>
      <c r="G332" s="57">
        <v>45414</v>
      </c>
      <c r="H332" s="57">
        <v>45444</v>
      </c>
      <c r="I332" s="90" t="s">
        <v>1223</v>
      </c>
      <c r="J332" s="151" t="s">
        <v>613</v>
      </c>
      <c r="K332" s="96" t="s">
        <v>46</v>
      </c>
      <c r="L332" s="38"/>
      <c r="M332" s="38" t="str">
        <f t="shared" si="176"/>
        <v>6274</v>
      </c>
      <c r="N332" s="38">
        <v>6274001903</v>
      </c>
      <c r="O332" s="96">
        <v>6274001903</v>
      </c>
      <c r="P332" s="92"/>
      <c r="Q332" s="58"/>
      <c r="R332" s="92">
        <v>48500000</v>
      </c>
      <c r="S332" s="93">
        <f t="shared" si="187"/>
        <v>336805.55555555556</v>
      </c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95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95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60"/>
      <c r="BQ332" s="60"/>
      <c r="BR332" s="60"/>
      <c r="BS332" s="60"/>
      <c r="BT332" s="60"/>
      <c r="BU332" s="60"/>
      <c r="BV332" s="41">
        <f t="shared" si="182"/>
        <v>0</v>
      </c>
      <c r="BW332" s="95">
        <f>R332-BV332</f>
        <v>48500000</v>
      </c>
      <c r="BX332" s="61"/>
      <c r="BY332" s="61"/>
      <c r="BZ332" s="61"/>
      <c r="CA332" s="61"/>
      <c r="CB332" s="61"/>
      <c r="CC332" s="61">
        <v>1347222.2222222222</v>
      </c>
      <c r="CD332" s="61">
        <v>1347222.2222222222</v>
      </c>
      <c r="CE332" s="61">
        <v>1347222.2222222222</v>
      </c>
      <c r="CF332" s="61">
        <v>1347222.2222222222</v>
      </c>
      <c r="CG332" s="61">
        <v>1347222.2222222222</v>
      </c>
      <c r="CH332" s="61">
        <v>1347222.2222222222</v>
      </c>
      <c r="CI332" s="61">
        <v>1347222.2222222222</v>
      </c>
      <c r="CJ332" s="41">
        <f t="shared" si="184"/>
        <v>9430555.555555556</v>
      </c>
      <c r="CK332" s="95">
        <f>+BW332-CJ332</f>
        <v>39069444.444444448</v>
      </c>
      <c r="CL332" s="41">
        <v>1347222.2222222222</v>
      </c>
      <c r="CM332" s="41">
        <v>1347222.2222222222</v>
      </c>
      <c r="CN332" s="41">
        <v>1347222.2222222222</v>
      </c>
      <c r="CO332" s="41">
        <v>1347222.2222222222</v>
      </c>
      <c r="CP332" s="41">
        <v>1347222.2222222222</v>
      </c>
      <c r="CQ332" s="41">
        <v>1347222.2222222222</v>
      </c>
      <c r="CR332" s="41">
        <v>1347222.2222222222</v>
      </c>
      <c r="CS332" s="41">
        <v>1347222.2222222222</v>
      </c>
      <c r="CT332" s="41">
        <v>1347222.2222222222</v>
      </c>
      <c r="CU332" s="41">
        <v>1347222.2222222222</v>
      </c>
      <c r="CV332" s="41">
        <v>1347222.2222222222</v>
      </c>
      <c r="CW332" s="41">
        <v>1347222.2222222222</v>
      </c>
      <c r="CX332" s="41">
        <f t="shared" si="177"/>
        <v>16166666.666666666</v>
      </c>
      <c r="CY332" s="41">
        <f t="shared" si="185"/>
        <v>22902777.777777784</v>
      </c>
      <c r="CZ332" s="41">
        <f t="shared" si="186"/>
        <v>336805.55555555556</v>
      </c>
      <c r="DA332" s="41">
        <v>336805.55555555556</v>
      </c>
      <c r="DB332" s="41">
        <v>336805.55555555556</v>
      </c>
      <c r="DC332" s="41">
        <v>336805.55555555556</v>
      </c>
      <c r="DD332" s="41"/>
      <c r="DE332" s="41"/>
      <c r="DF332" s="41"/>
      <c r="DG332" s="41"/>
      <c r="DH332" s="41"/>
      <c r="DI332" s="41"/>
      <c r="DJ332" s="41"/>
      <c r="DK332" s="41"/>
      <c r="DL332" s="41">
        <f t="shared" si="178"/>
        <v>1347222.2222222222</v>
      </c>
      <c r="DM332" s="41">
        <f t="shared" si="188"/>
        <v>21555555.55555556</v>
      </c>
      <c r="DN332" s="42">
        <f t="shared" si="189"/>
        <v>2024</v>
      </c>
    </row>
    <row r="333" spans="1:118" ht="13" x14ac:dyDescent="0.25">
      <c r="A333" s="38" t="s">
        <v>38</v>
      </c>
      <c r="B333" s="38" t="s">
        <v>39</v>
      </c>
      <c r="C333" s="89"/>
      <c r="D333" s="38" t="s">
        <v>88</v>
      </c>
      <c r="E333" s="151" t="s">
        <v>89</v>
      </c>
      <c r="F333" s="38" t="s">
        <v>90</v>
      </c>
      <c r="G333" s="57">
        <v>45414</v>
      </c>
      <c r="H333" s="57">
        <v>45444</v>
      </c>
      <c r="I333" s="90" t="s">
        <v>1228</v>
      </c>
      <c r="J333" s="151" t="s">
        <v>94</v>
      </c>
      <c r="K333" s="96" t="s">
        <v>66</v>
      </c>
      <c r="L333" s="38"/>
      <c r="M333" s="38" t="str">
        <f t="shared" si="176"/>
        <v>6274</v>
      </c>
      <c r="N333" s="38">
        <v>6274001905</v>
      </c>
      <c r="O333" s="96">
        <v>6274001905</v>
      </c>
      <c r="P333" s="92"/>
      <c r="Q333" s="58"/>
      <c r="R333" s="92">
        <v>37962963</v>
      </c>
      <c r="S333" s="93">
        <f t="shared" si="187"/>
        <v>316358.02500000002</v>
      </c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95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95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60"/>
      <c r="BQ333" s="60"/>
      <c r="BR333" s="60"/>
      <c r="BS333" s="60"/>
      <c r="BT333" s="60"/>
      <c r="BU333" s="60"/>
      <c r="BV333" s="41">
        <f t="shared" si="182"/>
        <v>0</v>
      </c>
      <c r="BW333" s="95">
        <f>R333-BV333</f>
        <v>37962963</v>
      </c>
      <c r="BX333" s="61"/>
      <c r="BY333" s="61"/>
      <c r="BZ333" s="61"/>
      <c r="CA333" s="41"/>
      <c r="CB333" s="41"/>
      <c r="CC333" s="41">
        <v>632716.05000000005</v>
      </c>
      <c r="CD333" s="41">
        <v>632716.05000000005</v>
      </c>
      <c r="CE333" s="41">
        <v>632716.05000000005</v>
      </c>
      <c r="CF333" s="41">
        <v>632716.05000000005</v>
      </c>
      <c r="CG333" s="41">
        <v>632716.05000000005</v>
      </c>
      <c r="CH333" s="41">
        <v>632716.05000000005</v>
      </c>
      <c r="CI333" s="41">
        <v>632716.05000000005</v>
      </c>
      <c r="CJ333" s="41">
        <f t="shared" si="184"/>
        <v>4429012.3499999996</v>
      </c>
      <c r="CK333" s="95">
        <f>+BW333-CJ333</f>
        <v>33533950.649999999</v>
      </c>
      <c r="CL333" s="41">
        <v>632716.05000000005</v>
      </c>
      <c r="CM333" s="41">
        <v>632716.05000000005</v>
      </c>
      <c r="CN333" s="41">
        <v>632716.05000000005</v>
      </c>
      <c r="CO333" s="41">
        <v>632716.05000000005</v>
      </c>
      <c r="CP333" s="41">
        <v>632716.05000000005</v>
      </c>
      <c r="CQ333" s="41">
        <v>632716.05000000005</v>
      </c>
      <c r="CR333" s="41">
        <v>632716.05000000005</v>
      </c>
      <c r="CS333" s="41">
        <v>632716.05000000005</v>
      </c>
      <c r="CT333" s="41">
        <v>632716.05000000005</v>
      </c>
      <c r="CU333" s="41">
        <v>632716.05000000005</v>
      </c>
      <c r="CV333" s="41">
        <v>632716.05000000005</v>
      </c>
      <c r="CW333" s="41">
        <v>632716.05000000005</v>
      </c>
      <c r="CX333" s="41">
        <f t="shared" si="177"/>
        <v>7592592.5999999987</v>
      </c>
      <c r="CY333" s="41">
        <f t="shared" si="185"/>
        <v>25941358.050000001</v>
      </c>
      <c r="CZ333" s="41">
        <f t="shared" si="186"/>
        <v>316358.02500000002</v>
      </c>
      <c r="DA333" s="41">
        <v>316358.02500000002</v>
      </c>
      <c r="DB333" s="41">
        <v>316358.02500000002</v>
      </c>
      <c r="DC333" s="41">
        <v>316358.02500000002</v>
      </c>
      <c r="DD333" s="41"/>
      <c r="DE333" s="41"/>
      <c r="DF333" s="41"/>
      <c r="DG333" s="41"/>
      <c r="DH333" s="41"/>
      <c r="DI333" s="41"/>
      <c r="DJ333" s="41"/>
      <c r="DK333" s="41"/>
      <c r="DL333" s="41">
        <f t="shared" si="178"/>
        <v>1265432.1000000001</v>
      </c>
      <c r="DM333" s="41">
        <f t="shared" si="188"/>
        <v>24675925.949999999</v>
      </c>
      <c r="DN333" s="42">
        <f t="shared" si="189"/>
        <v>2024</v>
      </c>
    </row>
    <row r="334" spans="1:118" ht="13" x14ac:dyDescent="0.25">
      <c r="A334" s="38" t="s">
        <v>38</v>
      </c>
      <c r="B334" s="38" t="s">
        <v>39</v>
      </c>
      <c r="C334" s="89"/>
      <c r="D334" s="38" t="s">
        <v>88</v>
      </c>
      <c r="E334" s="151" t="s">
        <v>91</v>
      </c>
      <c r="F334" s="38" t="s">
        <v>90</v>
      </c>
      <c r="G334" s="57">
        <v>45414</v>
      </c>
      <c r="H334" s="57">
        <v>45444</v>
      </c>
      <c r="I334" s="90" t="s">
        <v>1228</v>
      </c>
      <c r="J334" s="151" t="s">
        <v>94</v>
      </c>
      <c r="K334" s="96" t="s">
        <v>66</v>
      </c>
      <c r="L334" s="38"/>
      <c r="M334" s="38" t="str">
        <f t="shared" si="176"/>
        <v>6274</v>
      </c>
      <c r="N334" s="38">
        <v>6274001905</v>
      </c>
      <c r="O334" s="96">
        <v>6274001905</v>
      </c>
      <c r="P334" s="92"/>
      <c r="Q334" s="58"/>
      <c r="R334" s="92">
        <v>37962963</v>
      </c>
      <c r="S334" s="93">
        <f t="shared" si="187"/>
        <v>316358.02500000002</v>
      </c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95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95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60"/>
      <c r="BQ334" s="60"/>
      <c r="BR334" s="60"/>
      <c r="BS334" s="60"/>
      <c r="BT334" s="60"/>
      <c r="BU334" s="60"/>
      <c r="BV334" s="41">
        <f t="shared" si="182"/>
        <v>0</v>
      </c>
      <c r="BW334" s="95">
        <f>R334-BV334</f>
        <v>37962963</v>
      </c>
      <c r="BX334" s="61"/>
      <c r="BY334" s="61"/>
      <c r="BZ334" s="61"/>
      <c r="CA334" s="41"/>
      <c r="CB334" s="41"/>
      <c r="CC334" s="41">
        <v>632716.05000000005</v>
      </c>
      <c r="CD334" s="41">
        <v>632716.05000000005</v>
      </c>
      <c r="CE334" s="41">
        <v>632716.05000000005</v>
      </c>
      <c r="CF334" s="41">
        <v>632716.05000000005</v>
      </c>
      <c r="CG334" s="41">
        <v>632716.05000000005</v>
      </c>
      <c r="CH334" s="41">
        <v>632716.05000000005</v>
      </c>
      <c r="CI334" s="41">
        <v>632716.05000000005</v>
      </c>
      <c r="CJ334" s="41">
        <f t="shared" si="184"/>
        <v>4429012.3499999996</v>
      </c>
      <c r="CK334" s="95">
        <f>+BW334-CJ334</f>
        <v>33533950.649999999</v>
      </c>
      <c r="CL334" s="41">
        <v>632716.05000000005</v>
      </c>
      <c r="CM334" s="41">
        <v>632716.05000000005</v>
      </c>
      <c r="CN334" s="41">
        <v>632716.05000000005</v>
      </c>
      <c r="CO334" s="41">
        <v>632716.05000000005</v>
      </c>
      <c r="CP334" s="41">
        <v>632716.05000000005</v>
      </c>
      <c r="CQ334" s="41">
        <v>632716.05000000005</v>
      </c>
      <c r="CR334" s="41">
        <v>632716.05000000005</v>
      </c>
      <c r="CS334" s="41">
        <v>632716.05000000005</v>
      </c>
      <c r="CT334" s="41">
        <v>632716.05000000005</v>
      </c>
      <c r="CU334" s="41">
        <v>632716.05000000005</v>
      </c>
      <c r="CV334" s="41">
        <v>632716.05000000005</v>
      </c>
      <c r="CW334" s="41">
        <v>632716.05000000005</v>
      </c>
      <c r="CX334" s="41">
        <f t="shared" si="177"/>
        <v>7592592.5999999987</v>
      </c>
      <c r="CY334" s="41">
        <f t="shared" si="185"/>
        <v>25941358.050000001</v>
      </c>
      <c r="CZ334" s="41">
        <f t="shared" si="186"/>
        <v>316358.02500000002</v>
      </c>
      <c r="DA334" s="41">
        <v>316358.02500000002</v>
      </c>
      <c r="DB334" s="41">
        <v>316358.02500000002</v>
      </c>
      <c r="DC334" s="41">
        <v>316358.02500000002</v>
      </c>
      <c r="DD334" s="41"/>
      <c r="DE334" s="41"/>
      <c r="DF334" s="41"/>
      <c r="DG334" s="41"/>
      <c r="DH334" s="41"/>
      <c r="DI334" s="41"/>
      <c r="DJ334" s="41"/>
      <c r="DK334" s="41"/>
      <c r="DL334" s="41">
        <f t="shared" si="178"/>
        <v>1265432.1000000001</v>
      </c>
      <c r="DM334" s="41">
        <f t="shared" si="188"/>
        <v>24675925.949999999</v>
      </c>
      <c r="DN334" s="42">
        <f t="shared" si="189"/>
        <v>2024</v>
      </c>
    </row>
    <row r="335" spans="1:118" ht="13" x14ac:dyDescent="0.25">
      <c r="A335" s="38" t="s">
        <v>38</v>
      </c>
      <c r="B335" s="38" t="s">
        <v>39</v>
      </c>
      <c r="C335" s="89"/>
      <c r="D335" s="38" t="s">
        <v>82</v>
      </c>
      <c r="E335" s="151" t="s">
        <v>85</v>
      </c>
      <c r="F335" s="38" t="s">
        <v>86</v>
      </c>
      <c r="G335" s="57">
        <v>45415</v>
      </c>
      <c r="H335" s="57">
        <v>45444</v>
      </c>
      <c r="I335" s="90" t="s">
        <v>1223</v>
      </c>
      <c r="J335" s="151" t="s">
        <v>637</v>
      </c>
      <c r="K335" s="96" t="s">
        <v>87</v>
      </c>
      <c r="L335" s="38"/>
      <c r="M335" s="38" t="str">
        <f t="shared" si="176"/>
        <v>6274</v>
      </c>
      <c r="N335" s="38">
        <v>6274001903</v>
      </c>
      <c r="O335" s="96">
        <v>6274001903</v>
      </c>
      <c r="P335" s="92"/>
      <c r="Q335" s="58"/>
      <c r="R335" s="92">
        <v>40000000</v>
      </c>
      <c r="S335" s="93">
        <f t="shared" si="187"/>
        <v>277777.77777777775</v>
      </c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95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95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60"/>
      <c r="BQ335" s="60"/>
      <c r="BR335" s="60"/>
      <c r="BS335" s="60"/>
      <c r="BT335" s="60"/>
      <c r="BU335" s="60"/>
      <c r="BV335" s="41">
        <f t="shared" si="182"/>
        <v>0</v>
      </c>
      <c r="BW335" s="95">
        <f>R335-BV335</f>
        <v>40000000</v>
      </c>
      <c r="BX335" s="61"/>
      <c r="BY335" s="61"/>
      <c r="BZ335" s="61"/>
      <c r="CA335" s="41"/>
      <c r="CB335" s="41"/>
      <c r="CC335" s="41">
        <v>666666.66666666663</v>
      </c>
      <c r="CD335" s="41">
        <v>666666.66666666663</v>
      </c>
      <c r="CE335" s="41">
        <v>666666.66666666663</v>
      </c>
      <c r="CF335" s="41">
        <v>666666.66666666663</v>
      </c>
      <c r="CG335" s="41">
        <v>666666.66666666663</v>
      </c>
      <c r="CH335" s="41">
        <v>666666.66666666663</v>
      </c>
      <c r="CI335" s="41">
        <v>666666.66666666663</v>
      </c>
      <c r="CJ335" s="41">
        <f t="shared" si="184"/>
        <v>4666666.666666666</v>
      </c>
      <c r="CK335" s="95">
        <f>+BW335-CJ335</f>
        <v>35333333.333333336</v>
      </c>
      <c r="CL335" s="41">
        <v>666666.66666666663</v>
      </c>
      <c r="CM335" s="41">
        <v>666666.66666666663</v>
      </c>
      <c r="CN335" s="41">
        <v>666666.66666666663</v>
      </c>
      <c r="CO335" s="41">
        <v>666666.66666666663</v>
      </c>
      <c r="CP335" s="41">
        <v>666666.66666666663</v>
      </c>
      <c r="CQ335" s="41">
        <v>666666.66666666663</v>
      </c>
      <c r="CR335" s="41">
        <v>666666.66666666663</v>
      </c>
      <c r="CS335" s="41">
        <v>666666.66666666663</v>
      </c>
      <c r="CT335" s="41">
        <v>666666.66666666663</v>
      </c>
      <c r="CU335" s="41">
        <v>666666.66666666663</v>
      </c>
      <c r="CV335" s="41">
        <v>666666.66666666663</v>
      </c>
      <c r="CW335" s="41">
        <v>666666.66666666663</v>
      </c>
      <c r="CX335" s="41">
        <f t="shared" si="177"/>
        <v>8000000.0000000009</v>
      </c>
      <c r="CY335" s="41">
        <f t="shared" si="185"/>
        <v>27333333.333333336</v>
      </c>
      <c r="CZ335" s="41">
        <f t="shared" si="186"/>
        <v>277777.77777777775</v>
      </c>
      <c r="DA335" s="41">
        <v>277777.77777777775</v>
      </c>
      <c r="DB335" s="41">
        <v>277777.77777777775</v>
      </c>
      <c r="DC335" s="41">
        <v>277777.77777777775</v>
      </c>
      <c r="DD335" s="41"/>
      <c r="DE335" s="41"/>
      <c r="DF335" s="41"/>
      <c r="DG335" s="41"/>
      <c r="DH335" s="41"/>
      <c r="DI335" s="41"/>
      <c r="DJ335" s="41"/>
      <c r="DK335" s="41"/>
      <c r="DL335" s="41">
        <f t="shared" si="178"/>
        <v>1111111.111111111</v>
      </c>
      <c r="DM335" s="41">
        <f t="shared" si="188"/>
        <v>26222222.222222224</v>
      </c>
      <c r="DN335" s="42">
        <f t="shared" si="189"/>
        <v>2024</v>
      </c>
    </row>
    <row r="336" spans="1:118" ht="13" x14ac:dyDescent="0.25">
      <c r="A336" s="80" t="s">
        <v>714</v>
      </c>
      <c r="B336" s="80" t="s">
        <v>39</v>
      </c>
      <c r="C336" s="72"/>
      <c r="D336" s="71" t="s">
        <v>610</v>
      </c>
      <c r="E336" s="142" t="s">
        <v>990</v>
      </c>
      <c r="F336" s="71" t="s">
        <v>611</v>
      </c>
      <c r="G336" s="73">
        <v>45427</v>
      </c>
      <c r="H336" s="73">
        <v>45444</v>
      </c>
      <c r="I336" s="74" t="s">
        <v>717</v>
      </c>
      <c r="J336" s="74">
        <v>1001601400</v>
      </c>
      <c r="K336" s="75" t="s">
        <v>46</v>
      </c>
      <c r="L336" s="71"/>
      <c r="M336" s="38" t="str">
        <f t="shared" si="176"/>
        <v>6273</v>
      </c>
      <c r="N336" s="71">
        <v>6273001908</v>
      </c>
      <c r="O336" s="75">
        <v>6273001908</v>
      </c>
      <c r="P336" s="76"/>
      <c r="Q336" s="77"/>
      <c r="R336" s="76">
        <v>20900000</v>
      </c>
      <c r="S336" s="170">
        <f t="shared" si="187"/>
        <v>580555.5555555555</v>
      </c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>
        <f>+SUM(T336:AE336)</f>
        <v>0</v>
      </c>
      <c r="AG336" s="156">
        <v>0</v>
      </c>
      <c r="AH336" s="155">
        <v>0</v>
      </c>
      <c r="AI336" s="155">
        <v>0</v>
      </c>
      <c r="AJ336" s="155">
        <v>0</v>
      </c>
      <c r="AK336" s="155">
        <v>0</v>
      </c>
      <c r="AL336" s="155">
        <v>0</v>
      </c>
      <c r="AM336" s="155">
        <v>0</v>
      </c>
      <c r="AN336" s="155">
        <v>0</v>
      </c>
      <c r="AO336" s="155">
        <v>0</v>
      </c>
      <c r="AP336" s="155">
        <v>0</v>
      </c>
      <c r="AQ336" s="155">
        <v>0</v>
      </c>
      <c r="AR336" s="155">
        <v>0</v>
      </c>
      <c r="AS336" s="155">
        <v>0</v>
      </c>
      <c r="AT336" s="155">
        <f>+SUM(AH336:AS336)</f>
        <v>0</v>
      </c>
      <c r="AU336" s="156">
        <v>0</v>
      </c>
      <c r="AV336" s="155">
        <v>0</v>
      </c>
      <c r="AW336" s="155">
        <v>0</v>
      </c>
      <c r="AX336" s="155">
        <v>0</v>
      </c>
      <c r="AY336" s="155">
        <v>0</v>
      </c>
      <c r="AZ336" s="155">
        <v>0</v>
      </c>
      <c r="BA336" s="155">
        <v>0</v>
      </c>
      <c r="BB336" s="155">
        <v>0</v>
      </c>
      <c r="BC336" s="155">
        <v>0</v>
      </c>
      <c r="BD336" s="155">
        <v>0</v>
      </c>
      <c r="BE336" s="155">
        <v>0</v>
      </c>
      <c r="BF336" s="155">
        <v>0</v>
      </c>
      <c r="BG336" s="155">
        <v>0</v>
      </c>
      <c r="BH336" s="155">
        <f>+SUM(AV336:BG336)</f>
        <v>0</v>
      </c>
      <c r="BI336" s="159">
        <v>0</v>
      </c>
      <c r="BJ336" s="155">
        <v>0</v>
      </c>
      <c r="BK336" s="155">
        <v>0</v>
      </c>
      <c r="BL336" s="155">
        <v>0</v>
      </c>
      <c r="BM336" s="155">
        <v>0</v>
      </c>
      <c r="BN336" s="155">
        <v>0</v>
      </c>
      <c r="BO336" s="155">
        <v>0</v>
      </c>
      <c r="BP336" s="155">
        <v>0</v>
      </c>
      <c r="BQ336" s="155">
        <v>0</v>
      </c>
      <c r="BR336" s="155">
        <v>0</v>
      </c>
      <c r="BS336" s="155">
        <v>0</v>
      </c>
      <c r="BT336" s="155">
        <v>0</v>
      </c>
      <c r="BU336" s="155">
        <v>0</v>
      </c>
      <c r="BV336" s="155">
        <f t="shared" si="182"/>
        <v>0</v>
      </c>
      <c r="BW336" s="156">
        <v>0</v>
      </c>
      <c r="BX336" s="155">
        <v>0</v>
      </c>
      <c r="BY336" s="155">
        <v>0</v>
      </c>
      <c r="BZ336" s="155">
        <v>0</v>
      </c>
      <c r="CA336" s="155">
        <v>0</v>
      </c>
      <c r="CB336" s="155">
        <v>0</v>
      </c>
      <c r="CC336" s="155">
        <v>580555.5555555555</v>
      </c>
      <c r="CD336" s="155">
        <v>580555.5555555555</v>
      </c>
      <c r="CE336" s="155">
        <v>580555.5555555555</v>
      </c>
      <c r="CF336" s="155">
        <v>580555.5555555555</v>
      </c>
      <c r="CG336" s="155">
        <v>580555.5555555555</v>
      </c>
      <c r="CH336" s="155">
        <v>580555.5555555555</v>
      </c>
      <c r="CI336" s="155">
        <v>580555.5555555555</v>
      </c>
      <c r="CJ336" s="155">
        <f t="shared" si="184"/>
        <v>4063888.8888888885</v>
      </c>
      <c r="CK336" s="156">
        <f t="shared" ref="CK336:CK348" si="190">+R336-CJ336</f>
        <v>16836111.111111112</v>
      </c>
      <c r="CL336" s="155">
        <v>580555.5555555555</v>
      </c>
      <c r="CM336" s="155">
        <v>580555.5555555555</v>
      </c>
      <c r="CN336" s="155">
        <v>580555.5555555555</v>
      </c>
      <c r="CO336" s="155">
        <v>580555.5555555555</v>
      </c>
      <c r="CP336" s="155">
        <v>580555.5555555555</v>
      </c>
      <c r="CQ336" s="155">
        <v>580555.5555555555</v>
      </c>
      <c r="CR336" s="155">
        <v>580555.5555555555</v>
      </c>
      <c r="CS336" s="155">
        <v>580555.5555555555</v>
      </c>
      <c r="CT336" s="155">
        <v>580555.5555555555</v>
      </c>
      <c r="CU336" s="155">
        <v>580555.5555555555</v>
      </c>
      <c r="CV336" s="155">
        <v>580555.5555555555</v>
      </c>
      <c r="CW336" s="155">
        <v>580555.5555555555</v>
      </c>
      <c r="CX336" s="155">
        <f t="shared" si="177"/>
        <v>6966666.6666666679</v>
      </c>
      <c r="CY336" s="155">
        <f t="shared" si="185"/>
        <v>9869444.444444444</v>
      </c>
      <c r="CZ336" s="155">
        <f t="shared" si="186"/>
        <v>580555.5555555555</v>
      </c>
      <c r="DA336" s="155">
        <v>580555.5555555555</v>
      </c>
      <c r="DB336" s="155">
        <v>580555.5555555555</v>
      </c>
      <c r="DC336" s="155">
        <v>580555.5555555555</v>
      </c>
      <c r="DD336" s="155"/>
      <c r="DE336" s="155"/>
      <c r="DF336" s="155"/>
      <c r="DG336" s="155"/>
      <c r="DH336" s="155"/>
      <c r="DI336" s="155"/>
      <c r="DJ336" s="155"/>
      <c r="DK336" s="155"/>
      <c r="DL336" s="155">
        <f t="shared" si="178"/>
        <v>2322222.222222222</v>
      </c>
      <c r="DM336" s="155">
        <f t="shared" si="188"/>
        <v>7547222.222222222</v>
      </c>
      <c r="DN336" s="1">
        <f t="shared" si="189"/>
        <v>2024</v>
      </c>
    </row>
    <row r="337" spans="1:118" ht="13" x14ac:dyDescent="0.25">
      <c r="A337" s="71" t="s">
        <v>195</v>
      </c>
      <c r="B337" s="71" t="s">
        <v>205</v>
      </c>
      <c r="C337" s="72" t="s">
        <v>206</v>
      </c>
      <c r="D337" s="71" t="s">
        <v>82</v>
      </c>
      <c r="E337" s="142" t="s">
        <v>1041</v>
      </c>
      <c r="F337" s="71" t="s">
        <v>263</v>
      </c>
      <c r="G337" s="73">
        <v>45446</v>
      </c>
      <c r="H337" s="73">
        <v>45474</v>
      </c>
      <c r="I337" s="74" t="s">
        <v>1223</v>
      </c>
      <c r="J337" s="142" t="s">
        <v>770</v>
      </c>
      <c r="K337" s="75" t="s">
        <v>264</v>
      </c>
      <c r="L337" s="71" t="s">
        <v>243</v>
      </c>
      <c r="M337" s="38" t="str">
        <f t="shared" si="176"/>
        <v>6274</v>
      </c>
      <c r="N337" s="71">
        <v>6274001903</v>
      </c>
      <c r="O337" s="75">
        <v>6274001903</v>
      </c>
      <c r="P337" s="76"/>
      <c r="Q337" s="77"/>
      <c r="R337" s="76">
        <v>700209603</v>
      </c>
      <c r="S337" s="78">
        <f t="shared" si="187"/>
        <v>4862566.6875</v>
      </c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95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79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120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79"/>
      <c r="BX337" s="41">
        <v>0</v>
      </c>
      <c r="BY337" s="41">
        <v>0</v>
      </c>
      <c r="BZ337" s="41">
        <v>0</v>
      </c>
      <c r="CA337" s="41">
        <v>0</v>
      </c>
      <c r="CB337" s="41">
        <v>0</v>
      </c>
      <c r="CC337" s="41">
        <v>0</v>
      </c>
      <c r="CD337" s="41">
        <v>11670160.050000001</v>
      </c>
      <c r="CE337" s="41">
        <v>11670160.050000001</v>
      </c>
      <c r="CF337" s="41">
        <v>11670160.050000001</v>
      </c>
      <c r="CG337" s="41">
        <v>11670160.050000001</v>
      </c>
      <c r="CH337" s="41">
        <v>11670160.050000001</v>
      </c>
      <c r="CI337" s="41">
        <v>11670160.050000001</v>
      </c>
      <c r="CJ337" s="41">
        <f t="shared" si="184"/>
        <v>70020960.299999997</v>
      </c>
      <c r="CK337" s="79">
        <f t="shared" si="190"/>
        <v>630188642.70000005</v>
      </c>
      <c r="CL337" s="41">
        <v>11670160.050000001</v>
      </c>
      <c r="CM337" s="41">
        <v>11670160.050000001</v>
      </c>
      <c r="CN337" s="41">
        <v>11670160.050000001</v>
      </c>
      <c r="CO337" s="41">
        <v>11670160.050000001</v>
      </c>
      <c r="CP337" s="41">
        <v>11670160.050000001</v>
      </c>
      <c r="CQ337" s="41">
        <v>11670160.050000001</v>
      </c>
      <c r="CR337" s="41">
        <v>11670160.050000001</v>
      </c>
      <c r="CS337" s="41">
        <v>11670160.050000001</v>
      </c>
      <c r="CT337" s="41">
        <v>11670160.050000001</v>
      </c>
      <c r="CU337" s="41">
        <v>11670160.050000001</v>
      </c>
      <c r="CV337" s="41">
        <v>11670160.050000001</v>
      </c>
      <c r="CW337" s="41">
        <v>11670160.050000001</v>
      </c>
      <c r="CX337" s="41">
        <f t="shared" si="177"/>
        <v>140041920.59999999</v>
      </c>
      <c r="CY337" s="41">
        <f t="shared" si="185"/>
        <v>490146722.10000002</v>
      </c>
      <c r="CZ337" s="41">
        <f t="shared" si="186"/>
        <v>4862566.6875</v>
      </c>
      <c r="DA337" s="41">
        <v>4862566.6875</v>
      </c>
      <c r="DB337" s="41">
        <v>4862566.6875</v>
      </c>
      <c r="DC337" s="41">
        <v>4862566.6875</v>
      </c>
      <c r="DD337" s="41"/>
      <c r="DE337" s="41"/>
      <c r="DF337" s="41"/>
      <c r="DG337" s="41"/>
      <c r="DH337" s="41"/>
      <c r="DI337" s="41"/>
      <c r="DJ337" s="41"/>
      <c r="DK337" s="41"/>
      <c r="DL337" s="41">
        <f t="shared" si="178"/>
        <v>19450266.75</v>
      </c>
      <c r="DM337" s="41">
        <f t="shared" si="188"/>
        <v>470696455.35000002</v>
      </c>
      <c r="DN337" s="1">
        <f t="shared" si="189"/>
        <v>2024</v>
      </c>
    </row>
    <row r="338" spans="1:118" ht="13" x14ac:dyDescent="0.25">
      <c r="A338" s="71" t="s">
        <v>195</v>
      </c>
      <c r="B338" s="71" t="s">
        <v>196</v>
      </c>
      <c r="C338" s="72" t="s">
        <v>229</v>
      </c>
      <c r="D338" s="71" t="s">
        <v>82</v>
      </c>
      <c r="E338" s="142" t="s">
        <v>1042</v>
      </c>
      <c r="F338" s="71" t="s">
        <v>265</v>
      </c>
      <c r="G338" s="73">
        <v>45446</v>
      </c>
      <c r="H338" s="73">
        <v>45474</v>
      </c>
      <c r="I338" s="74" t="s">
        <v>1223</v>
      </c>
      <c r="J338" s="142" t="s">
        <v>771</v>
      </c>
      <c r="K338" s="75" t="s">
        <v>266</v>
      </c>
      <c r="L338" s="71" t="s">
        <v>267</v>
      </c>
      <c r="M338" s="83" t="str">
        <f t="shared" si="176"/>
        <v>6274</v>
      </c>
      <c r="N338" s="71">
        <v>6274001903</v>
      </c>
      <c r="O338" s="75">
        <v>6274001903</v>
      </c>
      <c r="P338" s="76"/>
      <c r="Q338" s="77"/>
      <c r="R338" s="76">
        <v>193200000</v>
      </c>
      <c r="S338" s="78">
        <f t="shared" si="187"/>
        <v>1341666.6666666667</v>
      </c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95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79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120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79"/>
      <c r="BX338" s="41">
        <v>0</v>
      </c>
      <c r="BY338" s="41">
        <v>0</v>
      </c>
      <c r="BZ338" s="41">
        <v>0</v>
      </c>
      <c r="CA338" s="41">
        <v>0</v>
      </c>
      <c r="CB338" s="41">
        <v>0</v>
      </c>
      <c r="CC338" s="41">
        <v>0</v>
      </c>
      <c r="CD338" s="41">
        <v>3220000</v>
      </c>
      <c r="CE338" s="41">
        <v>3220000</v>
      </c>
      <c r="CF338" s="41">
        <v>3220000</v>
      </c>
      <c r="CG338" s="41">
        <v>3220000</v>
      </c>
      <c r="CH338" s="41">
        <v>3220000</v>
      </c>
      <c r="CI338" s="41">
        <v>3220000</v>
      </c>
      <c r="CJ338" s="41">
        <f t="shared" si="184"/>
        <v>19320000</v>
      </c>
      <c r="CK338" s="79">
        <f t="shared" si="190"/>
        <v>173880000</v>
      </c>
      <c r="CL338" s="41">
        <v>3220000</v>
      </c>
      <c r="CM338" s="41">
        <v>3220000</v>
      </c>
      <c r="CN338" s="41">
        <v>3220000</v>
      </c>
      <c r="CO338" s="41">
        <v>3220000</v>
      </c>
      <c r="CP338" s="41">
        <v>3220000</v>
      </c>
      <c r="CQ338" s="41">
        <v>3220000</v>
      </c>
      <c r="CR338" s="41">
        <v>3220000</v>
      </c>
      <c r="CS338" s="41">
        <v>3220000</v>
      </c>
      <c r="CT338" s="41">
        <v>3220000</v>
      </c>
      <c r="CU338" s="41">
        <v>3220000</v>
      </c>
      <c r="CV338" s="41">
        <v>3220000</v>
      </c>
      <c r="CW338" s="41">
        <v>3220000</v>
      </c>
      <c r="CX338" s="41">
        <f t="shared" si="177"/>
        <v>38640000</v>
      </c>
      <c r="CY338" s="41">
        <f t="shared" si="185"/>
        <v>135240000</v>
      </c>
      <c r="CZ338" s="41">
        <f t="shared" si="186"/>
        <v>1341666.6666666667</v>
      </c>
      <c r="DA338" s="41">
        <v>1341666.6666666667</v>
      </c>
      <c r="DB338" s="41">
        <v>1341666.6666666667</v>
      </c>
      <c r="DC338" s="41">
        <v>1341666.6666666667</v>
      </c>
      <c r="DD338" s="41"/>
      <c r="DE338" s="41"/>
      <c r="DF338" s="41"/>
      <c r="DG338" s="41"/>
      <c r="DH338" s="41"/>
      <c r="DI338" s="41"/>
      <c r="DJ338" s="41"/>
      <c r="DK338" s="41"/>
      <c r="DL338" s="41">
        <f t="shared" si="178"/>
        <v>5366666.666666667</v>
      </c>
      <c r="DM338" s="41">
        <f t="shared" si="188"/>
        <v>129873333.33333333</v>
      </c>
      <c r="DN338" s="1">
        <f t="shared" si="189"/>
        <v>2024</v>
      </c>
    </row>
    <row r="339" spans="1:118" ht="13" x14ac:dyDescent="0.25">
      <c r="A339" s="80" t="s">
        <v>460</v>
      </c>
      <c r="B339" s="80" t="s">
        <v>39</v>
      </c>
      <c r="C339" s="72"/>
      <c r="D339" s="71" t="s">
        <v>147</v>
      </c>
      <c r="E339" s="142" t="s">
        <v>991</v>
      </c>
      <c r="F339" s="71" t="s">
        <v>612</v>
      </c>
      <c r="G339" s="73">
        <v>45446</v>
      </c>
      <c r="H339" s="73">
        <v>45474</v>
      </c>
      <c r="I339" s="74" t="s">
        <v>1223</v>
      </c>
      <c r="J339" s="74" t="s">
        <v>613</v>
      </c>
      <c r="K339" s="75" t="s">
        <v>46</v>
      </c>
      <c r="L339" s="71"/>
      <c r="M339" s="38" t="str">
        <f t="shared" si="176"/>
        <v>6274</v>
      </c>
      <c r="N339" s="80">
        <v>6274001906</v>
      </c>
      <c r="O339" s="75">
        <v>6273001906</v>
      </c>
      <c r="P339" s="76"/>
      <c r="Q339" s="77"/>
      <c r="R339" s="76">
        <v>400000000</v>
      </c>
      <c r="S339" s="170">
        <f t="shared" si="187"/>
        <v>2777777.777777778</v>
      </c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>
        <f>+SUM(T339:AE339)</f>
        <v>0</v>
      </c>
      <c r="AG339" s="156">
        <v>0</v>
      </c>
      <c r="AH339" s="155">
        <v>0</v>
      </c>
      <c r="AI339" s="155">
        <v>0</v>
      </c>
      <c r="AJ339" s="155">
        <v>0</v>
      </c>
      <c r="AK339" s="155">
        <v>0</v>
      </c>
      <c r="AL339" s="155">
        <v>0</v>
      </c>
      <c r="AM339" s="155">
        <v>0</v>
      </c>
      <c r="AN339" s="155">
        <v>0</v>
      </c>
      <c r="AO339" s="155">
        <v>0</v>
      </c>
      <c r="AP339" s="155">
        <v>0</v>
      </c>
      <c r="AQ339" s="155">
        <v>0</v>
      </c>
      <c r="AR339" s="155">
        <v>0</v>
      </c>
      <c r="AS339" s="155">
        <v>0</v>
      </c>
      <c r="AT339" s="155">
        <f>+SUM(AH339:AS339)</f>
        <v>0</v>
      </c>
      <c r="AU339" s="156">
        <v>0</v>
      </c>
      <c r="AV339" s="155">
        <v>0</v>
      </c>
      <c r="AW339" s="155">
        <v>0</v>
      </c>
      <c r="AX339" s="155">
        <v>0</v>
      </c>
      <c r="AY339" s="155">
        <v>0</v>
      </c>
      <c r="AZ339" s="155">
        <v>0</v>
      </c>
      <c r="BA339" s="155">
        <v>0</v>
      </c>
      <c r="BB339" s="155">
        <v>0</v>
      </c>
      <c r="BC339" s="155">
        <v>0</v>
      </c>
      <c r="BD339" s="155">
        <v>0</v>
      </c>
      <c r="BE339" s="155">
        <v>0</v>
      </c>
      <c r="BF339" s="155">
        <v>0</v>
      </c>
      <c r="BG339" s="155">
        <v>0</v>
      </c>
      <c r="BH339" s="155">
        <f>+SUM(AV339:BG339)</f>
        <v>0</v>
      </c>
      <c r="BI339" s="159">
        <v>0</v>
      </c>
      <c r="BJ339" s="155"/>
      <c r="BK339" s="155"/>
      <c r="BL339" s="155"/>
      <c r="BM339" s="155"/>
      <c r="BN339" s="155"/>
      <c r="BO339" s="155"/>
      <c r="BP339" s="155"/>
      <c r="BQ339" s="155"/>
      <c r="BR339" s="155"/>
      <c r="BS339" s="155"/>
      <c r="BT339" s="155"/>
      <c r="BU339" s="155"/>
      <c r="BV339" s="155">
        <f>+SUM(BJ339:BU339)</f>
        <v>0</v>
      </c>
      <c r="BW339" s="156">
        <v>0</v>
      </c>
      <c r="BX339" s="155">
        <v>0</v>
      </c>
      <c r="BY339" s="155">
        <v>0</v>
      </c>
      <c r="BZ339" s="155">
        <v>0</v>
      </c>
      <c r="CA339" s="155">
        <v>0</v>
      </c>
      <c r="CB339" s="155">
        <v>0</v>
      </c>
      <c r="CC339" s="155">
        <v>0</v>
      </c>
      <c r="CD339" s="155">
        <v>6666666.666666667</v>
      </c>
      <c r="CE339" s="155">
        <v>6666666.666666667</v>
      </c>
      <c r="CF339" s="155">
        <v>6666666.666666667</v>
      </c>
      <c r="CG339" s="155">
        <v>6666666.666666667</v>
      </c>
      <c r="CH339" s="155">
        <v>6666666.666666667</v>
      </c>
      <c r="CI339" s="155">
        <v>6666666.666666667</v>
      </c>
      <c r="CJ339" s="155">
        <f t="shared" si="184"/>
        <v>40000000</v>
      </c>
      <c r="CK339" s="156">
        <f t="shared" si="190"/>
        <v>360000000</v>
      </c>
      <c r="CL339" s="155">
        <v>6666666.666666667</v>
      </c>
      <c r="CM339" s="155">
        <v>6666666.666666667</v>
      </c>
      <c r="CN339" s="155">
        <v>6666666.666666667</v>
      </c>
      <c r="CO339" s="155">
        <v>6666666.666666667</v>
      </c>
      <c r="CP339" s="155">
        <v>6666666.666666667</v>
      </c>
      <c r="CQ339" s="155">
        <v>6666666.666666667</v>
      </c>
      <c r="CR339" s="155">
        <v>6666666.666666667</v>
      </c>
      <c r="CS339" s="155">
        <v>6666666.666666667</v>
      </c>
      <c r="CT339" s="155">
        <v>6666666.666666667</v>
      </c>
      <c r="CU339" s="155">
        <v>6666666.666666667</v>
      </c>
      <c r="CV339" s="155">
        <v>6666666.666666667</v>
      </c>
      <c r="CW339" s="155">
        <v>6666666.666666667</v>
      </c>
      <c r="CX339" s="155">
        <f t="shared" si="177"/>
        <v>80000000</v>
      </c>
      <c r="CY339" s="155">
        <f t="shared" si="185"/>
        <v>280000000</v>
      </c>
      <c r="CZ339" s="155">
        <f t="shared" si="186"/>
        <v>2777777.777777778</v>
      </c>
      <c r="DA339" s="155">
        <v>2777777.777777778</v>
      </c>
      <c r="DB339" s="155">
        <v>2777777.777777778</v>
      </c>
      <c r="DC339" s="155">
        <v>2777777.777777778</v>
      </c>
      <c r="DD339" s="155"/>
      <c r="DE339" s="155"/>
      <c r="DF339" s="155"/>
      <c r="DG339" s="155"/>
      <c r="DH339" s="155"/>
      <c r="DI339" s="155"/>
      <c r="DJ339" s="155"/>
      <c r="DK339" s="155"/>
      <c r="DL339" s="155">
        <f t="shared" si="178"/>
        <v>11111111.111111112</v>
      </c>
      <c r="DM339" s="155">
        <f t="shared" si="188"/>
        <v>268888888.8888889</v>
      </c>
      <c r="DN339" s="1">
        <f t="shared" si="189"/>
        <v>2024</v>
      </c>
    </row>
    <row r="340" spans="1:118" ht="13" x14ac:dyDescent="0.25">
      <c r="A340" s="80" t="s">
        <v>715</v>
      </c>
      <c r="B340" s="80" t="s">
        <v>39</v>
      </c>
      <c r="C340" s="72"/>
      <c r="D340" s="71" t="s">
        <v>168</v>
      </c>
      <c r="E340" s="142" t="s">
        <v>992</v>
      </c>
      <c r="F340" s="71" t="s">
        <v>614</v>
      </c>
      <c r="G340" s="73">
        <v>45446</v>
      </c>
      <c r="H340" s="73">
        <v>45474</v>
      </c>
      <c r="I340" s="74" t="s">
        <v>717</v>
      </c>
      <c r="J340" s="74" t="s">
        <v>613</v>
      </c>
      <c r="K340" s="75" t="s">
        <v>46</v>
      </c>
      <c r="L340" s="71"/>
      <c r="M340" s="38" t="str">
        <f t="shared" si="176"/>
        <v>6424</v>
      </c>
      <c r="N340" s="71">
        <v>6424001903</v>
      </c>
      <c r="O340" s="75">
        <v>6424001903</v>
      </c>
      <c r="P340" s="76"/>
      <c r="Q340" s="77"/>
      <c r="R340" s="76">
        <v>98100000</v>
      </c>
      <c r="S340" s="170">
        <f t="shared" si="187"/>
        <v>2725000</v>
      </c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>
        <f>+SUM(T340:AE340)</f>
        <v>0</v>
      </c>
      <c r="AG340" s="156">
        <v>0</v>
      </c>
      <c r="AH340" s="155">
        <v>0</v>
      </c>
      <c r="AI340" s="155">
        <v>0</v>
      </c>
      <c r="AJ340" s="155">
        <v>0</v>
      </c>
      <c r="AK340" s="155">
        <v>0</v>
      </c>
      <c r="AL340" s="155">
        <v>0</v>
      </c>
      <c r="AM340" s="155">
        <v>0</v>
      </c>
      <c r="AN340" s="155">
        <v>0</v>
      </c>
      <c r="AO340" s="155">
        <v>0</v>
      </c>
      <c r="AP340" s="155">
        <v>0</v>
      </c>
      <c r="AQ340" s="155">
        <v>0</v>
      </c>
      <c r="AR340" s="155">
        <v>0</v>
      </c>
      <c r="AS340" s="155">
        <v>0</v>
      </c>
      <c r="AT340" s="155">
        <f>+SUM(AH340:AS340)</f>
        <v>0</v>
      </c>
      <c r="AU340" s="156">
        <v>0</v>
      </c>
      <c r="AV340" s="155">
        <v>0</v>
      </c>
      <c r="AW340" s="155">
        <v>0</v>
      </c>
      <c r="AX340" s="155">
        <v>0</v>
      </c>
      <c r="AY340" s="155">
        <v>0</v>
      </c>
      <c r="AZ340" s="155">
        <v>0</v>
      </c>
      <c r="BA340" s="155">
        <v>0</v>
      </c>
      <c r="BB340" s="155">
        <v>0</v>
      </c>
      <c r="BC340" s="155">
        <v>0</v>
      </c>
      <c r="BD340" s="155">
        <v>0</v>
      </c>
      <c r="BE340" s="155">
        <v>0</v>
      </c>
      <c r="BF340" s="155">
        <v>0</v>
      </c>
      <c r="BG340" s="155">
        <v>0</v>
      </c>
      <c r="BH340" s="155">
        <f>+SUM(AV340:BG340)</f>
        <v>0</v>
      </c>
      <c r="BI340" s="159">
        <v>0</v>
      </c>
      <c r="BJ340" s="155"/>
      <c r="BK340" s="155"/>
      <c r="BL340" s="155"/>
      <c r="BM340" s="155"/>
      <c r="BN340" s="155"/>
      <c r="BO340" s="155"/>
      <c r="BP340" s="155"/>
      <c r="BQ340" s="155"/>
      <c r="BR340" s="155"/>
      <c r="BS340" s="155"/>
      <c r="BT340" s="155"/>
      <c r="BU340" s="155"/>
      <c r="BV340" s="155">
        <f>+SUM(BJ340:BU340)</f>
        <v>0</v>
      </c>
      <c r="BW340" s="156">
        <v>0</v>
      </c>
      <c r="BX340" s="155">
        <v>0</v>
      </c>
      <c r="BY340" s="155">
        <v>0</v>
      </c>
      <c r="BZ340" s="155">
        <v>0</v>
      </c>
      <c r="CA340" s="155">
        <v>0</v>
      </c>
      <c r="CB340" s="155">
        <v>0</v>
      </c>
      <c r="CC340" s="155">
        <v>0</v>
      </c>
      <c r="CD340" s="155">
        <v>2725000</v>
      </c>
      <c r="CE340" s="155">
        <v>2725000</v>
      </c>
      <c r="CF340" s="155">
        <v>2725000</v>
      </c>
      <c r="CG340" s="155">
        <v>2725000</v>
      </c>
      <c r="CH340" s="155">
        <v>2725000</v>
      </c>
      <c r="CI340" s="155">
        <v>2725000</v>
      </c>
      <c r="CJ340" s="155">
        <f t="shared" si="184"/>
        <v>16350000</v>
      </c>
      <c r="CK340" s="156">
        <f t="shared" si="190"/>
        <v>81750000</v>
      </c>
      <c r="CL340" s="155">
        <v>2725000</v>
      </c>
      <c r="CM340" s="155">
        <v>2725000</v>
      </c>
      <c r="CN340" s="155">
        <v>2725000</v>
      </c>
      <c r="CO340" s="155">
        <v>2725000</v>
      </c>
      <c r="CP340" s="155">
        <v>2725000</v>
      </c>
      <c r="CQ340" s="155">
        <v>2725000</v>
      </c>
      <c r="CR340" s="155">
        <v>2725000</v>
      </c>
      <c r="CS340" s="155">
        <v>2725000</v>
      </c>
      <c r="CT340" s="155">
        <v>2725000</v>
      </c>
      <c r="CU340" s="155">
        <v>2725000</v>
      </c>
      <c r="CV340" s="155">
        <v>2725000</v>
      </c>
      <c r="CW340" s="155">
        <v>2725000</v>
      </c>
      <c r="CX340" s="155">
        <f t="shared" si="177"/>
        <v>32700000</v>
      </c>
      <c r="CY340" s="155">
        <f t="shared" si="185"/>
        <v>49050000</v>
      </c>
      <c r="CZ340" s="155">
        <f t="shared" si="186"/>
        <v>2725000</v>
      </c>
      <c r="DA340" s="155">
        <v>2725000</v>
      </c>
      <c r="DB340" s="155">
        <v>2725000</v>
      </c>
      <c r="DC340" s="155">
        <v>2725000</v>
      </c>
      <c r="DD340" s="155"/>
      <c r="DE340" s="155"/>
      <c r="DF340" s="155"/>
      <c r="DG340" s="155"/>
      <c r="DH340" s="155"/>
      <c r="DI340" s="155"/>
      <c r="DJ340" s="155"/>
      <c r="DK340" s="155"/>
      <c r="DL340" s="155">
        <f t="shared" si="178"/>
        <v>10900000</v>
      </c>
      <c r="DM340" s="155">
        <f t="shared" si="188"/>
        <v>38150000</v>
      </c>
      <c r="DN340" s="1">
        <f t="shared" si="189"/>
        <v>2024</v>
      </c>
    </row>
    <row r="341" spans="1:118" ht="13" x14ac:dyDescent="0.25">
      <c r="A341" s="80" t="s">
        <v>460</v>
      </c>
      <c r="B341" s="80" t="s">
        <v>39</v>
      </c>
      <c r="C341" s="72"/>
      <c r="D341" s="71" t="s">
        <v>147</v>
      </c>
      <c r="E341" s="142" t="s">
        <v>993</v>
      </c>
      <c r="F341" s="71" t="s">
        <v>615</v>
      </c>
      <c r="G341" s="73">
        <v>45474</v>
      </c>
      <c r="H341" s="73">
        <v>45505</v>
      </c>
      <c r="I341" s="74" t="s">
        <v>1223</v>
      </c>
      <c r="J341" s="74" t="s">
        <v>94</v>
      </c>
      <c r="K341" s="75" t="s">
        <v>66</v>
      </c>
      <c r="L341" s="71"/>
      <c r="M341" s="38" t="str">
        <f t="shared" si="176"/>
        <v>6274</v>
      </c>
      <c r="N341" s="71">
        <v>6274001906</v>
      </c>
      <c r="O341" s="75">
        <v>6274001906</v>
      </c>
      <c r="P341" s="76"/>
      <c r="Q341" s="77"/>
      <c r="R341" s="76">
        <v>1256000000</v>
      </c>
      <c r="S341" s="170">
        <f t="shared" si="187"/>
        <v>8722222.222222222</v>
      </c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>
        <f>+SUM(T341:AE341)</f>
        <v>0</v>
      </c>
      <c r="AG341" s="156">
        <v>0</v>
      </c>
      <c r="AH341" s="155">
        <v>0</v>
      </c>
      <c r="AI341" s="155">
        <v>0</v>
      </c>
      <c r="AJ341" s="155">
        <v>0</v>
      </c>
      <c r="AK341" s="155">
        <v>0</v>
      </c>
      <c r="AL341" s="155">
        <v>0</v>
      </c>
      <c r="AM341" s="155">
        <v>0</v>
      </c>
      <c r="AN341" s="155">
        <v>0</v>
      </c>
      <c r="AO341" s="155">
        <v>0</v>
      </c>
      <c r="AP341" s="155">
        <v>0</v>
      </c>
      <c r="AQ341" s="155">
        <v>0</v>
      </c>
      <c r="AR341" s="155">
        <v>0</v>
      </c>
      <c r="AS341" s="155">
        <v>0</v>
      </c>
      <c r="AT341" s="155">
        <f>+SUM(AH341:AS341)</f>
        <v>0</v>
      </c>
      <c r="AU341" s="156">
        <v>0</v>
      </c>
      <c r="AV341" s="155">
        <v>0</v>
      </c>
      <c r="AW341" s="155">
        <v>0</v>
      </c>
      <c r="AX341" s="155">
        <v>0</v>
      </c>
      <c r="AY341" s="155">
        <v>0</v>
      </c>
      <c r="AZ341" s="155">
        <v>0</v>
      </c>
      <c r="BA341" s="155">
        <v>0</v>
      </c>
      <c r="BB341" s="155">
        <v>0</v>
      </c>
      <c r="BC341" s="155">
        <v>0</v>
      </c>
      <c r="BD341" s="155">
        <v>0</v>
      </c>
      <c r="BE341" s="155">
        <v>0</v>
      </c>
      <c r="BF341" s="155">
        <v>0</v>
      </c>
      <c r="BG341" s="155">
        <v>0</v>
      </c>
      <c r="BH341" s="155">
        <f>+SUM(AV341:BG341)</f>
        <v>0</v>
      </c>
      <c r="BI341" s="159">
        <v>0</v>
      </c>
      <c r="BJ341" s="155"/>
      <c r="BK341" s="155"/>
      <c r="BL341" s="155"/>
      <c r="BM341" s="155"/>
      <c r="BN341" s="155"/>
      <c r="BO341" s="155"/>
      <c r="BP341" s="155"/>
      <c r="BQ341" s="155"/>
      <c r="BR341" s="155"/>
      <c r="BS341" s="155"/>
      <c r="BT341" s="155"/>
      <c r="BU341" s="155"/>
      <c r="BV341" s="155">
        <f>+SUM(BJ341:BU341)</f>
        <v>0</v>
      </c>
      <c r="BW341" s="156">
        <v>0</v>
      </c>
      <c r="BX341" s="155">
        <v>0</v>
      </c>
      <c r="BY341" s="155">
        <v>0</v>
      </c>
      <c r="BZ341" s="155">
        <v>0</v>
      </c>
      <c r="CA341" s="155">
        <v>0</v>
      </c>
      <c r="CB341" s="155">
        <v>0</v>
      </c>
      <c r="CC341" s="155">
        <v>0</v>
      </c>
      <c r="CD341" s="155">
        <v>0</v>
      </c>
      <c r="CE341" s="155">
        <v>20933333.333333332</v>
      </c>
      <c r="CF341" s="155">
        <v>20933333.333333332</v>
      </c>
      <c r="CG341" s="155">
        <v>20933333.333333332</v>
      </c>
      <c r="CH341" s="155">
        <v>20933333.333333332</v>
      </c>
      <c r="CI341" s="155">
        <v>20933333.333333332</v>
      </c>
      <c r="CJ341" s="155">
        <f t="shared" si="184"/>
        <v>104666666.66666666</v>
      </c>
      <c r="CK341" s="156">
        <f t="shared" si="190"/>
        <v>1151333333.3333333</v>
      </c>
      <c r="CL341" s="155">
        <v>20933333.333333332</v>
      </c>
      <c r="CM341" s="155">
        <v>20933333.333333332</v>
      </c>
      <c r="CN341" s="155">
        <v>20933333.333333332</v>
      </c>
      <c r="CO341" s="155">
        <v>20933333.333333332</v>
      </c>
      <c r="CP341" s="155">
        <v>20933333.333333332</v>
      </c>
      <c r="CQ341" s="155">
        <v>20933333.333333332</v>
      </c>
      <c r="CR341" s="155">
        <v>20933333.333333332</v>
      </c>
      <c r="CS341" s="155">
        <v>20933333.333333332</v>
      </c>
      <c r="CT341" s="155">
        <v>20933333.333333332</v>
      </c>
      <c r="CU341" s="155">
        <v>20933333.333333332</v>
      </c>
      <c r="CV341" s="155">
        <v>20933333.333333332</v>
      </c>
      <c r="CW341" s="155">
        <v>20933333.333333332</v>
      </c>
      <c r="CX341" s="155">
        <f t="shared" si="177"/>
        <v>251200000.00000003</v>
      </c>
      <c r="CY341" s="155">
        <f t="shared" si="185"/>
        <v>900133333.33333325</v>
      </c>
      <c r="CZ341" s="155">
        <f t="shared" si="186"/>
        <v>8722222.222222222</v>
      </c>
      <c r="DA341" s="155">
        <v>8722222.222222222</v>
      </c>
      <c r="DB341" s="155">
        <v>8722222.222222222</v>
      </c>
      <c r="DC341" s="155">
        <v>8722222.222222222</v>
      </c>
      <c r="DD341" s="155"/>
      <c r="DE341" s="155"/>
      <c r="DF341" s="155"/>
      <c r="DG341" s="155"/>
      <c r="DH341" s="155"/>
      <c r="DI341" s="155"/>
      <c r="DJ341" s="155"/>
      <c r="DK341" s="155"/>
      <c r="DL341" s="155">
        <f t="shared" si="178"/>
        <v>34888888.888888888</v>
      </c>
      <c r="DM341" s="155">
        <f t="shared" si="188"/>
        <v>865244444.44444442</v>
      </c>
      <c r="DN341" s="1">
        <f t="shared" si="189"/>
        <v>2024</v>
      </c>
    </row>
    <row r="342" spans="1:118" ht="13" x14ac:dyDescent="0.25">
      <c r="A342" s="80" t="s">
        <v>460</v>
      </c>
      <c r="B342" s="80" t="s">
        <v>39</v>
      </c>
      <c r="C342" s="72"/>
      <c r="D342" s="71" t="s">
        <v>147</v>
      </c>
      <c r="E342" s="142" t="s">
        <v>994</v>
      </c>
      <c r="F342" s="71" t="s">
        <v>616</v>
      </c>
      <c r="G342" s="73">
        <v>45505</v>
      </c>
      <c r="H342" s="73">
        <v>45536</v>
      </c>
      <c r="I342" s="74" t="s">
        <v>1223</v>
      </c>
      <c r="J342" s="74" t="s">
        <v>613</v>
      </c>
      <c r="K342" s="75" t="s">
        <v>46</v>
      </c>
      <c r="L342" s="71"/>
      <c r="M342" s="38" t="str">
        <f t="shared" si="176"/>
        <v>6274</v>
      </c>
      <c r="N342" s="71">
        <v>6274001906</v>
      </c>
      <c r="O342" s="75">
        <v>6274001906</v>
      </c>
      <c r="P342" s="76"/>
      <c r="Q342" s="77"/>
      <c r="R342" s="76">
        <v>54950000</v>
      </c>
      <c r="S342" s="170">
        <f t="shared" si="187"/>
        <v>381597.22222222225</v>
      </c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>
        <f>+SUM(T342:AE342)</f>
        <v>0</v>
      </c>
      <c r="AG342" s="156">
        <v>0</v>
      </c>
      <c r="AH342" s="155">
        <v>0</v>
      </c>
      <c r="AI342" s="155">
        <v>0</v>
      </c>
      <c r="AJ342" s="155">
        <v>0</v>
      </c>
      <c r="AK342" s="155">
        <v>0</v>
      </c>
      <c r="AL342" s="155">
        <v>0</v>
      </c>
      <c r="AM342" s="155">
        <v>0</v>
      </c>
      <c r="AN342" s="155">
        <v>0</v>
      </c>
      <c r="AO342" s="155">
        <v>0</v>
      </c>
      <c r="AP342" s="155">
        <v>0</v>
      </c>
      <c r="AQ342" s="155">
        <v>0</v>
      </c>
      <c r="AR342" s="155">
        <v>0</v>
      </c>
      <c r="AS342" s="155">
        <v>0</v>
      </c>
      <c r="AT342" s="155">
        <f>+SUM(AH342:AS342)</f>
        <v>0</v>
      </c>
      <c r="AU342" s="156">
        <v>0</v>
      </c>
      <c r="AV342" s="155">
        <v>0</v>
      </c>
      <c r="AW342" s="155">
        <v>0</v>
      </c>
      <c r="AX342" s="155">
        <v>0</v>
      </c>
      <c r="AY342" s="155">
        <v>0</v>
      </c>
      <c r="AZ342" s="155">
        <v>0</v>
      </c>
      <c r="BA342" s="155">
        <v>0</v>
      </c>
      <c r="BB342" s="155">
        <v>0</v>
      </c>
      <c r="BC342" s="155">
        <v>0</v>
      </c>
      <c r="BD342" s="155">
        <v>0</v>
      </c>
      <c r="BE342" s="155">
        <v>0</v>
      </c>
      <c r="BF342" s="155">
        <v>0</v>
      </c>
      <c r="BG342" s="155">
        <v>0</v>
      </c>
      <c r="BH342" s="155">
        <f>+SUM(AV342:BG342)</f>
        <v>0</v>
      </c>
      <c r="BI342" s="159">
        <v>0</v>
      </c>
      <c r="BJ342" s="155"/>
      <c r="BK342" s="155"/>
      <c r="BL342" s="155"/>
      <c r="BM342" s="155"/>
      <c r="BN342" s="155"/>
      <c r="BO342" s="155"/>
      <c r="BP342" s="155"/>
      <c r="BQ342" s="155"/>
      <c r="BR342" s="155"/>
      <c r="BS342" s="155"/>
      <c r="BT342" s="155"/>
      <c r="BU342" s="155"/>
      <c r="BV342" s="155">
        <f>+SUM(BJ342:BU342)</f>
        <v>0</v>
      </c>
      <c r="BW342" s="156">
        <v>0</v>
      </c>
      <c r="BX342" s="155">
        <v>0</v>
      </c>
      <c r="BY342" s="155">
        <v>0</v>
      </c>
      <c r="BZ342" s="155">
        <v>0</v>
      </c>
      <c r="CA342" s="155">
        <v>0</v>
      </c>
      <c r="CB342" s="155">
        <v>0</v>
      </c>
      <c r="CC342" s="155">
        <v>0</v>
      </c>
      <c r="CD342" s="155">
        <v>0</v>
      </c>
      <c r="CE342" s="155">
        <v>0</v>
      </c>
      <c r="CF342" s="155">
        <v>1526388.888888889</v>
      </c>
      <c r="CG342" s="155">
        <v>1526388.888888889</v>
      </c>
      <c r="CH342" s="155">
        <v>1526388.888888889</v>
      </c>
      <c r="CI342" s="155">
        <v>1526388.888888889</v>
      </c>
      <c r="CJ342" s="155">
        <f t="shared" ref="CJ342:CJ363" si="191">+SUM(BX342:CI342)</f>
        <v>6105555.555555556</v>
      </c>
      <c r="CK342" s="156">
        <f t="shared" si="190"/>
        <v>48844444.444444448</v>
      </c>
      <c r="CL342" s="155">
        <v>1526388.888888889</v>
      </c>
      <c r="CM342" s="155">
        <v>1526388.888888889</v>
      </c>
      <c r="CN342" s="155">
        <v>1526388.888888889</v>
      </c>
      <c r="CO342" s="155">
        <v>1526388.888888889</v>
      </c>
      <c r="CP342" s="155">
        <v>1526388.888888889</v>
      </c>
      <c r="CQ342" s="155">
        <v>1526388.888888889</v>
      </c>
      <c r="CR342" s="155">
        <v>1526388.888888889</v>
      </c>
      <c r="CS342" s="155">
        <v>1526388.888888889</v>
      </c>
      <c r="CT342" s="155">
        <v>1526388.888888889</v>
      </c>
      <c r="CU342" s="155">
        <v>1526388.888888889</v>
      </c>
      <c r="CV342" s="155">
        <v>1526388.888888889</v>
      </c>
      <c r="CW342" s="155">
        <v>1526388.888888889</v>
      </c>
      <c r="CX342" s="155">
        <f t="shared" si="177"/>
        <v>18316666.666666664</v>
      </c>
      <c r="CY342" s="155">
        <f t="shared" ref="CY342:CY373" si="192">+CK342-CX342</f>
        <v>30527777.777777784</v>
      </c>
      <c r="CZ342" s="155">
        <f t="shared" si="186"/>
        <v>381597.22222222225</v>
      </c>
      <c r="DA342" s="155">
        <v>381597.22222222225</v>
      </c>
      <c r="DB342" s="155">
        <v>381597.22222222225</v>
      </c>
      <c r="DC342" s="155">
        <v>381597.22222222225</v>
      </c>
      <c r="DD342" s="155"/>
      <c r="DE342" s="155"/>
      <c r="DF342" s="155"/>
      <c r="DG342" s="155"/>
      <c r="DH342" s="155"/>
      <c r="DI342" s="155"/>
      <c r="DJ342" s="155"/>
      <c r="DK342" s="155"/>
      <c r="DL342" s="155">
        <f t="shared" si="178"/>
        <v>1526388.888888889</v>
      </c>
      <c r="DM342" s="155">
        <f t="shared" si="188"/>
        <v>29001388.888888896</v>
      </c>
      <c r="DN342" s="1">
        <f t="shared" si="189"/>
        <v>2024</v>
      </c>
    </row>
    <row r="343" spans="1:118" ht="13" x14ac:dyDescent="0.25">
      <c r="A343" s="80" t="s">
        <v>460</v>
      </c>
      <c r="B343" s="80" t="s">
        <v>39</v>
      </c>
      <c r="C343" s="72"/>
      <c r="D343" s="71" t="s">
        <v>147</v>
      </c>
      <c r="E343" s="142" t="s">
        <v>995</v>
      </c>
      <c r="F343" s="71" t="s">
        <v>617</v>
      </c>
      <c r="G343" s="73">
        <v>45505</v>
      </c>
      <c r="H343" s="73">
        <v>45536</v>
      </c>
      <c r="I343" s="74" t="s">
        <v>1223</v>
      </c>
      <c r="J343" s="74" t="s">
        <v>613</v>
      </c>
      <c r="K343" s="75" t="s">
        <v>46</v>
      </c>
      <c r="L343" s="71"/>
      <c r="M343" s="38" t="str">
        <f t="shared" si="176"/>
        <v>6274</v>
      </c>
      <c r="N343" s="71">
        <v>6274001906</v>
      </c>
      <c r="O343" s="75">
        <v>6274001906</v>
      </c>
      <c r="P343" s="76"/>
      <c r="Q343" s="77"/>
      <c r="R343" s="76">
        <v>50000000</v>
      </c>
      <c r="S343" s="170">
        <f t="shared" si="187"/>
        <v>347222.22222222225</v>
      </c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>
        <f>+SUM(T343:AE343)</f>
        <v>0</v>
      </c>
      <c r="AG343" s="156">
        <v>0</v>
      </c>
      <c r="AH343" s="155">
        <v>0</v>
      </c>
      <c r="AI343" s="155">
        <v>0</v>
      </c>
      <c r="AJ343" s="155">
        <v>0</v>
      </c>
      <c r="AK343" s="155">
        <v>0</v>
      </c>
      <c r="AL343" s="155">
        <v>0</v>
      </c>
      <c r="AM343" s="155">
        <v>0</v>
      </c>
      <c r="AN343" s="155">
        <v>0</v>
      </c>
      <c r="AO343" s="155">
        <v>0</v>
      </c>
      <c r="AP343" s="155">
        <v>0</v>
      </c>
      <c r="AQ343" s="155">
        <v>0</v>
      </c>
      <c r="AR343" s="155">
        <v>0</v>
      </c>
      <c r="AS343" s="155">
        <v>0</v>
      </c>
      <c r="AT343" s="155">
        <f>+SUM(AH343:AS343)</f>
        <v>0</v>
      </c>
      <c r="AU343" s="156">
        <v>0</v>
      </c>
      <c r="AV343" s="155">
        <v>0</v>
      </c>
      <c r="AW343" s="155">
        <v>0</v>
      </c>
      <c r="AX343" s="155">
        <v>0</v>
      </c>
      <c r="AY343" s="155">
        <v>0</v>
      </c>
      <c r="AZ343" s="155">
        <v>0</v>
      </c>
      <c r="BA343" s="155">
        <v>0</v>
      </c>
      <c r="BB343" s="155">
        <v>0</v>
      </c>
      <c r="BC343" s="155">
        <v>0</v>
      </c>
      <c r="BD343" s="155">
        <v>0</v>
      </c>
      <c r="BE343" s="155">
        <v>0</v>
      </c>
      <c r="BF343" s="155">
        <v>0</v>
      </c>
      <c r="BG343" s="155">
        <v>0</v>
      </c>
      <c r="BH343" s="155">
        <f>+SUM(AV343:BG343)</f>
        <v>0</v>
      </c>
      <c r="BI343" s="159">
        <v>0</v>
      </c>
      <c r="BJ343" s="155"/>
      <c r="BK343" s="155"/>
      <c r="BL343" s="155"/>
      <c r="BM343" s="155"/>
      <c r="BN343" s="155"/>
      <c r="BO343" s="155"/>
      <c r="BP343" s="155"/>
      <c r="BQ343" s="155"/>
      <c r="BR343" s="155"/>
      <c r="BS343" s="155"/>
      <c r="BT343" s="155"/>
      <c r="BU343" s="155"/>
      <c r="BV343" s="155">
        <f>+SUM(BJ343:BU343)</f>
        <v>0</v>
      </c>
      <c r="BW343" s="156">
        <v>0</v>
      </c>
      <c r="BX343" s="155">
        <v>0</v>
      </c>
      <c r="BY343" s="155">
        <v>0</v>
      </c>
      <c r="BZ343" s="155">
        <v>0</v>
      </c>
      <c r="CA343" s="155">
        <v>0</v>
      </c>
      <c r="CB343" s="155">
        <v>0</v>
      </c>
      <c r="CC343" s="155">
        <v>0</v>
      </c>
      <c r="CD343" s="155">
        <v>0</v>
      </c>
      <c r="CE343" s="155">
        <v>0</v>
      </c>
      <c r="CF343" s="155">
        <v>1388888.888888889</v>
      </c>
      <c r="CG343" s="155">
        <v>1388888.888888889</v>
      </c>
      <c r="CH343" s="155">
        <v>1388888.888888889</v>
      </c>
      <c r="CI343" s="155">
        <v>1388888.888888889</v>
      </c>
      <c r="CJ343" s="155">
        <f t="shared" si="191"/>
        <v>5555555.555555556</v>
      </c>
      <c r="CK343" s="156">
        <f t="shared" si="190"/>
        <v>44444444.444444448</v>
      </c>
      <c r="CL343" s="155">
        <v>1388888.888888889</v>
      </c>
      <c r="CM343" s="155">
        <v>1388888.888888889</v>
      </c>
      <c r="CN343" s="155">
        <v>1388888.888888889</v>
      </c>
      <c r="CO343" s="155">
        <v>1388888.888888889</v>
      </c>
      <c r="CP343" s="155">
        <v>1388888.888888889</v>
      </c>
      <c r="CQ343" s="155">
        <v>1388888.888888889</v>
      </c>
      <c r="CR343" s="155">
        <v>1388888.888888889</v>
      </c>
      <c r="CS343" s="155">
        <v>1388888.888888889</v>
      </c>
      <c r="CT343" s="155">
        <v>1388888.888888889</v>
      </c>
      <c r="CU343" s="155">
        <v>1388888.888888889</v>
      </c>
      <c r="CV343" s="155">
        <v>1388888.888888889</v>
      </c>
      <c r="CW343" s="155">
        <v>1388888.888888889</v>
      </c>
      <c r="CX343" s="155">
        <f t="shared" si="177"/>
        <v>16666666.666666664</v>
      </c>
      <c r="CY343" s="155">
        <f t="shared" si="192"/>
        <v>27777777.777777784</v>
      </c>
      <c r="CZ343" s="155">
        <f t="shared" si="186"/>
        <v>347222.22222222225</v>
      </c>
      <c r="DA343" s="155">
        <v>347222.22222222225</v>
      </c>
      <c r="DB343" s="155">
        <v>347222.22222222225</v>
      </c>
      <c r="DC343" s="155">
        <v>347222.22222222225</v>
      </c>
      <c r="DD343" s="155"/>
      <c r="DE343" s="155"/>
      <c r="DF343" s="155"/>
      <c r="DG343" s="155"/>
      <c r="DH343" s="155"/>
      <c r="DI343" s="155"/>
      <c r="DJ343" s="155"/>
      <c r="DK343" s="155"/>
      <c r="DL343" s="155">
        <f t="shared" si="178"/>
        <v>1388888.888888889</v>
      </c>
      <c r="DM343" s="155">
        <f t="shared" si="188"/>
        <v>26388888.888888896</v>
      </c>
      <c r="DN343" s="1">
        <f t="shared" si="189"/>
        <v>2024</v>
      </c>
    </row>
    <row r="344" spans="1:118" ht="13" x14ac:dyDescent="0.25">
      <c r="A344" s="71" t="s">
        <v>195</v>
      </c>
      <c r="B344" s="71" t="s">
        <v>268</v>
      </c>
      <c r="C344" s="72" t="s">
        <v>197</v>
      </c>
      <c r="D344" s="71" t="s">
        <v>82</v>
      </c>
      <c r="E344" s="142" t="s">
        <v>1043</v>
      </c>
      <c r="F344" s="71" t="s">
        <v>269</v>
      </c>
      <c r="G344" s="73">
        <v>45539</v>
      </c>
      <c r="H344" s="73">
        <v>45536</v>
      </c>
      <c r="I344" s="74" t="s">
        <v>1223</v>
      </c>
      <c r="J344" s="142" t="s">
        <v>448</v>
      </c>
      <c r="K344" s="75" t="s">
        <v>270</v>
      </c>
      <c r="L344" s="71" t="s">
        <v>271</v>
      </c>
      <c r="M344" s="83" t="str">
        <f t="shared" si="176"/>
        <v>6274</v>
      </c>
      <c r="N344" s="71">
        <v>6274001903</v>
      </c>
      <c r="O344" s="75">
        <v>6274001903</v>
      </c>
      <c r="P344" s="76"/>
      <c r="Q344" s="77"/>
      <c r="R344" s="76">
        <v>1123567335</v>
      </c>
      <c r="S344" s="78">
        <f t="shared" si="187"/>
        <v>7802550.9375</v>
      </c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95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79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120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79"/>
      <c r="BX344" s="61"/>
      <c r="BY344" s="61"/>
      <c r="BZ344" s="61"/>
      <c r="CA344" s="61"/>
      <c r="CB344" s="61"/>
      <c r="CC344" s="61"/>
      <c r="CD344" s="61"/>
      <c r="CE344" s="61"/>
      <c r="CF344" s="61">
        <v>18726122.25</v>
      </c>
      <c r="CG344" s="61">
        <v>18726122.25</v>
      </c>
      <c r="CH344" s="61">
        <v>18726122.25</v>
      </c>
      <c r="CI344" s="61">
        <v>18726122.25</v>
      </c>
      <c r="CJ344" s="41">
        <f t="shared" si="191"/>
        <v>74904489</v>
      </c>
      <c r="CK344" s="79">
        <f t="shared" si="190"/>
        <v>1048662846</v>
      </c>
      <c r="CL344" s="41">
        <v>18726122.25</v>
      </c>
      <c r="CM344" s="41">
        <v>18726122.25</v>
      </c>
      <c r="CN344" s="41">
        <v>18726122.25</v>
      </c>
      <c r="CO344" s="41">
        <v>18726122.25</v>
      </c>
      <c r="CP344" s="41">
        <v>18726122.25</v>
      </c>
      <c r="CQ344" s="41">
        <v>18726122.25</v>
      </c>
      <c r="CR344" s="41">
        <v>18726122.25</v>
      </c>
      <c r="CS344" s="41">
        <v>18726122.25</v>
      </c>
      <c r="CT344" s="41">
        <v>18726122.25</v>
      </c>
      <c r="CU344" s="41">
        <v>18726122.25</v>
      </c>
      <c r="CV344" s="41">
        <v>18726122.25</v>
      </c>
      <c r="CW344" s="41">
        <v>18726122.25</v>
      </c>
      <c r="CX344" s="41">
        <f t="shared" si="177"/>
        <v>224713467</v>
      </c>
      <c r="CY344" s="41">
        <f t="shared" si="192"/>
        <v>823949379</v>
      </c>
      <c r="CZ344" s="41">
        <f t="shared" si="186"/>
        <v>7802550.9375</v>
      </c>
      <c r="DA344" s="41">
        <v>7802550.9375</v>
      </c>
      <c r="DB344" s="41">
        <v>7802550.9375</v>
      </c>
      <c r="DC344" s="41">
        <v>7802550.9375</v>
      </c>
      <c r="DD344" s="41"/>
      <c r="DE344" s="41"/>
      <c r="DF344" s="41"/>
      <c r="DG344" s="41"/>
      <c r="DH344" s="41"/>
      <c r="DI344" s="41"/>
      <c r="DJ344" s="41"/>
      <c r="DK344" s="41"/>
      <c r="DL344" s="41">
        <f t="shared" si="178"/>
        <v>31210203.75</v>
      </c>
      <c r="DM344" s="41">
        <f t="shared" si="188"/>
        <v>792739175.25</v>
      </c>
      <c r="DN344" s="1">
        <f t="shared" si="189"/>
        <v>2024</v>
      </c>
    </row>
    <row r="345" spans="1:118" ht="13" x14ac:dyDescent="0.25">
      <c r="A345" s="71" t="s">
        <v>195</v>
      </c>
      <c r="B345" s="71" t="s">
        <v>257</v>
      </c>
      <c r="C345" s="72" t="s">
        <v>197</v>
      </c>
      <c r="D345" s="71" t="s">
        <v>82</v>
      </c>
      <c r="E345" s="142" t="s">
        <v>1044</v>
      </c>
      <c r="F345" s="71" t="s">
        <v>272</v>
      </c>
      <c r="G345" s="73">
        <v>45539</v>
      </c>
      <c r="H345" s="73">
        <v>45536</v>
      </c>
      <c r="I345" s="74" t="s">
        <v>1223</v>
      </c>
      <c r="J345" s="142" t="s">
        <v>772</v>
      </c>
      <c r="K345" s="75" t="s">
        <v>273</v>
      </c>
      <c r="L345" s="71" t="s">
        <v>274</v>
      </c>
      <c r="M345" s="83" t="str">
        <f t="shared" si="176"/>
        <v>6274</v>
      </c>
      <c r="N345" s="71">
        <v>6274001903</v>
      </c>
      <c r="O345" s="75">
        <v>6274001903</v>
      </c>
      <c r="P345" s="76"/>
      <c r="Q345" s="77"/>
      <c r="R345" s="76">
        <v>936402136</v>
      </c>
      <c r="S345" s="78">
        <f t="shared" si="187"/>
        <v>6502792.611111111</v>
      </c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95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79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79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79"/>
      <c r="BX345" s="61"/>
      <c r="BY345" s="61"/>
      <c r="BZ345" s="61"/>
      <c r="CA345" s="61"/>
      <c r="CB345" s="61"/>
      <c r="CC345" s="61"/>
      <c r="CD345" s="61"/>
      <c r="CE345" s="61"/>
      <c r="CF345" s="61">
        <v>15606702.266666668</v>
      </c>
      <c r="CG345" s="61">
        <v>15606702.266666668</v>
      </c>
      <c r="CH345" s="61">
        <v>15606702.266666668</v>
      </c>
      <c r="CI345" s="61">
        <v>15606702.266666668</v>
      </c>
      <c r="CJ345" s="41">
        <f t="shared" si="191"/>
        <v>62426809.06666667</v>
      </c>
      <c r="CK345" s="79">
        <f t="shared" si="190"/>
        <v>873975326.93333328</v>
      </c>
      <c r="CL345" s="41">
        <v>15606702.266666668</v>
      </c>
      <c r="CM345" s="41">
        <v>15606702.266666668</v>
      </c>
      <c r="CN345" s="41">
        <v>15606702.266666668</v>
      </c>
      <c r="CO345" s="41">
        <v>15606702.266666668</v>
      </c>
      <c r="CP345" s="41">
        <v>15606702.266666668</v>
      </c>
      <c r="CQ345" s="41">
        <v>15606702.266666668</v>
      </c>
      <c r="CR345" s="41">
        <v>15606702.266666668</v>
      </c>
      <c r="CS345" s="41">
        <v>15606702.266666668</v>
      </c>
      <c r="CT345" s="41">
        <v>15606702.266666668</v>
      </c>
      <c r="CU345" s="41">
        <v>15606702.266666668</v>
      </c>
      <c r="CV345" s="41">
        <v>15606702.266666668</v>
      </c>
      <c r="CW345" s="41">
        <v>15606702.266666668</v>
      </c>
      <c r="CX345" s="41">
        <f t="shared" si="177"/>
        <v>187280427.20000005</v>
      </c>
      <c r="CY345" s="41">
        <f t="shared" si="192"/>
        <v>686694899.73333323</v>
      </c>
      <c r="CZ345" s="41">
        <f t="shared" si="186"/>
        <v>6502792.611111111</v>
      </c>
      <c r="DA345" s="41">
        <v>6502792.611111111</v>
      </c>
      <c r="DB345" s="41">
        <v>6502792.611111111</v>
      </c>
      <c r="DC345" s="41">
        <v>6502792.611111111</v>
      </c>
      <c r="DD345" s="41"/>
      <c r="DE345" s="41"/>
      <c r="DF345" s="41"/>
      <c r="DG345" s="41"/>
      <c r="DH345" s="41"/>
      <c r="DI345" s="41"/>
      <c r="DJ345" s="41"/>
      <c r="DK345" s="41"/>
      <c r="DL345" s="41">
        <f t="shared" si="178"/>
        <v>26011170.444444444</v>
      </c>
      <c r="DM345" s="41">
        <f t="shared" si="188"/>
        <v>660683729.28888881</v>
      </c>
      <c r="DN345" s="1">
        <f t="shared" si="189"/>
        <v>2024</v>
      </c>
    </row>
    <row r="346" spans="1:118" ht="13" x14ac:dyDescent="0.25">
      <c r="A346" s="71" t="s">
        <v>195</v>
      </c>
      <c r="B346" s="71" t="s">
        <v>196</v>
      </c>
      <c r="C346" s="72" t="s">
        <v>197</v>
      </c>
      <c r="D346" s="71" t="s">
        <v>82</v>
      </c>
      <c r="E346" s="142" t="s">
        <v>1045</v>
      </c>
      <c r="F346" s="71" t="s">
        <v>275</v>
      </c>
      <c r="G346" s="73">
        <v>45539</v>
      </c>
      <c r="H346" s="73">
        <v>45536</v>
      </c>
      <c r="I346" s="74" t="s">
        <v>1223</v>
      </c>
      <c r="J346" s="142" t="s">
        <v>276</v>
      </c>
      <c r="K346" s="75" t="s">
        <v>277</v>
      </c>
      <c r="L346" s="71" t="s">
        <v>278</v>
      </c>
      <c r="M346" s="83" t="str">
        <f t="shared" si="176"/>
        <v>6274</v>
      </c>
      <c r="N346" s="71">
        <v>6274001903</v>
      </c>
      <c r="O346" s="75">
        <v>6274001903</v>
      </c>
      <c r="P346" s="76"/>
      <c r="Q346" s="77"/>
      <c r="R346" s="76">
        <v>1896886694</v>
      </c>
      <c r="S346" s="78">
        <f t="shared" si="187"/>
        <v>13172824.263888888</v>
      </c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95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79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79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79"/>
      <c r="BX346" s="61"/>
      <c r="BY346" s="61"/>
      <c r="BZ346" s="61"/>
      <c r="CA346" s="61"/>
      <c r="CB346" s="61"/>
      <c r="CC346" s="61"/>
      <c r="CD346" s="61"/>
      <c r="CE346" s="61"/>
      <c r="CF346" s="61">
        <v>31614778.233333334</v>
      </c>
      <c r="CG346" s="61">
        <v>31614778.233333334</v>
      </c>
      <c r="CH346" s="61">
        <v>31614778.233333334</v>
      </c>
      <c r="CI346" s="61">
        <v>31614778.233333334</v>
      </c>
      <c r="CJ346" s="41">
        <f t="shared" si="191"/>
        <v>126459112.93333334</v>
      </c>
      <c r="CK346" s="79">
        <f t="shared" si="190"/>
        <v>1770427581.0666666</v>
      </c>
      <c r="CL346" s="41">
        <v>31614778.233333334</v>
      </c>
      <c r="CM346" s="41">
        <v>31614778.233333334</v>
      </c>
      <c r="CN346" s="41">
        <v>31614778.233333334</v>
      </c>
      <c r="CO346" s="41">
        <v>31614778.233333334</v>
      </c>
      <c r="CP346" s="41">
        <v>31614778.233333334</v>
      </c>
      <c r="CQ346" s="41">
        <v>31614778.233333334</v>
      </c>
      <c r="CR346" s="41">
        <v>31614778.233333334</v>
      </c>
      <c r="CS346" s="41">
        <v>31614778.233333334</v>
      </c>
      <c r="CT346" s="41">
        <v>31614778.233333334</v>
      </c>
      <c r="CU346" s="41">
        <v>31614778.233333334</v>
      </c>
      <c r="CV346" s="41">
        <v>31614778.233333334</v>
      </c>
      <c r="CW346" s="41">
        <v>31614778.233333334</v>
      </c>
      <c r="CX346" s="41">
        <f t="shared" si="177"/>
        <v>379377338.80000013</v>
      </c>
      <c r="CY346" s="41">
        <f t="shared" si="192"/>
        <v>1391050242.2666664</v>
      </c>
      <c r="CZ346" s="41">
        <f t="shared" si="186"/>
        <v>13172824.263888888</v>
      </c>
      <c r="DA346" s="41">
        <v>13172824.263888888</v>
      </c>
      <c r="DB346" s="41">
        <v>13172824.263888888</v>
      </c>
      <c r="DC346" s="41">
        <v>13172824.263888888</v>
      </c>
      <c r="DD346" s="41"/>
      <c r="DE346" s="41"/>
      <c r="DF346" s="41"/>
      <c r="DG346" s="41"/>
      <c r="DH346" s="41"/>
      <c r="DI346" s="41"/>
      <c r="DJ346" s="41"/>
      <c r="DK346" s="41"/>
      <c r="DL346" s="41">
        <f t="shared" si="178"/>
        <v>52691297.055555552</v>
      </c>
      <c r="DM346" s="41">
        <f t="shared" si="188"/>
        <v>1338358945.2111108</v>
      </c>
      <c r="DN346" s="1">
        <f t="shared" si="189"/>
        <v>2024</v>
      </c>
    </row>
    <row r="347" spans="1:118" ht="13" x14ac:dyDescent="0.25">
      <c r="A347" s="80" t="s">
        <v>344</v>
      </c>
      <c r="B347" s="71" t="s">
        <v>196</v>
      </c>
      <c r="C347" s="72" t="s">
        <v>229</v>
      </c>
      <c r="D347" s="71" t="s">
        <v>82</v>
      </c>
      <c r="E347" s="142" t="s">
        <v>1165</v>
      </c>
      <c r="F347" s="71" t="s">
        <v>405</v>
      </c>
      <c r="G347" s="73">
        <v>45539</v>
      </c>
      <c r="H347" s="73">
        <v>45536</v>
      </c>
      <c r="I347" s="74" t="s">
        <v>1223</v>
      </c>
      <c r="J347" s="142" t="s">
        <v>94</v>
      </c>
      <c r="K347" s="75" t="s">
        <v>66</v>
      </c>
      <c r="L347" s="71" t="s">
        <v>232</v>
      </c>
      <c r="M347" s="38" t="str">
        <f t="shared" si="176"/>
        <v>6274</v>
      </c>
      <c r="N347" s="71">
        <v>6274001903</v>
      </c>
      <c r="O347" s="75" t="s">
        <v>406</v>
      </c>
      <c r="P347" s="76"/>
      <c r="Q347" s="77"/>
      <c r="R347" s="76">
        <v>7378320048</v>
      </c>
      <c r="S347" s="170">
        <f t="shared" si="187"/>
        <v>51238333.666666664</v>
      </c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6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6"/>
      <c r="AV347" s="155"/>
      <c r="AW347" s="155"/>
      <c r="AX347" s="155"/>
      <c r="AY347" s="155"/>
      <c r="AZ347" s="155"/>
      <c r="BA347" s="155"/>
      <c r="BB347" s="155"/>
      <c r="BC347" s="155"/>
      <c r="BD347" s="155"/>
      <c r="BE347" s="155"/>
      <c r="BF347" s="155"/>
      <c r="BG347" s="155"/>
      <c r="BH347" s="155"/>
      <c r="BI347" s="156"/>
      <c r="BJ347" s="155"/>
      <c r="BK347" s="155"/>
      <c r="BL347" s="155"/>
      <c r="BM347" s="155"/>
      <c r="BN347" s="155"/>
      <c r="BO347" s="155"/>
      <c r="BP347" s="155"/>
      <c r="BQ347" s="155"/>
      <c r="BR347" s="155"/>
      <c r="BS347" s="155"/>
      <c r="BT347" s="155"/>
      <c r="BU347" s="155"/>
      <c r="BV347" s="155"/>
      <c r="BW347" s="156"/>
      <c r="BX347" s="157"/>
      <c r="BY347" s="157"/>
      <c r="BZ347" s="157"/>
      <c r="CA347" s="157"/>
      <c r="CB347" s="157"/>
      <c r="CC347" s="157"/>
      <c r="CD347" s="157"/>
      <c r="CE347" s="157"/>
      <c r="CF347" s="157">
        <v>76857500.5</v>
      </c>
      <c r="CG347" s="157">
        <v>76857500.5</v>
      </c>
      <c r="CH347" s="157">
        <v>76857500.5</v>
      </c>
      <c r="CI347" s="157">
        <v>76857500.5</v>
      </c>
      <c r="CJ347" s="155">
        <f t="shared" si="191"/>
        <v>307430002</v>
      </c>
      <c r="CK347" s="156">
        <f t="shared" si="190"/>
        <v>7070890046</v>
      </c>
      <c r="CL347" s="155">
        <v>76857500.5</v>
      </c>
      <c r="CM347" s="155">
        <v>76857500.5</v>
      </c>
      <c r="CN347" s="155">
        <v>76857500.5</v>
      </c>
      <c r="CO347" s="155">
        <v>76857500.5</v>
      </c>
      <c r="CP347" s="155">
        <v>76857500.5</v>
      </c>
      <c r="CQ347" s="155">
        <v>76857500.5</v>
      </c>
      <c r="CR347" s="155">
        <v>76857500.5</v>
      </c>
      <c r="CS347" s="155">
        <v>76857500.5</v>
      </c>
      <c r="CT347" s="155">
        <v>76857500.5</v>
      </c>
      <c r="CU347" s="155">
        <v>76857500.5</v>
      </c>
      <c r="CV347" s="155">
        <v>76857500.5</v>
      </c>
      <c r="CW347" s="155">
        <v>76857500.5</v>
      </c>
      <c r="CX347" s="155">
        <f t="shared" si="177"/>
        <v>922290006</v>
      </c>
      <c r="CY347" s="155">
        <f t="shared" si="192"/>
        <v>6148600040</v>
      </c>
      <c r="CZ347" s="155">
        <f t="shared" si="186"/>
        <v>51238333.666666664</v>
      </c>
      <c r="DA347" s="155">
        <v>51238333.666666664</v>
      </c>
      <c r="DB347" s="155">
        <v>51238333.666666664</v>
      </c>
      <c r="DC347" s="155">
        <v>51238333.666666664</v>
      </c>
      <c r="DD347" s="155"/>
      <c r="DE347" s="155"/>
      <c r="DF347" s="155"/>
      <c r="DG347" s="155"/>
      <c r="DH347" s="155"/>
      <c r="DI347" s="155"/>
      <c r="DJ347" s="155"/>
      <c r="DK347" s="155"/>
      <c r="DL347" s="155">
        <f t="shared" si="178"/>
        <v>204953334.66666666</v>
      </c>
      <c r="DM347" s="155">
        <f t="shared" si="188"/>
        <v>5943646705.333333</v>
      </c>
      <c r="DN347" s="1">
        <f t="shared" si="189"/>
        <v>2024</v>
      </c>
    </row>
    <row r="348" spans="1:118" ht="13" x14ac:dyDescent="0.25">
      <c r="A348" s="80" t="s">
        <v>460</v>
      </c>
      <c r="B348" s="80" t="s">
        <v>39</v>
      </c>
      <c r="C348" s="72"/>
      <c r="D348" s="71" t="s">
        <v>173</v>
      </c>
      <c r="E348" s="142" t="s">
        <v>997</v>
      </c>
      <c r="F348" s="71" t="s">
        <v>620</v>
      </c>
      <c r="G348" s="73">
        <v>45552</v>
      </c>
      <c r="H348" s="73">
        <v>45566</v>
      </c>
      <c r="I348" s="74" t="s">
        <v>1228</v>
      </c>
      <c r="J348" s="74" t="s">
        <v>619</v>
      </c>
      <c r="K348" s="75" t="s">
        <v>43</v>
      </c>
      <c r="L348" s="71"/>
      <c r="M348" s="38" t="str">
        <f t="shared" si="176"/>
        <v>6274</v>
      </c>
      <c r="N348" s="71">
        <v>6274001904</v>
      </c>
      <c r="O348" s="75">
        <v>6274001904</v>
      </c>
      <c r="P348" s="76"/>
      <c r="Q348" s="77"/>
      <c r="R348" s="76">
        <v>49000000</v>
      </c>
      <c r="S348" s="170">
        <f t="shared" si="187"/>
        <v>408333.33333333331</v>
      </c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>
        <f>+SUM(T348:AE348)</f>
        <v>0</v>
      </c>
      <c r="AG348" s="156">
        <v>0</v>
      </c>
      <c r="AH348" s="155">
        <v>0</v>
      </c>
      <c r="AI348" s="155">
        <v>0</v>
      </c>
      <c r="AJ348" s="155">
        <v>0</v>
      </c>
      <c r="AK348" s="155">
        <v>0</v>
      </c>
      <c r="AL348" s="155">
        <v>0</v>
      </c>
      <c r="AM348" s="155">
        <v>0</v>
      </c>
      <c r="AN348" s="155">
        <v>0</v>
      </c>
      <c r="AO348" s="155">
        <v>0</v>
      </c>
      <c r="AP348" s="155">
        <v>0</v>
      </c>
      <c r="AQ348" s="155">
        <v>0</v>
      </c>
      <c r="AR348" s="155">
        <v>0</v>
      </c>
      <c r="AS348" s="155">
        <v>0</v>
      </c>
      <c r="AT348" s="155">
        <f>+SUM(AH348:AS348)</f>
        <v>0</v>
      </c>
      <c r="AU348" s="156">
        <v>0</v>
      </c>
      <c r="AV348" s="155">
        <v>0</v>
      </c>
      <c r="AW348" s="155">
        <v>0</v>
      </c>
      <c r="AX348" s="155">
        <v>0</v>
      </c>
      <c r="AY348" s="155">
        <v>0</v>
      </c>
      <c r="AZ348" s="155">
        <v>0</v>
      </c>
      <c r="BA348" s="155">
        <v>0</v>
      </c>
      <c r="BB348" s="155">
        <v>0</v>
      </c>
      <c r="BC348" s="155">
        <v>0</v>
      </c>
      <c r="BD348" s="155">
        <v>0</v>
      </c>
      <c r="BE348" s="155">
        <v>0</v>
      </c>
      <c r="BF348" s="155">
        <v>0</v>
      </c>
      <c r="BG348" s="155">
        <v>0</v>
      </c>
      <c r="BH348" s="155">
        <f>+SUM(AV348:BG348)</f>
        <v>0</v>
      </c>
      <c r="BI348" s="156">
        <v>0</v>
      </c>
      <c r="BJ348" s="155"/>
      <c r="BK348" s="155"/>
      <c r="BL348" s="155"/>
      <c r="BM348" s="155"/>
      <c r="BN348" s="155"/>
      <c r="BO348" s="155"/>
      <c r="BP348" s="155"/>
      <c r="BQ348" s="155"/>
      <c r="BR348" s="155"/>
      <c r="BS348" s="155"/>
      <c r="BT348" s="155"/>
      <c r="BU348" s="155"/>
      <c r="BV348" s="155">
        <f>+SUM(BJ348:BU348)</f>
        <v>0</v>
      </c>
      <c r="BW348" s="156">
        <v>0</v>
      </c>
      <c r="BX348" s="155">
        <v>0</v>
      </c>
      <c r="BY348" s="155">
        <v>0</v>
      </c>
      <c r="BZ348" s="155">
        <v>0</v>
      </c>
      <c r="CA348" s="155">
        <v>0</v>
      </c>
      <c r="CB348" s="155">
        <v>0</v>
      </c>
      <c r="CC348" s="155">
        <v>0</v>
      </c>
      <c r="CD348" s="155">
        <v>0</v>
      </c>
      <c r="CE348" s="155">
        <v>0</v>
      </c>
      <c r="CF348" s="155">
        <v>0</v>
      </c>
      <c r="CG348" s="155">
        <v>1361111.111111111</v>
      </c>
      <c r="CH348" s="155">
        <v>1361111.111111111</v>
      </c>
      <c r="CI348" s="155">
        <v>1361111.111111111</v>
      </c>
      <c r="CJ348" s="155">
        <f t="shared" si="191"/>
        <v>4083333.333333333</v>
      </c>
      <c r="CK348" s="156">
        <f t="shared" si="190"/>
        <v>44916666.666666664</v>
      </c>
      <c r="CL348" s="155">
        <v>1361111.111111111</v>
      </c>
      <c r="CM348" s="155">
        <v>1361111.111111111</v>
      </c>
      <c r="CN348" s="155">
        <v>1361111.111111111</v>
      </c>
      <c r="CO348" s="155">
        <v>1361111.111111111</v>
      </c>
      <c r="CP348" s="155">
        <v>1361111.111111111</v>
      </c>
      <c r="CQ348" s="155">
        <v>1361111.111111111</v>
      </c>
      <c r="CR348" s="155">
        <v>1361111.111111111</v>
      </c>
      <c r="CS348" s="155">
        <v>1361111.111111111</v>
      </c>
      <c r="CT348" s="155">
        <v>1361111.111111111</v>
      </c>
      <c r="CU348" s="155">
        <v>1361111.111111111</v>
      </c>
      <c r="CV348" s="155">
        <v>1361111.111111111</v>
      </c>
      <c r="CW348" s="155">
        <v>1361111.111111111</v>
      </c>
      <c r="CX348" s="155">
        <f t="shared" si="177"/>
        <v>16333333.333333336</v>
      </c>
      <c r="CY348" s="155">
        <f t="shared" si="192"/>
        <v>28583333.333333328</v>
      </c>
      <c r="CZ348" s="155">
        <f t="shared" si="186"/>
        <v>408333.33333333331</v>
      </c>
      <c r="DA348" s="155">
        <v>408333.33333333331</v>
      </c>
      <c r="DB348" s="155">
        <v>408333.33333333331</v>
      </c>
      <c r="DC348" s="155">
        <v>408333.33333333331</v>
      </c>
      <c r="DD348" s="155"/>
      <c r="DE348" s="155"/>
      <c r="DF348" s="155"/>
      <c r="DG348" s="155"/>
      <c r="DH348" s="155"/>
      <c r="DI348" s="155"/>
      <c r="DJ348" s="155"/>
      <c r="DK348" s="155"/>
      <c r="DL348" s="155">
        <f t="shared" si="178"/>
        <v>1633333.3333333333</v>
      </c>
      <c r="DM348" s="155">
        <f t="shared" si="188"/>
        <v>26949999.999999996</v>
      </c>
      <c r="DN348" s="1">
        <f t="shared" si="189"/>
        <v>2024</v>
      </c>
    </row>
    <row r="349" spans="1:118" ht="13" x14ac:dyDescent="0.25">
      <c r="A349" s="38" t="s">
        <v>662</v>
      </c>
      <c r="B349" s="38" t="s">
        <v>39</v>
      </c>
      <c r="C349" s="89"/>
      <c r="D349" s="38" t="s">
        <v>47</v>
      </c>
      <c r="E349" s="151" t="s">
        <v>656</v>
      </c>
      <c r="F349" s="38" t="s">
        <v>657</v>
      </c>
      <c r="G349" s="57">
        <v>45597</v>
      </c>
      <c r="H349" s="57">
        <v>45627</v>
      </c>
      <c r="I349" s="141" t="s">
        <v>1228</v>
      </c>
      <c r="J349" s="148" t="s">
        <v>723</v>
      </c>
      <c r="K349" s="96" t="s">
        <v>599</v>
      </c>
      <c r="L349" s="38"/>
      <c r="M349" s="38" t="str">
        <f t="shared" si="176"/>
        <v>6424</v>
      </c>
      <c r="N349" s="57" t="s">
        <v>837</v>
      </c>
      <c r="O349" s="96">
        <v>6274001905</v>
      </c>
      <c r="P349" s="92"/>
      <c r="Q349" s="58"/>
      <c r="R349" s="95">
        <v>71423600</v>
      </c>
      <c r="S349" s="93">
        <f t="shared" si="187"/>
        <v>595196.66666666663</v>
      </c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95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95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95"/>
      <c r="BJ349" s="41"/>
      <c r="BK349" s="41"/>
      <c r="BL349" s="41"/>
      <c r="BM349" s="41"/>
      <c r="BN349" s="41"/>
      <c r="BO349" s="41"/>
      <c r="BP349" s="60"/>
      <c r="BQ349" s="60"/>
      <c r="BR349" s="60"/>
      <c r="BS349" s="60"/>
      <c r="BT349" s="60"/>
      <c r="BU349" s="60"/>
      <c r="BV349" s="41">
        <v>0</v>
      </c>
      <c r="BW349" s="95">
        <f>+R349-BV349</f>
        <v>71423600</v>
      </c>
      <c r="BX349" s="61"/>
      <c r="BY349" s="61"/>
      <c r="BZ349" s="61"/>
      <c r="CA349" s="41"/>
      <c r="CB349" s="41"/>
      <c r="CC349" s="41"/>
      <c r="CD349" s="41"/>
      <c r="CE349" s="41"/>
      <c r="CF349" s="41"/>
      <c r="CG349" s="41"/>
      <c r="CH349" s="41"/>
      <c r="CI349" s="41">
        <v>1983988.888888889</v>
      </c>
      <c r="CJ349" s="41">
        <f t="shared" si="191"/>
        <v>1983988.888888889</v>
      </c>
      <c r="CK349" s="95">
        <f>+BW349-CJ349</f>
        <v>69439611.111111104</v>
      </c>
      <c r="CL349" s="41">
        <v>1983988.888888889</v>
      </c>
      <c r="CM349" s="41">
        <v>1983988.888888889</v>
      </c>
      <c r="CN349" s="41">
        <v>1983988.888888889</v>
      </c>
      <c r="CO349" s="41">
        <v>1983988.888888889</v>
      </c>
      <c r="CP349" s="41">
        <v>1983988.888888889</v>
      </c>
      <c r="CQ349" s="41">
        <v>1983988.888888889</v>
      </c>
      <c r="CR349" s="41">
        <v>1983988.888888889</v>
      </c>
      <c r="CS349" s="41">
        <v>1983988.888888889</v>
      </c>
      <c r="CT349" s="41">
        <v>1983988.888888889</v>
      </c>
      <c r="CU349" s="41">
        <v>1983988.888888889</v>
      </c>
      <c r="CV349" s="41">
        <v>1983988.888888889</v>
      </c>
      <c r="CW349" s="41">
        <v>1983988.888888889</v>
      </c>
      <c r="CX349" s="41">
        <f t="shared" si="177"/>
        <v>23807866.66666666</v>
      </c>
      <c r="CY349" s="41">
        <f t="shared" si="192"/>
        <v>45631744.444444448</v>
      </c>
      <c r="CZ349" s="41">
        <f t="shared" si="186"/>
        <v>595196.66666666663</v>
      </c>
      <c r="DA349" s="41">
        <v>595196.66666666663</v>
      </c>
      <c r="DB349" s="41">
        <v>595196.66666666663</v>
      </c>
      <c r="DC349" s="41">
        <v>595196.66666666663</v>
      </c>
      <c r="DD349" s="41"/>
      <c r="DE349" s="41"/>
      <c r="DF349" s="41"/>
      <c r="DG349" s="41"/>
      <c r="DH349" s="41"/>
      <c r="DI349" s="41"/>
      <c r="DJ349" s="41"/>
      <c r="DK349" s="41"/>
      <c r="DL349" s="41">
        <f t="shared" si="178"/>
        <v>2380786.6666666665</v>
      </c>
      <c r="DM349" s="41">
        <f t="shared" si="188"/>
        <v>43250957.777777784</v>
      </c>
      <c r="DN349" s="42">
        <f t="shared" si="189"/>
        <v>2024</v>
      </c>
    </row>
    <row r="350" spans="1:118" ht="13" x14ac:dyDescent="0.25">
      <c r="A350" s="71" t="s">
        <v>195</v>
      </c>
      <c r="B350" s="71" t="s">
        <v>205</v>
      </c>
      <c r="C350" s="72" t="s">
        <v>197</v>
      </c>
      <c r="D350" s="71" t="s">
        <v>82</v>
      </c>
      <c r="E350" s="142" t="s">
        <v>1046</v>
      </c>
      <c r="F350" s="71" t="s">
        <v>279</v>
      </c>
      <c r="G350" s="73">
        <v>45597</v>
      </c>
      <c r="H350" s="73">
        <v>45627</v>
      </c>
      <c r="I350" s="74" t="s">
        <v>1223</v>
      </c>
      <c r="J350" s="142" t="s">
        <v>280</v>
      </c>
      <c r="K350" s="75" t="s">
        <v>281</v>
      </c>
      <c r="L350" s="71" t="s">
        <v>282</v>
      </c>
      <c r="M350" s="83" t="str">
        <f t="shared" si="176"/>
        <v>6274</v>
      </c>
      <c r="N350" s="71">
        <v>6274001903</v>
      </c>
      <c r="O350" s="75">
        <v>6274001903</v>
      </c>
      <c r="P350" s="76"/>
      <c r="Q350" s="77"/>
      <c r="R350" s="76">
        <v>737864468</v>
      </c>
      <c r="S350" s="78">
        <f t="shared" si="187"/>
        <v>5124058.805555556</v>
      </c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95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79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79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79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>
        <v>12297741.133333333</v>
      </c>
      <c r="CJ350" s="41">
        <f t="shared" si="191"/>
        <v>12297741.133333333</v>
      </c>
      <c r="CK350" s="79">
        <f t="shared" ref="CK350:CK357" si="193">+R350-CJ350</f>
        <v>725566726.86666667</v>
      </c>
      <c r="CL350" s="41">
        <v>12297741.133333333</v>
      </c>
      <c r="CM350" s="41">
        <v>12297741.133333333</v>
      </c>
      <c r="CN350" s="41">
        <v>12297741.133333333</v>
      </c>
      <c r="CO350" s="41">
        <v>12297741.133333333</v>
      </c>
      <c r="CP350" s="41">
        <v>12297741.133333333</v>
      </c>
      <c r="CQ350" s="41">
        <v>12297741.133333333</v>
      </c>
      <c r="CR350" s="41">
        <v>12297741.133333333</v>
      </c>
      <c r="CS350" s="41">
        <v>12297741.133333333</v>
      </c>
      <c r="CT350" s="41">
        <v>12297741.133333333</v>
      </c>
      <c r="CU350" s="41">
        <v>12297741.133333333</v>
      </c>
      <c r="CV350" s="41">
        <v>12297741.133333333</v>
      </c>
      <c r="CW350" s="41">
        <v>12297741.133333333</v>
      </c>
      <c r="CX350" s="41">
        <f t="shared" si="177"/>
        <v>147572893.59999996</v>
      </c>
      <c r="CY350" s="41">
        <f t="shared" si="192"/>
        <v>577993833.26666665</v>
      </c>
      <c r="CZ350" s="41">
        <f t="shared" si="186"/>
        <v>5124058.805555556</v>
      </c>
      <c r="DA350" s="41">
        <v>5124058.805555556</v>
      </c>
      <c r="DB350" s="41">
        <v>5124058.805555556</v>
      </c>
      <c r="DC350" s="41">
        <v>5124058.805555556</v>
      </c>
      <c r="DD350" s="41"/>
      <c r="DE350" s="41"/>
      <c r="DF350" s="41"/>
      <c r="DG350" s="41"/>
      <c r="DH350" s="41"/>
      <c r="DI350" s="41"/>
      <c r="DJ350" s="41"/>
      <c r="DK350" s="41"/>
      <c r="DL350" s="41">
        <f t="shared" si="178"/>
        <v>20496235.222222224</v>
      </c>
      <c r="DM350" s="41">
        <f t="shared" si="188"/>
        <v>557497598.04444444</v>
      </c>
      <c r="DN350" s="1">
        <f t="shared" si="189"/>
        <v>2024</v>
      </c>
    </row>
    <row r="351" spans="1:118" ht="13" x14ac:dyDescent="0.25">
      <c r="A351" s="80" t="s">
        <v>344</v>
      </c>
      <c r="B351" s="71" t="s">
        <v>196</v>
      </c>
      <c r="C351" s="72" t="s">
        <v>197</v>
      </c>
      <c r="D351" s="71" t="s">
        <v>82</v>
      </c>
      <c r="E351" s="142" t="s">
        <v>1167</v>
      </c>
      <c r="F351" s="71" t="s">
        <v>408</v>
      </c>
      <c r="G351" s="73">
        <v>45597</v>
      </c>
      <c r="H351" s="73">
        <v>45627</v>
      </c>
      <c r="I351" s="74" t="s">
        <v>1223</v>
      </c>
      <c r="J351" s="142" t="s">
        <v>409</v>
      </c>
      <c r="K351" s="75" t="s">
        <v>410</v>
      </c>
      <c r="L351" s="80" t="s">
        <v>411</v>
      </c>
      <c r="M351" s="83" t="str">
        <f t="shared" si="176"/>
        <v>6274</v>
      </c>
      <c r="N351" s="71">
        <v>6274001903</v>
      </c>
      <c r="O351" s="75" t="s">
        <v>406</v>
      </c>
      <c r="P351" s="76"/>
      <c r="Q351" s="77"/>
      <c r="R351" s="76">
        <v>621500000</v>
      </c>
      <c r="S351" s="170">
        <f t="shared" si="187"/>
        <v>4315972.222222222</v>
      </c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6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6"/>
      <c r="AV351" s="155"/>
      <c r="AW351" s="155"/>
      <c r="AX351" s="155"/>
      <c r="AY351" s="155"/>
      <c r="AZ351" s="155"/>
      <c r="BA351" s="155"/>
      <c r="BB351" s="155"/>
      <c r="BC351" s="155"/>
      <c r="BD351" s="155"/>
      <c r="BE351" s="155"/>
      <c r="BF351" s="155"/>
      <c r="BG351" s="155"/>
      <c r="BH351" s="155"/>
      <c r="BI351" s="156"/>
      <c r="BJ351" s="155"/>
      <c r="BK351" s="155"/>
      <c r="BL351" s="155"/>
      <c r="BM351" s="155"/>
      <c r="BN351" s="155"/>
      <c r="BO351" s="155"/>
      <c r="BP351" s="155"/>
      <c r="BQ351" s="155"/>
      <c r="BR351" s="155"/>
      <c r="BS351" s="155"/>
      <c r="BT351" s="155"/>
      <c r="BU351" s="155"/>
      <c r="BV351" s="155"/>
      <c r="BW351" s="156"/>
      <c r="BX351" s="157"/>
      <c r="BY351" s="157"/>
      <c r="BZ351" s="157"/>
      <c r="CA351" s="157"/>
      <c r="CB351" s="157"/>
      <c r="CC351" s="157"/>
      <c r="CD351" s="157"/>
      <c r="CE351" s="157"/>
      <c r="CF351" s="157"/>
      <c r="CG351" s="157"/>
      <c r="CH351" s="157"/>
      <c r="CI351" s="157">
        <v>10358333.333333334</v>
      </c>
      <c r="CJ351" s="155">
        <f t="shared" si="191"/>
        <v>10358333.333333334</v>
      </c>
      <c r="CK351" s="156">
        <f t="shared" si="193"/>
        <v>611141666.66666663</v>
      </c>
      <c r="CL351" s="155">
        <v>10358333.333333334</v>
      </c>
      <c r="CM351" s="155">
        <v>10358333.333333334</v>
      </c>
      <c r="CN351" s="155">
        <v>10358333.333333334</v>
      </c>
      <c r="CO351" s="155">
        <v>10358333.333333334</v>
      </c>
      <c r="CP351" s="155">
        <v>10358333.333333334</v>
      </c>
      <c r="CQ351" s="155">
        <v>10358333.333333334</v>
      </c>
      <c r="CR351" s="155">
        <v>10358333.333333334</v>
      </c>
      <c r="CS351" s="155">
        <v>10358333.333333334</v>
      </c>
      <c r="CT351" s="155">
        <v>10358333.333333334</v>
      </c>
      <c r="CU351" s="155">
        <v>10358333.333333334</v>
      </c>
      <c r="CV351" s="155">
        <v>10358333.333333334</v>
      </c>
      <c r="CW351" s="155">
        <v>10358333.333333334</v>
      </c>
      <c r="CX351" s="155">
        <f t="shared" si="177"/>
        <v>124299999.99999999</v>
      </c>
      <c r="CY351" s="155">
        <f t="shared" si="192"/>
        <v>486841666.66666663</v>
      </c>
      <c r="CZ351" s="155">
        <f t="shared" si="186"/>
        <v>4315972.222222222</v>
      </c>
      <c r="DA351" s="155">
        <v>4315972.222222222</v>
      </c>
      <c r="DB351" s="155">
        <v>4315972.222222222</v>
      </c>
      <c r="DC351" s="155">
        <v>4315972.222222222</v>
      </c>
      <c r="DD351" s="155"/>
      <c r="DE351" s="155"/>
      <c r="DF351" s="155"/>
      <c r="DG351" s="155"/>
      <c r="DH351" s="155"/>
      <c r="DI351" s="155"/>
      <c r="DJ351" s="155"/>
      <c r="DK351" s="155"/>
      <c r="DL351" s="155">
        <f t="shared" si="178"/>
        <v>17263888.888888888</v>
      </c>
      <c r="DM351" s="155">
        <f t="shared" si="188"/>
        <v>469577777.77777773</v>
      </c>
      <c r="DN351" s="1">
        <f t="shared" si="189"/>
        <v>2024</v>
      </c>
    </row>
    <row r="352" spans="1:118" ht="13" x14ac:dyDescent="0.25">
      <c r="A352" s="80" t="s">
        <v>460</v>
      </c>
      <c r="B352" s="80" t="s">
        <v>39</v>
      </c>
      <c r="C352" s="72"/>
      <c r="D352" s="71" t="s">
        <v>82</v>
      </c>
      <c r="E352" s="142" t="s">
        <v>998</v>
      </c>
      <c r="F352" s="71" t="s">
        <v>621</v>
      </c>
      <c r="G352" s="73">
        <v>45597</v>
      </c>
      <c r="H352" s="73">
        <v>45627</v>
      </c>
      <c r="I352" s="74" t="s">
        <v>1223</v>
      </c>
      <c r="J352" s="74" t="s">
        <v>622</v>
      </c>
      <c r="K352" s="75" t="s">
        <v>623</v>
      </c>
      <c r="L352" s="71"/>
      <c r="M352" s="38" t="str">
        <f t="shared" si="176"/>
        <v>6274</v>
      </c>
      <c r="N352" s="71">
        <v>6274001903</v>
      </c>
      <c r="O352" s="75">
        <v>6274001903</v>
      </c>
      <c r="P352" s="76"/>
      <c r="Q352" s="77"/>
      <c r="R352" s="76">
        <v>87000000</v>
      </c>
      <c r="S352" s="170">
        <f t="shared" si="187"/>
        <v>604166.66666666663</v>
      </c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>
        <f t="shared" ref="AF352:AF357" si="194">+SUM(T352:AE352)</f>
        <v>0</v>
      </c>
      <c r="AG352" s="156">
        <v>0</v>
      </c>
      <c r="AH352" s="155">
        <v>0</v>
      </c>
      <c r="AI352" s="155">
        <v>0</v>
      </c>
      <c r="AJ352" s="155">
        <v>0</v>
      </c>
      <c r="AK352" s="155">
        <v>0</v>
      </c>
      <c r="AL352" s="155">
        <v>0</v>
      </c>
      <c r="AM352" s="155">
        <v>0</v>
      </c>
      <c r="AN352" s="155">
        <v>0</v>
      </c>
      <c r="AO352" s="155">
        <v>0</v>
      </c>
      <c r="AP352" s="155">
        <v>0</v>
      </c>
      <c r="AQ352" s="155">
        <v>0</v>
      </c>
      <c r="AR352" s="155">
        <v>0</v>
      </c>
      <c r="AS352" s="155">
        <v>0</v>
      </c>
      <c r="AT352" s="155">
        <f t="shared" ref="AT352:AT357" si="195">+SUM(AH352:AS352)</f>
        <v>0</v>
      </c>
      <c r="AU352" s="156">
        <v>0</v>
      </c>
      <c r="AV352" s="155">
        <v>0</v>
      </c>
      <c r="AW352" s="155">
        <v>0</v>
      </c>
      <c r="AX352" s="155">
        <v>0</v>
      </c>
      <c r="AY352" s="155">
        <v>0</v>
      </c>
      <c r="AZ352" s="155">
        <v>0</v>
      </c>
      <c r="BA352" s="155">
        <v>0</v>
      </c>
      <c r="BB352" s="155">
        <v>0</v>
      </c>
      <c r="BC352" s="155">
        <v>0</v>
      </c>
      <c r="BD352" s="155">
        <v>0</v>
      </c>
      <c r="BE352" s="155">
        <v>0</v>
      </c>
      <c r="BF352" s="155">
        <v>0</v>
      </c>
      <c r="BG352" s="155">
        <v>0</v>
      </c>
      <c r="BH352" s="155">
        <f t="shared" ref="BH352:BH357" si="196">+SUM(AV352:BG352)</f>
        <v>0</v>
      </c>
      <c r="BI352" s="156">
        <v>0</v>
      </c>
      <c r="BJ352" s="155"/>
      <c r="BK352" s="155"/>
      <c r="BL352" s="155"/>
      <c r="BM352" s="155"/>
      <c r="BN352" s="155"/>
      <c r="BO352" s="155"/>
      <c r="BP352" s="155"/>
      <c r="BQ352" s="155"/>
      <c r="BR352" s="155"/>
      <c r="BS352" s="155"/>
      <c r="BT352" s="155"/>
      <c r="BU352" s="155"/>
      <c r="BV352" s="155">
        <f t="shared" ref="BV352:BV358" si="197">+SUM(BJ352:BU352)</f>
        <v>0</v>
      </c>
      <c r="BW352" s="156">
        <v>0</v>
      </c>
      <c r="BX352" s="155">
        <v>0</v>
      </c>
      <c r="BY352" s="155">
        <v>0</v>
      </c>
      <c r="BZ352" s="155">
        <v>0</v>
      </c>
      <c r="CA352" s="155">
        <v>0</v>
      </c>
      <c r="CB352" s="155">
        <v>0</v>
      </c>
      <c r="CC352" s="155">
        <v>0</v>
      </c>
      <c r="CD352" s="155">
        <v>0</v>
      </c>
      <c r="CE352" s="155">
        <v>0</v>
      </c>
      <c r="CF352" s="155">
        <v>0</v>
      </c>
      <c r="CG352" s="155">
        <v>0</v>
      </c>
      <c r="CH352" s="155">
        <v>0</v>
      </c>
      <c r="CI352" s="155">
        <v>2416666.6666666665</v>
      </c>
      <c r="CJ352" s="155">
        <f t="shared" si="191"/>
        <v>2416666.6666666665</v>
      </c>
      <c r="CK352" s="156">
        <f t="shared" si="193"/>
        <v>84583333.333333328</v>
      </c>
      <c r="CL352" s="155">
        <v>2416666.6666666665</v>
      </c>
      <c r="CM352" s="155">
        <v>2416666.6666666665</v>
      </c>
      <c r="CN352" s="155">
        <v>2416666.6666666665</v>
      </c>
      <c r="CO352" s="155">
        <v>2416666.6666666665</v>
      </c>
      <c r="CP352" s="155">
        <v>2416666.6666666665</v>
      </c>
      <c r="CQ352" s="155">
        <v>2416666.6666666665</v>
      </c>
      <c r="CR352" s="155">
        <v>2416666.6666666665</v>
      </c>
      <c r="CS352" s="155">
        <v>2416666.6666666665</v>
      </c>
      <c r="CT352" s="155">
        <v>2416666.6666666665</v>
      </c>
      <c r="CU352" s="155">
        <v>2416666.6666666665</v>
      </c>
      <c r="CV352" s="155">
        <v>2416666.6666666665</v>
      </c>
      <c r="CW352" s="155">
        <v>2416666.6666666665</v>
      </c>
      <c r="CX352" s="155">
        <f t="shared" si="177"/>
        <v>29000000.000000004</v>
      </c>
      <c r="CY352" s="155">
        <f t="shared" si="192"/>
        <v>55583333.333333328</v>
      </c>
      <c r="CZ352" s="155">
        <f t="shared" si="186"/>
        <v>604166.66666666663</v>
      </c>
      <c r="DA352" s="155">
        <v>604166.66666666663</v>
      </c>
      <c r="DB352" s="155">
        <v>604166.66666666663</v>
      </c>
      <c r="DC352" s="155">
        <v>604166.66666666663</v>
      </c>
      <c r="DD352" s="155"/>
      <c r="DE352" s="155"/>
      <c r="DF352" s="155"/>
      <c r="DG352" s="155"/>
      <c r="DH352" s="155"/>
      <c r="DI352" s="155"/>
      <c r="DJ352" s="155"/>
      <c r="DK352" s="155"/>
      <c r="DL352" s="155">
        <f t="shared" si="178"/>
        <v>2416666.6666666665</v>
      </c>
      <c r="DM352" s="155">
        <f t="shared" si="188"/>
        <v>53166666.666666664</v>
      </c>
      <c r="DN352" s="1">
        <f t="shared" si="189"/>
        <v>2024</v>
      </c>
    </row>
    <row r="353" spans="1:118" ht="13" x14ac:dyDescent="0.25">
      <c r="A353" s="80" t="s">
        <v>715</v>
      </c>
      <c r="B353" s="80" t="s">
        <v>39</v>
      </c>
      <c r="C353" s="72"/>
      <c r="D353" s="71" t="s">
        <v>176</v>
      </c>
      <c r="E353" s="142" t="s">
        <v>802</v>
      </c>
      <c r="F353" s="71" t="s">
        <v>803</v>
      </c>
      <c r="G353" s="73">
        <v>45597</v>
      </c>
      <c r="H353" s="73">
        <v>45627</v>
      </c>
      <c r="I353" s="74" t="s">
        <v>1228</v>
      </c>
      <c r="J353" s="74" t="s">
        <v>721</v>
      </c>
      <c r="K353" s="75" t="s">
        <v>50</v>
      </c>
      <c r="L353" s="75"/>
      <c r="M353" s="38" t="str">
        <f t="shared" si="176"/>
        <v>6424</v>
      </c>
      <c r="N353" s="160" t="s">
        <v>819</v>
      </c>
      <c r="O353" s="75"/>
      <c r="P353" s="76"/>
      <c r="Q353" s="77"/>
      <c r="R353" s="165">
        <v>261270972</v>
      </c>
      <c r="S353" s="170">
        <f t="shared" si="187"/>
        <v>2177258.1</v>
      </c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>
        <f t="shared" si="194"/>
        <v>0</v>
      </c>
      <c r="AG353" s="156">
        <v>0</v>
      </c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>
        <f t="shared" si="195"/>
        <v>0</v>
      </c>
      <c r="AU353" s="156">
        <v>0</v>
      </c>
      <c r="AV353" s="155"/>
      <c r="AW353" s="155"/>
      <c r="AX353" s="155"/>
      <c r="AY353" s="155"/>
      <c r="AZ353" s="155"/>
      <c r="BA353" s="155"/>
      <c r="BB353" s="155"/>
      <c r="BC353" s="155"/>
      <c r="BD353" s="155"/>
      <c r="BE353" s="155"/>
      <c r="BF353" s="155"/>
      <c r="BG353" s="155"/>
      <c r="BH353" s="155">
        <f t="shared" si="196"/>
        <v>0</v>
      </c>
      <c r="BI353" s="156">
        <v>0</v>
      </c>
      <c r="BJ353" s="155"/>
      <c r="BK353" s="155"/>
      <c r="BL353" s="155"/>
      <c r="BM353" s="155"/>
      <c r="BN353" s="155"/>
      <c r="BO353" s="155"/>
      <c r="BP353" s="155"/>
      <c r="BQ353" s="155"/>
      <c r="BR353" s="155"/>
      <c r="BS353" s="155"/>
      <c r="BT353" s="155"/>
      <c r="BU353" s="155"/>
      <c r="BV353" s="155">
        <f t="shared" si="197"/>
        <v>0</v>
      </c>
      <c r="BW353" s="156">
        <v>0</v>
      </c>
      <c r="BX353" s="155">
        <v>0</v>
      </c>
      <c r="BY353" s="155">
        <v>0</v>
      </c>
      <c r="BZ353" s="155">
        <v>0</v>
      </c>
      <c r="CA353" s="155">
        <v>0</v>
      </c>
      <c r="CB353" s="155">
        <v>0</v>
      </c>
      <c r="CC353" s="155">
        <v>0</v>
      </c>
      <c r="CD353" s="155">
        <v>0</v>
      </c>
      <c r="CE353" s="155">
        <v>0</v>
      </c>
      <c r="CF353" s="155">
        <v>0</v>
      </c>
      <c r="CG353" s="155">
        <v>0</v>
      </c>
      <c r="CH353" s="155">
        <v>0</v>
      </c>
      <c r="CI353" s="155">
        <v>7257527</v>
      </c>
      <c r="CJ353" s="155">
        <f t="shared" si="191"/>
        <v>7257527</v>
      </c>
      <c r="CK353" s="156">
        <f t="shared" si="193"/>
        <v>254013445</v>
      </c>
      <c r="CL353" s="155">
        <v>7257527</v>
      </c>
      <c r="CM353" s="155">
        <v>7257527</v>
      </c>
      <c r="CN353" s="155">
        <v>7257527</v>
      </c>
      <c r="CO353" s="155">
        <v>7257527</v>
      </c>
      <c r="CP353" s="155">
        <v>7257527</v>
      </c>
      <c r="CQ353" s="155">
        <v>7257527</v>
      </c>
      <c r="CR353" s="155">
        <v>7257527</v>
      </c>
      <c r="CS353" s="155">
        <v>7257527</v>
      </c>
      <c r="CT353" s="155">
        <v>7257527</v>
      </c>
      <c r="CU353" s="155">
        <v>7257527</v>
      </c>
      <c r="CV353" s="155">
        <v>7257527</v>
      </c>
      <c r="CW353" s="155">
        <v>7257527</v>
      </c>
      <c r="CX353" s="155">
        <f t="shared" si="177"/>
        <v>87090324</v>
      </c>
      <c r="CY353" s="155">
        <f t="shared" si="192"/>
        <v>166923121</v>
      </c>
      <c r="CZ353" s="155">
        <f t="shared" si="186"/>
        <v>2177258.1</v>
      </c>
      <c r="DA353" s="155">
        <v>2177258.1</v>
      </c>
      <c r="DB353" s="155">
        <v>2177258.1</v>
      </c>
      <c r="DC353" s="155">
        <v>2177258.1</v>
      </c>
      <c r="DD353" s="155"/>
      <c r="DE353" s="155"/>
      <c r="DF353" s="155"/>
      <c r="DG353" s="155"/>
      <c r="DH353" s="155"/>
      <c r="DI353" s="155"/>
      <c r="DJ353" s="155"/>
      <c r="DK353" s="155"/>
      <c r="DL353" s="155">
        <f t="shared" si="178"/>
        <v>8709032.4000000004</v>
      </c>
      <c r="DM353" s="155">
        <f t="shared" si="188"/>
        <v>158214088.59999999</v>
      </c>
      <c r="DN353" s="1">
        <f t="shared" si="189"/>
        <v>2024</v>
      </c>
    </row>
    <row r="354" spans="1:118" ht="13" x14ac:dyDescent="0.25">
      <c r="A354" s="80" t="s">
        <v>460</v>
      </c>
      <c r="B354" s="80" t="s">
        <v>39</v>
      </c>
      <c r="C354" s="72"/>
      <c r="D354" s="71" t="s">
        <v>88</v>
      </c>
      <c r="E354" s="142" t="s">
        <v>1000</v>
      </c>
      <c r="F354" s="71" t="s">
        <v>625</v>
      </c>
      <c r="G354" s="73">
        <v>45603</v>
      </c>
      <c r="H354" s="73">
        <v>45627</v>
      </c>
      <c r="I354" s="74" t="s">
        <v>1228</v>
      </c>
      <c r="J354" s="74" t="s">
        <v>619</v>
      </c>
      <c r="K354" s="75" t="s">
        <v>43</v>
      </c>
      <c r="L354" s="71"/>
      <c r="M354" s="38" t="str">
        <f t="shared" si="176"/>
        <v>6274</v>
      </c>
      <c r="N354" s="71">
        <v>6274001905</v>
      </c>
      <c r="O354" s="75">
        <v>6274001905</v>
      </c>
      <c r="P354" s="76"/>
      <c r="Q354" s="77"/>
      <c r="R354" s="76">
        <v>116500000</v>
      </c>
      <c r="S354" s="170">
        <f t="shared" si="187"/>
        <v>970833.33333333337</v>
      </c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>
        <f t="shared" si="194"/>
        <v>0</v>
      </c>
      <c r="AG354" s="156">
        <v>0</v>
      </c>
      <c r="AH354" s="155">
        <v>0</v>
      </c>
      <c r="AI354" s="155">
        <v>0</v>
      </c>
      <c r="AJ354" s="155">
        <v>0</v>
      </c>
      <c r="AK354" s="155">
        <v>0</v>
      </c>
      <c r="AL354" s="155">
        <v>0</v>
      </c>
      <c r="AM354" s="155">
        <v>0</v>
      </c>
      <c r="AN354" s="155">
        <v>0</v>
      </c>
      <c r="AO354" s="155">
        <v>0</v>
      </c>
      <c r="AP354" s="155">
        <v>0</v>
      </c>
      <c r="AQ354" s="155">
        <v>0</v>
      </c>
      <c r="AR354" s="155">
        <v>0</v>
      </c>
      <c r="AS354" s="155">
        <v>0</v>
      </c>
      <c r="AT354" s="155">
        <f t="shared" si="195"/>
        <v>0</v>
      </c>
      <c r="AU354" s="156">
        <v>0</v>
      </c>
      <c r="AV354" s="155">
        <v>0</v>
      </c>
      <c r="AW354" s="155">
        <v>0</v>
      </c>
      <c r="AX354" s="155">
        <v>0</v>
      </c>
      <c r="AY354" s="155">
        <v>0</v>
      </c>
      <c r="AZ354" s="155">
        <v>0</v>
      </c>
      <c r="BA354" s="155">
        <v>0</v>
      </c>
      <c r="BB354" s="155">
        <v>0</v>
      </c>
      <c r="BC354" s="155">
        <v>0</v>
      </c>
      <c r="BD354" s="155">
        <v>0</v>
      </c>
      <c r="BE354" s="155">
        <v>0</v>
      </c>
      <c r="BF354" s="155">
        <v>0</v>
      </c>
      <c r="BG354" s="155">
        <v>0</v>
      </c>
      <c r="BH354" s="155">
        <f t="shared" si="196"/>
        <v>0</v>
      </c>
      <c r="BI354" s="156">
        <v>0</v>
      </c>
      <c r="BJ354" s="155"/>
      <c r="BK354" s="155"/>
      <c r="BL354" s="155"/>
      <c r="BM354" s="155"/>
      <c r="BN354" s="155"/>
      <c r="BO354" s="155"/>
      <c r="BP354" s="155"/>
      <c r="BQ354" s="155"/>
      <c r="BR354" s="155"/>
      <c r="BS354" s="155"/>
      <c r="BT354" s="155"/>
      <c r="BU354" s="155"/>
      <c r="BV354" s="155">
        <f t="shared" si="197"/>
        <v>0</v>
      </c>
      <c r="BW354" s="156">
        <v>0</v>
      </c>
      <c r="BX354" s="155">
        <v>0</v>
      </c>
      <c r="BY354" s="155">
        <v>0</v>
      </c>
      <c r="BZ354" s="155">
        <v>0</v>
      </c>
      <c r="CA354" s="155">
        <v>0</v>
      </c>
      <c r="CB354" s="155">
        <v>0</v>
      </c>
      <c r="CC354" s="155">
        <v>0</v>
      </c>
      <c r="CD354" s="155">
        <v>0</v>
      </c>
      <c r="CE354" s="155">
        <v>0</v>
      </c>
      <c r="CF354" s="155">
        <v>0</v>
      </c>
      <c r="CG354" s="155">
        <v>0</v>
      </c>
      <c r="CH354" s="155">
        <v>0</v>
      </c>
      <c r="CI354" s="155">
        <v>1941666.6666666667</v>
      </c>
      <c r="CJ354" s="155">
        <f t="shared" si="191"/>
        <v>1941666.6666666667</v>
      </c>
      <c r="CK354" s="156">
        <f t="shared" si="193"/>
        <v>114558333.33333333</v>
      </c>
      <c r="CL354" s="155">
        <v>1941666.6666666667</v>
      </c>
      <c r="CM354" s="155">
        <v>1941666.6666666667</v>
      </c>
      <c r="CN354" s="155">
        <v>1941666.6666666667</v>
      </c>
      <c r="CO354" s="155">
        <v>1941666.6666666667</v>
      </c>
      <c r="CP354" s="155">
        <v>1941666.6666666667</v>
      </c>
      <c r="CQ354" s="155">
        <v>1941666.6666666667</v>
      </c>
      <c r="CR354" s="155">
        <v>1941666.6666666667</v>
      </c>
      <c r="CS354" s="155">
        <v>1941666.6666666667</v>
      </c>
      <c r="CT354" s="155">
        <v>1941666.6666666667</v>
      </c>
      <c r="CU354" s="155">
        <v>1941666.6666666667</v>
      </c>
      <c r="CV354" s="155">
        <v>1941666.6666666667</v>
      </c>
      <c r="CW354" s="155">
        <v>1941666.6666666667</v>
      </c>
      <c r="CX354" s="155">
        <f t="shared" si="177"/>
        <v>23300000.000000004</v>
      </c>
      <c r="CY354" s="155">
        <f t="shared" si="192"/>
        <v>91258333.333333328</v>
      </c>
      <c r="CZ354" s="155">
        <f t="shared" si="186"/>
        <v>970833.33333333337</v>
      </c>
      <c r="DA354" s="155">
        <v>970833.33333333337</v>
      </c>
      <c r="DB354" s="155">
        <v>970833.33333333337</v>
      </c>
      <c r="DC354" s="155">
        <v>970833.33333333337</v>
      </c>
      <c r="DD354" s="155"/>
      <c r="DE354" s="155"/>
      <c r="DF354" s="155"/>
      <c r="DG354" s="155"/>
      <c r="DH354" s="155"/>
      <c r="DI354" s="155"/>
      <c r="DJ354" s="155"/>
      <c r="DK354" s="155"/>
      <c r="DL354" s="155">
        <f t="shared" si="178"/>
        <v>3883333.3333333335</v>
      </c>
      <c r="DM354" s="155">
        <f t="shared" si="188"/>
        <v>87375000</v>
      </c>
      <c r="DN354" s="1">
        <f t="shared" si="189"/>
        <v>2024</v>
      </c>
    </row>
    <row r="355" spans="1:118" ht="13" x14ac:dyDescent="0.25">
      <c r="A355" s="80" t="s">
        <v>714</v>
      </c>
      <c r="B355" s="80" t="s">
        <v>39</v>
      </c>
      <c r="C355" s="72"/>
      <c r="D355" s="161" t="s">
        <v>610</v>
      </c>
      <c r="E355" s="142" t="s">
        <v>677</v>
      </c>
      <c r="F355" s="71" t="s">
        <v>678</v>
      </c>
      <c r="G355" s="57">
        <v>45612</v>
      </c>
      <c r="H355" s="57">
        <v>45627</v>
      </c>
      <c r="I355" s="141" t="s">
        <v>720</v>
      </c>
      <c r="J355" s="141" t="s">
        <v>613</v>
      </c>
      <c r="K355" s="96" t="s">
        <v>46</v>
      </c>
      <c r="L355" s="38"/>
      <c r="M355" s="38" t="str">
        <f t="shared" si="176"/>
        <v>6273</v>
      </c>
      <c r="N355" s="57" t="s">
        <v>718</v>
      </c>
      <c r="O355" s="96">
        <v>6274001901</v>
      </c>
      <c r="P355" s="92"/>
      <c r="Q355" s="58"/>
      <c r="R355" s="158">
        <v>93192880</v>
      </c>
      <c r="S355" s="170">
        <f t="shared" si="187"/>
        <v>7766073.333333333</v>
      </c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>
        <f t="shared" si="194"/>
        <v>0</v>
      </c>
      <c r="AG355" s="156">
        <v>0</v>
      </c>
      <c r="AH355" s="155">
        <v>0</v>
      </c>
      <c r="AI355" s="155">
        <v>0</v>
      </c>
      <c r="AJ355" s="155">
        <v>0</v>
      </c>
      <c r="AK355" s="155">
        <v>0</v>
      </c>
      <c r="AL355" s="155">
        <v>0</v>
      </c>
      <c r="AM355" s="155">
        <v>0</v>
      </c>
      <c r="AN355" s="155">
        <v>0</v>
      </c>
      <c r="AO355" s="155">
        <v>0</v>
      </c>
      <c r="AP355" s="155">
        <v>0</v>
      </c>
      <c r="AQ355" s="155">
        <v>0</v>
      </c>
      <c r="AR355" s="155">
        <v>0</v>
      </c>
      <c r="AS355" s="155">
        <v>0</v>
      </c>
      <c r="AT355" s="155">
        <f t="shared" si="195"/>
        <v>0</v>
      </c>
      <c r="AU355" s="156">
        <v>0</v>
      </c>
      <c r="AV355" s="155">
        <v>0</v>
      </c>
      <c r="AW355" s="155">
        <v>0</v>
      </c>
      <c r="AX355" s="155">
        <v>0</v>
      </c>
      <c r="AY355" s="155">
        <v>0</v>
      </c>
      <c r="AZ355" s="155">
        <v>0</v>
      </c>
      <c r="BA355" s="155">
        <v>0</v>
      </c>
      <c r="BB355" s="155">
        <v>0</v>
      </c>
      <c r="BC355" s="155">
        <v>0</v>
      </c>
      <c r="BD355" s="155">
        <v>0</v>
      </c>
      <c r="BE355" s="155">
        <v>0</v>
      </c>
      <c r="BF355" s="155">
        <v>0</v>
      </c>
      <c r="BG355" s="155">
        <v>0</v>
      </c>
      <c r="BH355" s="155">
        <f t="shared" si="196"/>
        <v>0</v>
      </c>
      <c r="BI355" s="156">
        <v>0</v>
      </c>
      <c r="BJ355" s="155"/>
      <c r="BK355" s="155"/>
      <c r="BL355" s="155"/>
      <c r="BM355" s="155"/>
      <c r="BN355" s="155"/>
      <c r="BO355" s="155"/>
      <c r="BP355" s="155"/>
      <c r="BQ355" s="155"/>
      <c r="BR355" s="155"/>
      <c r="BS355" s="155"/>
      <c r="BT355" s="155"/>
      <c r="BU355" s="155"/>
      <c r="BV355" s="155">
        <f t="shared" si="197"/>
        <v>0</v>
      </c>
      <c r="BW355" s="156">
        <v>0</v>
      </c>
      <c r="BX355" s="155">
        <v>0</v>
      </c>
      <c r="BY355" s="155">
        <v>0</v>
      </c>
      <c r="BZ355" s="155">
        <v>0</v>
      </c>
      <c r="CA355" s="155">
        <v>0</v>
      </c>
      <c r="CB355" s="155">
        <v>0</v>
      </c>
      <c r="CC355" s="155">
        <v>0</v>
      </c>
      <c r="CD355" s="155">
        <v>0</v>
      </c>
      <c r="CE355" s="155">
        <v>0</v>
      </c>
      <c r="CF355" s="155">
        <v>0</v>
      </c>
      <c r="CG355" s="155">
        <v>0</v>
      </c>
      <c r="CH355" s="155">
        <v>0</v>
      </c>
      <c r="CI355" s="155">
        <v>7766073.333333333</v>
      </c>
      <c r="CJ355" s="155">
        <f t="shared" si="191"/>
        <v>7766073.333333333</v>
      </c>
      <c r="CK355" s="156">
        <f t="shared" si="193"/>
        <v>85426806.666666672</v>
      </c>
      <c r="CL355" s="155">
        <v>7766073.333333333</v>
      </c>
      <c r="CM355" s="155">
        <v>7766073.333333333</v>
      </c>
      <c r="CN355" s="155">
        <v>7766073.333333333</v>
      </c>
      <c r="CO355" s="155">
        <v>7766073.333333333</v>
      </c>
      <c r="CP355" s="155">
        <v>7766073.333333333</v>
      </c>
      <c r="CQ355" s="155">
        <v>7766073.333333333</v>
      </c>
      <c r="CR355" s="155">
        <v>7766073.333333333</v>
      </c>
      <c r="CS355" s="155">
        <v>7766073.333333333</v>
      </c>
      <c r="CT355" s="155">
        <v>7766073.333333333</v>
      </c>
      <c r="CU355" s="155">
        <v>7766073.333333333</v>
      </c>
      <c r="CV355" s="155">
        <v>7766073.333333333</v>
      </c>
      <c r="CW355" s="155">
        <v>0</v>
      </c>
      <c r="CX355" s="155">
        <f t="shared" si="177"/>
        <v>85426806.666666657</v>
      </c>
      <c r="CY355" s="155">
        <f t="shared" si="192"/>
        <v>0</v>
      </c>
      <c r="CZ355" s="155"/>
      <c r="DA355" s="155"/>
      <c r="DB355" s="155"/>
      <c r="DC355" s="155">
        <v>0</v>
      </c>
      <c r="DD355" s="155"/>
      <c r="DE355" s="155"/>
      <c r="DF355" s="155"/>
      <c r="DG355" s="155"/>
      <c r="DH355" s="155"/>
      <c r="DI355" s="155"/>
      <c r="DJ355" s="155"/>
      <c r="DK355" s="155"/>
      <c r="DL355" s="155">
        <f t="shared" si="178"/>
        <v>0</v>
      </c>
      <c r="DM355" s="155">
        <f t="shared" si="188"/>
        <v>0</v>
      </c>
      <c r="DN355" s="1">
        <f t="shared" si="189"/>
        <v>2024</v>
      </c>
    </row>
    <row r="356" spans="1:118" ht="13" x14ac:dyDescent="0.25">
      <c r="A356" s="80" t="s">
        <v>460</v>
      </c>
      <c r="B356" s="80" t="s">
        <v>39</v>
      </c>
      <c r="C356" s="72"/>
      <c r="D356" s="71" t="s">
        <v>173</v>
      </c>
      <c r="E356" s="142" t="s">
        <v>1001</v>
      </c>
      <c r="F356" s="71" t="s">
        <v>626</v>
      </c>
      <c r="G356" s="73">
        <v>45616</v>
      </c>
      <c r="H356" s="73">
        <v>45627</v>
      </c>
      <c r="I356" s="74" t="s">
        <v>1228</v>
      </c>
      <c r="J356" s="74" t="s">
        <v>94</v>
      </c>
      <c r="K356" s="75" t="s">
        <v>66</v>
      </c>
      <c r="L356" s="71"/>
      <c r="M356" s="38" t="str">
        <f t="shared" si="176"/>
        <v>6274</v>
      </c>
      <c r="N356" s="71">
        <v>6274001904</v>
      </c>
      <c r="O356" s="75">
        <v>6274001904</v>
      </c>
      <c r="P356" s="76"/>
      <c r="Q356" s="77"/>
      <c r="R356" s="76">
        <v>85000000</v>
      </c>
      <c r="S356" s="170">
        <f t="shared" si="187"/>
        <v>708333.33333333337</v>
      </c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>
        <f t="shared" si="194"/>
        <v>0</v>
      </c>
      <c r="AG356" s="156">
        <v>0</v>
      </c>
      <c r="AH356" s="155">
        <v>0</v>
      </c>
      <c r="AI356" s="155">
        <v>0</v>
      </c>
      <c r="AJ356" s="155">
        <v>0</v>
      </c>
      <c r="AK356" s="155">
        <v>0</v>
      </c>
      <c r="AL356" s="155">
        <v>0</v>
      </c>
      <c r="AM356" s="155">
        <v>0</v>
      </c>
      <c r="AN356" s="155">
        <v>0</v>
      </c>
      <c r="AO356" s="155">
        <v>0</v>
      </c>
      <c r="AP356" s="155">
        <v>0</v>
      </c>
      <c r="AQ356" s="155">
        <v>0</v>
      </c>
      <c r="AR356" s="155">
        <v>0</v>
      </c>
      <c r="AS356" s="155">
        <v>0</v>
      </c>
      <c r="AT356" s="155">
        <f t="shared" si="195"/>
        <v>0</v>
      </c>
      <c r="AU356" s="156">
        <v>0</v>
      </c>
      <c r="AV356" s="155">
        <v>0</v>
      </c>
      <c r="AW356" s="155">
        <v>0</v>
      </c>
      <c r="AX356" s="155">
        <v>0</v>
      </c>
      <c r="AY356" s="155">
        <v>0</v>
      </c>
      <c r="AZ356" s="155">
        <v>0</v>
      </c>
      <c r="BA356" s="155">
        <v>0</v>
      </c>
      <c r="BB356" s="155">
        <v>0</v>
      </c>
      <c r="BC356" s="155">
        <v>0</v>
      </c>
      <c r="BD356" s="155">
        <v>0</v>
      </c>
      <c r="BE356" s="155">
        <v>0</v>
      </c>
      <c r="BF356" s="155">
        <v>0</v>
      </c>
      <c r="BG356" s="155">
        <v>0</v>
      </c>
      <c r="BH356" s="155">
        <f t="shared" si="196"/>
        <v>0</v>
      </c>
      <c r="BI356" s="156">
        <v>0</v>
      </c>
      <c r="BJ356" s="155"/>
      <c r="BK356" s="155"/>
      <c r="BL356" s="155"/>
      <c r="BM356" s="155"/>
      <c r="BN356" s="155"/>
      <c r="BO356" s="155"/>
      <c r="BP356" s="155"/>
      <c r="BQ356" s="155"/>
      <c r="BR356" s="155"/>
      <c r="BS356" s="155"/>
      <c r="BT356" s="155"/>
      <c r="BU356" s="155"/>
      <c r="BV356" s="155">
        <f t="shared" si="197"/>
        <v>0</v>
      </c>
      <c r="BW356" s="156">
        <v>0</v>
      </c>
      <c r="BX356" s="155">
        <v>0</v>
      </c>
      <c r="BY356" s="155">
        <v>0</v>
      </c>
      <c r="BZ356" s="155">
        <v>0</v>
      </c>
      <c r="CA356" s="155">
        <v>0</v>
      </c>
      <c r="CB356" s="155">
        <v>0</v>
      </c>
      <c r="CC356" s="155">
        <v>0</v>
      </c>
      <c r="CD356" s="155">
        <v>0</v>
      </c>
      <c r="CE356" s="155">
        <v>0</v>
      </c>
      <c r="CF356" s="155">
        <v>0</v>
      </c>
      <c r="CG356" s="155">
        <v>0</v>
      </c>
      <c r="CH356" s="155">
        <v>0</v>
      </c>
      <c r="CI356" s="155">
        <v>2361111.111111111</v>
      </c>
      <c r="CJ356" s="155">
        <f t="shared" si="191"/>
        <v>2361111.111111111</v>
      </c>
      <c r="CK356" s="156">
        <f t="shared" si="193"/>
        <v>82638888.888888896</v>
      </c>
      <c r="CL356" s="155">
        <v>2361111.111111111</v>
      </c>
      <c r="CM356" s="155">
        <v>2361111.111111111</v>
      </c>
      <c r="CN356" s="155">
        <v>2361111.111111111</v>
      </c>
      <c r="CO356" s="155">
        <v>2361111.111111111</v>
      </c>
      <c r="CP356" s="155">
        <v>2361111.111111111</v>
      </c>
      <c r="CQ356" s="155">
        <v>2361111.111111111</v>
      </c>
      <c r="CR356" s="155">
        <v>2361111.111111111</v>
      </c>
      <c r="CS356" s="155">
        <v>2361111.111111111</v>
      </c>
      <c r="CT356" s="155">
        <v>2361111.111111111</v>
      </c>
      <c r="CU356" s="155">
        <v>2361111.111111111</v>
      </c>
      <c r="CV356" s="155">
        <v>2361111.111111111</v>
      </c>
      <c r="CW356" s="155">
        <v>2361111.111111111</v>
      </c>
      <c r="CX356" s="155">
        <f t="shared" si="177"/>
        <v>28333333.33333334</v>
      </c>
      <c r="CY356" s="155">
        <f t="shared" si="192"/>
        <v>54305555.555555552</v>
      </c>
      <c r="CZ356" s="155">
        <f t="shared" ref="CZ356:CZ387" si="198">S356</f>
        <v>708333.33333333337</v>
      </c>
      <c r="DA356" s="155">
        <v>708333.33333333337</v>
      </c>
      <c r="DB356" s="155">
        <v>708333.33333333337</v>
      </c>
      <c r="DC356" s="155">
        <v>708333.33333333337</v>
      </c>
      <c r="DD356" s="155"/>
      <c r="DE356" s="155"/>
      <c r="DF356" s="155"/>
      <c r="DG356" s="155"/>
      <c r="DH356" s="155"/>
      <c r="DI356" s="155"/>
      <c r="DJ356" s="155"/>
      <c r="DK356" s="155"/>
      <c r="DL356" s="155">
        <f t="shared" si="178"/>
        <v>2833333.3333333335</v>
      </c>
      <c r="DM356" s="155">
        <f t="shared" si="188"/>
        <v>51472222.222222216</v>
      </c>
      <c r="DN356" s="1">
        <f t="shared" si="189"/>
        <v>2024</v>
      </c>
    </row>
    <row r="357" spans="1:118" ht="13" x14ac:dyDescent="0.25">
      <c r="A357" s="80" t="s">
        <v>460</v>
      </c>
      <c r="B357" s="80" t="s">
        <v>39</v>
      </c>
      <c r="C357" s="72"/>
      <c r="D357" s="71" t="s">
        <v>64</v>
      </c>
      <c r="E357" s="142" t="s">
        <v>1002</v>
      </c>
      <c r="F357" s="71" t="s">
        <v>627</v>
      </c>
      <c r="G357" s="73">
        <v>45621</v>
      </c>
      <c r="H357" s="73">
        <v>45627</v>
      </c>
      <c r="I357" s="74" t="s">
        <v>1223</v>
      </c>
      <c r="J357" s="74" t="s">
        <v>613</v>
      </c>
      <c r="K357" s="75" t="s">
        <v>46</v>
      </c>
      <c r="L357" s="71"/>
      <c r="M357" s="38" t="str">
        <f t="shared" si="176"/>
        <v>6274</v>
      </c>
      <c r="N357" s="71">
        <v>6274001909</v>
      </c>
      <c r="O357" s="75">
        <v>6274001909</v>
      </c>
      <c r="P357" s="76"/>
      <c r="Q357" s="77"/>
      <c r="R357" s="76">
        <v>95100000</v>
      </c>
      <c r="S357" s="170">
        <f t="shared" si="187"/>
        <v>660416.66666666663</v>
      </c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>
        <f t="shared" si="194"/>
        <v>0</v>
      </c>
      <c r="AG357" s="156">
        <v>0</v>
      </c>
      <c r="AH357" s="155">
        <v>0</v>
      </c>
      <c r="AI357" s="155">
        <v>0</v>
      </c>
      <c r="AJ357" s="155">
        <v>0</v>
      </c>
      <c r="AK357" s="155">
        <v>0</v>
      </c>
      <c r="AL357" s="155">
        <v>0</v>
      </c>
      <c r="AM357" s="155">
        <v>0</v>
      </c>
      <c r="AN357" s="155">
        <v>0</v>
      </c>
      <c r="AO357" s="155">
        <v>0</v>
      </c>
      <c r="AP357" s="155">
        <v>0</v>
      </c>
      <c r="AQ357" s="155">
        <v>0</v>
      </c>
      <c r="AR357" s="155">
        <v>0</v>
      </c>
      <c r="AS357" s="155">
        <v>0</v>
      </c>
      <c r="AT357" s="155">
        <f t="shared" si="195"/>
        <v>0</v>
      </c>
      <c r="AU357" s="156">
        <v>0</v>
      </c>
      <c r="AV357" s="155">
        <v>0</v>
      </c>
      <c r="AW357" s="155">
        <v>0</v>
      </c>
      <c r="AX357" s="155">
        <v>0</v>
      </c>
      <c r="AY357" s="155">
        <v>0</v>
      </c>
      <c r="AZ357" s="155">
        <v>0</v>
      </c>
      <c r="BA357" s="155">
        <v>0</v>
      </c>
      <c r="BB357" s="155">
        <v>0</v>
      </c>
      <c r="BC357" s="155">
        <v>0</v>
      </c>
      <c r="BD357" s="155">
        <v>0</v>
      </c>
      <c r="BE357" s="155">
        <v>0</v>
      </c>
      <c r="BF357" s="155">
        <v>0</v>
      </c>
      <c r="BG357" s="155">
        <v>0</v>
      </c>
      <c r="BH357" s="155">
        <f t="shared" si="196"/>
        <v>0</v>
      </c>
      <c r="BI357" s="156">
        <v>0</v>
      </c>
      <c r="BJ357" s="155"/>
      <c r="BK357" s="155"/>
      <c r="BL357" s="155"/>
      <c r="BM357" s="155"/>
      <c r="BN357" s="155"/>
      <c r="BO357" s="155"/>
      <c r="BP357" s="155"/>
      <c r="BQ357" s="155"/>
      <c r="BR357" s="155"/>
      <c r="BS357" s="155"/>
      <c r="BT357" s="155"/>
      <c r="BU357" s="155"/>
      <c r="BV357" s="155">
        <f t="shared" si="197"/>
        <v>0</v>
      </c>
      <c r="BW357" s="156">
        <v>0</v>
      </c>
      <c r="BX357" s="155">
        <v>0</v>
      </c>
      <c r="BY357" s="155">
        <v>0</v>
      </c>
      <c r="BZ357" s="155">
        <v>0</v>
      </c>
      <c r="CA357" s="155">
        <v>0</v>
      </c>
      <c r="CB357" s="155">
        <v>0</v>
      </c>
      <c r="CC357" s="155">
        <v>0</v>
      </c>
      <c r="CD357" s="155">
        <v>0</v>
      </c>
      <c r="CE357" s="155">
        <v>0</v>
      </c>
      <c r="CF357" s="155">
        <v>0</v>
      </c>
      <c r="CG357" s="155">
        <v>0</v>
      </c>
      <c r="CH357" s="155">
        <v>0</v>
      </c>
      <c r="CI357" s="155">
        <v>1585000</v>
      </c>
      <c r="CJ357" s="155">
        <f t="shared" si="191"/>
        <v>1585000</v>
      </c>
      <c r="CK357" s="156">
        <f t="shared" si="193"/>
        <v>93515000</v>
      </c>
      <c r="CL357" s="155">
        <v>1585000</v>
      </c>
      <c r="CM357" s="155">
        <v>1585000</v>
      </c>
      <c r="CN357" s="155">
        <v>1585000</v>
      </c>
      <c r="CO357" s="155">
        <v>1585000</v>
      </c>
      <c r="CP357" s="155">
        <v>1585000</v>
      </c>
      <c r="CQ357" s="155">
        <v>1585000</v>
      </c>
      <c r="CR357" s="155">
        <v>1585000</v>
      </c>
      <c r="CS357" s="155">
        <v>1585000</v>
      </c>
      <c r="CT357" s="155">
        <v>1585000</v>
      </c>
      <c r="CU357" s="155">
        <v>1585000</v>
      </c>
      <c r="CV357" s="155">
        <v>1585000</v>
      </c>
      <c r="CW357" s="155">
        <v>1585000</v>
      </c>
      <c r="CX357" s="155">
        <f t="shared" si="177"/>
        <v>19020000</v>
      </c>
      <c r="CY357" s="155">
        <f t="shared" si="192"/>
        <v>74495000</v>
      </c>
      <c r="CZ357" s="155">
        <f t="shared" si="198"/>
        <v>660416.66666666663</v>
      </c>
      <c r="DA357" s="155">
        <v>660416.66666666663</v>
      </c>
      <c r="DB357" s="155">
        <v>660416.66666666663</v>
      </c>
      <c r="DC357" s="155">
        <v>660416.66666666663</v>
      </c>
      <c r="DD357" s="155"/>
      <c r="DE357" s="155"/>
      <c r="DF357" s="155"/>
      <c r="DG357" s="155"/>
      <c r="DH357" s="155"/>
      <c r="DI357" s="155"/>
      <c r="DJ357" s="155"/>
      <c r="DK357" s="155"/>
      <c r="DL357" s="155">
        <f t="shared" si="178"/>
        <v>2641666.6666666665</v>
      </c>
      <c r="DM357" s="155">
        <f t="shared" si="188"/>
        <v>71853333.333333328</v>
      </c>
      <c r="DN357" s="1">
        <f t="shared" si="189"/>
        <v>2024</v>
      </c>
    </row>
    <row r="358" spans="1:118" ht="13" x14ac:dyDescent="0.25">
      <c r="A358" s="38" t="s">
        <v>38</v>
      </c>
      <c r="B358" s="38" t="s">
        <v>39</v>
      </c>
      <c r="C358" s="89"/>
      <c r="D358" s="38" t="s">
        <v>40</v>
      </c>
      <c r="E358" s="151" t="s">
        <v>92</v>
      </c>
      <c r="F358" s="38" t="s">
        <v>93</v>
      </c>
      <c r="G358" s="57">
        <v>45626</v>
      </c>
      <c r="H358" s="57">
        <v>45627</v>
      </c>
      <c r="I358" s="90" t="s">
        <v>1228</v>
      </c>
      <c r="J358" s="151" t="s">
        <v>94</v>
      </c>
      <c r="K358" s="96" t="s">
        <v>66</v>
      </c>
      <c r="L358" s="38"/>
      <c r="M358" s="38" t="str">
        <f t="shared" si="176"/>
        <v>6274</v>
      </c>
      <c r="N358" s="38">
        <v>6274001901</v>
      </c>
      <c r="O358" s="96">
        <v>6274001901</v>
      </c>
      <c r="P358" s="92"/>
      <c r="Q358" s="58"/>
      <c r="R358" s="92">
        <v>621093014</v>
      </c>
      <c r="S358" s="93">
        <f t="shared" si="187"/>
        <v>5175775.1166666662</v>
      </c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95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95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95"/>
      <c r="BJ358" s="41"/>
      <c r="BK358" s="41"/>
      <c r="BL358" s="41"/>
      <c r="BM358" s="41"/>
      <c r="BN358" s="41"/>
      <c r="BO358" s="41"/>
      <c r="BP358" s="60"/>
      <c r="BQ358" s="60"/>
      <c r="BR358" s="60"/>
      <c r="BS358" s="60"/>
      <c r="BT358" s="60"/>
      <c r="BU358" s="60"/>
      <c r="BV358" s="41">
        <f t="shared" si="197"/>
        <v>0</v>
      </c>
      <c r="BW358" s="95">
        <f>R358-BV358</f>
        <v>621093014</v>
      </c>
      <c r="BX358" s="61"/>
      <c r="BY358" s="61"/>
      <c r="BZ358" s="61"/>
      <c r="CA358" s="41"/>
      <c r="CB358" s="41"/>
      <c r="CC358" s="41"/>
      <c r="CD358" s="41"/>
      <c r="CE358" s="41"/>
      <c r="CF358" s="41"/>
      <c r="CG358" s="41"/>
      <c r="CH358" s="41"/>
      <c r="CI358" s="41">
        <v>17252583.722222224</v>
      </c>
      <c r="CJ358" s="41">
        <f t="shared" si="191"/>
        <v>17252583.722222224</v>
      </c>
      <c r="CK358" s="95">
        <f>+BW358-CJ358</f>
        <v>603840430.27777779</v>
      </c>
      <c r="CL358" s="41">
        <v>17252583.722222224</v>
      </c>
      <c r="CM358" s="41">
        <v>17252583.722222224</v>
      </c>
      <c r="CN358" s="41">
        <v>17252583.722222224</v>
      </c>
      <c r="CO358" s="41">
        <v>17252583.722222224</v>
      </c>
      <c r="CP358" s="41">
        <v>17252583.722222224</v>
      </c>
      <c r="CQ358" s="41">
        <v>17252583.722222224</v>
      </c>
      <c r="CR358" s="41">
        <v>17252583.722222224</v>
      </c>
      <c r="CS358" s="41">
        <v>17252583.722222224</v>
      </c>
      <c r="CT358" s="41">
        <v>17252583.722222224</v>
      </c>
      <c r="CU358" s="41">
        <v>17252583.722222224</v>
      </c>
      <c r="CV358" s="41">
        <v>17252583.722222224</v>
      </c>
      <c r="CW358" s="41">
        <v>17252583.722222224</v>
      </c>
      <c r="CX358" s="41">
        <f t="shared" si="177"/>
        <v>207031004.66666663</v>
      </c>
      <c r="CY358" s="41">
        <f t="shared" si="192"/>
        <v>396809425.61111116</v>
      </c>
      <c r="CZ358" s="41">
        <f t="shared" si="198"/>
        <v>5175775.1166666662</v>
      </c>
      <c r="DA358" s="41">
        <v>5175775.1166666662</v>
      </c>
      <c r="DB358" s="41">
        <v>5175775.1166666662</v>
      </c>
      <c r="DC358" s="41">
        <v>5175775.1166666662</v>
      </c>
      <c r="DD358" s="41"/>
      <c r="DE358" s="41"/>
      <c r="DF358" s="41"/>
      <c r="DG358" s="41"/>
      <c r="DH358" s="41"/>
      <c r="DI358" s="41"/>
      <c r="DJ358" s="41"/>
      <c r="DK358" s="41"/>
      <c r="DL358" s="41">
        <f t="shared" si="178"/>
        <v>20703100.466666665</v>
      </c>
      <c r="DM358" s="41">
        <f t="shared" si="188"/>
        <v>376106325.14444453</v>
      </c>
      <c r="DN358" s="42">
        <f t="shared" si="189"/>
        <v>2024</v>
      </c>
    </row>
    <row r="359" spans="1:118" ht="13" x14ac:dyDescent="0.25">
      <c r="A359" s="80" t="s">
        <v>344</v>
      </c>
      <c r="B359" s="71" t="s">
        <v>196</v>
      </c>
      <c r="C359" s="72" t="s">
        <v>213</v>
      </c>
      <c r="D359" s="71" t="s">
        <v>82</v>
      </c>
      <c r="E359" s="142" t="s">
        <v>1168</v>
      </c>
      <c r="F359" s="71" t="s">
        <v>412</v>
      </c>
      <c r="G359" s="73">
        <v>45626</v>
      </c>
      <c r="H359" s="73">
        <v>45627</v>
      </c>
      <c r="I359" s="74" t="s">
        <v>1223</v>
      </c>
      <c r="J359" s="142" t="s">
        <v>413</v>
      </c>
      <c r="K359" s="75" t="s">
        <v>329</v>
      </c>
      <c r="L359" s="80" t="s">
        <v>262</v>
      </c>
      <c r="M359" s="83" t="str">
        <f t="shared" si="176"/>
        <v>6274</v>
      </c>
      <c r="N359" s="71">
        <v>6274001903</v>
      </c>
      <c r="O359" s="75" t="s">
        <v>406</v>
      </c>
      <c r="P359" s="76"/>
      <c r="Q359" s="77"/>
      <c r="R359" s="76">
        <v>8047003036</v>
      </c>
      <c r="S359" s="170">
        <f t="shared" si="187"/>
        <v>55881965.527777776</v>
      </c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6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6"/>
      <c r="AV359" s="155"/>
      <c r="AW359" s="155"/>
      <c r="AX359" s="155"/>
      <c r="AY359" s="155"/>
      <c r="AZ359" s="155"/>
      <c r="BA359" s="155"/>
      <c r="BB359" s="155"/>
      <c r="BC359" s="155"/>
      <c r="BD359" s="155"/>
      <c r="BE359" s="155"/>
      <c r="BF359" s="155"/>
      <c r="BG359" s="155"/>
      <c r="BH359" s="155"/>
      <c r="BI359" s="156"/>
      <c r="BJ359" s="155"/>
      <c r="BK359" s="155"/>
      <c r="BL359" s="155"/>
      <c r="BM359" s="155"/>
      <c r="BN359" s="155"/>
      <c r="BO359" s="155"/>
      <c r="BP359" s="155"/>
      <c r="BQ359" s="155"/>
      <c r="BR359" s="155"/>
      <c r="BS359" s="155"/>
      <c r="BT359" s="155"/>
      <c r="BU359" s="155"/>
      <c r="BV359" s="155"/>
      <c r="BW359" s="156"/>
      <c r="BX359" s="157"/>
      <c r="BY359" s="157"/>
      <c r="BZ359" s="157"/>
      <c r="CA359" s="157"/>
      <c r="CB359" s="157"/>
      <c r="CC359" s="157"/>
      <c r="CD359" s="157"/>
      <c r="CE359" s="157"/>
      <c r="CF359" s="157"/>
      <c r="CG359" s="157"/>
      <c r="CH359" s="157"/>
      <c r="CI359" s="157">
        <v>83822948.291666672</v>
      </c>
      <c r="CJ359" s="155">
        <f t="shared" si="191"/>
        <v>83822948.291666672</v>
      </c>
      <c r="CK359" s="156">
        <f t="shared" ref="CK359:CK373" si="199">+R359-CJ359</f>
        <v>7963180087.708333</v>
      </c>
      <c r="CL359" s="155">
        <v>83822948.291666672</v>
      </c>
      <c r="CM359" s="155">
        <v>83822948.291666672</v>
      </c>
      <c r="CN359" s="155">
        <v>83822948.291666672</v>
      </c>
      <c r="CO359" s="155">
        <v>83822948.291666672</v>
      </c>
      <c r="CP359" s="155">
        <v>83822948.291666672</v>
      </c>
      <c r="CQ359" s="155">
        <v>83822948.291666672</v>
      </c>
      <c r="CR359" s="155">
        <v>83822948.291666672</v>
      </c>
      <c r="CS359" s="155">
        <v>83822948.291666672</v>
      </c>
      <c r="CT359" s="155">
        <v>83822948.291666672</v>
      </c>
      <c r="CU359" s="155">
        <v>83822948.291666672</v>
      </c>
      <c r="CV359" s="155">
        <v>83822948.291666672</v>
      </c>
      <c r="CW359" s="155">
        <v>83822948.291666672</v>
      </c>
      <c r="CX359" s="155">
        <f t="shared" si="177"/>
        <v>1005875379.4999999</v>
      </c>
      <c r="CY359" s="155">
        <f t="shared" si="192"/>
        <v>6957304708.208333</v>
      </c>
      <c r="CZ359" s="155">
        <f t="shared" si="198"/>
        <v>55881965.527777776</v>
      </c>
      <c r="DA359" s="155">
        <v>55881965.527777776</v>
      </c>
      <c r="DB359" s="155">
        <v>55881965.527777776</v>
      </c>
      <c r="DC359" s="155">
        <v>55881965.527777776</v>
      </c>
      <c r="DD359" s="155"/>
      <c r="DE359" s="155"/>
      <c r="DF359" s="155"/>
      <c r="DG359" s="155"/>
      <c r="DH359" s="155"/>
      <c r="DI359" s="155"/>
      <c r="DJ359" s="155"/>
      <c r="DK359" s="155"/>
      <c r="DL359" s="155">
        <f t="shared" si="178"/>
        <v>223527862.1111111</v>
      </c>
      <c r="DM359" s="155">
        <f t="shared" si="188"/>
        <v>6733776846.0972223</v>
      </c>
      <c r="DN359" s="1">
        <f t="shared" si="189"/>
        <v>2024</v>
      </c>
    </row>
    <row r="360" spans="1:118" ht="13" x14ac:dyDescent="0.25">
      <c r="A360" s="80" t="s">
        <v>344</v>
      </c>
      <c r="B360" s="71" t="s">
        <v>196</v>
      </c>
      <c r="C360" s="72" t="s">
        <v>229</v>
      </c>
      <c r="D360" s="71" t="s">
        <v>82</v>
      </c>
      <c r="E360" s="142" t="s">
        <v>1169</v>
      </c>
      <c r="F360" s="71" t="s">
        <v>414</v>
      </c>
      <c r="G360" s="73">
        <v>45626</v>
      </c>
      <c r="H360" s="73">
        <v>45627</v>
      </c>
      <c r="I360" s="74" t="s">
        <v>1223</v>
      </c>
      <c r="J360" s="142" t="s">
        <v>415</v>
      </c>
      <c r="K360" s="75" t="s">
        <v>231</v>
      </c>
      <c r="L360" s="80" t="s">
        <v>331</v>
      </c>
      <c r="M360" s="83" t="str">
        <f t="shared" si="176"/>
        <v>6274</v>
      </c>
      <c r="N360" s="71">
        <v>6274001903</v>
      </c>
      <c r="O360" s="75" t="s">
        <v>406</v>
      </c>
      <c r="P360" s="76"/>
      <c r="Q360" s="77"/>
      <c r="R360" s="76">
        <v>8047003036</v>
      </c>
      <c r="S360" s="170">
        <f t="shared" si="187"/>
        <v>55881965.527777776</v>
      </c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6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6"/>
      <c r="AV360" s="155"/>
      <c r="AW360" s="155"/>
      <c r="AX360" s="155"/>
      <c r="AY360" s="155"/>
      <c r="AZ360" s="155"/>
      <c r="BA360" s="155"/>
      <c r="BB360" s="155"/>
      <c r="BC360" s="155"/>
      <c r="BD360" s="155"/>
      <c r="BE360" s="155"/>
      <c r="BF360" s="155"/>
      <c r="BG360" s="155"/>
      <c r="BH360" s="155"/>
      <c r="BI360" s="156"/>
      <c r="BJ360" s="155"/>
      <c r="BK360" s="155"/>
      <c r="BL360" s="155"/>
      <c r="BM360" s="155"/>
      <c r="BN360" s="155"/>
      <c r="BO360" s="155"/>
      <c r="BP360" s="155"/>
      <c r="BQ360" s="155"/>
      <c r="BR360" s="155"/>
      <c r="BS360" s="155"/>
      <c r="BT360" s="155"/>
      <c r="BU360" s="155"/>
      <c r="BV360" s="155"/>
      <c r="BW360" s="156"/>
      <c r="BX360" s="157"/>
      <c r="BY360" s="157"/>
      <c r="BZ360" s="157"/>
      <c r="CA360" s="157"/>
      <c r="CB360" s="157"/>
      <c r="CC360" s="157"/>
      <c r="CD360" s="157"/>
      <c r="CE360" s="157"/>
      <c r="CF360" s="157"/>
      <c r="CG360" s="157"/>
      <c r="CH360" s="157"/>
      <c r="CI360" s="157">
        <v>83822948.291666672</v>
      </c>
      <c r="CJ360" s="155">
        <f t="shared" si="191"/>
        <v>83822948.291666672</v>
      </c>
      <c r="CK360" s="156">
        <f t="shared" si="199"/>
        <v>7963180087.708333</v>
      </c>
      <c r="CL360" s="155">
        <v>83822948.291666672</v>
      </c>
      <c r="CM360" s="155">
        <v>83822948.291666672</v>
      </c>
      <c r="CN360" s="155">
        <v>83822948.291666672</v>
      </c>
      <c r="CO360" s="155">
        <v>83822948.291666672</v>
      </c>
      <c r="CP360" s="155">
        <v>83822948.291666672</v>
      </c>
      <c r="CQ360" s="155">
        <v>83822948.291666672</v>
      </c>
      <c r="CR360" s="155">
        <v>83822948.291666672</v>
      </c>
      <c r="CS360" s="155">
        <v>83822948.291666672</v>
      </c>
      <c r="CT360" s="155">
        <v>83822948.291666672</v>
      </c>
      <c r="CU360" s="155">
        <v>83822948.291666672</v>
      </c>
      <c r="CV360" s="155">
        <v>83822948.291666672</v>
      </c>
      <c r="CW360" s="155">
        <v>83822948.291666672</v>
      </c>
      <c r="CX360" s="155">
        <f t="shared" si="177"/>
        <v>1005875379.4999999</v>
      </c>
      <c r="CY360" s="155">
        <f t="shared" si="192"/>
        <v>6957304708.208333</v>
      </c>
      <c r="CZ360" s="155">
        <f t="shared" si="198"/>
        <v>55881965.527777776</v>
      </c>
      <c r="DA360" s="155">
        <v>55881965.527777776</v>
      </c>
      <c r="DB360" s="155">
        <v>55881965.527777776</v>
      </c>
      <c r="DC360" s="155">
        <v>55881965.527777776</v>
      </c>
      <c r="DD360" s="155"/>
      <c r="DE360" s="155"/>
      <c r="DF360" s="155"/>
      <c r="DG360" s="155"/>
      <c r="DH360" s="155"/>
      <c r="DI360" s="155"/>
      <c r="DJ360" s="155"/>
      <c r="DK360" s="155"/>
      <c r="DL360" s="155">
        <f t="shared" si="178"/>
        <v>223527862.1111111</v>
      </c>
      <c r="DM360" s="155">
        <f t="shared" si="188"/>
        <v>6733776846.0972223</v>
      </c>
      <c r="DN360" s="1">
        <f t="shared" si="189"/>
        <v>2024</v>
      </c>
    </row>
    <row r="361" spans="1:118" ht="13" x14ac:dyDescent="0.25">
      <c r="A361" s="80" t="s">
        <v>344</v>
      </c>
      <c r="B361" s="80" t="s">
        <v>257</v>
      </c>
      <c r="C361" s="72" t="s">
        <v>308</v>
      </c>
      <c r="D361" s="71" t="s">
        <v>82</v>
      </c>
      <c r="E361" s="142" t="s">
        <v>1170</v>
      </c>
      <c r="F361" s="71" t="s">
        <v>416</v>
      </c>
      <c r="G361" s="73">
        <v>45626</v>
      </c>
      <c r="H361" s="73">
        <v>45627</v>
      </c>
      <c r="I361" s="74" t="s">
        <v>1223</v>
      </c>
      <c r="J361" s="142" t="s">
        <v>417</v>
      </c>
      <c r="K361" s="75" t="s">
        <v>418</v>
      </c>
      <c r="L361" s="80" t="s">
        <v>419</v>
      </c>
      <c r="M361" s="83" t="str">
        <f t="shared" si="176"/>
        <v>6274</v>
      </c>
      <c r="N361" s="71">
        <v>6274001903</v>
      </c>
      <c r="O361" s="75" t="s">
        <v>406</v>
      </c>
      <c r="P361" s="76"/>
      <c r="Q361" s="77"/>
      <c r="R361" s="76">
        <v>107136753</v>
      </c>
      <c r="S361" s="170">
        <f t="shared" si="187"/>
        <v>744005.22916666663</v>
      </c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6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6"/>
      <c r="AV361" s="155"/>
      <c r="AW361" s="155"/>
      <c r="AX361" s="155"/>
      <c r="AY361" s="155"/>
      <c r="AZ361" s="155"/>
      <c r="BA361" s="155"/>
      <c r="BB361" s="155"/>
      <c r="BC361" s="155"/>
      <c r="BD361" s="155"/>
      <c r="BE361" s="155"/>
      <c r="BF361" s="155"/>
      <c r="BG361" s="155"/>
      <c r="BH361" s="155"/>
      <c r="BI361" s="156"/>
      <c r="BJ361" s="155"/>
      <c r="BK361" s="155"/>
      <c r="BL361" s="155"/>
      <c r="BM361" s="155"/>
      <c r="BN361" s="155"/>
      <c r="BO361" s="155"/>
      <c r="BP361" s="155"/>
      <c r="BQ361" s="155"/>
      <c r="BR361" s="155"/>
      <c r="BS361" s="155"/>
      <c r="BT361" s="155"/>
      <c r="BU361" s="155"/>
      <c r="BV361" s="155"/>
      <c r="BW361" s="156"/>
      <c r="BX361" s="157"/>
      <c r="BY361" s="157"/>
      <c r="BZ361" s="157"/>
      <c r="CA361" s="157"/>
      <c r="CB361" s="157"/>
      <c r="CC361" s="157"/>
      <c r="CD361" s="157"/>
      <c r="CE361" s="157"/>
      <c r="CF361" s="157"/>
      <c r="CG361" s="157"/>
      <c r="CH361" s="157"/>
      <c r="CI361" s="157"/>
      <c r="CJ361" s="155">
        <f t="shared" si="191"/>
        <v>0</v>
      </c>
      <c r="CK361" s="156">
        <f t="shared" si="199"/>
        <v>107136753</v>
      </c>
      <c r="CL361" s="155">
        <v>2976020.9166666665</v>
      </c>
      <c r="CM361" s="155">
        <v>2976020.9166666665</v>
      </c>
      <c r="CN361" s="155">
        <v>2976020.9166666665</v>
      </c>
      <c r="CO361" s="155">
        <v>2976020.9166666665</v>
      </c>
      <c r="CP361" s="155">
        <v>2976020.9166666665</v>
      </c>
      <c r="CQ361" s="155">
        <v>2976020.9166666665</v>
      </c>
      <c r="CR361" s="155">
        <v>2976020.9166666665</v>
      </c>
      <c r="CS361" s="155">
        <v>2976020.9166666665</v>
      </c>
      <c r="CT361" s="155">
        <v>2976020.9166666665</v>
      </c>
      <c r="CU361" s="155">
        <v>2976020.9166666665</v>
      </c>
      <c r="CV361" s="155">
        <v>2976020.9166666665</v>
      </c>
      <c r="CW361" s="155">
        <v>2976020.9166666665</v>
      </c>
      <c r="CX361" s="155">
        <f t="shared" si="177"/>
        <v>35712251.000000007</v>
      </c>
      <c r="CY361" s="155">
        <f t="shared" si="192"/>
        <v>71424502</v>
      </c>
      <c r="CZ361" s="155">
        <f t="shared" si="198"/>
        <v>744005.22916666663</v>
      </c>
      <c r="DA361" s="155">
        <v>744005.22916666663</v>
      </c>
      <c r="DB361" s="155">
        <v>744005.22916666663</v>
      </c>
      <c r="DC361" s="155">
        <v>744005.22916666663</v>
      </c>
      <c r="DD361" s="155"/>
      <c r="DE361" s="155"/>
      <c r="DF361" s="155"/>
      <c r="DG361" s="155"/>
      <c r="DH361" s="155"/>
      <c r="DI361" s="155"/>
      <c r="DJ361" s="155"/>
      <c r="DK361" s="155"/>
      <c r="DL361" s="155">
        <f t="shared" si="178"/>
        <v>2976020.9166666665</v>
      </c>
      <c r="DM361" s="155">
        <f t="shared" si="188"/>
        <v>68448481.083333328</v>
      </c>
      <c r="DN361" s="1">
        <f t="shared" si="189"/>
        <v>2024</v>
      </c>
    </row>
    <row r="362" spans="1:118" ht="13" x14ac:dyDescent="0.25">
      <c r="A362" s="80" t="s">
        <v>460</v>
      </c>
      <c r="B362" s="80" t="s">
        <v>39</v>
      </c>
      <c r="C362" s="72"/>
      <c r="D362" s="71" t="s">
        <v>147</v>
      </c>
      <c r="E362" s="142" t="s">
        <v>999</v>
      </c>
      <c r="F362" s="71" t="s">
        <v>624</v>
      </c>
      <c r="G362" s="73">
        <v>45626</v>
      </c>
      <c r="H362" s="73">
        <v>45627</v>
      </c>
      <c r="I362" s="74" t="s">
        <v>1223</v>
      </c>
      <c r="J362" s="74" t="s">
        <v>619</v>
      </c>
      <c r="K362" s="75" t="s">
        <v>43</v>
      </c>
      <c r="L362" s="71"/>
      <c r="M362" s="38" t="str">
        <f t="shared" si="176"/>
        <v>6274</v>
      </c>
      <c r="N362" s="71">
        <v>6274001906</v>
      </c>
      <c r="O362" s="75">
        <v>6274001906</v>
      </c>
      <c r="P362" s="76"/>
      <c r="Q362" s="77"/>
      <c r="R362" s="76">
        <v>170000000</v>
      </c>
      <c r="S362" s="170">
        <f t="shared" si="187"/>
        <v>1180555.5555555555</v>
      </c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>
        <f>+SUM(T362:AE362)</f>
        <v>0</v>
      </c>
      <c r="AG362" s="156">
        <v>0</v>
      </c>
      <c r="AH362" s="155">
        <v>0</v>
      </c>
      <c r="AI362" s="155">
        <v>0</v>
      </c>
      <c r="AJ362" s="155">
        <v>0</v>
      </c>
      <c r="AK362" s="155">
        <v>0</v>
      </c>
      <c r="AL362" s="155">
        <v>0</v>
      </c>
      <c r="AM362" s="155">
        <v>0</v>
      </c>
      <c r="AN362" s="155">
        <v>0</v>
      </c>
      <c r="AO362" s="155">
        <v>0</v>
      </c>
      <c r="AP362" s="155">
        <v>0</v>
      </c>
      <c r="AQ362" s="155">
        <v>0</v>
      </c>
      <c r="AR362" s="155">
        <v>0</v>
      </c>
      <c r="AS362" s="155">
        <v>0</v>
      </c>
      <c r="AT362" s="155">
        <f>+SUM(AH362:AS362)</f>
        <v>0</v>
      </c>
      <c r="AU362" s="156">
        <v>0</v>
      </c>
      <c r="AV362" s="155">
        <v>0</v>
      </c>
      <c r="AW362" s="155">
        <v>0</v>
      </c>
      <c r="AX362" s="155">
        <v>0</v>
      </c>
      <c r="AY362" s="155">
        <v>0</v>
      </c>
      <c r="AZ362" s="155">
        <v>0</v>
      </c>
      <c r="BA362" s="155">
        <v>0</v>
      </c>
      <c r="BB362" s="155">
        <v>0</v>
      </c>
      <c r="BC362" s="155">
        <v>0</v>
      </c>
      <c r="BD362" s="155">
        <v>0</v>
      </c>
      <c r="BE362" s="155">
        <v>0</v>
      </c>
      <c r="BF362" s="155">
        <v>0</v>
      </c>
      <c r="BG362" s="155">
        <v>0</v>
      </c>
      <c r="BH362" s="155">
        <f>+SUM(AV362:BG362)</f>
        <v>0</v>
      </c>
      <c r="BI362" s="156">
        <v>0</v>
      </c>
      <c r="BJ362" s="155"/>
      <c r="BK362" s="155"/>
      <c r="BL362" s="155"/>
      <c r="BM362" s="155"/>
      <c r="BN362" s="155"/>
      <c r="BO362" s="155"/>
      <c r="BP362" s="155"/>
      <c r="BQ362" s="155"/>
      <c r="BR362" s="155"/>
      <c r="BS362" s="155"/>
      <c r="BT362" s="155"/>
      <c r="BU362" s="155"/>
      <c r="BV362" s="155">
        <f>+SUM(BJ362:BU362)</f>
        <v>0</v>
      </c>
      <c r="BW362" s="156">
        <v>0</v>
      </c>
      <c r="BX362" s="155">
        <v>0</v>
      </c>
      <c r="BY362" s="155">
        <v>0</v>
      </c>
      <c r="BZ362" s="155">
        <v>0</v>
      </c>
      <c r="CA362" s="155">
        <v>0</v>
      </c>
      <c r="CB362" s="155">
        <v>0</v>
      </c>
      <c r="CC362" s="155">
        <v>0</v>
      </c>
      <c r="CD362" s="155">
        <v>0</v>
      </c>
      <c r="CE362" s="155">
        <v>0</v>
      </c>
      <c r="CF362" s="155">
        <v>0</v>
      </c>
      <c r="CG362" s="155">
        <v>0</v>
      </c>
      <c r="CH362" s="155">
        <v>0</v>
      </c>
      <c r="CI362" s="155">
        <v>4722222.222222222</v>
      </c>
      <c r="CJ362" s="155">
        <f t="shared" si="191"/>
        <v>4722222.222222222</v>
      </c>
      <c r="CK362" s="156">
        <f t="shared" si="199"/>
        <v>165277777.77777779</v>
      </c>
      <c r="CL362" s="155">
        <v>4722222.222222222</v>
      </c>
      <c r="CM362" s="155">
        <v>4722222.222222222</v>
      </c>
      <c r="CN362" s="155">
        <v>4722222.222222222</v>
      </c>
      <c r="CO362" s="155">
        <v>4722222.222222222</v>
      </c>
      <c r="CP362" s="155">
        <v>4722222.222222222</v>
      </c>
      <c r="CQ362" s="155">
        <v>4722222.222222222</v>
      </c>
      <c r="CR362" s="155">
        <v>4722222.222222222</v>
      </c>
      <c r="CS362" s="155">
        <v>4722222.222222222</v>
      </c>
      <c r="CT362" s="155">
        <v>4722222.222222222</v>
      </c>
      <c r="CU362" s="155">
        <v>4722222.222222222</v>
      </c>
      <c r="CV362" s="155">
        <v>4722222.222222222</v>
      </c>
      <c r="CW362" s="155">
        <v>4722222.222222222</v>
      </c>
      <c r="CX362" s="155">
        <f t="shared" si="177"/>
        <v>56666666.666666679</v>
      </c>
      <c r="CY362" s="155">
        <f t="shared" si="192"/>
        <v>108611111.1111111</v>
      </c>
      <c r="CZ362" s="155">
        <f t="shared" si="198"/>
        <v>1180555.5555555555</v>
      </c>
      <c r="DA362" s="155">
        <v>1180555.5555555555</v>
      </c>
      <c r="DB362" s="155">
        <v>1180555.5555555555</v>
      </c>
      <c r="DC362" s="155">
        <v>1180555.5555555555</v>
      </c>
      <c r="DD362" s="155"/>
      <c r="DE362" s="155"/>
      <c r="DF362" s="155"/>
      <c r="DG362" s="155"/>
      <c r="DH362" s="155"/>
      <c r="DI362" s="155"/>
      <c r="DJ362" s="155"/>
      <c r="DK362" s="155"/>
      <c r="DL362" s="155">
        <f t="shared" si="178"/>
        <v>4722222.222222222</v>
      </c>
      <c r="DM362" s="155">
        <f t="shared" si="188"/>
        <v>103888888.88888888</v>
      </c>
      <c r="DN362" s="1">
        <f t="shared" si="189"/>
        <v>2024</v>
      </c>
    </row>
    <row r="363" spans="1:118" ht="13" x14ac:dyDescent="0.25">
      <c r="A363" s="80" t="s">
        <v>715</v>
      </c>
      <c r="B363" s="80" t="s">
        <v>39</v>
      </c>
      <c r="C363" s="72"/>
      <c r="D363" s="71" t="s">
        <v>176</v>
      </c>
      <c r="E363" s="142" t="s">
        <v>804</v>
      </c>
      <c r="F363" s="71" t="s">
        <v>805</v>
      </c>
      <c r="G363" s="73">
        <v>45626</v>
      </c>
      <c r="H363" s="73">
        <v>45627</v>
      </c>
      <c r="I363" s="74" t="s">
        <v>1228</v>
      </c>
      <c r="J363" s="74" t="s">
        <v>721</v>
      </c>
      <c r="K363" s="75" t="s">
        <v>50</v>
      </c>
      <c r="L363" s="71"/>
      <c r="M363" s="38" t="str">
        <f t="shared" si="176"/>
        <v>6424</v>
      </c>
      <c r="N363" s="160" t="s">
        <v>819</v>
      </c>
      <c r="O363" s="75"/>
      <c r="P363" s="76"/>
      <c r="Q363" s="77"/>
      <c r="R363" s="165">
        <v>351402508</v>
      </c>
      <c r="S363" s="170">
        <f t="shared" si="187"/>
        <v>2928354.2333333334</v>
      </c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>
        <f>+SUM(T363:AE363)</f>
        <v>0</v>
      </c>
      <c r="AG363" s="156">
        <v>0</v>
      </c>
      <c r="AH363" s="155">
        <v>0</v>
      </c>
      <c r="AI363" s="155">
        <v>0</v>
      </c>
      <c r="AJ363" s="155">
        <v>0</v>
      </c>
      <c r="AK363" s="155">
        <v>0</v>
      </c>
      <c r="AL363" s="155">
        <v>0</v>
      </c>
      <c r="AM363" s="155">
        <v>0</v>
      </c>
      <c r="AN363" s="155">
        <v>0</v>
      </c>
      <c r="AO363" s="155">
        <v>0</v>
      </c>
      <c r="AP363" s="155">
        <v>0</v>
      </c>
      <c r="AQ363" s="155">
        <v>0</v>
      </c>
      <c r="AR363" s="155">
        <v>0</v>
      </c>
      <c r="AS363" s="155">
        <v>0</v>
      </c>
      <c r="AT363" s="155">
        <f>+SUM(AH363:AS363)</f>
        <v>0</v>
      </c>
      <c r="AU363" s="156">
        <v>0</v>
      </c>
      <c r="AV363" s="155">
        <v>0</v>
      </c>
      <c r="AW363" s="155">
        <v>0</v>
      </c>
      <c r="AX363" s="155">
        <v>0</v>
      </c>
      <c r="AY363" s="155">
        <v>0</v>
      </c>
      <c r="AZ363" s="155">
        <v>0</v>
      </c>
      <c r="BA363" s="155">
        <v>0</v>
      </c>
      <c r="BB363" s="155">
        <v>0</v>
      </c>
      <c r="BC363" s="155">
        <v>0</v>
      </c>
      <c r="BD363" s="155">
        <v>0</v>
      </c>
      <c r="BE363" s="155">
        <v>0</v>
      </c>
      <c r="BF363" s="155">
        <v>0</v>
      </c>
      <c r="BG363" s="155">
        <v>0</v>
      </c>
      <c r="BH363" s="155">
        <f>+SUM(AV363:BG363)</f>
        <v>0</v>
      </c>
      <c r="BI363" s="156">
        <v>0</v>
      </c>
      <c r="BJ363" s="155"/>
      <c r="BK363" s="155"/>
      <c r="BL363" s="155"/>
      <c r="BM363" s="155"/>
      <c r="BN363" s="155"/>
      <c r="BO363" s="155"/>
      <c r="BP363" s="155"/>
      <c r="BQ363" s="155"/>
      <c r="BR363" s="155"/>
      <c r="BS363" s="155"/>
      <c r="BT363" s="155"/>
      <c r="BU363" s="155"/>
      <c r="BV363" s="155">
        <f>+SUM(BJ363:BU363)</f>
        <v>0</v>
      </c>
      <c r="BW363" s="156">
        <v>0</v>
      </c>
      <c r="BX363" s="155">
        <v>0</v>
      </c>
      <c r="BY363" s="155">
        <v>0</v>
      </c>
      <c r="BZ363" s="155">
        <v>0</v>
      </c>
      <c r="CA363" s="155">
        <v>0</v>
      </c>
      <c r="CB363" s="155">
        <v>0</v>
      </c>
      <c r="CC363" s="155">
        <v>0</v>
      </c>
      <c r="CD363" s="155">
        <v>0</v>
      </c>
      <c r="CE363" s="155">
        <v>0</v>
      </c>
      <c r="CF363" s="155">
        <v>0</v>
      </c>
      <c r="CG363" s="155">
        <v>0</v>
      </c>
      <c r="CH363" s="155">
        <v>0</v>
      </c>
      <c r="CI363" s="155">
        <v>9761180.777777778</v>
      </c>
      <c r="CJ363" s="155">
        <f t="shared" si="191"/>
        <v>9761180.777777778</v>
      </c>
      <c r="CK363" s="156">
        <f t="shared" si="199"/>
        <v>341641327.22222221</v>
      </c>
      <c r="CL363" s="155">
        <v>9761180.777777778</v>
      </c>
      <c r="CM363" s="155">
        <v>9761180.777777778</v>
      </c>
      <c r="CN363" s="155">
        <v>9761180.777777778</v>
      </c>
      <c r="CO363" s="155">
        <v>9761180.777777778</v>
      </c>
      <c r="CP363" s="155">
        <v>9761180.777777778</v>
      </c>
      <c r="CQ363" s="155">
        <v>9761180.777777778</v>
      </c>
      <c r="CR363" s="155">
        <v>9761180.777777778</v>
      </c>
      <c r="CS363" s="155">
        <v>9761180.777777778</v>
      </c>
      <c r="CT363" s="155">
        <v>9761180.777777778</v>
      </c>
      <c r="CU363" s="155">
        <v>9761180.777777778</v>
      </c>
      <c r="CV363" s="155">
        <v>9761180.777777778</v>
      </c>
      <c r="CW363" s="155">
        <v>9761180.777777778</v>
      </c>
      <c r="CX363" s="155">
        <f t="shared" si="177"/>
        <v>117134169.33333333</v>
      </c>
      <c r="CY363" s="155">
        <f t="shared" si="192"/>
        <v>224507157.8888889</v>
      </c>
      <c r="CZ363" s="155">
        <f t="shared" si="198"/>
        <v>2928354.2333333334</v>
      </c>
      <c r="DA363" s="155">
        <v>2928354.2333333334</v>
      </c>
      <c r="DB363" s="155">
        <v>2928354.2333333334</v>
      </c>
      <c r="DC363" s="155">
        <v>2928354.2333333334</v>
      </c>
      <c r="DD363" s="155"/>
      <c r="DE363" s="155"/>
      <c r="DF363" s="155"/>
      <c r="DG363" s="155"/>
      <c r="DH363" s="155"/>
      <c r="DI363" s="155"/>
      <c r="DJ363" s="155"/>
      <c r="DK363" s="155"/>
      <c r="DL363" s="155">
        <f t="shared" si="178"/>
        <v>11713416.933333334</v>
      </c>
      <c r="DM363" s="155">
        <f t="shared" si="188"/>
        <v>212793740.95555556</v>
      </c>
      <c r="DN363" s="1">
        <f t="shared" si="189"/>
        <v>2024</v>
      </c>
    </row>
    <row r="364" spans="1:118" ht="13" x14ac:dyDescent="0.25">
      <c r="A364" s="80" t="s">
        <v>344</v>
      </c>
      <c r="B364" s="80" t="s">
        <v>257</v>
      </c>
      <c r="C364" s="72" t="s">
        <v>308</v>
      </c>
      <c r="D364" s="71" t="s">
        <v>147</v>
      </c>
      <c r="E364" s="142" t="s">
        <v>1171</v>
      </c>
      <c r="F364" s="71" t="s">
        <v>420</v>
      </c>
      <c r="G364" s="73">
        <v>45630</v>
      </c>
      <c r="H364" s="73">
        <v>45658</v>
      </c>
      <c r="I364" s="74" t="s">
        <v>1223</v>
      </c>
      <c r="J364" s="142" t="s">
        <v>774</v>
      </c>
      <c r="K364" s="75" t="s">
        <v>421</v>
      </c>
      <c r="L364" s="80" t="s">
        <v>311</v>
      </c>
      <c r="M364" s="83" t="str">
        <f t="shared" si="176"/>
        <v>6274</v>
      </c>
      <c r="N364" s="71">
        <v>6274001906</v>
      </c>
      <c r="O364" s="75" t="s">
        <v>346</v>
      </c>
      <c r="P364" s="76"/>
      <c r="Q364" s="77"/>
      <c r="R364" s="76">
        <v>95060000</v>
      </c>
      <c r="S364" s="170">
        <f t="shared" si="187"/>
        <v>660138.88888888888</v>
      </c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6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6"/>
      <c r="AV364" s="155"/>
      <c r="AW364" s="155"/>
      <c r="AX364" s="155"/>
      <c r="AY364" s="155"/>
      <c r="AZ364" s="155"/>
      <c r="BA364" s="155"/>
      <c r="BB364" s="155"/>
      <c r="BC364" s="155"/>
      <c r="BD364" s="155"/>
      <c r="BE364" s="155"/>
      <c r="BF364" s="155"/>
      <c r="BG364" s="155"/>
      <c r="BH364" s="155"/>
      <c r="BI364" s="156"/>
      <c r="BJ364" s="155"/>
      <c r="BK364" s="155"/>
      <c r="BL364" s="155"/>
      <c r="BM364" s="155"/>
      <c r="BN364" s="155"/>
      <c r="BO364" s="155"/>
      <c r="BP364" s="155"/>
      <c r="BQ364" s="155"/>
      <c r="BR364" s="155"/>
      <c r="BS364" s="155"/>
      <c r="BT364" s="155"/>
      <c r="BU364" s="155"/>
      <c r="BV364" s="155"/>
      <c r="BW364" s="156"/>
      <c r="BX364" s="157"/>
      <c r="BY364" s="157"/>
      <c r="BZ364" s="157"/>
      <c r="CA364" s="157"/>
      <c r="CB364" s="157"/>
      <c r="CC364" s="157"/>
      <c r="CD364" s="157"/>
      <c r="CE364" s="157"/>
      <c r="CF364" s="157"/>
      <c r="CG364" s="157"/>
      <c r="CH364" s="157"/>
      <c r="CI364" s="157"/>
      <c r="CJ364" s="155"/>
      <c r="CK364" s="156">
        <f t="shared" si="199"/>
        <v>95060000</v>
      </c>
      <c r="CL364" s="155">
        <v>1584333.3333333333</v>
      </c>
      <c r="CM364" s="155">
        <v>1584333.3333333333</v>
      </c>
      <c r="CN364" s="155">
        <v>1584333.3333333333</v>
      </c>
      <c r="CO364" s="155">
        <v>1584333.3333333333</v>
      </c>
      <c r="CP364" s="155">
        <v>1584333.3333333333</v>
      </c>
      <c r="CQ364" s="155">
        <v>1584333.3333333333</v>
      </c>
      <c r="CR364" s="155">
        <v>1584333.3333333333</v>
      </c>
      <c r="CS364" s="155">
        <v>1584333.3333333333</v>
      </c>
      <c r="CT364" s="155">
        <v>1584333.3333333333</v>
      </c>
      <c r="CU364" s="155">
        <v>1584333.3333333333</v>
      </c>
      <c r="CV364" s="155">
        <v>1584333.3333333333</v>
      </c>
      <c r="CW364" s="155">
        <v>1584333.3333333333</v>
      </c>
      <c r="CX364" s="155">
        <f t="shared" si="177"/>
        <v>19012000</v>
      </c>
      <c r="CY364" s="155">
        <f t="shared" si="192"/>
        <v>76048000</v>
      </c>
      <c r="CZ364" s="155">
        <f t="shared" si="198"/>
        <v>660138.88888888888</v>
      </c>
      <c r="DA364" s="155">
        <v>660138.88888888888</v>
      </c>
      <c r="DB364" s="155">
        <v>660138.88888888888</v>
      </c>
      <c r="DC364" s="155">
        <v>660138.88888888888</v>
      </c>
      <c r="DD364" s="155"/>
      <c r="DE364" s="155"/>
      <c r="DF364" s="155"/>
      <c r="DG364" s="155"/>
      <c r="DH364" s="155"/>
      <c r="DI364" s="155"/>
      <c r="DJ364" s="155"/>
      <c r="DK364" s="155"/>
      <c r="DL364" s="155">
        <f t="shared" si="178"/>
        <v>2640555.5555555555</v>
      </c>
      <c r="DM364" s="155">
        <f t="shared" si="188"/>
        <v>73407444.444444448</v>
      </c>
      <c r="DN364" s="1">
        <f t="shared" si="189"/>
        <v>2024</v>
      </c>
    </row>
    <row r="365" spans="1:118" ht="13" x14ac:dyDescent="0.25">
      <c r="A365" s="80" t="s">
        <v>344</v>
      </c>
      <c r="B365" s="80" t="s">
        <v>205</v>
      </c>
      <c r="C365" s="72" t="s">
        <v>206</v>
      </c>
      <c r="D365" s="71" t="s">
        <v>147</v>
      </c>
      <c r="E365" s="142" t="s">
        <v>1172</v>
      </c>
      <c r="F365" s="71" t="s">
        <v>422</v>
      </c>
      <c r="G365" s="73">
        <v>45630</v>
      </c>
      <c r="H365" s="73">
        <v>45658</v>
      </c>
      <c r="I365" s="74" t="s">
        <v>1223</v>
      </c>
      <c r="J365" s="142" t="s">
        <v>453</v>
      </c>
      <c r="K365" s="75" t="s">
        <v>238</v>
      </c>
      <c r="L365" s="80" t="s">
        <v>239</v>
      </c>
      <c r="M365" s="83" t="str">
        <f t="shared" ref="M365:M428" si="200">+LEFT(N365,4)</f>
        <v>6274</v>
      </c>
      <c r="N365" s="71">
        <v>6274001906</v>
      </c>
      <c r="O365" s="75" t="s">
        <v>346</v>
      </c>
      <c r="P365" s="76"/>
      <c r="Q365" s="77"/>
      <c r="R365" s="76">
        <v>89240000</v>
      </c>
      <c r="S365" s="170">
        <f t="shared" si="187"/>
        <v>619722.22222222225</v>
      </c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6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6"/>
      <c r="AV365" s="155"/>
      <c r="AW365" s="155"/>
      <c r="AX365" s="155"/>
      <c r="AY365" s="155"/>
      <c r="AZ365" s="155"/>
      <c r="BA365" s="155"/>
      <c r="BB365" s="155"/>
      <c r="BC365" s="155"/>
      <c r="BD365" s="155"/>
      <c r="BE365" s="155"/>
      <c r="BF365" s="155"/>
      <c r="BG365" s="155"/>
      <c r="BH365" s="155"/>
      <c r="BI365" s="156"/>
      <c r="BJ365" s="155"/>
      <c r="BK365" s="155"/>
      <c r="BL365" s="155"/>
      <c r="BM365" s="155"/>
      <c r="BN365" s="155"/>
      <c r="BO365" s="155"/>
      <c r="BP365" s="155"/>
      <c r="BQ365" s="155"/>
      <c r="BR365" s="155"/>
      <c r="BS365" s="155"/>
      <c r="BT365" s="155"/>
      <c r="BU365" s="155"/>
      <c r="BV365" s="155"/>
      <c r="BW365" s="156"/>
      <c r="BX365" s="157"/>
      <c r="BY365" s="157"/>
      <c r="BZ365" s="157"/>
      <c r="CA365" s="157"/>
      <c r="CB365" s="157"/>
      <c r="CC365" s="157"/>
      <c r="CD365" s="157"/>
      <c r="CE365" s="157"/>
      <c r="CF365" s="157"/>
      <c r="CG365" s="157"/>
      <c r="CH365" s="157"/>
      <c r="CI365" s="157"/>
      <c r="CJ365" s="155"/>
      <c r="CK365" s="156">
        <f t="shared" si="199"/>
        <v>89240000</v>
      </c>
      <c r="CL365" s="155">
        <v>1487333.3333333333</v>
      </c>
      <c r="CM365" s="155">
        <v>1487333.3333333333</v>
      </c>
      <c r="CN365" s="155">
        <v>1487333.3333333333</v>
      </c>
      <c r="CO365" s="155">
        <v>1487333.3333333333</v>
      </c>
      <c r="CP365" s="155">
        <v>1487333.3333333333</v>
      </c>
      <c r="CQ365" s="155">
        <v>1487333.3333333333</v>
      </c>
      <c r="CR365" s="155">
        <v>1487333.3333333333</v>
      </c>
      <c r="CS365" s="155">
        <v>1487333.3333333333</v>
      </c>
      <c r="CT365" s="155">
        <v>1487333.3333333333</v>
      </c>
      <c r="CU365" s="155">
        <v>1487333.3333333333</v>
      </c>
      <c r="CV365" s="155">
        <v>1487333.3333333333</v>
      </c>
      <c r="CW365" s="155">
        <v>1487333.3333333333</v>
      </c>
      <c r="CX365" s="155">
        <f t="shared" ref="CX365:CX428" si="201">+SUM(CL365:CW365)</f>
        <v>17848000.000000004</v>
      </c>
      <c r="CY365" s="155">
        <f t="shared" si="192"/>
        <v>71392000</v>
      </c>
      <c r="CZ365" s="155">
        <f t="shared" si="198"/>
        <v>619722.22222222225</v>
      </c>
      <c r="DA365" s="155">
        <v>619722.22222222225</v>
      </c>
      <c r="DB365" s="155">
        <v>619722.22222222225</v>
      </c>
      <c r="DC365" s="155">
        <v>619722.22222222225</v>
      </c>
      <c r="DD365" s="155"/>
      <c r="DE365" s="155"/>
      <c r="DF365" s="155"/>
      <c r="DG365" s="155"/>
      <c r="DH365" s="155"/>
      <c r="DI365" s="155"/>
      <c r="DJ365" s="155"/>
      <c r="DK365" s="155"/>
      <c r="DL365" s="155">
        <f t="shared" ref="DL365:DL428" si="202">+SUM(CZ365:DK365)</f>
        <v>2478888.888888889</v>
      </c>
      <c r="DM365" s="155">
        <f t="shared" si="188"/>
        <v>68913111.111111104</v>
      </c>
      <c r="DN365" s="1">
        <f t="shared" si="189"/>
        <v>2024</v>
      </c>
    </row>
    <row r="366" spans="1:118" ht="13" x14ac:dyDescent="0.25">
      <c r="A366" s="80" t="s">
        <v>344</v>
      </c>
      <c r="B366" s="80" t="s">
        <v>205</v>
      </c>
      <c r="C366" s="72" t="s">
        <v>206</v>
      </c>
      <c r="D366" s="71" t="s">
        <v>147</v>
      </c>
      <c r="E366" s="142" t="s">
        <v>1173</v>
      </c>
      <c r="F366" s="71" t="s">
        <v>423</v>
      </c>
      <c r="G366" s="73">
        <v>45630</v>
      </c>
      <c r="H366" s="73">
        <v>45658</v>
      </c>
      <c r="I366" s="74" t="s">
        <v>1223</v>
      </c>
      <c r="J366" s="142" t="s">
        <v>453</v>
      </c>
      <c r="K366" s="75" t="s">
        <v>238</v>
      </c>
      <c r="L366" s="80" t="s">
        <v>363</v>
      </c>
      <c r="M366" s="83" t="str">
        <f t="shared" si="200"/>
        <v>6274</v>
      </c>
      <c r="N366" s="71">
        <v>6274001906</v>
      </c>
      <c r="O366" s="75" t="s">
        <v>346</v>
      </c>
      <c r="P366" s="76"/>
      <c r="Q366" s="77"/>
      <c r="R366" s="76">
        <v>89240000</v>
      </c>
      <c r="S366" s="170">
        <f t="shared" si="187"/>
        <v>619722.22222222225</v>
      </c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6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6"/>
      <c r="AV366" s="155"/>
      <c r="AW366" s="155"/>
      <c r="AX366" s="155"/>
      <c r="AY366" s="155"/>
      <c r="AZ366" s="155"/>
      <c r="BA366" s="155"/>
      <c r="BB366" s="155"/>
      <c r="BC366" s="155"/>
      <c r="BD366" s="155"/>
      <c r="BE366" s="155"/>
      <c r="BF366" s="155"/>
      <c r="BG366" s="155"/>
      <c r="BH366" s="155"/>
      <c r="BI366" s="156"/>
      <c r="BJ366" s="155"/>
      <c r="BK366" s="155"/>
      <c r="BL366" s="155"/>
      <c r="BM366" s="155"/>
      <c r="BN366" s="155"/>
      <c r="BO366" s="155"/>
      <c r="BP366" s="155"/>
      <c r="BQ366" s="155"/>
      <c r="BR366" s="155"/>
      <c r="BS366" s="155"/>
      <c r="BT366" s="155"/>
      <c r="BU366" s="155"/>
      <c r="BV366" s="155"/>
      <c r="BW366" s="156"/>
      <c r="BX366" s="157"/>
      <c r="BY366" s="157"/>
      <c r="BZ366" s="157"/>
      <c r="CA366" s="157"/>
      <c r="CB366" s="157"/>
      <c r="CC366" s="157"/>
      <c r="CD366" s="157"/>
      <c r="CE366" s="157"/>
      <c r="CF366" s="157"/>
      <c r="CG366" s="157"/>
      <c r="CH366" s="157"/>
      <c r="CI366" s="157"/>
      <c r="CJ366" s="155"/>
      <c r="CK366" s="156">
        <f t="shared" si="199"/>
        <v>89240000</v>
      </c>
      <c r="CL366" s="158">
        <v>1487333.3333333333</v>
      </c>
      <c r="CM366" s="158">
        <v>1487333.3333333333</v>
      </c>
      <c r="CN366" s="158">
        <v>1487333.3333333333</v>
      </c>
      <c r="CO366" s="158">
        <v>1487333.3333333333</v>
      </c>
      <c r="CP366" s="158">
        <v>1487333.3333333333</v>
      </c>
      <c r="CQ366" s="158">
        <v>1487333.3333333333</v>
      </c>
      <c r="CR366" s="158">
        <v>1487333.3333333333</v>
      </c>
      <c r="CS366" s="158">
        <v>1487333.3333333333</v>
      </c>
      <c r="CT366" s="158">
        <v>1487333.3333333333</v>
      </c>
      <c r="CU366" s="158">
        <v>1487333.3333333333</v>
      </c>
      <c r="CV366" s="158">
        <v>1487333.3333333333</v>
      </c>
      <c r="CW366" s="158">
        <v>1487333.3333333333</v>
      </c>
      <c r="CX366" s="158">
        <f t="shared" si="201"/>
        <v>17848000.000000004</v>
      </c>
      <c r="CY366" s="158">
        <f t="shared" si="192"/>
        <v>71392000</v>
      </c>
      <c r="CZ366" s="158">
        <f t="shared" si="198"/>
        <v>619722.22222222225</v>
      </c>
      <c r="DA366" s="158">
        <v>619722.22222222225</v>
      </c>
      <c r="DB366" s="158">
        <v>619722.22222222225</v>
      </c>
      <c r="DC366" s="158">
        <v>619722.22222222225</v>
      </c>
      <c r="DD366" s="158"/>
      <c r="DE366" s="158"/>
      <c r="DF366" s="158"/>
      <c r="DG366" s="158"/>
      <c r="DH366" s="158"/>
      <c r="DI366" s="158"/>
      <c r="DJ366" s="158"/>
      <c r="DK366" s="158"/>
      <c r="DL366" s="158">
        <f t="shared" si="202"/>
        <v>2478888.888888889</v>
      </c>
      <c r="DM366" s="158">
        <f t="shared" si="188"/>
        <v>68913111.111111104</v>
      </c>
      <c r="DN366" s="1">
        <f t="shared" si="189"/>
        <v>2024</v>
      </c>
    </row>
    <row r="367" spans="1:118" ht="13" x14ac:dyDescent="0.25">
      <c r="A367" s="80" t="s">
        <v>344</v>
      </c>
      <c r="B367" s="80" t="s">
        <v>257</v>
      </c>
      <c r="C367" s="72" t="s">
        <v>308</v>
      </c>
      <c r="D367" s="71" t="s">
        <v>147</v>
      </c>
      <c r="E367" s="142" t="s">
        <v>1174</v>
      </c>
      <c r="F367" s="71" t="s">
        <v>424</v>
      </c>
      <c r="G367" s="73">
        <v>45630</v>
      </c>
      <c r="H367" s="73">
        <v>45658</v>
      </c>
      <c r="I367" s="74" t="s">
        <v>1223</v>
      </c>
      <c r="J367" s="142" t="s">
        <v>774</v>
      </c>
      <c r="K367" s="75" t="s">
        <v>421</v>
      </c>
      <c r="L367" s="80" t="s">
        <v>398</v>
      </c>
      <c r="M367" s="83" t="str">
        <f t="shared" si="200"/>
        <v>6274</v>
      </c>
      <c r="N367" s="71">
        <v>6274001906</v>
      </c>
      <c r="O367" s="75" t="s">
        <v>346</v>
      </c>
      <c r="P367" s="76"/>
      <c r="Q367" s="77"/>
      <c r="R367" s="76">
        <v>89240000</v>
      </c>
      <c r="S367" s="170">
        <f t="shared" si="187"/>
        <v>619722.22222222225</v>
      </c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6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6"/>
      <c r="AV367" s="155"/>
      <c r="AW367" s="155"/>
      <c r="AX367" s="155"/>
      <c r="AY367" s="155"/>
      <c r="AZ367" s="155"/>
      <c r="BA367" s="155"/>
      <c r="BB367" s="155"/>
      <c r="BC367" s="155"/>
      <c r="BD367" s="155"/>
      <c r="BE367" s="155"/>
      <c r="BF367" s="155"/>
      <c r="BG367" s="155"/>
      <c r="BH367" s="155"/>
      <c r="BI367" s="156"/>
      <c r="BJ367" s="155"/>
      <c r="BK367" s="155"/>
      <c r="BL367" s="155"/>
      <c r="BM367" s="155"/>
      <c r="BN367" s="155"/>
      <c r="BO367" s="155"/>
      <c r="BP367" s="155"/>
      <c r="BQ367" s="155"/>
      <c r="BR367" s="155"/>
      <c r="BS367" s="155"/>
      <c r="BT367" s="155"/>
      <c r="BU367" s="155"/>
      <c r="BV367" s="155"/>
      <c r="BW367" s="156"/>
      <c r="BX367" s="157"/>
      <c r="BY367" s="157"/>
      <c r="BZ367" s="157"/>
      <c r="CA367" s="157"/>
      <c r="CB367" s="157"/>
      <c r="CC367" s="157"/>
      <c r="CD367" s="157"/>
      <c r="CE367" s="157"/>
      <c r="CF367" s="157"/>
      <c r="CG367" s="157"/>
      <c r="CH367" s="157"/>
      <c r="CI367" s="157"/>
      <c r="CJ367" s="155"/>
      <c r="CK367" s="156">
        <f t="shared" si="199"/>
        <v>89240000</v>
      </c>
      <c r="CL367" s="155">
        <v>1487333.3333333333</v>
      </c>
      <c r="CM367" s="155">
        <v>1487333.3333333333</v>
      </c>
      <c r="CN367" s="155">
        <v>1487333.3333333333</v>
      </c>
      <c r="CO367" s="155">
        <v>1487333.3333333333</v>
      </c>
      <c r="CP367" s="155">
        <v>1487333.3333333333</v>
      </c>
      <c r="CQ367" s="155">
        <v>1487333.3333333333</v>
      </c>
      <c r="CR367" s="155">
        <v>1487333.3333333333</v>
      </c>
      <c r="CS367" s="155">
        <v>1487333.3333333333</v>
      </c>
      <c r="CT367" s="155">
        <v>1487333.3333333333</v>
      </c>
      <c r="CU367" s="155">
        <v>1487333.3333333333</v>
      </c>
      <c r="CV367" s="155">
        <v>1487333.3333333333</v>
      </c>
      <c r="CW367" s="155">
        <v>1487333.3333333333</v>
      </c>
      <c r="CX367" s="155">
        <f t="shared" si="201"/>
        <v>17848000.000000004</v>
      </c>
      <c r="CY367" s="155">
        <f t="shared" si="192"/>
        <v>71392000</v>
      </c>
      <c r="CZ367" s="155">
        <f t="shared" si="198"/>
        <v>619722.22222222225</v>
      </c>
      <c r="DA367" s="155">
        <v>619722.22222222225</v>
      </c>
      <c r="DB367" s="155">
        <v>619722.22222222225</v>
      </c>
      <c r="DC367" s="155">
        <v>619722.22222222225</v>
      </c>
      <c r="DD367" s="155"/>
      <c r="DE367" s="155"/>
      <c r="DF367" s="155"/>
      <c r="DG367" s="155"/>
      <c r="DH367" s="155"/>
      <c r="DI367" s="155"/>
      <c r="DJ367" s="155"/>
      <c r="DK367" s="155"/>
      <c r="DL367" s="155">
        <f t="shared" si="202"/>
        <v>2478888.888888889</v>
      </c>
      <c r="DM367" s="155">
        <f t="shared" si="188"/>
        <v>68913111.111111104</v>
      </c>
      <c r="DN367" s="1">
        <f t="shared" si="189"/>
        <v>2024</v>
      </c>
    </row>
    <row r="368" spans="1:118" ht="13" x14ac:dyDescent="0.25">
      <c r="A368" s="80" t="s">
        <v>344</v>
      </c>
      <c r="B368" s="80" t="s">
        <v>196</v>
      </c>
      <c r="C368" s="72" t="s">
        <v>201</v>
      </c>
      <c r="D368" s="71" t="s">
        <v>147</v>
      </c>
      <c r="E368" s="142" t="s">
        <v>1175</v>
      </c>
      <c r="F368" s="71" t="s">
        <v>425</v>
      </c>
      <c r="G368" s="73">
        <v>45630</v>
      </c>
      <c r="H368" s="73">
        <v>45658</v>
      </c>
      <c r="I368" s="74" t="s">
        <v>1223</v>
      </c>
      <c r="J368" s="142" t="s">
        <v>763</v>
      </c>
      <c r="K368" s="75" t="s">
        <v>426</v>
      </c>
      <c r="L368" s="80" t="s">
        <v>204</v>
      </c>
      <c r="M368" s="83" t="str">
        <f t="shared" si="200"/>
        <v>6274</v>
      </c>
      <c r="N368" s="71">
        <v>6274001906</v>
      </c>
      <c r="O368" s="75" t="s">
        <v>346</v>
      </c>
      <c r="P368" s="76"/>
      <c r="Q368" s="77"/>
      <c r="R368" s="76">
        <v>87300000</v>
      </c>
      <c r="S368" s="170">
        <f t="shared" si="187"/>
        <v>606250</v>
      </c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6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6"/>
      <c r="AV368" s="155"/>
      <c r="AW368" s="155"/>
      <c r="AX368" s="155"/>
      <c r="AY368" s="155"/>
      <c r="AZ368" s="155"/>
      <c r="BA368" s="155"/>
      <c r="BB368" s="155"/>
      <c r="BC368" s="155"/>
      <c r="BD368" s="155"/>
      <c r="BE368" s="155"/>
      <c r="BF368" s="155"/>
      <c r="BG368" s="155"/>
      <c r="BH368" s="155"/>
      <c r="BI368" s="156"/>
      <c r="BJ368" s="155"/>
      <c r="BK368" s="155"/>
      <c r="BL368" s="155"/>
      <c r="BM368" s="155"/>
      <c r="BN368" s="155"/>
      <c r="BO368" s="155"/>
      <c r="BP368" s="155"/>
      <c r="BQ368" s="155"/>
      <c r="BR368" s="155"/>
      <c r="BS368" s="155"/>
      <c r="BT368" s="155"/>
      <c r="BU368" s="155"/>
      <c r="BV368" s="155"/>
      <c r="BW368" s="156"/>
      <c r="BX368" s="157"/>
      <c r="BY368" s="157"/>
      <c r="BZ368" s="157"/>
      <c r="CA368" s="157"/>
      <c r="CB368" s="157"/>
      <c r="CC368" s="157"/>
      <c r="CD368" s="157"/>
      <c r="CE368" s="157"/>
      <c r="CF368" s="157"/>
      <c r="CG368" s="157"/>
      <c r="CH368" s="157"/>
      <c r="CI368" s="157"/>
      <c r="CJ368" s="155"/>
      <c r="CK368" s="156">
        <f t="shared" si="199"/>
        <v>87300000</v>
      </c>
      <c r="CL368" s="158">
        <v>1455000</v>
      </c>
      <c r="CM368" s="158">
        <v>1455000</v>
      </c>
      <c r="CN368" s="158">
        <v>1455000</v>
      </c>
      <c r="CO368" s="158">
        <v>1455000</v>
      </c>
      <c r="CP368" s="158">
        <v>1455000</v>
      </c>
      <c r="CQ368" s="158">
        <v>1455000</v>
      </c>
      <c r="CR368" s="158">
        <v>1455000</v>
      </c>
      <c r="CS368" s="158">
        <v>1455000</v>
      </c>
      <c r="CT368" s="158">
        <v>1455000</v>
      </c>
      <c r="CU368" s="158">
        <v>1455000</v>
      </c>
      <c r="CV368" s="158">
        <v>1455000</v>
      </c>
      <c r="CW368" s="158">
        <v>1455000</v>
      </c>
      <c r="CX368" s="158">
        <f t="shared" si="201"/>
        <v>17460000</v>
      </c>
      <c r="CY368" s="158">
        <f t="shared" si="192"/>
        <v>69840000</v>
      </c>
      <c r="CZ368" s="158">
        <f t="shared" si="198"/>
        <v>606250</v>
      </c>
      <c r="DA368" s="158">
        <v>606250</v>
      </c>
      <c r="DB368" s="158">
        <v>606250</v>
      </c>
      <c r="DC368" s="158">
        <v>606250</v>
      </c>
      <c r="DD368" s="158"/>
      <c r="DE368" s="158"/>
      <c r="DF368" s="158"/>
      <c r="DG368" s="158"/>
      <c r="DH368" s="158"/>
      <c r="DI368" s="158"/>
      <c r="DJ368" s="158"/>
      <c r="DK368" s="158"/>
      <c r="DL368" s="158">
        <f t="shared" si="202"/>
        <v>2425000</v>
      </c>
      <c r="DM368" s="158">
        <f t="shared" si="188"/>
        <v>67415000</v>
      </c>
      <c r="DN368" s="1">
        <f t="shared" si="189"/>
        <v>2024</v>
      </c>
    </row>
    <row r="369" spans="1:118" ht="13" x14ac:dyDescent="0.25">
      <c r="A369" s="80" t="s">
        <v>460</v>
      </c>
      <c r="B369" s="80" t="s">
        <v>39</v>
      </c>
      <c r="C369" s="72"/>
      <c r="D369" s="71" t="s">
        <v>64</v>
      </c>
      <c r="E369" s="142" t="s">
        <v>1004</v>
      </c>
      <c r="F369" s="71" t="s">
        <v>629</v>
      </c>
      <c r="G369" s="73">
        <v>45650</v>
      </c>
      <c r="H369" s="73">
        <v>45658</v>
      </c>
      <c r="I369" s="74" t="s">
        <v>1228</v>
      </c>
      <c r="J369" s="74" t="s">
        <v>619</v>
      </c>
      <c r="K369" s="75" t="s">
        <v>43</v>
      </c>
      <c r="L369" s="71"/>
      <c r="M369" s="38" t="str">
        <f t="shared" si="200"/>
        <v>6274</v>
      </c>
      <c r="N369" s="71">
        <v>6274001909</v>
      </c>
      <c r="O369" s="75">
        <v>6274001909</v>
      </c>
      <c r="P369" s="76"/>
      <c r="Q369" s="77"/>
      <c r="R369" s="76">
        <v>60000000</v>
      </c>
      <c r="S369" s="170">
        <f t="shared" si="187"/>
        <v>500000</v>
      </c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>
        <f>+SUM(T369:AE369)</f>
        <v>0</v>
      </c>
      <c r="AG369" s="156">
        <v>0</v>
      </c>
      <c r="AH369" s="155">
        <v>0</v>
      </c>
      <c r="AI369" s="155">
        <v>0</v>
      </c>
      <c r="AJ369" s="155">
        <v>0</v>
      </c>
      <c r="AK369" s="155">
        <v>0</v>
      </c>
      <c r="AL369" s="155">
        <v>0</v>
      </c>
      <c r="AM369" s="155">
        <v>0</v>
      </c>
      <c r="AN369" s="155">
        <v>0</v>
      </c>
      <c r="AO369" s="155">
        <v>0</v>
      </c>
      <c r="AP369" s="155">
        <v>0</v>
      </c>
      <c r="AQ369" s="155">
        <v>0</v>
      </c>
      <c r="AR369" s="155">
        <v>0</v>
      </c>
      <c r="AS369" s="155">
        <v>0</v>
      </c>
      <c r="AT369" s="155">
        <f>+SUM(AH369:AS369)</f>
        <v>0</v>
      </c>
      <c r="AU369" s="156">
        <v>0</v>
      </c>
      <c r="AV369" s="155">
        <v>0</v>
      </c>
      <c r="AW369" s="155">
        <v>0</v>
      </c>
      <c r="AX369" s="155">
        <v>0</v>
      </c>
      <c r="AY369" s="155">
        <v>0</v>
      </c>
      <c r="AZ369" s="155">
        <v>0</v>
      </c>
      <c r="BA369" s="155">
        <v>0</v>
      </c>
      <c r="BB369" s="155">
        <v>0</v>
      </c>
      <c r="BC369" s="155">
        <v>0</v>
      </c>
      <c r="BD369" s="155">
        <v>0</v>
      </c>
      <c r="BE369" s="155">
        <v>0</v>
      </c>
      <c r="BF369" s="155">
        <v>0</v>
      </c>
      <c r="BG369" s="155">
        <v>0</v>
      </c>
      <c r="BH369" s="155">
        <f>+SUM(AV369:BG369)</f>
        <v>0</v>
      </c>
      <c r="BI369" s="156">
        <v>0</v>
      </c>
      <c r="BJ369" s="155"/>
      <c r="BK369" s="155"/>
      <c r="BL369" s="155"/>
      <c r="BM369" s="155"/>
      <c r="BN369" s="155"/>
      <c r="BO369" s="155"/>
      <c r="BP369" s="155"/>
      <c r="BQ369" s="155"/>
      <c r="BR369" s="155"/>
      <c r="BS369" s="155"/>
      <c r="BT369" s="155"/>
      <c r="BU369" s="155"/>
      <c r="BV369" s="155">
        <f>+SUM(BJ369:BU369)</f>
        <v>0</v>
      </c>
      <c r="BW369" s="156">
        <v>0</v>
      </c>
      <c r="BX369" s="155">
        <v>0</v>
      </c>
      <c r="BY369" s="155">
        <v>0</v>
      </c>
      <c r="BZ369" s="155">
        <v>0</v>
      </c>
      <c r="CA369" s="155">
        <v>0</v>
      </c>
      <c r="CB369" s="155">
        <v>0</v>
      </c>
      <c r="CC369" s="155">
        <v>0</v>
      </c>
      <c r="CD369" s="155">
        <v>0</v>
      </c>
      <c r="CE369" s="155">
        <v>0</v>
      </c>
      <c r="CF369" s="155">
        <v>0</v>
      </c>
      <c r="CG369" s="155">
        <v>0</v>
      </c>
      <c r="CH369" s="155">
        <v>0</v>
      </c>
      <c r="CI369" s="155">
        <v>0</v>
      </c>
      <c r="CJ369" s="155">
        <f>+SUM(BX369:CI369)</f>
        <v>0</v>
      </c>
      <c r="CK369" s="156">
        <f t="shared" si="199"/>
        <v>60000000</v>
      </c>
      <c r="CL369" s="158">
        <v>1666666.6666666667</v>
      </c>
      <c r="CM369" s="158">
        <v>1666666.6666666667</v>
      </c>
      <c r="CN369" s="158">
        <v>1666666.6666666667</v>
      </c>
      <c r="CO369" s="158">
        <v>1666666.6666666667</v>
      </c>
      <c r="CP369" s="158">
        <v>1666666.6666666667</v>
      </c>
      <c r="CQ369" s="158">
        <v>1666666.6666666667</v>
      </c>
      <c r="CR369" s="158">
        <v>1666666.6666666667</v>
      </c>
      <c r="CS369" s="158">
        <v>1666666.6666666667</v>
      </c>
      <c r="CT369" s="158">
        <v>1666666.6666666667</v>
      </c>
      <c r="CU369" s="158">
        <v>1666666.6666666667</v>
      </c>
      <c r="CV369" s="158">
        <v>1666666.6666666667</v>
      </c>
      <c r="CW369" s="158">
        <v>1666666.6666666667</v>
      </c>
      <c r="CX369" s="158">
        <f t="shared" si="201"/>
        <v>20000000</v>
      </c>
      <c r="CY369" s="158">
        <f t="shared" si="192"/>
        <v>40000000</v>
      </c>
      <c r="CZ369" s="158">
        <f t="shared" si="198"/>
        <v>500000</v>
      </c>
      <c r="DA369" s="158">
        <v>500000</v>
      </c>
      <c r="DB369" s="158">
        <v>500000</v>
      </c>
      <c r="DC369" s="158">
        <v>500000</v>
      </c>
      <c r="DD369" s="158"/>
      <c r="DE369" s="158"/>
      <c r="DF369" s="158"/>
      <c r="DG369" s="158"/>
      <c r="DH369" s="158"/>
      <c r="DI369" s="158"/>
      <c r="DJ369" s="158"/>
      <c r="DK369" s="158"/>
      <c r="DL369" s="158">
        <f t="shared" si="202"/>
        <v>2000000</v>
      </c>
      <c r="DM369" s="158">
        <f t="shared" si="188"/>
        <v>38000000</v>
      </c>
      <c r="DN369" s="1">
        <f t="shared" si="189"/>
        <v>2024</v>
      </c>
    </row>
    <row r="370" spans="1:118" ht="13" x14ac:dyDescent="0.25">
      <c r="A370" s="71" t="s">
        <v>195</v>
      </c>
      <c r="B370" s="71" t="s">
        <v>205</v>
      </c>
      <c r="C370" s="72" t="s">
        <v>197</v>
      </c>
      <c r="D370" s="71" t="s">
        <v>82</v>
      </c>
      <c r="E370" s="142" t="s">
        <v>1047</v>
      </c>
      <c r="F370" s="71" t="s">
        <v>283</v>
      </c>
      <c r="G370" s="73">
        <v>45653</v>
      </c>
      <c r="H370" s="73">
        <v>45658</v>
      </c>
      <c r="I370" s="74" t="s">
        <v>1223</v>
      </c>
      <c r="J370" s="142" t="s">
        <v>280</v>
      </c>
      <c r="K370" s="75" t="s">
        <v>281</v>
      </c>
      <c r="L370" s="71" t="s">
        <v>282</v>
      </c>
      <c r="M370" s="83" t="str">
        <f t="shared" si="200"/>
        <v>6274</v>
      </c>
      <c r="N370" s="71">
        <v>6274001903</v>
      </c>
      <c r="O370" s="75">
        <v>6274001903</v>
      </c>
      <c r="P370" s="76"/>
      <c r="Q370" s="77"/>
      <c r="R370" s="76">
        <v>154840000</v>
      </c>
      <c r="S370" s="78">
        <f t="shared" si="187"/>
        <v>1075277.7777777778</v>
      </c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95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79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79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79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41">
        <f>+SUM(BX370:CI370)</f>
        <v>0</v>
      </c>
      <c r="CK370" s="79">
        <f t="shared" si="199"/>
        <v>154840000</v>
      </c>
      <c r="CL370" s="95">
        <v>2580666.6666666665</v>
      </c>
      <c r="CM370" s="95">
        <v>2580666.6666666665</v>
      </c>
      <c r="CN370" s="95">
        <v>2580666.6666666665</v>
      </c>
      <c r="CO370" s="95">
        <v>2580666.6666666665</v>
      </c>
      <c r="CP370" s="95">
        <v>2580666.6666666665</v>
      </c>
      <c r="CQ370" s="95">
        <v>2580666.6666666665</v>
      </c>
      <c r="CR370" s="95">
        <v>2580666.6666666665</v>
      </c>
      <c r="CS370" s="95">
        <v>2580666.6666666665</v>
      </c>
      <c r="CT370" s="95">
        <v>2580666.6666666665</v>
      </c>
      <c r="CU370" s="95">
        <v>2580666.6666666665</v>
      </c>
      <c r="CV370" s="95">
        <v>2580666.6666666665</v>
      </c>
      <c r="CW370" s="95">
        <v>2580666.6666666665</v>
      </c>
      <c r="CX370" s="95">
        <f t="shared" si="201"/>
        <v>30968000.000000004</v>
      </c>
      <c r="CY370" s="95">
        <f t="shared" si="192"/>
        <v>123872000</v>
      </c>
      <c r="CZ370" s="95">
        <f t="shared" si="198"/>
        <v>1075277.7777777778</v>
      </c>
      <c r="DA370" s="95">
        <v>1075277.7777777778</v>
      </c>
      <c r="DB370" s="95">
        <v>1075277.7777777778</v>
      </c>
      <c r="DC370" s="95">
        <v>1075277.7777777778</v>
      </c>
      <c r="DD370" s="95"/>
      <c r="DE370" s="95"/>
      <c r="DF370" s="95"/>
      <c r="DG370" s="95"/>
      <c r="DH370" s="95"/>
      <c r="DI370" s="95"/>
      <c r="DJ370" s="95"/>
      <c r="DK370" s="95"/>
      <c r="DL370" s="95">
        <f t="shared" si="202"/>
        <v>4301111.111111111</v>
      </c>
      <c r="DM370" s="95">
        <f t="shared" si="188"/>
        <v>119570888.8888889</v>
      </c>
      <c r="DN370" s="1">
        <f t="shared" si="189"/>
        <v>2024</v>
      </c>
    </row>
    <row r="371" spans="1:118" ht="13" x14ac:dyDescent="0.25">
      <c r="A371" s="71" t="s">
        <v>195</v>
      </c>
      <c r="B371" s="71" t="s">
        <v>205</v>
      </c>
      <c r="C371" s="72" t="s">
        <v>197</v>
      </c>
      <c r="D371" s="71" t="s">
        <v>82</v>
      </c>
      <c r="E371" s="142" t="s">
        <v>1048</v>
      </c>
      <c r="F371" s="71" t="s">
        <v>284</v>
      </c>
      <c r="G371" s="73">
        <v>45653</v>
      </c>
      <c r="H371" s="73">
        <v>45658</v>
      </c>
      <c r="I371" s="74" t="s">
        <v>1223</v>
      </c>
      <c r="J371" s="142" t="s">
        <v>280</v>
      </c>
      <c r="K371" s="75" t="s">
        <v>281</v>
      </c>
      <c r="L371" s="71" t="s">
        <v>282</v>
      </c>
      <c r="M371" s="83" t="str">
        <f t="shared" si="200"/>
        <v>6274</v>
      </c>
      <c r="N371" s="71">
        <v>6274001903</v>
      </c>
      <c r="O371" s="75">
        <v>6274001903</v>
      </c>
      <c r="P371" s="76"/>
      <c r="Q371" s="77"/>
      <c r="R371" s="76">
        <v>106820000</v>
      </c>
      <c r="S371" s="78">
        <f t="shared" si="187"/>
        <v>741805.5555555555</v>
      </c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95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79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79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79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41"/>
      <c r="CK371" s="79">
        <f t="shared" si="199"/>
        <v>106820000</v>
      </c>
      <c r="CL371" s="95">
        <v>1780333.3333333333</v>
      </c>
      <c r="CM371" s="95">
        <v>1780333.3333333333</v>
      </c>
      <c r="CN371" s="95">
        <v>1780333.3333333333</v>
      </c>
      <c r="CO371" s="95">
        <v>1780333.3333333333</v>
      </c>
      <c r="CP371" s="95">
        <v>1780333.3333333333</v>
      </c>
      <c r="CQ371" s="95">
        <v>1780333.3333333333</v>
      </c>
      <c r="CR371" s="95">
        <v>1780333.3333333333</v>
      </c>
      <c r="CS371" s="95">
        <v>1780333.3333333333</v>
      </c>
      <c r="CT371" s="95">
        <v>1780333.3333333333</v>
      </c>
      <c r="CU371" s="95">
        <v>1780333.3333333333</v>
      </c>
      <c r="CV371" s="95">
        <v>1780333.3333333333</v>
      </c>
      <c r="CW371" s="95">
        <v>1780333.3333333333</v>
      </c>
      <c r="CX371" s="95">
        <f t="shared" si="201"/>
        <v>21364000</v>
      </c>
      <c r="CY371" s="95">
        <f t="shared" si="192"/>
        <v>85456000</v>
      </c>
      <c r="CZ371" s="95">
        <f t="shared" si="198"/>
        <v>741805.5555555555</v>
      </c>
      <c r="DA371" s="95">
        <v>741805.5555555555</v>
      </c>
      <c r="DB371" s="95">
        <v>741805.5555555555</v>
      </c>
      <c r="DC371" s="95">
        <v>741805.5555555555</v>
      </c>
      <c r="DD371" s="95"/>
      <c r="DE371" s="95"/>
      <c r="DF371" s="95"/>
      <c r="DG371" s="95"/>
      <c r="DH371" s="95"/>
      <c r="DI371" s="95"/>
      <c r="DJ371" s="95"/>
      <c r="DK371" s="95"/>
      <c r="DL371" s="95">
        <f t="shared" si="202"/>
        <v>2967222.222222222</v>
      </c>
      <c r="DM371" s="95">
        <f t="shared" si="188"/>
        <v>82488777.777777776</v>
      </c>
      <c r="DN371" s="1">
        <f t="shared" si="189"/>
        <v>2024</v>
      </c>
    </row>
    <row r="372" spans="1:118" ht="13" x14ac:dyDescent="0.25">
      <c r="A372" s="80" t="s">
        <v>460</v>
      </c>
      <c r="B372" s="80" t="s">
        <v>39</v>
      </c>
      <c r="C372" s="72"/>
      <c r="D372" s="71" t="s">
        <v>147</v>
      </c>
      <c r="E372" s="142" t="s">
        <v>1003</v>
      </c>
      <c r="F372" s="71" t="s">
        <v>628</v>
      </c>
      <c r="G372" s="73">
        <v>45657</v>
      </c>
      <c r="H372" s="73">
        <v>45658</v>
      </c>
      <c r="I372" s="74" t="s">
        <v>1247</v>
      </c>
      <c r="J372" s="74" t="s">
        <v>613</v>
      </c>
      <c r="K372" s="75" t="s">
        <v>46</v>
      </c>
      <c r="L372" s="71"/>
      <c r="M372" s="38" t="str">
        <f t="shared" si="200"/>
        <v>6274</v>
      </c>
      <c r="N372" s="71">
        <v>6274001906</v>
      </c>
      <c r="O372" s="75">
        <v>6274001906</v>
      </c>
      <c r="P372" s="76"/>
      <c r="Q372" s="77"/>
      <c r="R372" s="76">
        <v>765000000</v>
      </c>
      <c r="S372" s="170">
        <f t="shared" si="187"/>
        <v>7968750</v>
      </c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>
        <f>+SUM(T372:AE372)</f>
        <v>0</v>
      </c>
      <c r="AG372" s="156">
        <v>0</v>
      </c>
      <c r="AH372" s="155">
        <v>0</v>
      </c>
      <c r="AI372" s="155">
        <v>0</v>
      </c>
      <c r="AJ372" s="155">
        <v>0</v>
      </c>
      <c r="AK372" s="155">
        <v>0</v>
      </c>
      <c r="AL372" s="155">
        <v>0</v>
      </c>
      <c r="AM372" s="155">
        <v>0</v>
      </c>
      <c r="AN372" s="155">
        <v>0</v>
      </c>
      <c r="AO372" s="155">
        <v>0</v>
      </c>
      <c r="AP372" s="155">
        <v>0</v>
      </c>
      <c r="AQ372" s="155">
        <v>0</v>
      </c>
      <c r="AR372" s="155">
        <v>0</v>
      </c>
      <c r="AS372" s="155">
        <v>0</v>
      </c>
      <c r="AT372" s="155">
        <f>+SUM(AH372:AS372)</f>
        <v>0</v>
      </c>
      <c r="AU372" s="156">
        <v>0</v>
      </c>
      <c r="AV372" s="155">
        <v>0</v>
      </c>
      <c r="AW372" s="155">
        <v>0</v>
      </c>
      <c r="AX372" s="155">
        <v>0</v>
      </c>
      <c r="AY372" s="155">
        <v>0</v>
      </c>
      <c r="AZ372" s="155">
        <v>0</v>
      </c>
      <c r="BA372" s="155">
        <v>0</v>
      </c>
      <c r="BB372" s="155">
        <v>0</v>
      </c>
      <c r="BC372" s="155">
        <v>0</v>
      </c>
      <c r="BD372" s="155">
        <v>0</v>
      </c>
      <c r="BE372" s="155">
        <v>0</v>
      </c>
      <c r="BF372" s="155">
        <v>0</v>
      </c>
      <c r="BG372" s="155">
        <v>0</v>
      </c>
      <c r="BH372" s="155">
        <f>+SUM(AV372:BG372)</f>
        <v>0</v>
      </c>
      <c r="BI372" s="156">
        <v>0</v>
      </c>
      <c r="BJ372" s="155"/>
      <c r="BK372" s="155"/>
      <c r="BL372" s="155"/>
      <c r="BM372" s="155"/>
      <c r="BN372" s="155"/>
      <c r="BO372" s="155"/>
      <c r="BP372" s="155"/>
      <c r="BQ372" s="155"/>
      <c r="BR372" s="155"/>
      <c r="BS372" s="155"/>
      <c r="BT372" s="155"/>
      <c r="BU372" s="155"/>
      <c r="BV372" s="155">
        <f>+SUM(BJ372:BU372)</f>
        <v>0</v>
      </c>
      <c r="BW372" s="156">
        <v>0</v>
      </c>
      <c r="BX372" s="155">
        <v>0</v>
      </c>
      <c r="BY372" s="155">
        <v>0</v>
      </c>
      <c r="BZ372" s="155">
        <v>0</v>
      </c>
      <c r="CA372" s="155">
        <v>0</v>
      </c>
      <c r="CB372" s="155">
        <v>0</v>
      </c>
      <c r="CC372" s="155">
        <v>0</v>
      </c>
      <c r="CD372" s="155">
        <v>0</v>
      </c>
      <c r="CE372" s="155">
        <v>0</v>
      </c>
      <c r="CF372" s="155">
        <v>0</v>
      </c>
      <c r="CG372" s="155">
        <v>0</v>
      </c>
      <c r="CH372" s="155">
        <v>0</v>
      </c>
      <c r="CI372" s="155">
        <v>0</v>
      </c>
      <c r="CJ372" s="155">
        <f>+SUM(BX372:CI372)</f>
        <v>0</v>
      </c>
      <c r="CK372" s="156">
        <f t="shared" si="199"/>
        <v>765000000</v>
      </c>
      <c r="CL372" s="158">
        <v>21250000</v>
      </c>
      <c r="CM372" s="158">
        <v>21250000</v>
      </c>
      <c r="CN372" s="158">
        <v>21250000</v>
      </c>
      <c r="CO372" s="158">
        <v>21250000</v>
      </c>
      <c r="CP372" s="158">
        <v>21250000</v>
      </c>
      <c r="CQ372" s="158">
        <v>21250000</v>
      </c>
      <c r="CR372" s="158">
        <v>21250000</v>
      </c>
      <c r="CS372" s="158">
        <v>21250000</v>
      </c>
      <c r="CT372" s="158">
        <v>21250000</v>
      </c>
      <c r="CU372" s="158">
        <v>21250000</v>
      </c>
      <c r="CV372" s="158">
        <v>21250000</v>
      </c>
      <c r="CW372" s="158">
        <v>21250000</v>
      </c>
      <c r="CX372" s="158">
        <f t="shared" si="201"/>
        <v>255000000</v>
      </c>
      <c r="CY372" s="158">
        <f t="shared" si="192"/>
        <v>510000000</v>
      </c>
      <c r="CZ372" s="158">
        <f t="shared" si="198"/>
        <v>7968750</v>
      </c>
      <c r="DA372" s="158">
        <v>7968750</v>
      </c>
      <c r="DB372" s="158">
        <v>7968750</v>
      </c>
      <c r="DC372" s="158">
        <v>7968750</v>
      </c>
      <c r="DD372" s="158"/>
      <c r="DE372" s="158"/>
      <c r="DF372" s="158"/>
      <c r="DG372" s="158"/>
      <c r="DH372" s="158"/>
      <c r="DI372" s="158"/>
      <c r="DJ372" s="158"/>
      <c r="DK372" s="158"/>
      <c r="DL372" s="158">
        <f t="shared" si="202"/>
        <v>31875000</v>
      </c>
      <c r="DM372" s="158">
        <f t="shared" si="188"/>
        <v>478125000</v>
      </c>
      <c r="DN372" s="1">
        <f t="shared" si="189"/>
        <v>2024</v>
      </c>
    </row>
    <row r="373" spans="1:118" ht="13" x14ac:dyDescent="0.25">
      <c r="A373" s="80" t="s">
        <v>715</v>
      </c>
      <c r="B373" s="80" t="s">
        <v>39</v>
      </c>
      <c r="C373" s="72"/>
      <c r="D373" s="71" t="s">
        <v>594</v>
      </c>
      <c r="E373" s="142" t="s">
        <v>831</v>
      </c>
      <c r="F373" s="71" t="s">
        <v>832</v>
      </c>
      <c r="G373" s="73">
        <v>45657</v>
      </c>
      <c r="H373" s="73">
        <v>45658</v>
      </c>
      <c r="I373" s="74" t="s">
        <v>1247</v>
      </c>
      <c r="J373" s="74" t="s">
        <v>721</v>
      </c>
      <c r="K373" s="75" t="s">
        <v>50</v>
      </c>
      <c r="L373" s="71"/>
      <c r="M373" s="38" t="str">
        <f t="shared" si="200"/>
        <v>6424</v>
      </c>
      <c r="N373" s="160" t="s">
        <v>833</v>
      </c>
      <c r="O373" s="75"/>
      <c r="P373" s="76"/>
      <c r="Q373" s="77"/>
      <c r="R373" s="76">
        <v>529122899</v>
      </c>
      <c r="S373" s="170">
        <f t="shared" si="187"/>
        <v>5511696.864583333</v>
      </c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>
        <f>+SUM(T373:AE373)</f>
        <v>0</v>
      </c>
      <c r="AG373" s="156">
        <v>0</v>
      </c>
      <c r="AH373" s="155">
        <v>0</v>
      </c>
      <c r="AI373" s="155">
        <v>0</v>
      </c>
      <c r="AJ373" s="155">
        <v>0</v>
      </c>
      <c r="AK373" s="155">
        <v>0</v>
      </c>
      <c r="AL373" s="155">
        <v>0</v>
      </c>
      <c r="AM373" s="155">
        <v>0</v>
      </c>
      <c r="AN373" s="155">
        <v>0</v>
      </c>
      <c r="AO373" s="155">
        <v>0</v>
      </c>
      <c r="AP373" s="155">
        <v>0</v>
      </c>
      <c r="AQ373" s="155">
        <v>0</v>
      </c>
      <c r="AR373" s="155">
        <v>0</v>
      </c>
      <c r="AS373" s="155">
        <v>0</v>
      </c>
      <c r="AT373" s="155">
        <f>+SUM(AH373:AS373)</f>
        <v>0</v>
      </c>
      <c r="AU373" s="156">
        <v>0</v>
      </c>
      <c r="AV373" s="155">
        <v>0</v>
      </c>
      <c r="AW373" s="155">
        <v>0</v>
      </c>
      <c r="AX373" s="155">
        <v>0</v>
      </c>
      <c r="AY373" s="155">
        <v>0</v>
      </c>
      <c r="AZ373" s="155">
        <v>0</v>
      </c>
      <c r="BA373" s="155">
        <v>0</v>
      </c>
      <c r="BB373" s="155">
        <v>0</v>
      </c>
      <c r="BC373" s="155">
        <v>0</v>
      </c>
      <c r="BD373" s="155">
        <v>0</v>
      </c>
      <c r="BE373" s="155">
        <v>0</v>
      </c>
      <c r="BF373" s="155">
        <v>0</v>
      </c>
      <c r="BG373" s="155">
        <v>0</v>
      </c>
      <c r="BH373" s="155">
        <f>+SUM(AV373:BG373)</f>
        <v>0</v>
      </c>
      <c r="BI373" s="156">
        <v>0</v>
      </c>
      <c r="BJ373" s="155"/>
      <c r="BK373" s="155"/>
      <c r="BL373" s="155"/>
      <c r="BM373" s="155"/>
      <c r="BN373" s="155"/>
      <c r="BO373" s="155"/>
      <c r="BP373" s="155"/>
      <c r="BQ373" s="155"/>
      <c r="BR373" s="155"/>
      <c r="BS373" s="155"/>
      <c r="BT373" s="155"/>
      <c r="BU373" s="155"/>
      <c r="BV373" s="155">
        <f>+SUM(BJ373:BU373)</f>
        <v>0</v>
      </c>
      <c r="BW373" s="156">
        <v>0</v>
      </c>
      <c r="BX373" s="155">
        <v>0</v>
      </c>
      <c r="BY373" s="155">
        <v>0</v>
      </c>
      <c r="BZ373" s="155">
        <v>0</v>
      </c>
      <c r="CA373" s="155">
        <v>0</v>
      </c>
      <c r="CB373" s="155">
        <v>0</v>
      </c>
      <c r="CC373" s="155">
        <v>0</v>
      </c>
      <c r="CD373" s="155">
        <v>0</v>
      </c>
      <c r="CE373" s="155">
        <v>0</v>
      </c>
      <c r="CF373" s="155">
        <v>0</v>
      </c>
      <c r="CG373" s="155">
        <v>0</v>
      </c>
      <c r="CH373" s="155">
        <v>0</v>
      </c>
      <c r="CI373" s="155">
        <v>0</v>
      </c>
      <c r="CJ373" s="155">
        <f>+SUM(BX373:CI373)</f>
        <v>0</v>
      </c>
      <c r="CK373" s="156">
        <f t="shared" si="199"/>
        <v>529122899</v>
      </c>
      <c r="CL373" s="158">
        <v>14697858.305555556</v>
      </c>
      <c r="CM373" s="158">
        <v>14697858.305555556</v>
      </c>
      <c r="CN373" s="158">
        <v>14697858.305555556</v>
      </c>
      <c r="CO373" s="158">
        <v>14697858.305555556</v>
      </c>
      <c r="CP373" s="158">
        <v>14697858.305555556</v>
      </c>
      <c r="CQ373" s="158">
        <v>14697858.305555556</v>
      </c>
      <c r="CR373" s="158">
        <v>14697858.305555556</v>
      </c>
      <c r="CS373" s="158">
        <v>14697858.305555556</v>
      </c>
      <c r="CT373" s="158">
        <v>14697858.305555556</v>
      </c>
      <c r="CU373" s="158">
        <v>14697858.305555556</v>
      </c>
      <c r="CV373" s="158">
        <v>14697858.305555556</v>
      </c>
      <c r="CW373" s="158">
        <v>14697858.305555556</v>
      </c>
      <c r="CX373" s="158">
        <f t="shared" si="201"/>
        <v>176374299.66666666</v>
      </c>
      <c r="CY373" s="158">
        <f t="shared" si="192"/>
        <v>352748599.33333337</v>
      </c>
      <c r="CZ373" s="158">
        <f t="shared" si="198"/>
        <v>5511696.864583333</v>
      </c>
      <c r="DA373" s="158">
        <v>5511696.864583333</v>
      </c>
      <c r="DB373" s="158">
        <v>5511696.864583333</v>
      </c>
      <c r="DC373" s="158">
        <v>5511696.864583333</v>
      </c>
      <c r="DD373" s="158"/>
      <c r="DE373" s="158"/>
      <c r="DF373" s="158"/>
      <c r="DG373" s="158"/>
      <c r="DH373" s="158"/>
      <c r="DI373" s="158"/>
      <c r="DJ373" s="158"/>
      <c r="DK373" s="158"/>
      <c r="DL373" s="158">
        <f t="shared" si="202"/>
        <v>22046787.458333332</v>
      </c>
      <c r="DM373" s="158">
        <f t="shared" si="188"/>
        <v>330701811.87500006</v>
      </c>
      <c r="DN373" s="1">
        <f t="shared" si="189"/>
        <v>2024</v>
      </c>
    </row>
    <row r="374" spans="1:118" ht="13" x14ac:dyDescent="0.25">
      <c r="A374" s="38" t="s">
        <v>38</v>
      </c>
      <c r="B374" s="38" t="s">
        <v>39</v>
      </c>
      <c r="C374" s="89"/>
      <c r="D374" s="38" t="s">
        <v>40</v>
      </c>
      <c r="E374" s="90" t="s">
        <v>654</v>
      </c>
      <c r="F374" s="38" t="s">
        <v>655</v>
      </c>
      <c r="G374" s="57">
        <v>45679</v>
      </c>
      <c r="H374" s="57">
        <v>45689</v>
      </c>
      <c r="I374" s="141" t="s">
        <v>1228</v>
      </c>
      <c r="J374" s="148" t="s">
        <v>619</v>
      </c>
      <c r="K374" s="96" t="s">
        <v>43</v>
      </c>
      <c r="L374" s="38"/>
      <c r="M374" s="38" t="str">
        <f t="shared" si="200"/>
        <v>6274</v>
      </c>
      <c r="N374" s="57" t="s">
        <v>836</v>
      </c>
      <c r="O374" s="96">
        <v>6274001903</v>
      </c>
      <c r="P374" s="92"/>
      <c r="Q374" s="58"/>
      <c r="R374" s="95">
        <v>174699000</v>
      </c>
      <c r="S374" s="93">
        <f t="shared" si="187"/>
        <v>1455825</v>
      </c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95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95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95"/>
      <c r="BJ374" s="41"/>
      <c r="BK374" s="41"/>
      <c r="BL374" s="41"/>
      <c r="BM374" s="41"/>
      <c r="BN374" s="41"/>
      <c r="BO374" s="41"/>
      <c r="BP374" s="60"/>
      <c r="BQ374" s="60"/>
      <c r="BR374" s="60"/>
      <c r="BS374" s="60"/>
      <c r="BT374" s="60"/>
      <c r="BU374" s="60"/>
      <c r="BV374" s="41"/>
      <c r="BW374" s="95">
        <f>R374-BV374</f>
        <v>174699000</v>
      </c>
      <c r="BX374" s="61"/>
      <c r="BY374" s="61"/>
      <c r="BZ374" s="6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>
        <f>+SUM(BX374:CI374)</f>
        <v>0</v>
      </c>
      <c r="CK374" s="95">
        <f>+BW374-CJ374</f>
        <v>174699000</v>
      </c>
      <c r="CL374" s="95">
        <v>0</v>
      </c>
      <c r="CM374" s="95">
        <v>8319000</v>
      </c>
      <c r="CN374" s="95">
        <v>8319000</v>
      </c>
      <c r="CO374" s="95">
        <v>8319000</v>
      </c>
      <c r="CP374" s="95">
        <v>8319000</v>
      </c>
      <c r="CQ374" s="95">
        <v>8319000</v>
      </c>
      <c r="CR374" s="95">
        <v>8319000</v>
      </c>
      <c r="CS374" s="95">
        <v>8319000</v>
      </c>
      <c r="CT374" s="95">
        <v>8319000</v>
      </c>
      <c r="CU374" s="95">
        <v>8319000</v>
      </c>
      <c r="CV374" s="95">
        <v>8319000</v>
      </c>
      <c r="CW374" s="95">
        <v>8319000</v>
      </c>
      <c r="CX374" s="95">
        <f t="shared" si="201"/>
        <v>91509000</v>
      </c>
      <c r="CY374" s="95">
        <f t="shared" ref="CY374:CY375" si="203">+CK374-CX374</f>
        <v>83190000</v>
      </c>
      <c r="CZ374" s="95">
        <f t="shared" si="198"/>
        <v>1455825</v>
      </c>
      <c r="DA374" s="95">
        <v>1455825</v>
      </c>
      <c r="DB374" s="95">
        <v>1455825</v>
      </c>
      <c r="DC374" s="95">
        <v>1455825</v>
      </c>
      <c r="DD374" s="95"/>
      <c r="DE374" s="95"/>
      <c r="DF374" s="95"/>
      <c r="DG374" s="95"/>
      <c r="DH374" s="95"/>
      <c r="DI374" s="95"/>
      <c r="DJ374" s="95"/>
      <c r="DK374" s="95"/>
      <c r="DL374" s="95">
        <f t="shared" si="202"/>
        <v>5823300</v>
      </c>
      <c r="DM374" s="95">
        <f t="shared" si="188"/>
        <v>77366700</v>
      </c>
      <c r="DN374" s="42">
        <f t="shared" si="189"/>
        <v>2025</v>
      </c>
    </row>
    <row r="375" spans="1:118" ht="13" x14ac:dyDescent="0.25">
      <c r="A375" s="80" t="s">
        <v>460</v>
      </c>
      <c r="B375" s="80" t="s">
        <v>39</v>
      </c>
      <c r="C375" s="72"/>
      <c r="D375" s="71" t="s">
        <v>82</v>
      </c>
      <c r="E375" s="142" t="s">
        <v>1005</v>
      </c>
      <c r="F375" s="71" t="s">
        <v>630</v>
      </c>
      <c r="G375" s="73">
        <v>45679</v>
      </c>
      <c r="H375" s="73">
        <v>45689</v>
      </c>
      <c r="I375" s="74" t="s">
        <v>1223</v>
      </c>
      <c r="J375" s="74">
        <v>1001601400</v>
      </c>
      <c r="K375" s="75" t="s">
        <v>46</v>
      </c>
      <c r="L375" s="71"/>
      <c r="M375" s="38" t="str">
        <f t="shared" si="200"/>
        <v>6274</v>
      </c>
      <c r="N375" s="71">
        <v>6274001903</v>
      </c>
      <c r="O375" s="75"/>
      <c r="P375" s="76"/>
      <c r="Q375" s="77"/>
      <c r="R375" s="76">
        <v>36200000</v>
      </c>
      <c r="S375" s="170">
        <f t="shared" si="187"/>
        <v>251388.88888888888</v>
      </c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>
        <f>+SUM(T375:AE375)</f>
        <v>0</v>
      </c>
      <c r="AG375" s="156">
        <v>0</v>
      </c>
      <c r="AH375" s="155">
        <v>0</v>
      </c>
      <c r="AI375" s="155">
        <v>0</v>
      </c>
      <c r="AJ375" s="155">
        <v>0</v>
      </c>
      <c r="AK375" s="155">
        <v>0</v>
      </c>
      <c r="AL375" s="155">
        <v>0</v>
      </c>
      <c r="AM375" s="155">
        <v>0</v>
      </c>
      <c r="AN375" s="155">
        <v>0</v>
      </c>
      <c r="AO375" s="155">
        <v>0</v>
      </c>
      <c r="AP375" s="155">
        <v>0</v>
      </c>
      <c r="AQ375" s="155">
        <v>0</v>
      </c>
      <c r="AR375" s="155">
        <v>0</v>
      </c>
      <c r="AS375" s="155">
        <v>0</v>
      </c>
      <c r="AT375" s="155">
        <f>+SUM(AH375:AS375)</f>
        <v>0</v>
      </c>
      <c r="AU375" s="156">
        <v>0</v>
      </c>
      <c r="AV375" s="155">
        <v>0</v>
      </c>
      <c r="AW375" s="155">
        <v>0</v>
      </c>
      <c r="AX375" s="155">
        <v>0</v>
      </c>
      <c r="AY375" s="155">
        <v>0</v>
      </c>
      <c r="AZ375" s="155">
        <v>0</v>
      </c>
      <c r="BA375" s="155">
        <v>0</v>
      </c>
      <c r="BB375" s="155">
        <v>0</v>
      </c>
      <c r="BC375" s="155">
        <v>0</v>
      </c>
      <c r="BD375" s="155">
        <v>0</v>
      </c>
      <c r="BE375" s="155">
        <v>0</v>
      </c>
      <c r="BF375" s="155">
        <v>0</v>
      </c>
      <c r="BG375" s="155">
        <v>0</v>
      </c>
      <c r="BH375" s="155">
        <f>+SUM(AV375:BG375)</f>
        <v>0</v>
      </c>
      <c r="BI375" s="156">
        <v>0</v>
      </c>
      <c r="BJ375" s="155"/>
      <c r="BK375" s="155"/>
      <c r="BL375" s="155"/>
      <c r="BM375" s="155"/>
      <c r="BN375" s="155"/>
      <c r="BO375" s="155"/>
      <c r="BP375" s="155"/>
      <c r="BQ375" s="155"/>
      <c r="BR375" s="155"/>
      <c r="BS375" s="155"/>
      <c r="BT375" s="155"/>
      <c r="BU375" s="155"/>
      <c r="BV375" s="155">
        <f>+SUM(BJ375:BU375)</f>
        <v>0</v>
      </c>
      <c r="BW375" s="156">
        <v>0</v>
      </c>
      <c r="BX375" s="155">
        <v>0</v>
      </c>
      <c r="BY375" s="155">
        <v>0</v>
      </c>
      <c r="BZ375" s="155">
        <v>0</v>
      </c>
      <c r="CA375" s="155">
        <v>0</v>
      </c>
      <c r="CB375" s="155">
        <v>0</v>
      </c>
      <c r="CC375" s="155">
        <v>0</v>
      </c>
      <c r="CD375" s="155">
        <v>0</v>
      </c>
      <c r="CE375" s="155">
        <v>0</v>
      </c>
      <c r="CF375" s="155">
        <v>0</v>
      </c>
      <c r="CG375" s="155">
        <v>0</v>
      </c>
      <c r="CH375" s="155">
        <v>0</v>
      </c>
      <c r="CI375" s="155">
        <v>0</v>
      </c>
      <c r="CJ375" s="155">
        <f>+SUM(BX375:CI375)</f>
        <v>0</v>
      </c>
      <c r="CK375" s="156">
        <f>+R375-CJ375</f>
        <v>36200000</v>
      </c>
      <c r="CL375" s="158">
        <v>0</v>
      </c>
      <c r="CM375" s="158">
        <v>3016666.6666666665</v>
      </c>
      <c r="CN375" s="158">
        <v>3016666.6666666665</v>
      </c>
      <c r="CO375" s="158">
        <v>3016666.6666666665</v>
      </c>
      <c r="CP375" s="158">
        <v>3016666.6666666665</v>
      </c>
      <c r="CQ375" s="158">
        <v>3016666.6666666665</v>
      </c>
      <c r="CR375" s="158">
        <v>3016666.6666666665</v>
      </c>
      <c r="CS375" s="158">
        <v>3016666.6666666665</v>
      </c>
      <c r="CT375" s="158">
        <v>3016666.6666666665</v>
      </c>
      <c r="CU375" s="158">
        <v>3016666.6666666665</v>
      </c>
      <c r="CV375" s="158">
        <v>3016666.6666666665</v>
      </c>
      <c r="CW375" s="158">
        <v>3016666.6666666665</v>
      </c>
      <c r="CX375" s="158">
        <f t="shared" si="201"/>
        <v>33183333.33333334</v>
      </c>
      <c r="CY375" s="158">
        <f t="shared" si="203"/>
        <v>3016666.6666666605</v>
      </c>
      <c r="CZ375" s="158">
        <f t="shared" si="198"/>
        <v>251388.88888888888</v>
      </c>
      <c r="DA375" s="158">
        <v>251388.88888888888</v>
      </c>
      <c r="DB375" s="158">
        <v>251388.88888888888</v>
      </c>
      <c r="DC375" s="158">
        <v>251388.88888888888</v>
      </c>
      <c r="DD375" s="158"/>
      <c r="DE375" s="158"/>
      <c r="DF375" s="158"/>
      <c r="DG375" s="158"/>
      <c r="DH375" s="158"/>
      <c r="DI375" s="158"/>
      <c r="DJ375" s="158"/>
      <c r="DK375" s="158"/>
      <c r="DL375" s="158">
        <f t="shared" si="202"/>
        <v>1005555.5555555555</v>
      </c>
      <c r="DM375" s="158">
        <f t="shared" si="188"/>
        <v>2011111.111111105</v>
      </c>
      <c r="DN375" s="1">
        <f t="shared" si="189"/>
        <v>2025</v>
      </c>
    </row>
    <row r="376" spans="1:118" ht="13" x14ac:dyDescent="0.25">
      <c r="A376" s="80" t="s">
        <v>460</v>
      </c>
      <c r="B376" s="80" t="s">
        <v>39</v>
      </c>
      <c r="C376" s="72"/>
      <c r="D376" s="71" t="s">
        <v>147</v>
      </c>
      <c r="E376" s="142" t="s">
        <v>724</v>
      </c>
      <c r="F376" s="71" t="s">
        <v>725</v>
      </c>
      <c r="G376" s="73">
        <v>45679</v>
      </c>
      <c r="H376" s="73">
        <v>45689</v>
      </c>
      <c r="I376" s="74" t="s">
        <v>1228</v>
      </c>
      <c r="J376" s="142" t="s">
        <v>613</v>
      </c>
      <c r="K376" s="75" t="s">
        <v>46</v>
      </c>
      <c r="L376" s="75"/>
      <c r="M376" s="38" t="str">
        <f t="shared" si="200"/>
        <v>6274</v>
      </c>
      <c r="N376" s="160" t="s">
        <v>346</v>
      </c>
      <c r="O376" s="75"/>
      <c r="P376" s="76"/>
      <c r="Q376" s="77"/>
      <c r="R376" s="76">
        <v>98100000</v>
      </c>
      <c r="S376" s="170">
        <f t="shared" si="187"/>
        <v>817500</v>
      </c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6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6"/>
      <c r="AV376" s="155"/>
      <c r="AW376" s="155"/>
      <c r="AX376" s="155"/>
      <c r="AY376" s="155"/>
      <c r="AZ376" s="155"/>
      <c r="BA376" s="155"/>
      <c r="BB376" s="155"/>
      <c r="BC376" s="155"/>
      <c r="BD376" s="155"/>
      <c r="BE376" s="155"/>
      <c r="BF376" s="155"/>
      <c r="BG376" s="155"/>
      <c r="BH376" s="155"/>
      <c r="BI376" s="156"/>
      <c r="BJ376" s="155"/>
      <c r="BK376" s="155"/>
      <c r="BL376" s="155"/>
      <c r="BM376" s="155"/>
      <c r="BN376" s="155"/>
      <c r="BO376" s="155"/>
      <c r="BP376" s="155"/>
      <c r="BQ376" s="155"/>
      <c r="BR376" s="155"/>
      <c r="BS376" s="155"/>
      <c r="BT376" s="155"/>
      <c r="BU376" s="155"/>
      <c r="BV376" s="155"/>
      <c r="BW376" s="156"/>
      <c r="BX376" s="157"/>
      <c r="BY376" s="157"/>
      <c r="BZ376" s="157"/>
      <c r="CA376" s="157"/>
      <c r="CB376" s="157"/>
      <c r="CC376" s="157"/>
      <c r="CD376" s="157"/>
      <c r="CE376" s="157"/>
      <c r="CF376" s="157"/>
      <c r="CG376" s="157"/>
      <c r="CH376" s="157"/>
      <c r="CI376" s="157"/>
      <c r="CJ376" s="155"/>
      <c r="CK376" s="156">
        <f>+R376-CJ376</f>
        <v>98100000</v>
      </c>
      <c r="CL376" s="158">
        <v>0</v>
      </c>
      <c r="CM376" s="158">
        <v>3382758.6206896552</v>
      </c>
      <c r="CN376" s="158">
        <v>3382758.6206896552</v>
      </c>
      <c r="CO376" s="158">
        <v>3382758.6206896552</v>
      </c>
      <c r="CP376" s="158">
        <v>3382758.6206896552</v>
      </c>
      <c r="CQ376" s="158">
        <v>3382758.6206896552</v>
      </c>
      <c r="CR376" s="158">
        <v>3382758.6206896552</v>
      </c>
      <c r="CS376" s="158">
        <v>3382758.6206896552</v>
      </c>
      <c r="CT376" s="158">
        <v>3382758.6206896552</v>
      </c>
      <c r="CU376" s="158">
        <v>3382758.6206896552</v>
      </c>
      <c r="CV376" s="158">
        <v>3382758.6206896552</v>
      </c>
      <c r="CW376" s="158">
        <v>3382758.6206896552</v>
      </c>
      <c r="CX376" s="158">
        <f t="shared" si="201"/>
        <v>37210344.827586211</v>
      </c>
      <c r="CY376" s="158">
        <f>+R376-CX376</f>
        <v>60889655.172413789</v>
      </c>
      <c r="CZ376" s="158">
        <f t="shared" si="198"/>
        <v>817500</v>
      </c>
      <c r="DA376" s="158">
        <v>817500</v>
      </c>
      <c r="DB376" s="158">
        <v>817500</v>
      </c>
      <c r="DC376" s="158">
        <v>817500</v>
      </c>
      <c r="DD376" s="158"/>
      <c r="DE376" s="158"/>
      <c r="DF376" s="158"/>
      <c r="DG376" s="158"/>
      <c r="DH376" s="158"/>
      <c r="DI376" s="158"/>
      <c r="DJ376" s="158"/>
      <c r="DK376" s="158"/>
      <c r="DL376" s="158">
        <f t="shared" si="202"/>
        <v>3270000</v>
      </c>
      <c r="DM376" s="158">
        <f t="shared" si="188"/>
        <v>57619655.172413789</v>
      </c>
      <c r="DN376" s="1">
        <f t="shared" si="189"/>
        <v>2025</v>
      </c>
    </row>
    <row r="377" spans="1:118" ht="13" x14ac:dyDescent="0.25">
      <c r="A377" s="80" t="s">
        <v>344</v>
      </c>
      <c r="B377" s="71" t="s">
        <v>196</v>
      </c>
      <c r="C377" s="72" t="s">
        <v>197</v>
      </c>
      <c r="D377" s="71" t="s">
        <v>147</v>
      </c>
      <c r="E377" s="74" t="s">
        <v>726</v>
      </c>
      <c r="F377" s="71" t="s">
        <v>727</v>
      </c>
      <c r="G377" s="73">
        <v>45680</v>
      </c>
      <c r="H377" s="73">
        <v>45689</v>
      </c>
      <c r="I377" s="74" t="s">
        <v>1223</v>
      </c>
      <c r="J377" s="142" t="s">
        <v>94</v>
      </c>
      <c r="K377" s="75" t="s">
        <v>66</v>
      </c>
      <c r="L377" s="75">
        <v>0</v>
      </c>
      <c r="M377" s="83" t="str">
        <f t="shared" si="200"/>
        <v>6274</v>
      </c>
      <c r="N377" s="160" t="s">
        <v>346</v>
      </c>
      <c r="O377" s="75"/>
      <c r="P377" s="76"/>
      <c r="Q377" s="77"/>
      <c r="R377" s="76">
        <v>350000000</v>
      </c>
      <c r="S377" s="170">
        <f t="shared" si="187"/>
        <v>2430555.5555555555</v>
      </c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6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6"/>
      <c r="AV377" s="155"/>
      <c r="AW377" s="155"/>
      <c r="AX377" s="155"/>
      <c r="AY377" s="155"/>
      <c r="AZ377" s="155"/>
      <c r="BA377" s="155"/>
      <c r="BB377" s="155"/>
      <c r="BC377" s="155"/>
      <c r="BD377" s="155"/>
      <c r="BE377" s="155"/>
      <c r="BF377" s="155"/>
      <c r="BG377" s="155"/>
      <c r="BH377" s="155"/>
      <c r="BI377" s="156"/>
      <c r="BJ377" s="155"/>
      <c r="BK377" s="155"/>
      <c r="BL377" s="155"/>
      <c r="BM377" s="155"/>
      <c r="BN377" s="155"/>
      <c r="BO377" s="155"/>
      <c r="BP377" s="155"/>
      <c r="BQ377" s="155"/>
      <c r="BR377" s="155"/>
      <c r="BS377" s="155"/>
      <c r="BT377" s="155"/>
      <c r="BU377" s="155"/>
      <c r="BV377" s="155"/>
      <c r="BW377" s="156"/>
      <c r="BX377" s="157"/>
      <c r="BY377" s="157"/>
      <c r="BZ377" s="157"/>
      <c r="CA377" s="157"/>
      <c r="CB377" s="157"/>
      <c r="CC377" s="157"/>
      <c r="CD377" s="157"/>
      <c r="CE377" s="157"/>
      <c r="CF377" s="157"/>
      <c r="CG377" s="157"/>
      <c r="CH377" s="157"/>
      <c r="CI377" s="157"/>
      <c r="CJ377" s="155"/>
      <c r="CK377" s="156"/>
      <c r="CL377" s="158">
        <v>0</v>
      </c>
      <c r="CM377" s="158">
        <v>12068965.517241379</v>
      </c>
      <c r="CN377" s="158">
        <v>12068965.517241379</v>
      </c>
      <c r="CO377" s="158">
        <v>12068965.517241379</v>
      </c>
      <c r="CP377" s="158">
        <v>12068965.517241379</v>
      </c>
      <c r="CQ377" s="158">
        <v>12068965.517241379</v>
      </c>
      <c r="CR377" s="158">
        <v>12068965.517241379</v>
      </c>
      <c r="CS377" s="158">
        <v>12068965.517241379</v>
      </c>
      <c r="CT377" s="158">
        <v>12068965.517241379</v>
      </c>
      <c r="CU377" s="158">
        <v>12068965.517241379</v>
      </c>
      <c r="CV377" s="158">
        <v>12068965.517241379</v>
      </c>
      <c r="CW377" s="158">
        <v>12068965.517241379</v>
      </c>
      <c r="CX377" s="158">
        <f t="shared" si="201"/>
        <v>132758620.68965514</v>
      </c>
      <c r="CY377" s="158">
        <f>+R377-CX377</f>
        <v>217241379.31034487</v>
      </c>
      <c r="CZ377" s="158">
        <f t="shared" si="198"/>
        <v>2430555.5555555555</v>
      </c>
      <c r="DA377" s="158">
        <v>2430555.5555555555</v>
      </c>
      <c r="DB377" s="158">
        <v>2430555.5555555555</v>
      </c>
      <c r="DC377" s="158">
        <v>2430555.5555555555</v>
      </c>
      <c r="DD377" s="158"/>
      <c r="DE377" s="158"/>
      <c r="DF377" s="158"/>
      <c r="DG377" s="158"/>
      <c r="DH377" s="158"/>
      <c r="DI377" s="158"/>
      <c r="DJ377" s="158"/>
      <c r="DK377" s="158"/>
      <c r="DL377" s="158">
        <f t="shared" si="202"/>
        <v>9722222.222222222</v>
      </c>
      <c r="DM377" s="158">
        <f t="shared" si="188"/>
        <v>207519157.08812267</v>
      </c>
      <c r="DN377" s="1">
        <f t="shared" si="189"/>
        <v>2025</v>
      </c>
    </row>
    <row r="378" spans="1:118" ht="13" x14ac:dyDescent="0.25">
      <c r="A378" s="80" t="s">
        <v>460</v>
      </c>
      <c r="B378" s="80" t="s">
        <v>39</v>
      </c>
      <c r="C378" s="72"/>
      <c r="D378" s="71" t="s">
        <v>173</v>
      </c>
      <c r="E378" s="142" t="s">
        <v>794</v>
      </c>
      <c r="F378" s="80" t="s">
        <v>795</v>
      </c>
      <c r="G378" s="73">
        <v>45680</v>
      </c>
      <c r="H378" s="73">
        <v>45689</v>
      </c>
      <c r="I378" s="74" t="s">
        <v>1228</v>
      </c>
      <c r="J378" s="74" t="s">
        <v>759</v>
      </c>
      <c r="K378" s="75" t="s">
        <v>122</v>
      </c>
      <c r="L378" s="75"/>
      <c r="M378" s="38" t="str">
        <f t="shared" si="200"/>
        <v>6274</v>
      </c>
      <c r="N378" s="160" t="s">
        <v>821</v>
      </c>
      <c r="O378" s="75"/>
      <c r="P378" s="76"/>
      <c r="Q378" s="77"/>
      <c r="R378" s="165">
        <v>34221000</v>
      </c>
      <c r="S378" s="170">
        <f t="shared" si="187"/>
        <v>285175</v>
      </c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>
        <f>+SUM(T378:AE378)</f>
        <v>0</v>
      </c>
      <c r="AG378" s="156">
        <v>0</v>
      </c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6"/>
      <c r="AV378" s="155"/>
      <c r="AW378" s="155"/>
      <c r="AX378" s="155"/>
      <c r="AY378" s="155"/>
      <c r="AZ378" s="155"/>
      <c r="BA378" s="155"/>
      <c r="BB378" s="155"/>
      <c r="BC378" s="155"/>
      <c r="BD378" s="155"/>
      <c r="BE378" s="155"/>
      <c r="BF378" s="155"/>
      <c r="BG378" s="155"/>
      <c r="BH378" s="155"/>
      <c r="BI378" s="156"/>
      <c r="BJ378" s="155"/>
      <c r="BK378" s="155"/>
      <c r="BL378" s="155"/>
      <c r="BM378" s="155"/>
      <c r="BN378" s="155"/>
      <c r="BO378" s="155"/>
      <c r="BP378" s="155"/>
      <c r="BQ378" s="155"/>
      <c r="BR378" s="155"/>
      <c r="BS378" s="155"/>
      <c r="BT378" s="155"/>
      <c r="BU378" s="155"/>
      <c r="BV378" s="155">
        <f>+SUM(BJ378:BU378)</f>
        <v>0</v>
      </c>
      <c r="BW378" s="156">
        <v>0</v>
      </c>
      <c r="BX378" s="155">
        <v>0</v>
      </c>
      <c r="BY378" s="155">
        <v>0</v>
      </c>
      <c r="BZ378" s="155">
        <v>0</v>
      </c>
      <c r="CA378" s="155">
        <v>0</v>
      </c>
      <c r="CB378" s="155">
        <v>0</v>
      </c>
      <c r="CC378" s="155">
        <v>0</v>
      </c>
      <c r="CD378" s="155">
        <v>0</v>
      </c>
      <c r="CE378" s="155">
        <v>0</v>
      </c>
      <c r="CF378" s="155">
        <v>0</v>
      </c>
      <c r="CG378" s="155">
        <v>0</v>
      </c>
      <c r="CH378" s="155">
        <v>0</v>
      </c>
      <c r="CI378" s="155">
        <v>0</v>
      </c>
      <c r="CJ378" s="155">
        <f>+SUM(BX378:CI378)</f>
        <v>0</v>
      </c>
      <c r="CK378" s="156">
        <f>+R378-CJ378</f>
        <v>34221000</v>
      </c>
      <c r="CL378" s="158">
        <v>0</v>
      </c>
      <c r="CM378" s="158">
        <v>534703.125</v>
      </c>
      <c r="CN378" s="158">
        <v>534703.125</v>
      </c>
      <c r="CO378" s="158">
        <v>534703.125</v>
      </c>
      <c r="CP378" s="158">
        <v>534703.125</v>
      </c>
      <c r="CQ378" s="158">
        <v>534703.125</v>
      </c>
      <c r="CR378" s="158">
        <v>534703.125</v>
      </c>
      <c r="CS378" s="158">
        <v>534703.125</v>
      </c>
      <c r="CT378" s="158">
        <v>534703.125</v>
      </c>
      <c r="CU378" s="158">
        <v>534703.125</v>
      </c>
      <c r="CV378" s="158">
        <v>534703.125</v>
      </c>
      <c r="CW378" s="158">
        <v>534703.125</v>
      </c>
      <c r="CX378" s="158">
        <f t="shared" si="201"/>
        <v>5881734.375</v>
      </c>
      <c r="CY378" s="158">
        <f>+CK378-CX378</f>
        <v>28339265.625</v>
      </c>
      <c r="CZ378" s="158">
        <f t="shared" si="198"/>
        <v>285175</v>
      </c>
      <c r="DA378" s="158">
        <v>285175</v>
      </c>
      <c r="DB378" s="158">
        <v>285175</v>
      </c>
      <c r="DC378" s="158">
        <v>285175</v>
      </c>
      <c r="DD378" s="158"/>
      <c r="DE378" s="158"/>
      <c r="DF378" s="158"/>
      <c r="DG378" s="158"/>
      <c r="DH378" s="158"/>
      <c r="DI378" s="158"/>
      <c r="DJ378" s="158"/>
      <c r="DK378" s="158"/>
      <c r="DL378" s="158">
        <f t="shared" si="202"/>
        <v>1140700</v>
      </c>
      <c r="DM378" s="158">
        <f t="shared" si="188"/>
        <v>27198565.625</v>
      </c>
      <c r="DN378" s="1">
        <f t="shared" si="189"/>
        <v>2025</v>
      </c>
    </row>
    <row r="379" spans="1:118" ht="13" x14ac:dyDescent="0.25">
      <c r="A379" s="38" t="s">
        <v>662</v>
      </c>
      <c r="B379" s="38" t="s">
        <v>39</v>
      </c>
      <c r="C379" s="89"/>
      <c r="D379" s="38" t="s">
        <v>47</v>
      </c>
      <c r="E379" s="90" t="s">
        <v>658</v>
      </c>
      <c r="F379" s="38" t="s">
        <v>659</v>
      </c>
      <c r="G379" s="57">
        <v>45714</v>
      </c>
      <c r="H379" s="57">
        <v>45717</v>
      </c>
      <c r="I379" s="141" t="s">
        <v>1228</v>
      </c>
      <c r="J379" s="148" t="s">
        <v>723</v>
      </c>
      <c r="K379" s="96" t="s">
        <v>599</v>
      </c>
      <c r="L379" s="38"/>
      <c r="M379" s="38" t="str">
        <f t="shared" si="200"/>
        <v>6424</v>
      </c>
      <c r="N379" s="57" t="s">
        <v>837</v>
      </c>
      <c r="O379" s="96">
        <v>6274001905</v>
      </c>
      <c r="P379" s="92"/>
      <c r="Q379" s="58"/>
      <c r="R379" s="95">
        <v>140570000</v>
      </c>
      <c r="S379" s="93">
        <f t="shared" si="187"/>
        <v>1171416.6666666667</v>
      </c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95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95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95"/>
      <c r="BJ379" s="41"/>
      <c r="BK379" s="41"/>
      <c r="BL379" s="41"/>
      <c r="BM379" s="41"/>
      <c r="BN379" s="41"/>
      <c r="BO379" s="41"/>
      <c r="BP379" s="60"/>
      <c r="BQ379" s="60"/>
      <c r="BR379" s="60"/>
      <c r="BS379" s="60"/>
      <c r="BT379" s="60"/>
      <c r="BU379" s="60"/>
      <c r="BV379" s="41"/>
      <c r="BW379" s="95">
        <f>R379-BV379</f>
        <v>140570000</v>
      </c>
      <c r="BX379" s="61"/>
      <c r="BY379" s="61"/>
      <c r="BZ379" s="6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>
        <f>+SUM(BX379:CI379)</f>
        <v>0</v>
      </c>
      <c r="CK379" s="95">
        <f>+BW379-CJ379</f>
        <v>140570000</v>
      </c>
      <c r="CL379" s="95">
        <v>0</v>
      </c>
      <c r="CM379" s="95">
        <v>0</v>
      </c>
      <c r="CN379" s="95">
        <v>3904722.222222222</v>
      </c>
      <c r="CO379" s="95">
        <v>3904722.222222222</v>
      </c>
      <c r="CP379" s="95">
        <v>3904722.222222222</v>
      </c>
      <c r="CQ379" s="95">
        <v>3904722.222222222</v>
      </c>
      <c r="CR379" s="95">
        <v>3904722.222222222</v>
      </c>
      <c r="CS379" s="95">
        <v>3904722.222222222</v>
      </c>
      <c r="CT379" s="95">
        <v>3904722.222222222</v>
      </c>
      <c r="CU379" s="95">
        <v>3904722.222222222</v>
      </c>
      <c r="CV379" s="95">
        <v>3904722.222222222</v>
      </c>
      <c r="CW379" s="95">
        <v>3904722.222222222</v>
      </c>
      <c r="CX379" s="95">
        <f t="shared" si="201"/>
        <v>39047222.222222231</v>
      </c>
      <c r="CY379" s="95">
        <f>+CK379-CX379</f>
        <v>101522777.77777776</v>
      </c>
      <c r="CZ379" s="95">
        <f t="shared" si="198"/>
        <v>1171416.6666666667</v>
      </c>
      <c r="DA379" s="95">
        <v>1171416.6666666667</v>
      </c>
      <c r="DB379" s="95">
        <v>1171416.6666666667</v>
      </c>
      <c r="DC379" s="95">
        <v>1171416.6666666667</v>
      </c>
      <c r="DD379" s="95"/>
      <c r="DE379" s="95"/>
      <c r="DF379" s="95"/>
      <c r="DG379" s="95"/>
      <c r="DH379" s="95"/>
      <c r="DI379" s="95"/>
      <c r="DJ379" s="95"/>
      <c r="DK379" s="95"/>
      <c r="DL379" s="95">
        <f t="shared" si="202"/>
        <v>4685666.666666667</v>
      </c>
      <c r="DM379" s="95">
        <f t="shared" si="188"/>
        <v>96837111.11111109</v>
      </c>
      <c r="DN379" s="42">
        <f t="shared" si="189"/>
        <v>2025</v>
      </c>
    </row>
    <row r="380" spans="1:118" ht="13" x14ac:dyDescent="0.25">
      <c r="A380" s="71" t="s">
        <v>195</v>
      </c>
      <c r="B380" s="71" t="s">
        <v>196</v>
      </c>
      <c r="C380" s="72" t="s">
        <v>213</v>
      </c>
      <c r="D380" s="71" t="s">
        <v>82</v>
      </c>
      <c r="E380" s="142" t="s">
        <v>1049</v>
      </c>
      <c r="F380" s="71" t="s">
        <v>285</v>
      </c>
      <c r="G380" s="73">
        <v>45714</v>
      </c>
      <c r="H380" s="73">
        <v>45717</v>
      </c>
      <c r="I380" s="74" t="s">
        <v>1223</v>
      </c>
      <c r="J380" s="142" t="s">
        <v>286</v>
      </c>
      <c r="K380" s="82" t="s">
        <v>287</v>
      </c>
      <c r="L380" s="71" t="s">
        <v>288</v>
      </c>
      <c r="M380" s="83" t="str">
        <f t="shared" si="200"/>
        <v>6274</v>
      </c>
      <c r="N380" s="71">
        <v>6274001903</v>
      </c>
      <c r="O380" s="75"/>
      <c r="P380" s="76"/>
      <c r="Q380" s="77"/>
      <c r="R380" s="76">
        <v>2745703965</v>
      </c>
      <c r="S380" s="78">
        <f t="shared" si="187"/>
        <v>19067388.645833332</v>
      </c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95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79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79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79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41"/>
      <c r="CK380" s="79">
        <f>+R380-CJ380</f>
        <v>2745703965</v>
      </c>
      <c r="CL380" s="95">
        <v>0</v>
      </c>
      <c r="CM380" s="95">
        <v>0</v>
      </c>
      <c r="CN380" s="95">
        <v>45761732.75</v>
      </c>
      <c r="CO380" s="95">
        <v>45761732.75</v>
      </c>
      <c r="CP380" s="95">
        <v>45761732.75</v>
      </c>
      <c r="CQ380" s="95">
        <v>45761732.75</v>
      </c>
      <c r="CR380" s="95">
        <v>45761732.75</v>
      </c>
      <c r="CS380" s="95">
        <v>45761732.75</v>
      </c>
      <c r="CT380" s="95">
        <v>45761732.75</v>
      </c>
      <c r="CU380" s="95">
        <v>45761732.75</v>
      </c>
      <c r="CV380" s="95">
        <v>45761732.75</v>
      </c>
      <c r="CW380" s="95">
        <v>45761732.75</v>
      </c>
      <c r="CX380" s="95">
        <f t="shared" si="201"/>
        <v>457617327.5</v>
      </c>
      <c r="CY380" s="95">
        <f>+CK380-CX380</f>
        <v>2288086637.5</v>
      </c>
      <c r="CZ380" s="95">
        <f t="shared" si="198"/>
        <v>19067388.645833332</v>
      </c>
      <c r="DA380" s="95">
        <v>19067388.645833332</v>
      </c>
      <c r="DB380" s="95">
        <v>19067388.645833332</v>
      </c>
      <c r="DC380" s="95">
        <v>19067388.645833332</v>
      </c>
      <c r="DD380" s="95"/>
      <c r="DE380" s="95"/>
      <c r="DF380" s="95"/>
      <c r="DG380" s="95"/>
      <c r="DH380" s="95"/>
      <c r="DI380" s="95"/>
      <c r="DJ380" s="95"/>
      <c r="DK380" s="95"/>
      <c r="DL380" s="95">
        <f t="shared" si="202"/>
        <v>76269554.583333328</v>
      </c>
      <c r="DM380" s="95">
        <f t="shared" si="188"/>
        <v>2211817082.9166665</v>
      </c>
      <c r="DN380" s="1">
        <f t="shared" si="189"/>
        <v>2025</v>
      </c>
    </row>
    <row r="381" spans="1:118" ht="13" x14ac:dyDescent="0.25">
      <c r="A381" s="71" t="s">
        <v>195</v>
      </c>
      <c r="B381" s="71" t="s">
        <v>196</v>
      </c>
      <c r="C381" s="72" t="s">
        <v>213</v>
      </c>
      <c r="D381" s="71" t="s">
        <v>82</v>
      </c>
      <c r="E381" s="142" t="s">
        <v>1051</v>
      </c>
      <c r="F381" s="71" t="s">
        <v>290</v>
      </c>
      <c r="G381" s="73">
        <v>45714</v>
      </c>
      <c r="H381" s="73">
        <v>45717</v>
      </c>
      <c r="I381" s="74" t="s">
        <v>1223</v>
      </c>
      <c r="J381" s="142" t="s">
        <v>286</v>
      </c>
      <c r="K381" s="75" t="s">
        <v>287</v>
      </c>
      <c r="L381" s="71" t="s">
        <v>288</v>
      </c>
      <c r="M381" s="83" t="str">
        <f t="shared" si="200"/>
        <v>6274</v>
      </c>
      <c r="N381" s="71">
        <v>6274001903</v>
      </c>
      <c r="O381" s="75"/>
      <c r="P381" s="76"/>
      <c r="Q381" s="77"/>
      <c r="R381" s="76">
        <v>486411454</v>
      </c>
      <c r="S381" s="78">
        <f t="shared" si="187"/>
        <v>3377857.3194444445</v>
      </c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95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79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79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79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41"/>
      <c r="CK381" s="79">
        <f>+R381-CJ381</f>
        <v>486411454</v>
      </c>
      <c r="CL381" s="95">
        <v>0</v>
      </c>
      <c r="CM381" s="95">
        <v>0</v>
      </c>
      <c r="CN381" s="95">
        <v>13511429.277777778</v>
      </c>
      <c r="CO381" s="95">
        <v>13511429.277777778</v>
      </c>
      <c r="CP381" s="95">
        <v>13511429.277777778</v>
      </c>
      <c r="CQ381" s="95">
        <v>13511429.277777778</v>
      </c>
      <c r="CR381" s="95">
        <v>13511429.277777778</v>
      </c>
      <c r="CS381" s="95">
        <v>13511429.277777778</v>
      </c>
      <c r="CT381" s="95">
        <v>13511429.277777778</v>
      </c>
      <c r="CU381" s="95">
        <v>13511429.277777778</v>
      </c>
      <c r="CV381" s="95">
        <v>13511429.277777778</v>
      </c>
      <c r="CW381" s="95">
        <v>13511429.277777778</v>
      </c>
      <c r="CX381" s="95">
        <f t="shared" si="201"/>
        <v>135114292.77777779</v>
      </c>
      <c r="CY381" s="95">
        <f>+CK381-CX381</f>
        <v>351297161.22222221</v>
      </c>
      <c r="CZ381" s="95">
        <f t="shared" si="198"/>
        <v>3377857.3194444445</v>
      </c>
      <c r="DA381" s="95">
        <v>3377857.3194444445</v>
      </c>
      <c r="DB381" s="95">
        <v>3377857.3194444445</v>
      </c>
      <c r="DC381" s="95">
        <v>3377857.3194444445</v>
      </c>
      <c r="DD381" s="95"/>
      <c r="DE381" s="95"/>
      <c r="DF381" s="95"/>
      <c r="DG381" s="95"/>
      <c r="DH381" s="95"/>
      <c r="DI381" s="95"/>
      <c r="DJ381" s="95"/>
      <c r="DK381" s="95"/>
      <c r="DL381" s="95">
        <f t="shared" si="202"/>
        <v>13511429.277777778</v>
      </c>
      <c r="DM381" s="95">
        <f t="shared" si="188"/>
        <v>337785731.94444442</v>
      </c>
      <c r="DN381" s="1">
        <f t="shared" si="189"/>
        <v>2025</v>
      </c>
    </row>
    <row r="382" spans="1:118" ht="13" x14ac:dyDescent="0.25">
      <c r="A382" s="71" t="s">
        <v>195</v>
      </c>
      <c r="B382" s="71" t="s">
        <v>196</v>
      </c>
      <c r="C382" s="72" t="s">
        <v>213</v>
      </c>
      <c r="D382" s="71" t="s">
        <v>82</v>
      </c>
      <c r="E382" s="142" t="s">
        <v>1052</v>
      </c>
      <c r="F382" s="71" t="s">
        <v>291</v>
      </c>
      <c r="G382" s="73">
        <v>45714</v>
      </c>
      <c r="H382" s="73">
        <v>45717</v>
      </c>
      <c r="I382" s="74" t="s">
        <v>1526</v>
      </c>
      <c r="J382" s="142" t="s">
        <v>292</v>
      </c>
      <c r="K382" s="75" t="s">
        <v>287</v>
      </c>
      <c r="L382" s="71" t="s">
        <v>288</v>
      </c>
      <c r="M382" s="83" t="str">
        <f t="shared" si="200"/>
        <v>6274</v>
      </c>
      <c r="N382" s="71">
        <v>6274001903</v>
      </c>
      <c r="O382" s="75"/>
      <c r="P382" s="76"/>
      <c r="Q382" s="77"/>
      <c r="R382" s="76">
        <v>432632369</v>
      </c>
      <c r="S382" s="78">
        <f t="shared" si="187"/>
        <v>2403513.1611111113</v>
      </c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95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79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79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79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41"/>
      <c r="CK382" s="79">
        <f>+R382-CJ382</f>
        <v>432632369</v>
      </c>
      <c r="CL382" s="95">
        <v>0</v>
      </c>
      <c r="CM382" s="95">
        <v>0</v>
      </c>
      <c r="CN382" s="95">
        <v>12017565.805555556</v>
      </c>
      <c r="CO382" s="95">
        <v>12017565.805555556</v>
      </c>
      <c r="CP382" s="95">
        <v>12017565.805555556</v>
      </c>
      <c r="CQ382" s="95">
        <v>12017565.805555556</v>
      </c>
      <c r="CR382" s="95">
        <v>12017565.805555556</v>
      </c>
      <c r="CS382" s="95">
        <v>12017565.805555556</v>
      </c>
      <c r="CT382" s="95">
        <v>12017565.805555556</v>
      </c>
      <c r="CU382" s="95">
        <v>12017565.805555556</v>
      </c>
      <c r="CV382" s="95">
        <v>12017565.805555556</v>
      </c>
      <c r="CW382" s="95">
        <v>12017565.805555556</v>
      </c>
      <c r="CX382" s="95">
        <f t="shared" si="201"/>
        <v>120175658.05555554</v>
      </c>
      <c r="CY382" s="95">
        <f>+CK382-CX382</f>
        <v>312456710.94444448</v>
      </c>
      <c r="CZ382" s="95">
        <f t="shared" si="198"/>
        <v>2403513.1611111113</v>
      </c>
      <c r="DA382" s="95">
        <v>2403513.1611111113</v>
      </c>
      <c r="DB382" s="95">
        <v>2403513.1611111113</v>
      </c>
      <c r="DC382" s="95">
        <v>2403513.1611111113</v>
      </c>
      <c r="DD382" s="95"/>
      <c r="DE382" s="95"/>
      <c r="DF382" s="95"/>
      <c r="DG382" s="95"/>
      <c r="DH382" s="95"/>
      <c r="DI382" s="95"/>
      <c r="DJ382" s="95"/>
      <c r="DK382" s="95"/>
      <c r="DL382" s="95">
        <f t="shared" si="202"/>
        <v>9614052.6444444451</v>
      </c>
      <c r="DM382" s="95">
        <f t="shared" si="188"/>
        <v>302842658.30000001</v>
      </c>
      <c r="DN382" s="1">
        <f t="shared" si="189"/>
        <v>2025</v>
      </c>
    </row>
    <row r="383" spans="1:118" ht="13" x14ac:dyDescent="0.25">
      <c r="A383" s="80" t="s">
        <v>344</v>
      </c>
      <c r="B383" s="71" t="s">
        <v>196</v>
      </c>
      <c r="C383" s="72" t="s">
        <v>213</v>
      </c>
      <c r="D383" s="71" t="s">
        <v>147</v>
      </c>
      <c r="E383" s="142" t="s">
        <v>1054</v>
      </c>
      <c r="F383" s="80" t="s">
        <v>427</v>
      </c>
      <c r="G383" s="73">
        <v>45714</v>
      </c>
      <c r="H383" s="73">
        <v>45717</v>
      </c>
      <c r="I383" s="74" t="s">
        <v>1223</v>
      </c>
      <c r="J383" s="142" t="s">
        <v>761</v>
      </c>
      <c r="K383" s="75" t="s">
        <v>428</v>
      </c>
      <c r="L383" s="80" t="s">
        <v>215</v>
      </c>
      <c r="M383" s="83" t="str">
        <f t="shared" si="200"/>
        <v>6274</v>
      </c>
      <c r="N383" s="71">
        <v>6274001906</v>
      </c>
      <c r="O383" s="75"/>
      <c r="P383" s="76"/>
      <c r="Q383" s="77"/>
      <c r="R383" s="76">
        <v>1590298692</v>
      </c>
      <c r="S383" s="170">
        <f t="shared" si="187"/>
        <v>11043740.916666666</v>
      </c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6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6"/>
      <c r="AV383" s="155"/>
      <c r="AW383" s="155"/>
      <c r="AX383" s="155"/>
      <c r="AY383" s="155"/>
      <c r="AZ383" s="155"/>
      <c r="BA383" s="155"/>
      <c r="BB383" s="155"/>
      <c r="BC383" s="155"/>
      <c r="BD383" s="155"/>
      <c r="BE383" s="155"/>
      <c r="BF383" s="155"/>
      <c r="BG383" s="155"/>
      <c r="BH383" s="155"/>
      <c r="BI383" s="156"/>
      <c r="BJ383" s="155"/>
      <c r="BK383" s="155"/>
      <c r="BL383" s="155"/>
      <c r="BM383" s="155"/>
      <c r="BN383" s="155"/>
      <c r="BO383" s="155"/>
      <c r="BP383" s="155"/>
      <c r="BQ383" s="155"/>
      <c r="BR383" s="155"/>
      <c r="BS383" s="155"/>
      <c r="BT383" s="155"/>
      <c r="BU383" s="155"/>
      <c r="BV383" s="155"/>
      <c r="BW383" s="156"/>
      <c r="BX383" s="157"/>
      <c r="BY383" s="157"/>
      <c r="BZ383" s="157"/>
      <c r="CA383" s="157"/>
      <c r="CB383" s="157"/>
      <c r="CC383" s="157"/>
      <c r="CD383" s="157"/>
      <c r="CE383" s="157"/>
      <c r="CF383" s="157"/>
      <c r="CG383" s="157"/>
      <c r="CH383" s="157"/>
      <c r="CI383" s="157"/>
      <c r="CJ383" s="155"/>
      <c r="CK383" s="156"/>
      <c r="CL383" s="158">
        <v>0</v>
      </c>
      <c r="CM383" s="158">
        <v>0</v>
      </c>
      <c r="CN383" s="158">
        <v>26504978.199999999</v>
      </c>
      <c r="CO383" s="158">
        <v>26504978.199999999</v>
      </c>
      <c r="CP383" s="158">
        <v>26504978.199999999</v>
      </c>
      <c r="CQ383" s="158">
        <v>26504978.199999999</v>
      </c>
      <c r="CR383" s="158">
        <v>26504978.199999999</v>
      </c>
      <c r="CS383" s="158">
        <v>26504978.199999999</v>
      </c>
      <c r="CT383" s="158">
        <v>26504978.199999999</v>
      </c>
      <c r="CU383" s="158">
        <v>26504978.199999999</v>
      </c>
      <c r="CV383" s="158">
        <v>26504978.199999999</v>
      </c>
      <c r="CW383" s="158">
        <v>26504978.199999999</v>
      </c>
      <c r="CX383" s="158">
        <f t="shared" si="201"/>
        <v>265049781.99999994</v>
      </c>
      <c r="CY383" s="158">
        <f t="shared" ref="CY383:CY388" si="204">+R383-CX383</f>
        <v>1325248910</v>
      </c>
      <c r="CZ383" s="158">
        <f t="shared" si="198"/>
        <v>11043740.916666666</v>
      </c>
      <c r="DA383" s="158">
        <v>11043740.916666666</v>
      </c>
      <c r="DB383" s="158">
        <v>11043740.916666666</v>
      </c>
      <c r="DC383" s="158">
        <v>11043740.916666666</v>
      </c>
      <c r="DD383" s="158"/>
      <c r="DE383" s="158"/>
      <c r="DF383" s="158"/>
      <c r="DG383" s="158"/>
      <c r="DH383" s="158"/>
      <c r="DI383" s="158"/>
      <c r="DJ383" s="158"/>
      <c r="DK383" s="158"/>
      <c r="DL383" s="158">
        <f t="shared" si="202"/>
        <v>44174963.666666664</v>
      </c>
      <c r="DM383" s="158">
        <f t="shared" si="188"/>
        <v>1281073946.3333333</v>
      </c>
      <c r="DN383" s="1">
        <f t="shared" si="189"/>
        <v>2025</v>
      </c>
    </row>
    <row r="384" spans="1:118" ht="13" x14ac:dyDescent="0.25">
      <c r="A384" s="80" t="s">
        <v>344</v>
      </c>
      <c r="B384" s="71" t="s">
        <v>196</v>
      </c>
      <c r="C384" s="72" t="s">
        <v>213</v>
      </c>
      <c r="D384" s="71" t="s">
        <v>147</v>
      </c>
      <c r="E384" s="142" t="s">
        <v>1055</v>
      </c>
      <c r="F384" s="71" t="s">
        <v>429</v>
      </c>
      <c r="G384" s="73">
        <v>45714</v>
      </c>
      <c r="H384" s="73">
        <v>45717</v>
      </c>
      <c r="I384" s="74" t="s">
        <v>1223</v>
      </c>
      <c r="J384" s="142" t="s">
        <v>413</v>
      </c>
      <c r="K384" s="75" t="s">
        <v>430</v>
      </c>
      <c r="L384" s="80" t="s">
        <v>215</v>
      </c>
      <c r="M384" s="83" t="str">
        <f t="shared" si="200"/>
        <v>6274</v>
      </c>
      <c r="N384" s="71">
        <v>6274001906</v>
      </c>
      <c r="O384" s="75"/>
      <c r="P384" s="76"/>
      <c r="Q384" s="77"/>
      <c r="R384" s="76">
        <v>504861258</v>
      </c>
      <c r="S384" s="170">
        <f t="shared" si="187"/>
        <v>3505980.9583333335</v>
      </c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6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6"/>
      <c r="AV384" s="155"/>
      <c r="AW384" s="155"/>
      <c r="AX384" s="155"/>
      <c r="AY384" s="155"/>
      <c r="AZ384" s="155"/>
      <c r="BA384" s="155"/>
      <c r="BB384" s="155"/>
      <c r="BC384" s="155"/>
      <c r="BD384" s="155"/>
      <c r="BE384" s="155"/>
      <c r="BF384" s="155"/>
      <c r="BG384" s="155"/>
      <c r="BH384" s="155"/>
      <c r="BI384" s="156"/>
      <c r="BJ384" s="155"/>
      <c r="BK384" s="155"/>
      <c r="BL384" s="155"/>
      <c r="BM384" s="155"/>
      <c r="BN384" s="155"/>
      <c r="BO384" s="155"/>
      <c r="BP384" s="155"/>
      <c r="BQ384" s="155"/>
      <c r="BR384" s="155"/>
      <c r="BS384" s="155"/>
      <c r="BT384" s="155"/>
      <c r="BU384" s="155"/>
      <c r="BV384" s="155"/>
      <c r="BW384" s="156"/>
      <c r="BX384" s="157"/>
      <c r="BY384" s="157"/>
      <c r="BZ384" s="157"/>
      <c r="CA384" s="157"/>
      <c r="CB384" s="157"/>
      <c r="CC384" s="157"/>
      <c r="CD384" s="157"/>
      <c r="CE384" s="157"/>
      <c r="CF384" s="157"/>
      <c r="CG384" s="157"/>
      <c r="CH384" s="157"/>
      <c r="CI384" s="157"/>
      <c r="CJ384" s="155"/>
      <c r="CK384" s="156"/>
      <c r="CL384" s="158">
        <v>0</v>
      </c>
      <c r="CM384" s="158">
        <v>0</v>
      </c>
      <c r="CN384" s="158">
        <v>14023923.833333334</v>
      </c>
      <c r="CO384" s="158">
        <v>14023923.833333334</v>
      </c>
      <c r="CP384" s="158">
        <v>14023923.833333334</v>
      </c>
      <c r="CQ384" s="158">
        <v>14023923.833333334</v>
      </c>
      <c r="CR384" s="158">
        <v>14023923.833333334</v>
      </c>
      <c r="CS384" s="158">
        <v>14023923.833333334</v>
      </c>
      <c r="CT384" s="158">
        <v>14023923.833333334</v>
      </c>
      <c r="CU384" s="158">
        <v>14023923.833333334</v>
      </c>
      <c r="CV384" s="158">
        <v>14023923.833333334</v>
      </c>
      <c r="CW384" s="158">
        <v>14023923.833333334</v>
      </c>
      <c r="CX384" s="158">
        <f t="shared" si="201"/>
        <v>140239238.33333331</v>
      </c>
      <c r="CY384" s="158">
        <f t="shared" si="204"/>
        <v>364622019.66666669</v>
      </c>
      <c r="CZ384" s="158">
        <f t="shared" si="198"/>
        <v>3505980.9583333335</v>
      </c>
      <c r="DA384" s="158">
        <v>3505980.9583333335</v>
      </c>
      <c r="DB384" s="158">
        <v>3505980.9583333335</v>
      </c>
      <c r="DC384" s="158">
        <v>3505980.9583333335</v>
      </c>
      <c r="DD384" s="158"/>
      <c r="DE384" s="158"/>
      <c r="DF384" s="158"/>
      <c r="DG384" s="158"/>
      <c r="DH384" s="158"/>
      <c r="DI384" s="158"/>
      <c r="DJ384" s="158"/>
      <c r="DK384" s="158"/>
      <c r="DL384" s="158">
        <f t="shared" si="202"/>
        <v>14023923.833333334</v>
      </c>
      <c r="DM384" s="158">
        <f t="shared" si="188"/>
        <v>350598095.83333337</v>
      </c>
      <c r="DN384" s="1">
        <f t="shared" si="189"/>
        <v>2025</v>
      </c>
    </row>
    <row r="385" spans="1:118" ht="13" x14ac:dyDescent="0.25">
      <c r="A385" s="80" t="s">
        <v>344</v>
      </c>
      <c r="B385" s="71" t="s">
        <v>196</v>
      </c>
      <c r="C385" s="72" t="s">
        <v>213</v>
      </c>
      <c r="D385" s="71" t="s">
        <v>147</v>
      </c>
      <c r="E385" s="142" t="s">
        <v>1056</v>
      </c>
      <c r="F385" s="71" t="s">
        <v>431</v>
      </c>
      <c r="G385" s="73">
        <v>45714</v>
      </c>
      <c r="H385" s="73">
        <v>45717</v>
      </c>
      <c r="I385" s="74" t="s">
        <v>1223</v>
      </c>
      <c r="J385" s="142" t="s">
        <v>413</v>
      </c>
      <c r="K385" s="75" t="s">
        <v>430</v>
      </c>
      <c r="L385" s="80" t="s">
        <v>215</v>
      </c>
      <c r="M385" s="83" t="str">
        <f t="shared" si="200"/>
        <v>6274</v>
      </c>
      <c r="N385" s="71">
        <v>6274001906</v>
      </c>
      <c r="O385" s="75"/>
      <c r="P385" s="76"/>
      <c r="Q385" s="77"/>
      <c r="R385" s="76">
        <v>500738186</v>
      </c>
      <c r="S385" s="170">
        <f t="shared" si="187"/>
        <v>3477348.513888889</v>
      </c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6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6"/>
      <c r="AV385" s="155"/>
      <c r="AW385" s="155"/>
      <c r="AX385" s="155"/>
      <c r="AY385" s="155"/>
      <c r="AZ385" s="155"/>
      <c r="BA385" s="155"/>
      <c r="BB385" s="155"/>
      <c r="BC385" s="155"/>
      <c r="BD385" s="155"/>
      <c r="BE385" s="155"/>
      <c r="BF385" s="155"/>
      <c r="BG385" s="155"/>
      <c r="BH385" s="155"/>
      <c r="BI385" s="156"/>
      <c r="BJ385" s="155"/>
      <c r="BK385" s="155"/>
      <c r="BL385" s="155"/>
      <c r="BM385" s="155"/>
      <c r="BN385" s="155"/>
      <c r="BO385" s="155"/>
      <c r="BP385" s="155"/>
      <c r="BQ385" s="155"/>
      <c r="BR385" s="155"/>
      <c r="BS385" s="155"/>
      <c r="BT385" s="155"/>
      <c r="BU385" s="155"/>
      <c r="BV385" s="155"/>
      <c r="BW385" s="156"/>
      <c r="BX385" s="157"/>
      <c r="BY385" s="157"/>
      <c r="BZ385" s="157"/>
      <c r="CA385" s="157"/>
      <c r="CB385" s="157"/>
      <c r="CC385" s="157"/>
      <c r="CD385" s="157"/>
      <c r="CE385" s="157"/>
      <c r="CF385" s="157"/>
      <c r="CG385" s="157"/>
      <c r="CH385" s="157"/>
      <c r="CI385" s="157"/>
      <c r="CJ385" s="155"/>
      <c r="CK385" s="156"/>
      <c r="CL385" s="158">
        <v>0</v>
      </c>
      <c r="CM385" s="158">
        <v>0</v>
      </c>
      <c r="CN385" s="158">
        <v>13909394.055555556</v>
      </c>
      <c r="CO385" s="158">
        <v>13909394.055555556</v>
      </c>
      <c r="CP385" s="158">
        <v>13909394.055555556</v>
      </c>
      <c r="CQ385" s="158">
        <v>13909394.055555556</v>
      </c>
      <c r="CR385" s="158">
        <v>13909394.055555556</v>
      </c>
      <c r="CS385" s="158">
        <v>13909394.055555556</v>
      </c>
      <c r="CT385" s="158">
        <v>13909394.055555556</v>
      </c>
      <c r="CU385" s="158">
        <v>13909394.055555556</v>
      </c>
      <c r="CV385" s="158">
        <v>13909394.055555556</v>
      </c>
      <c r="CW385" s="158">
        <v>13909394.055555556</v>
      </c>
      <c r="CX385" s="158">
        <f t="shared" si="201"/>
        <v>139093940.55555555</v>
      </c>
      <c r="CY385" s="158">
        <f t="shared" si="204"/>
        <v>361644245.44444442</v>
      </c>
      <c r="CZ385" s="158">
        <f t="shared" si="198"/>
        <v>3477348.513888889</v>
      </c>
      <c r="DA385" s="158">
        <v>3477348.513888889</v>
      </c>
      <c r="DB385" s="158">
        <v>3477348.513888889</v>
      </c>
      <c r="DC385" s="158">
        <v>3477348.513888889</v>
      </c>
      <c r="DD385" s="158"/>
      <c r="DE385" s="158"/>
      <c r="DF385" s="158"/>
      <c r="DG385" s="158"/>
      <c r="DH385" s="158"/>
      <c r="DI385" s="158"/>
      <c r="DJ385" s="158"/>
      <c r="DK385" s="158"/>
      <c r="DL385" s="158">
        <f t="shared" si="202"/>
        <v>13909394.055555556</v>
      </c>
      <c r="DM385" s="158">
        <f t="shared" si="188"/>
        <v>347734851.38888884</v>
      </c>
      <c r="DN385" s="1">
        <f t="shared" si="189"/>
        <v>2025</v>
      </c>
    </row>
    <row r="386" spans="1:118" ht="13" x14ac:dyDescent="0.25">
      <c r="A386" s="80" t="s">
        <v>344</v>
      </c>
      <c r="B386" s="71" t="s">
        <v>196</v>
      </c>
      <c r="C386" s="72" t="s">
        <v>229</v>
      </c>
      <c r="D386" s="71" t="s">
        <v>147</v>
      </c>
      <c r="E386" s="142" t="s">
        <v>1057</v>
      </c>
      <c r="F386" s="71" t="s">
        <v>432</v>
      </c>
      <c r="G386" s="73">
        <v>45714</v>
      </c>
      <c r="H386" s="73">
        <v>45717</v>
      </c>
      <c r="I386" s="74" t="s">
        <v>1223</v>
      </c>
      <c r="J386" s="142" t="s">
        <v>751</v>
      </c>
      <c r="K386" s="75" t="s">
        <v>231</v>
      </c>
      <c r="L386" s="80" t="s">
        <v>232</v>
      </c>
      <c r="M386" s="83" t="str">
        <f t="shared" si="200"/>
        <v>6274</v>
      </c>
      <c r="N386" s="71">
        <v>6274001906</v>
      </c>
      <c r="O386" s="75"/>
      <c r="P386" s="76"/>
      <c r="Q386" s="77"/>
      <c r="R386" s="76">
        <v>465893129</v>
      </c>
      <c r="S386" s="170">
        <f t="shared" si="187"/>
        <v>3235368.951388889</v>
      </c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6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6"/>
      <c r="AV386" s="155"/>
      <c r="AW386" s="155"/>
      <c r="AX386" s="155"/>
      <c r="AY386" s="155"/>
      <c r="AZ386" s="155"/>
      <c r="BA386" s="155"/>
      <c r="BB386" s="155"/>
      <c r="BC386" s="155"/>
      <c r="BD386" s="155"/>
      <c r="BE386" s="155"/>
      <c r="BF386" s="155"/>
      <c r="BG386" s="155"/>
      <c r="BH386" s="155"/>
      <c r="BI386" s="156"/>
      <c r="BJ386" s="155"/>
      <c r="BK386" s="155"/>
      <c r="BL386" s="155"/>
      <c r="BM386" s="155"/>
      <c r="BN386" s="155"/>
      <c r="BO386" s="155"/>
      <c r="BP386" s="155"/>
      <c r="BQ386" s="155"/>
      <c r="BR386" s="155"/>
      <c r="BS386" s="155"/>
      <c r="BT386" s="155"/>
      <c r="BU386" s="155"/>
      <c r="BV386" s="155"/>
      <c r="BW386" s="156"/>
      <c r="BX386" s="157"/>
      <c r="BY386" s="157"/>
      <c r="BZ386" s="157"/>
      <c r="CA386" s="157"/>
      <c r="CB386" s="157"/>
      <c r="CC386" s="157"/>
      <c r="CD386" s="157"/>
      <c r="CE386" s="157"/>
      <c r="CF386" s="157"/>
      <c r="CG386" s="157"/>
      <c r="CH386" s="157"/>
      <c r="CI386" s="157"/>
      <c r="CJ386" s="155"/>
      <c r="CK386" s="156"/>
      <c r="CL386" s="158">
        <v>0</v>
      </c>
      <c r="CM386" s="158">
        <v>0</v>
      </c>
      <c r="CN386" s="158">
        <v>12941475.805555556</v>
      </c>
      <c r="CO386" s="158">
        <v>12941475.805555556</v>
      </c>
      <c r="CP386" s="158">
        <v>12941475.805555556</v>
      </c>
      <c r="CQ386" s="158">
        <v>12941475.805555556</v>
      </c>
      <c r="CR386" s="158">
        <v>12941475.805555556</v>
      </c>
      <c r="CS386" s="158">
        <v>12941475.805555556</v>
      </c>
      <c r="CT386" s="158">
        <v>12941475.805555556</v>
      </c>
      <c r="CU386" s="158">
        <v>12941475.805555556</v>
      </c>
      <c r="CV386" s="158">
        <v>12941475.805555556</v>
      </c>
      <c r="CW386" s="158">
        <v>12941475.805555556</v>
      </c>
      <c r="CX386" s="158">
        <f t="shared" si="201"/>
        <v>129414758.05555554</v>
      </c>
      <c r="CY386" s="158">
        <f t="shared" si="204"/>
        <v>336478370.94444448</v>
      </c>
      <c r="CZ386" s="158">
        <f t="shared" si="198"/>
        <v>3235368.951388889</v>
      </c>
      <c r="DA386" s="158">
        <v>3235368.951388889</v>
      </c>
      <c r="DB386" s="158">
        <v>3235368.951388889</v>
      </c>
      <c r="DC386" s="158">
        <v>3235368.951388889</v>
      </c>
      <c r="DD386" s="158"/>
      <c r="DE386" s="158"/>
      <c r="DF386" s="158"/>
      <c r="DG386" s="158"/>
      <c r="DH386" s="158"/>
      <c r="DI386" s="158"/>
      <c r="DJ386" s="158"/>
      <c r="DK386" s="158"/>
      <c r="DL386" s="158">
        <f t="shared" si="202"/>
        <v>12941475.805555556</v>
      </c>
      <c r="DM386" s="158">
        <f t="shared" si="188"/>
        <v>323536895.1388889</v>
      </c>
      <c r="DN386" s="1">
        <f t="shared" si="189"/>
        <v>2025</v>
      </c>
    </row>
    <row r="387" spans="1:118" ht="13" x14ac:dyDescent="0.25">
      <c r="A387" s="80" t="s">
        <v>344</v>
      </c>
      <c r="B387" s="71" t="s">
        <v>196</v>
      </c>
      <c r="C387" s="72" t="s">
        <v>229</v>
      </c>
      <c r="D387" s="71" t="s">
        <v>147</v>
      </c>
      <c r="E387" s="142" t="s">
        <v>1058</v>
      </c>
      <c r="F387" s="71" t="s">
        <v>433</v>
      </c>
      <c r="G387" s="73">
        <v>45714</v>
      </c>
      <c r="H387" s="73">
        <v>45717</v>
      </c>
      <c r="I387" s="74" t="s">
        <v>1223</v>
      </c>
      <c r="J387" s="142" t="s">
        <v>750</v>
      </c>
      <c r="K387" s="75" t="s">
        <v>434</v>
      </c>
      <c r="L387" s="80" t="s">
        <v>251</v>
      </c>
      <c r="M387" s="83" t="str">
        <f t="shared" si="200"/>
        <v>6274</v>
      </c>
      <c r="N387" s="71">
        <v>6274001906</v>
      </c>
      <c r="O387" s="75"/>
      <c r="P387" s="76"/>
      <c r="Q387" s="77"/>
      <c r="R387" s="76">
        <v>449488186</v>
      </c>
      <c r="S387" s="170">
        <f t="shared" si="187"/>
        <v>3121445.736111111</v>
      </c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6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6"/>
      <c r="AV387" s="155"/>
      <c r="AW387" s="155"/>
      <c r="AX387" s="155"/>
      <c r="AY387" s="155"/>
      <c r="AZ387" s="155"/>
      <c r="BA387" s="155"/>
      <c r="BB387" s="155"/>
      <c r="BC387" s="155"/>
      <c r="BD387" s="155"/>
      <c r="BE387" s="155"/>
      <c r="BF387" s="155"/>
      <c r="BG387" s="155"/>
      <c r="BH387" s="155"/>
      <c r="BI387" s="156"/>
      <c r="BJ387" s="155"/>
      <c r="BK387" s="155"/>
      <c r="BL387" s="155"/>
      <c r="BM387" s="155"/>
      <c r="BN387" s="155"/>
      <c r="BO387" s="155"/>
      <c r="BP387" s="155"/>
      <c r="BQ387" s="155"/>
      <c r="BR387" s="155"/>
      <c r="BS387" s="155"/>
      <c r="BT387" s="155"/>
      <c r="BU387" s="155"/>
      <c r="BV387" s="155"/>
      <c r="BW387" s="156"/>
      <c r="BX387" s="157"/>
      <c r="BY387" s="157"/>
      <c r="BZ387" s="157"/>
      <c r="CA387" s="157"/>
      <c r="CB387" s="157"/>
      <c r="CC387" s="157"/>
      <c r="CD387" s="157"/>
      <c r="CE387" s="157"/>
      <c r="CF387" s="157"/>
      <c r="CG387" s="157"/>
      <c r="CH387" s="157"/>
      <c r="CI387" s="157"/>
      <c r="CJ387" s="155"/>
      <c r="CK387" s="156"/>
      <c r="CL387" s="158">
        <v>0</v>
      </c>
      <c r="CM387" s="158">
        <v>0</v>
      </c>
      <c r="CN387" s="158">
        <v>12485782.944444444</v>
      </c>
      <c r="CO387" s="158">
        <v>12485782.944444444</v>
      </c>
      <c r="CP387" s="158">
        <v>12485782.944444444</v>
      </c>
      <c r="CQ387" s="158">
        <v>12485782.944444444</v>
      </c>
      <c r="CR387" s="158">
        <v>12485782.944444444</v>
      </c>
      <c r="CS387" s="158">
        <v>12485782.944444444</v>
      </c>
      <c r="CT387" s="158">
        <v>12485782.944444444</v>
      </c>
      <c r="CU387" s="158">
        <v>12485782.944444444</v>
      </c>
      <c r="CV387" s="158">
        <v>12485782.944444444</v>
      </c>
      <c r="CW387" s="158">
        <v>12485782.944444444</v>
      </c>
      <c r="CX387" s="158">
        <f t="shared" si="201"/>
        <v>124857829.44444446</v>
      </c>
      <c r="CY387" s="158">
        <f t="shared" si="204"/>
        <v>324630356.55555552</v>
      </c>
      <c r="CZ387" s="158">
        <f t="shared" si="198"/>
        <v>3121445.736111111</v>
      </c>
      <c r="DA387" s="158">
        <v>3121445.736111111</v>
      </c>
      <c r="DB387" s="158">
        <v>3121445.736111111</v>
      </c>
      <c r="DC387" s="158">
        <v>3121445.736111111</v>
      </c>
      <c r="DD387" s="158"/>
      <c r="DE387" s="158"/>
      <c r="DF387" s="158"/>
      <c r="DG387" s="158"/>
      <c r="DH387" s="158"/>
      <c r="DI387" s="158"/>
      <c r="DJ387" s="158"/>
      <c r="DK387" s="158"/>
      <c r="DL387" s="158">
        <f t="shared" si="202"/>
        <v>12485782.944444444</v>
      </c>
      <c r="DM387" s="158">
        <f t="shared" si="188"/>
        <v>312144573.6111111</v>
      </c>
      <c r="DN387" s="1">
        <f t="shared" si="189"/>
        <v>2025</v>
      </c>
    </row>
    <row r="388" spans="1:118" ht="13" x14ac:dyDescent="0.25">
      <c r="A388" s="80" t="s">
        <v>344</v>
      </c>
      <c r="B388" s="71" t="s">
        <v>196</v>
      </c>
      <c r="C388" s="72" t="s">
        <v>197</v>
      </c>
      <c r="D388" s="71" t="s">
        <v>147</v>
      </c>
      <c r="E388" s="142" t="s">
        <v>1061</v>
      </c>
      <c r="F388" s="71" t="s">
        <v>438</v>
      </c>
      <c r="G388" s="73">
        <v>45714</v>
      </c>
      <c r="H388" s="73">
        <v>45717</v>
      </c>
      <c r="I388" s="74" t="s">
        <v>1223</v>
      </c>
      <c r="J388" s="142" t="s">
        <v>409</v>
      </c>
      <c r="K388" s="75" t="s">
        <v>439</v>
      </c>
      <c r="L388" s="80" t="s">
        <v>411</v>
      </c>
      <c r="M388" s="83" t="str">
        <f t="shared" si="200"/>
        <v>6274</v>
      </c>
      <c r="N388" s="71">
        <v>6274001906</v>
      </c>
      <c r="O388" s="75"/>
      <c r="P388" s="76"/>
      <c r="Q388" s="77"/>
      <c r="R388" s="76">
        <v>127088350</v>
      </c>
      <c r="S388" s="170">
        <f t="shared" si="187"/>
        <v>882557.98611111112</v>
      </c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6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6"/>
      <c r="AV388" s="155"/>
      <c r="AW388" s="155"/>
      <c r="AX388" s="155"/>
      <c r="AY388" s="155"/>
      <c r="AZ388" s="155"/>
      <c r="BA388" s="155"/>
      <c r="BB388" s="155"/>
      <c r="BC388" s="155"/>
      <c r="BD388" s="155"/>
      <c r="BE388" s="155"/>
      <c r="BF388" s="155"/>
      <c r="BG388" s="155"/>
      <c r="BH388" s="155"/>
      <c r="BI388" s="156"/>
      <c r="BJ388" s="155"/>
      <c r="BK388" s="155"/>
      <c r="BL388" s="155"/>
      <c r="BM388" s="155"/>
      <c r="BN388" s="155"/>
      <c r="BO388" s="155"/>
      <c r="BP388" s="155"/>
      <c r="BQ388" s="155"/>
      <c r="BR388" s="155"/>
      <c r="BS388" s="155"/>
      <c r="BT388" s="155"/>
      <c r="BU388" s="155"/>
      <c r="BV388" s="155"/>
      <c r="BW388" s="156"/>
      <c r="BX388" s="157"/>
      <c r="BY388" s="157"/>
      <c r="BZ388" s="157"/>
      <c r="CA388" s="157"/>
      <c r="CB388" s="157"/>
      <c r="CC388" s="157"/>
      <c r="CD388" s="157"/>
      <c r="CE388" s="157"/>
      <c r="CF388" s="157"/>
      <c r="CG388" s="157"/>
      <c r="CH388" s="157"/>
      <c r="CI388" s="157"/>
      <c r="CJ388" s="155"/>
      <c r="CK388" s="156"/>
      <c r="CL388" s="158">
        <v>0</v>
      </c>
      <c r="CM388" s="158">
        <v>0</v>
      </c>
      <c r="CN388" s="158">
        <v>3530231.9444444445</v>
      </c>
      <c r="CO388" s="158">
        <v>3530231.9444444445</v>
      </c>
      <c r="CP388" s="158">
        <v>3530231.9444444445</v>
      </c>
      <c r="CQ388" s="158">
        <v>3530231.9444444445</v>
      </c>
      <c r="CR388" s="158">
        <v>3530231.9444444445</v>
      </c>
      <c r="CS388" s="158">
        <v>3530231.9444444445</v>
      </c>
      <c r="CT388" s="158">
        <v>3530231.9444444445</v>
      </c>
      <c r="CU388" s="158">
        <v>3530231.9444444445</v>
      </c>
      <c r="CV388" s="158">
        <v>3530231.9444444445</v>
      </c>
      <c r="CW388" s="158">
        <v>3530231.9444444445</v>
      </c>
      <c r="CX388" s="158">
        <f t="shared" si="201"/>
        <v>35302319.444444448</v>
      </c>
      <c r="CY388" s="158">
        <f t="shared" si="204"/>
        <v>91786030.555555552</v>
      </c>
      <c r="CZ388" s="158">
        <f t="shared" ref="CZ388:CZ419" si="205">S388</f>
        <v>882557.98611111112</v>
      </c>
      <c r="DA388" s="158">
        <v>882557.98611111112</v>
      </c>
      <c r="DB388" s="158">
        <v>882557.98611111112</v>
      </c>
      <c r="DC388" s="158">
        <v>882557.98611111112</v>
      </c>
      <c r="DD388" s="158"/>
      <c r="DE388" s="158"/>
      <c r="DF388" s="158"/>
      <c r="DG388" s="158"/>
      <c r="DH388" s="158"/>
      <c r="DI388" s="158"/>
      <c r="DJ388" s="158"/>
      <c r="DK388" s="158"/>
      <c r="DL388" s="158">
        <f t="shared" si="202"/>
        <v>3530231.9444444445</v>
      </c>
      <c r="DM388" s="158">
        <f t="shared" si="188"/>
        <v>88255798.611111104</v>
      </c>
      <c r="DN388" s="1">
        <f t="shared" si="189"/>
        <v>2025</v>
      </c>
    </row>
    <row r="389" spans="1:118" ht="13" x14ac:dyDescent="0.25">
      <c r="A389" s="71" t="s">
        <v>195</v>
      </c>
      <c r="B389" s="71" t="s">
        <v>196</v>
      </c>
      <c r="C389" s="72" t="s">
        <v>213</v>
      </c>
      <c r="D389" s="71" t="s">
        <v>82</v>
      </c>
      <c r="E389" s="142" t="s">
        <v>1050</v>
      </c>
      <c r="F389" s="71" t="s">
        <v>289</v>
      </c>
      <c r="G389" s="73">
        <v>45716</v>
      </c>
      <c r="H389" s="73">
        <v>45717</v>
      </c>
      <c r="I389" s="74" t="s">
        <v>1223</v>
      </c>
      <c r="J389" s="142" t="s">
        <v>286</v>
      </c>
      <c r="K389" s="75" t="s">
        <v>287</v>
      </c>
      <c r="L389" s="71" t="s">
        <v>288</v>
      </c>
      <c r="M389" s="83" t="str">
        <f t="shared" si="200"/>
        <v>6274</v>
      </c>
      <c r="N389" s="71">
        <v>6274001903</v>
      </c>
      <c r="O389" s="75"/>
      <c r="P389" s="76"/>
      <c r="Q389" s="77"/>
      <c r="R389" s="76">
        <v>1300467332</v>
      </c>
      <c r="S389" s="78">
        <f t="shared" si="187"/>
        <v>9031023.1388888881</v>
      </c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95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79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79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79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41"/>
      <c r="CK389" s="79">
        <f>+R389-CJ389</f>
        <v>1300467332</v>
      </c>
      <c r="CL389" s="95">
        <v>0</v>
      </c>
      <c r="CM389" s="95">
        <v>0</v>
      </c>
      <c r="CN389" s="95">
        <v>21674455.533333335</v>
      </c>
      <c r="CO389" s="95">
        <v>21674455.533333335</v>
      </c>
      <c r="CP389" s="95">
        <v>21674455.533333335</v>
      </c>
      <c r="CQ389" s="95">
        <v>21674455.533333335</v>
      </c>
      <c r="CR389" s="95">
        <v>21674455.533333335</v>
      </c>
      <c r="CS389" s="95">
        <v>21674455.533333335</v>
      </c>
      <c r="CT389" s="95">
        <v>21674455.533333335</v>
      </c>
      <c r="CU389" s="95">
        <v>21674455.533333335</v>
      </c>
      <c r="CV389" s="95">
        <v>21674455.533333335</v>
      </c>
      <c r="CW389" s="95">
        <v>21674455.533333335</v>
      </c>
      <c r="CX389" s="95">
        <f t="shared" si="201"/>
        <v>216744555.33333334</v>
      </c>
      <c r="CY389" s="95">
        <f>+CK389-CX389</f>
        <v>1083722776.6666667</v>
      </c>
      <c r="CZ389" s="95">
        <f t="shared" si="205"/>
        <v>9031023.1388888881</v>
      </c>
      <c r="DA389" s="95">
        <v>9031023.1388888881</v>
      </c>
      <c r="DB389" s="95">
        <v>9031023.1388888881</v>
      </c>
      <c r="DC389" s="95">
        <v>9031023.1388888881</v>
      </c>
      <c r="DD389" s="95"/>
      <c r="DE389" s="95"/>
      <c r="DF389" s="95"/>
      <c r="DG389" s="95"/>
      <c r="DH389" s="95"/>
      <c r="DI389" s="95"/>
      <c r="DJ389" s="95"/>
      <c r="DK389" s="95"/>
      <c r="DL389" s="95">
        <f t="shared" si="202"/>
        <v>36124092.555555552</v>
      </c>
      <c r="DM389" s="95">
        <f t="shared" si="188"/>
        <v>1047598684.1111112</v>
      </c>
      <c r="DN389" s="1">
        <f t="shared" si="189"/>
        <v>2025</v>
      </c>
    </row>
    <row r="390" spans="1:118" ht="13" x14ac:dyDescent="0.25">
      <c r="A390" s="80" t="s">
        <v>344</v>
      </c>
      <c r="B390" s="71" t="s">
        <v>196</v>
      </c>
      <c r="C390" s="72" t="s">
        <v>213</v>
      </c>
      <c r="D390" s="71" t="s">
        <v>147</v>
      </c>
      <c r="E390" s="142" t="s">
        <v>1059</v>
      </c>
      <c r="F390" s="80" t="s">
        <v>435</v>
      </c>
      <c r="G390" s="73">
        <v>45716</v>
      </c>
      <c r="H390" s="73">
        <v>45717</v>
      </c>
      <c r="I390" s="74" t="s">
        <v>1223</v>
      </c>
      <c r="J390" s="142" t="s">
        <v>286</v>
      </c>
      <c r="K390" s="75" t="s">
        <v>287</v>
      </c>
      <c r="L390" s="80" t="s">
        <v>288</v>
      </c>
      <c r="M390" s="83" t="str">
        <f t="shared" si="200"/>
        <v>6274</v>
      </c>
      <c r="N390" s="71">
        <v>6274001906</v>
      </c>
      <c r="O390" s="75"/>
      <c r="P390" s="76"/>
      <c r="Q390" s="77"/>
      <c r="R390" s="76">
        <v>1060199128</v>
      </c>
      <c r="S390" s="170">
        <f t="shared" si="187"/>
        <v>7362493.944444444</v>
      </c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6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6"/>
      <c r="AV390" s="155"/>
      <c r="AW390" s="155"/>
      <c r="AX390" s="155"/>
      <c r="AY390" s="155"/>
      <c r="AZ390" s="155"/>
      <c r="BA390" s="155"/>
      <c r="BB390" s="155"/>
      <c r="BC390" s="155"/>
      <c r="BD390" s="155"/>
      <c r="BE390" s="155"/>
      <c r="BF390" s="155"/>
      <c r="BG390" s="155"/>
      <c r="BH390" s="155"/>
      <c r="BI390" s="156"/>
      <c r="BJ390" s="155"/>
      <c r="BK390" s="155"/>
      <c r="BL390" s="155"/>
      <c r="BM390" s="155"/>
      <c r="BN390" s="155"/>
      <c r="BO390" s="155"/>
      <c r="BP390" s="155"/>
      <c r="BQ390" s="155"/>
      <c r="BR390" s="155"/>
      <c r="BS390" s="155"/>
      <c r="BT390" s="155"/>
      <c r="BU390" s="155"/>
      <c r="BV390" s="155"/>
      <c r="BW390" s="156"/>
      <c r="BX390" s="157"/>
      <c r="BY390" s="157"/>
      <c r="BZ390" s="157"/>
      <c r="CA390" s="157"/>
      <c r="CB390" s="157"/>
      <c r="CC390" s="157"/>
      <c r="CD390" s="157"/>
      <c r="CE390" s="157"/>
      <c r="CF390" s="157"/>
      <c r="CG390" s="157"/>
      <c r="CH390" s="157"/>
      <c r="CI390" s="157"/>
      <c r="CJ390" s="155"/>
      <c r="CK390" s="156"/>
      <c r="CL390" s="158">
        <v>0</v>
      </c>
      <c r="CM390" s="158">
        <v>0</v>
      </c>
      <c r="CN390" s="158">
        <v>17669985.466666665</v>
      </c>
      <c r="CO390" s="158">
        <v>17669985.466666665</v>
      </c>
      <c r="CP390" s="158">
        <v>17669985.466666665</v>
      </c>
      <c r="CQ390" s="158">
        <v>17669985.466666665</v>
      </c>
      <c r="CR390" s="158">
        <v>17669985.466666665</v>
      </c>
      <c r="CS390" s="158">
        <v>17669985.466666665</v>
      </c>
      <c r="CT390" s="158">
        <v>17669985.466666665</v>
      </c>
      <c r="CU390" s="158">
        <v>17669985.466666665</v>
      </c>
      <c r="CV390" s="158">
        <v>17669985.466666665</v>
      </c>
      <c r="CW390" s="158">
        <v>17669985.466666665</v>
      </c>
      <c r="CX390" s="158">
        <f t="shared" si="201"/>
        <v>176699854.66666666</v>
      </c>
      <c r="CY390" s="158">
        <f>+R390-CX390</f>
        <v>883499273.33333337</v>
      </c>
      <c r="CZ390" s="158">
        <f t="shared" si="205"/>
        <v>7362493.944444444</v>
      </c>
      <c r="DA390" s="158">
        <v>7362493.944444444</v>
      </c>
      <c r="DB390" s="158">
        <v>7362493.944444444</v>
      </c>
      <c r="DC390" s="158">
        <v>7362493.944444444</v>
      </c>
      <c r="DD390" s="158"/>
      <c r="DE390" s="158"/>
      <c r="DF390" s="158"/>
      <c r="DG390" s="158"/>
      <c r="DH390" s="158"/>
      <c r="DI390" s="158"/>
      <c r="DJ390" s="158"/>
      <c r="DK390" s="158"/>
      <c r="DL390" s="158">
        <f t="shared" si="202"/>
        <v>29449975.777777776</v>
      </c>
      <c r="DM390" s="158">
        <f t="shared" si="188"/>
        <v>854049297.55555558</v>
      </c>
      <c r="DN390" s="1">
        <f t="shared" si="189"/>
        <v>2025</v>
      </c>
    </row>
    <row r="391" spans="1:118" ht="13" x14ac:dyDescent="0.25">
      <c r="A391" s="80" t="s">
        <v>344</v>
      </c>
      <c r="B391" s="71" t="s">
        <v>196</v>
      </c>
      <c r="C391" s="72" t="s">
        <v>229</v>
      </c>
      <c r="D391" s="71" t="s">
        <v>147</v>
      </c>
      <c r="E391" s="142" t="s">
        <v>1060</v>
      </c>
      <c r="F391" s="71" t="s">
        <v>436</v>
      </c>
      <c r="G391" s="73">
        <v>45716</v>
      </c>
      <c r="H391" s="73">
        <v>45717</v>
      </c>
      <c r="I391" s="74" t="s">
        <v>1223</v>
      </c>
      <c r="J391" s="142" t="s">
        <v>415</v>
      </c>
      <c r="K391" s="75" t="s">
        <v>437</v>
      </c>
      <c r="L391" s="80" t="s">
        <v>331</v>
      </c>
      <c r="M391" s="83" t="str">
        <f t="shared" si="200"/>
        <v>6274</v>
      </c>
      <c r="N391" s="71">
        <v>6274001906</v>
      </c>
      <c r="O391" s="75"/>
      <c r="P391" s="76"/>
      <c r="Q391" s="77"/>
      <c r="R391" s="76">
        <v>448738186</v>
      </c>
      <c r="S391" s="170">
        <f t="shared" si="187"/>
        <v>3116237.402777778</v>
      </c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6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6"/>
      <c r="AV391" s="155"/>
      <c r="AW391" s="155"/>
      <c r="AX391" s="155"/>
      <c r="AY391" s="155"/>
      <c r="AZ391" s="155"/>
      <c r="BA391" s="155"/>
      <c r="BB391" s="155"/>
      <c r="BC391" s="155"/>
      <c r="BD391" s="155"/>
      <c r="BE391" s="155"/>
      <c r="BF391" s="155"/>
      <c r="BG391" s="155"/>
      <c r="BH391" s="155"/>
      <c r="BI391" s="156"/>
      <c r="BJ391" s="155"/>
      <c r="BK391" s="155"/>
      <c r="BL391" s="155"/>
      <c r="BM391" s="155"/>
      <c r="BN391" s="155"/>
      <c r="BO391" s="155"/>
      <c r="BP391" s="155"/>
      <c r="BQ391" s="155"/>
      <c r="BR391" s="155"/>
      <c r="BS391" s="155"/>
      <c r="BT391" s="155"/>
      <c r="BU391" s="155"/>
      <c r="BV391" s="155"/>
      <c r="BW391" s="156"/>
      <c r="BX391" s="157"/>
      <c r="BY391" s="157"/>
      <c r="BZ391" s="157"/>
      <c r="CA391" s="157"/>
      <c r="CB391" s="157"/>
      <c r="CC391" s="157"/>
      <c r="CD391" s="157"/>
      <c r="CE391" s="157"/>
      <c r="CF391" s="157"/>
      <c r="CG391" s="157"/>
      <c r="CH391" s="157"/>
      <c r="CI391" s="157"/>
      <c r="CJ391" s="155"/>
      <c r="CK391" s="156"/>
      <c r="CL391" s="158">
        <v>0</v>
      </c>
      <c r="CM391" s="158">
        <v>0</v>
      </c>
      <c r="CN391" s="158">
        <v>12464949.611111112</v>
      </c>
      <c r="CO391" s="158">
        <v>12464949.611111112</v>
      </c>
      <c r="CP391" s="158">
        <v>12464949.611111112</v>
      </c>
      <c r="CQ391" s="158">
        <v>12464949.611111112</v>
      </c>
      <c r="CR391" s="158">
        <v>12464949.611111112</v>
      </c>
      <c r="CS391" s="158">
        <v>12464949.611111112</v>
      </c>
      <c r="CT391" s="158">
        <v>12464949.611111112</v>
      </c>
      <c r="CU391" s="158">
        <v>12464949.611111112</v>
      </c>
      <c r="CV391" s="158">
        <v>12464949.611111112</v>
      </c>
      <c r="CW391" s="158">
        <v>12464949.611111112</v>
      </c>
      <c r="CX391" s="158">
        <f t="shared" si="201"/>
        <v>124649496.1111111</v>
      </c>
      <c r="CY391" s="158">
        <f>+R391-CX391</f>
        <v>324088689.8888889</v>
      </c>
      <c r="CZ391" s="158">
        <f t="shared" si="205"/>
        <v>3116237.402777778</v>
      </c>
      <c r="DA391" s="158">
        <v>3116237.402777778</v>
      </c>
      <c r="DB391" s="158">
        <v>3116237.402777778</v>
      </c>
      <c r="DC391" s="158">
        <v>3116237.402777778</v>
      </c>
      <c r="DD391" s="158"/>
      <c r="DE391" s="158"/>
      <c r="DF391" s="158"/>
      <c r="DG391" s="158"/>
      <c r="DH391" s="158"/>
      <c r="DI391" s="158"/>
      <c r="DJ391" s="158"/>
      <c r="DK391" s="158"/>
      <c r="DL391" s="158">
        <f t="shared" si="202"/>
        <v>12464949.611111112</v>
      </c>
      <c r="DM391" s="158">
        <f t="shared" si="188"/>
        <v>311623740.27777779</v>
      </c>
      <c r="DN391" s="1">
        <f t="shared" si="189"/>
        <v>2025</v>
      </c>
    </row>
    <row r="392" spans="1:118" ht="13" x14ac:dyDescent="0.25">
      <c r="A392" s="80" t="s">
        <v>460</v>
      </c>
      <c r="B392" s="80" t="s">
        <v>39</v>
      </c>
      <c r="C392" s="72"/>
      <c r="D392" s="71" t="s">
        <v>147</v>
      </c>
      <c r="E392" s="142" t="s">
        <v>1006</v>
      </c>
      <c r="F392" s="71" t="s">
        <v>631</v>
      </c>
      <c r="G392" s="73">
        <v>45728</v>
      </c>
      <c r="H392" s="73">
        <v>45748</v>
      </c>
      <c r="I392" s="74" t="s">
        <v>1223</v>
      </c>
      <c r="J392" s="74">
        <v>1001601300</v>
      </c>
      <c r="K392" s="75" t="s">
        <v>43</v>
      </c>
      <c r="L392" s="71"/>
      <c r="M392" s="38" t="str">
        <f t="shared" si="200"/>
        <v>6274</v>
      </c>
      <c r="N392" s="71">
        <v>6274001906</v>
      </c>
      <c r="O392" s="75"/>
      <c r="P392" s="76"/>
      <c r="Q392" s="77"/>
      <c r="R392" s="76">
        <v>118000000</v>
      </c>
      <c r="S392" s="170">
        <f t="shared" ref="S392:S455" si="206">R392/I392</f>
        <v>819444.4444444445</v>
      </c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>
        <f>+SUM(T392:AE392)</f>
        <v>0</v>
      </c>
      <c r="AG392" s="156">
        <v>0</v>
      </c>
      <c r="AH392" s="155">
        <v>0</v>
      </c>
      <c r="AI392" s="155">
        <v>0</v>
      </c>
      <c r="AJ392" s="155">
        <v>0</v>
      </c>
      <c r="AK392" s="155">
        <v>0</v>
      </c>
      <c r="AL392" s="155">
        <v>0</v>
      </c>
      <c r="AM392" s="155">
        <v>0</v>
      </c>
      <c r="AN392" s="155">
        <v>0</v>
      </c>
      <c r="AO392" s="155">
        <v>0</v>
      </c>
      <c r="AP392" s="155">
        <v>0</v>
      </c>
      <c r="AQ392" s="155">
        <v>0</v>
      </c>
      <c r="AR392" s="155">
        <v>0</v>
      </c>
      <c r="AS392" s="155">
        <v>0</v>
      </c>
      <c r="AT392" s="155">
        <f>+SUM(AH392:AS392)</f>
        <v>0</v>
      </c>
      <c r="AU392" s="156">
        <v>0</v>
      </c>
      <c r="AV392" s="155">
        <v>0</v>
      </c>
      <c r="AW392" s="155">
        <v>0</v>
      </c>
      <c r="AX392" s="155">
        <v>0</v>
      </c>
      <c r="AY392" s="155">
        <v>0</v>
      </c>
      <c r="AZ392" s="155">
        <v>0</v>
      </c>
      <c r="BA392" s="155">
        <v>0</v>
      </c>
      <c r="BB392" s="155">
        <v>0</v>
      </c>
      <c r="BC392" s="155">
        <v>0</v>
      </c>
      <c r="BD392" s="155">
        <v>0</v>
      </c>
      <c r="BE392" s="155">
        <v>0</v>
      </c>
      <c r="BF392" s="155">
        <v>0</v>
      </c>
      <c r="BG392" s="155">
        <v>0</v>
      </c>
      <c r="BH392" s="155">
        <f>+SUM(AV392:BG392)</f>
        <v>0</v>
      </c>
      <c r="BI392" s="156">
        <v>0</v>
      </c>
      <c r="BJ392" s="155"/>
      <c r="BK392" s="155"/>
      <c r="BL392" s="155"/>
      <c r="BM392" s="155"/>
      <c r="BN392" s="155"/>
      <c r="BO392" s="155"/>
      <c r="BP392" s="155"/>
      <c r="BQ392" s="155"/>
      <c r="BR392" s="155"/>
      <c r="BS392" s="155"/>
      <c r="BT392" s="155"/>
      <c r="BU392" s="155"/>
      <c r="BV392" s="155">
        <f>+SUM(BJ392:BU392)</f>
        <v>0</v>
      </c>
      <c r="BW392" s="156">
        <v>0</v>
      </c>
      <c r="BX392" s="155">
        <v>0</v>
      </c>
      <c r="BY392" s="155">
        <v>0</v>
      </c>
      <c r="BZ392" s="155">
        <v>0</v>
      </c>
      <c r="CA392" s="155">
        <v>0</v>
      </c>
      <c r="CB392" s="155">
        <v>0</v>
      </c>
      <c r="CC392" s="155">
        <v>0</v>
      </c>
      <c r="CD392" s="155">
        <v>0</v>
      </c>
      <c r="CE392" s="155">
        <v>0</v>
      </c>
      <c r="CF392" s="155">
        <v>0</v>
      </c>
      <c r="CG392" s="155">
        <v>0</v>
      </c>
      <c r="CH392" s="155">
        <v>0</v>
      </c>
      <c r="CI392" s="155">
        <v>0</v>
      </c>
      <c r="CJ392" s="155">
        <f>+SUM(BX392:CI392)</f>
        <v>0</v>
      </c>
      <c r="CK392" s="156">
        <f t="shared" ref="CK392:CK397" si="207">+R392-CJ392</f>
        <v>118000000</v>
      </c>
      <c r="CL392" s="158">
        <v>0</v>
      </c>
      <c r="CM392" s="158">
        <v>0</v>
      </c>
      <c r="CN392" s="158">
        <v>0</v>
      </c>
      <c r="CO392" s="158">
        <v>3277777.777777778</v>
      </c>
      <c r="CP392" s="158">
        <v>3277777.777777778</v>
      </c>
      <c r="CQ392" s="158">
        <v>3277777.777777778</v>
      </c>
      <c r="CR392" s="158">
        <v>3277777.777777778</v>
      </c>
      <c r="CS392" s="158">
        <v>3277777.777777778</v>
      </c>
      <c r="CT392" s="158">
        <v>3277777.777777778</v>
      </c>
      <c r="CU392" s="158">
        <v>3277777.777777778</v>
      </c>
      <c r="CV392" s="158">
        <v>3277777.777777778</v>
      </c>
      <c r="CW392" s="158">
        <v>3277777.777777778</v>
      </c>
      <c r="CX392" s="158">
        <f t="shared" si="201"/>
        <v>29500000</v>
      </c>
      <c r="CY392" s="158">
        <f t="shared" ref="CY392:CY397" si="208">+CK392-CX392</f>
        <v>88500000</v>
      </c>
      <c r="CZ392" s="158">
        <f t="shared" si="205"/>
        <v>819444.4444444445</v>
      </c>
      <c r="DA392" s="158">
        <v>819444.4444444445</v>
      </c>
      <c r="DB392" s="158">
        <v>819444.4444444445</v>
      </c>
      <c r="DC392" s="158">
        <v>819444.4444444445</v>
      </c>
      <c r="DD392" s="158"/>
      <c r="DE392" s="158"/>
      <c r="DF392" s="158"/>
      <c r="DG392" s="158"/>
      <c r="DH392" s="158"/>
      <c r="DI392" s="158"/>
      <c r="DJ392" s="158"/>
      <c r="DK392" s="158"/>
      <c r="DL392" s="158">
        <f t="shared" si="202"/>
        <v>3277777.777777778</v>
      </c>
      <c r="DM392" s="158">
        <f t="shared" ref="DM392:DM455" si="209">+CY392-DL392</f>
        <v>85222222.222222224</v>
      </c>
      <c r="DN392" s="1">
        <f t="shared" ref="DN392:DN460" si="210">YEAR(G392)</f>
        <v>2025</v>
      </c>
    </row>
    <row r="393" spans="1:118" ht="13" x14ac:dyDescent="0.25">
      <c r="A393" s="80" t="s">
        <v>460</v>
      </c>
      <c r="B393" s="80" t="s">
        <v>39</v>
      </c>
      <c r="C393" s="72"/>
      <c r="D393" s="71" t="s">
        <v>147</v>
      </c>
      <c r="E393" s="142" t="s">
        <v>1007</v>
      </c>
      <c r="F393" s="71" t="s">
        <v>632</v>
      </c>
      <c r="G393" s="73">
        <v>45728</v>
      </c>
      <c r="H393" s="73">
        <v>45748</v>
      </c>
      <c r="I393" s="74" t="s">
        <v>1223</v>
      </c>
      <c r="J393" s="74">
        <v>1001601300</v>
      </c>
      <c r="K393" s="75" t="s">
        <v>43</v>
      </c>
      <c r="L393" s="71"/>
      <c r="M393" s="38" t="str">
        <f t="shared" si="200"/>
        <v>6274</v>
      </c>
      <c r="N393" s="71">
        <v>6274001906</v>
      </c>
      <c r="O393" s="75"/>
      <c r="P393" s="76"/>
      <c r="Q393" s="77"/>
      <c r="R393" s="76">
        <v>118000000</v>
      </c>
      <c r="S393" s="170">
        <f t="shared" si="206"/>
        <v>819444.4444444445</v>
      </c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>
        <f>+SUM(T393:AE393)</f>
        <v>0</v>
      </c>
      <c r="AG393" s="156">
        <v>0</v>
      </c>
      <c r="AH393" s="155">
        <v>0</v>
      </c>
      <c r="AI393" s="155">
        <v>0</v>
      </c>
      <c r="AJ393" s="155">
        <v>0</v>
      </c>
      <c r="AK393" s="155">
        <v>0</v>
      </c>
      <c r="AL393" s="155">
        <v>0</v>
      </c>
      <c r="AM393" s="155">
        <v>0</v>
      </c>
      <c r="AN393" s="155">
        <v>0</v>
      </c>
      <c r="AO393" s="155">
        <v>0</v>
      </c>
      <c r="AP393" s="155">
        <v>0</v>
      </c>
      <c r="AQ393" s="155">
        <v>0</v>
      </c>
      <c r="AR393" s="155">
        <v>0</v>
      </c>
      <c r="AS393" s="155">
        <v>0</v>
      </c>
      <c r="AT393" s="155">
        <f>+SUM(AH393:AS393)</f>
        <v>0</v>
      </c>
      <c r="AU393" s="156">
        <v>0</v>
      </c>
      <c r="AV393" s="155">
        <v>0</v>
      </c>
      <c r="AW393" s="155">
        <v>0</v>
      </c>
      <c r="AX393" s="155">
        <v>0</v>
      </c>
      <c r="AY393" s="155">
        <v>0</v>
      </c>
      <c r="AZ393" s="155">
        <v>0</v>
      </c>
      <c r="BA393" s="155">
        <v>0</v>
      </c>
      <c r="BB393" s="155">
        <v>0</v>
      </c>
      <c r="BC393" s="155">
        <v>0</v>
      </c>
      <c r="BD393" s="155">
        <v>0</v>
      </c>
      <c r="BE393" s="155">
        <v>0</v>
      </c>
      <c r="BF393" s="155">
        <v>0</v>
      </c>
      <c r="BG393" s="155">
        <v>0</v>
      </c>
      <c r="BH393" s="155">
        <f>+SUM(AV393:BG393)</f>
        <v>0</v>
      </c>
      <c r="BI393" s="156">
        <v>0</v>
      </c>
      <c r="BJ393" s="155"/>
      <c r="BK393" s="155"/>
      <c r="BL393" s="155"/>
      <c r="BM393" s="155"/>
      <c r="BN393" s="155"/>
      <c r="BO393" s="155"/>
      <c r="BP393" s="155"/>
      <c r="BQ393" s="155"/>
      <c r="BR393" s="155"/>
      <c r="BS393" s="155"/>
      <c r="BT393" s="155"/>
      <c r="BU393" s="155"/>
      <c r="BV393" s="155">
        <f>+SUM(BJ393:BU393)</f>
        <v>0</v>
      </c>
      <c r="BW393" s="156">
        <v>0</v>
      </c>
      <c r="BX393" s="155">
        <v>0</v>
      </c>
      <c r="BY393" s="155">
        <v>0</v>
      </c>
      <c r="BZ393" s="155">
        <v>0</v>
      </c>
      <c r="CA393" s="155">
        <v>0</v>
      </c>
      <c r="CB393" s="155">
        <v>0</v>
      </c>
      <c r="CC393" s="155">
        <v>0</v>
      </c>
      <c r="CD393" s="155">
        <v>0</v>
      </c>
      <c r="CE393" s="155">
        <v>0</v>
      </c>
      <c r="CF393" s="155">
        <v>0</v>
      </c>
      <c r="CG393" s="155">
        <v>0</v>
      </c>
      <c r="CH393" s="155">
        <v>0</v>
      </c>
      <c r="CI393" s="155">
        <v>0</v>
      </c>
      <c r="CJ393" s="155">
        <f>+SUM(BX393:CI393)</f>
        <v>0</v>
      </c>
      <c r="CK393" s="156">
        <f t="shared" si="207"/>
        <v>118000000</v>
      </c>
      <c r="CL393" s="158">
        <v>0</v>
      </c>
      <c r="CM393" s="158">
        <v>0</v>
      </c>
      <c r="CN393" s="158">
        <v>0</v>
      </c>
      <c r="CO393" s="158">
        <v>3277777.777777778</v>
      </c>
      <c r="CP393" s="158">
        <v>3277777.777777778</v>
      </c>
      <c r="CQ393" s="158">
        <v>3277777.777777778</v>
      </c>
      <c r="CR393" s="158">
        <v>3277777.777777778</v>
      </c>
      <c r="CS393" s="158">
        <v>3277777.777777778</v>
      </c>
      <c r="CT393" s="158">
        <v>3277777.777777778</v>
      </c>
      <c r="CU393" s="158">
        <v>3277777.777777778</v>
      </c>
      <c r="CV393" s="158">
        <v>3277777.777777778</v>
      </c>
      <c r="CW393" s="158">
        <v>3277777.777777778</v>
      </c>
      <c r="CX393" s="158">
        <f t="shared" si="201"/>
        <v>29500000</v>
      </c>
      <c r="CY393" s="158">
        <f t="shared" si="208"/>
        <v>88500000</v>
      </c>
      <c r="CZ393" s="158">
        <f t="shared" si="205"/>
        <v>819444.4444444445</v>
      </c>
      <c r="DA393" s="158">
        <v>819444.4444444445</v>
      </c>
      <c r="DB393" s="158">
        <v>819444.4444444445</v>
      </c>
      <c r="DC393" s="158">
        <v>819444.4444444445</v>
      </c>
      <c r="DD393" s="158"/>
      <c r="DE393" s="158"/>
      <c r="DF393" s="158"/>
      <c r="DG393" s="158"/>
      <c r="DH393" s="158"/>
      <c r="DI393" s="158"/>
      <c r="DJ393" s="158"/>
      <c r="DK393" s="158"/>
      <c r="DL393" s="158">
        <f t="shared" si="202"/>
        <v>3277777.777777778</v>
      </c>
      <c r="DM393" s="158">
        <f t="shared" si="209"/>
        <v>85222222.222222224</v>
      </c>
      <c r="DN393" s="1">
        <f t="shared" si="210"/>
        <v>2025</v>
      </c>
    </row>
    <row r="394" spans="1:118" ht="13" x14ac:dyDescent="0.25">
      <c r="A394" s="80" t="s">
        <v>715</v>
      </c>
      <c r="B394" s="80" t="s">
        <v>39</v>
      </c>
      <c r="C394" s="72"/>
      <c r="D394" s="71" t="s">
        <v>176</v>
      </c>
      <c r="E394" s="142" t="s">
        <v>800</v>
      </c>
      <c r="F394" s="71" t="s">
        <v>801</v>
      </c>
      <c r="G394" s="73">
        <v>45730</v>
      </c>
      <c r="H394" s="73">
        <v>45748</v>
      </c>
      <c r="I394" s="74" t="s">
        <v>1228</v>
      </c>
      <c r="J394" s="74" t="s">
        <v>721</v>
      </c>
      <c r="K394" s="75" t="s">
        <v>50</v>
      </c>
      <c r="L394" s="71"/>
      <c r="M394" s="38" t="str">
        <f t="shared" si="200"/>
        <v>6424</v>
      </c>
      <c r="N394" s="160" t="s">
        <v>819</v>
      </c>
      <c r="O394" s="75"/>
      <c r="P394" s="76"/>
      <c r="Q394" s="77"/>
      <c r="R394" s="165">
        <v>34926000</v>
      </c>
      <c r="S394" s="170">
        <f t="shared" si="206"/>
        <v>291050</v>
      </c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>
        <f>+SUM(T394:AE394)</f>
        <v>0</v>
      </c>
      <c r="AG394" s="156">
        <v>0</v>
      </c>
      <c r="AH394" s="155">
        <v>0</v>
      </c>
      <c r="AI394" s="155">
        <v>0</v>
      </c>
      <c r="AJ394" s="155">
        <v>0</v>
      </c>
      <c r="AK394" s="155">
        <v>0</v>
      </c>
      <c r="AL394" s="155">
        <v>0</v>
      </c>
      <c r="AM394" s="155">
        <v>0</v>
      </c>
      <c r="AN394" s="155">
        <v>0</v>
      </c>
      <c r="AO394" s="155">
        <v>0</v>
      </c>
      <c r="AP394" s="155">
        <v>0</v>
      </c>
      <c r="AQ394" s="155">
        <v>0</v>
      </c>
      <c r="AR394" s="155">
        <v>0</v>
      </c>
      <c r="AS394" s="155">
        <v>0</v>
      </c>
      <c r="AT394" s="155">
        <f>+SUM(AH394:AS394)</f>
        <v>0</v>
      </c>
      <c r="AU394" s="156">
        <v>0</v>
      </c>
      <c r="AV394" s="155">
        <v>0</v>
      </c>
      <c r="AW394" s="155">
        <v>0</v>
      </c>
      <c r="AX394" s="155">
        <v>0</v>
      </c>
      <c r="AY394" s="155">
        <v>0</v>
      </c>
      <c r="AZ394" s="155">
        <v>0</v>
      </c>
      <c r="BA394" s="155">
        <v>0</v>
      </c>
      <c r="BB394" s="155">
        <v>0</v>
      </c>
      <c r="BC394" s="155">
        <v>0</v>
      </c>
      <c r="BD394" s="155">
        <v>0</v>
      </c>
      <c r="BE394" s="155">
        <v>0</v>
      </c>
      <c r="BF394" s="155">
        <v>0</v>
      </c>
      <c r="BG394" s="155">
        <v>0</v>
      </c>
      <c r="BH394" s="155">
        <f>+SUM(AV394:BG394)</f>
        <v>0</v>
      </c>
      <c r="BI394" s="156">
        <v>0</v>
      </c>
      <c r="BJ394" s="155"/>
      <c r="BK394" s="155"/>
      <c r="BL394" s="155"/>
      <c r="BM394" s="155"/>
      <c r="BN394" s="155"/>
      <c r="BO394" s="155"/>
      <c r="BP394" s="155"/>
      <c r="BQ394" s="155"/>
      <c r="BR394" s="155"/>
      <c r="BS394" s="155"/>
      <c r="BT394" s="155"/>
      <c r="BU394" s="155"/>
      <c r="BV394" s="155">
        <f>+SUM(BJ394:BU394)</f>
        <v>0</v>
      </c>
      <c r="BW394" s="156">
        <v>0</v>
      </c>
      <c r="BX394" s="155">
        <v>0</v>
      </c>
      <c r="BY394" s="155">
        <v>0</v>
      </c>
      <c r="BZ394" s="155">
        <v>0</v>
      </c>
      <c r="CA394" s="155">
        <v>0</v>
      </c>
      <c r="CB394" s="155">
        <v>0</v>
      </c>
      <c r="CC394" s="155">
        <v>0</v>
      </c>
      <c r="CD394" s="155">
        <v>0</v>
      </c>
      <c r="CE394" s="155">
        <v>0</v>
      </c>
      <c r="CF394" s="155">
        <v>0</v>
      </c>
      <c r="CG394" s="155">
        <v>0</v>
      </c>
      <c r="CH394" s="155">
        <v>0</v>
      </c>
      <c r="CI394" s="155">
        <v>0</v>
      </c>
      <c r="CJ394" s="155">
        <f>+SUM(BX394:CI394)</f>
        <v>0</v>
      </c>
      <c r="CK394" s="156">
        <f t="shared" si="207"/>
        <v>34926000</v>
      </c>
      <c r="CL394" s="158">
        <v>0</v>
      </c>
      <c r="CM394" s="158">
        <v>0</v>
      </c>
      <c r="CN394" s="158">
        <v>0</v>
      </c>
      <c r="CO394" s="158">
        <v>582100</v>
      </c>
      <c r="CP394" s="158">
        <v>582100</v>
      </c>
      <c r="CQ394" s="158">
        <v>582100</v>
      </c>
      <c r="CR394" s="158">
        <v>582100</v>
      </c>
      <c r="CS394" s="158">
        <v>582100</v>
      </c>
      <c r="CT394" s="158">
        <v>582100</v>
      </c>
      <c r="CU394" s="158">
        <v>582100</v>
      </c>
      <c r="CV394" s="158">
        <v>582100</v>
      </c>
      <c r="CW394" s="158">
        <v>582100</v>
      </c>
      <c r="CX394" s="158">
        <f t="shared" si="201"/>
        <v>5238900</v>
      </c>
      <c r="CY394" s="158">
        <f t="shared" si="208"/>
        <v>29687100</v>
      </c>
      <c r="CZ394" s="158">
        <f t="shared" si="205"/>
        <v>291050</v>
      </c>
      <c r="DA394" s="158">
        <v>291050</v>
      </c>
      <c r="DB394" s="158">
        <v>291050</v>
      </c>
      <c r="DC394" s="158">
        <v>291050</v>
      </c>
      <c r="DD394" s="158"/>
      <c r="DE394" s="158"/>
      <c r="DF394" s="158"/>
      <c r="DG394" s="158"/>
      <c r="DH394" s="158"/>
      <c r="DI394" s="158"/>
      <c r="DJ394" s="158"/>
      <c r="DK394" s="158"/>
      <c r="DL394" s="158">
        <f t="shared" si="202"/>
        <v>1164200</v>
      </c>
      <c r="DM394" s="158">
        <f t="shared" si="209"/>
        <v>28522900</v>
      </c>
      <c r="DN394" s="1">
        <f t="shared" si="210"/>
        <v>2025</v>
      </c>
    </row>
    <row r="395" spans="1:118" ht="13" x14ac:dyDescent="0.25">
      <c r="A395" s="80" t="s">
        <v>460</v>
      </c>
      <c r="B395" s="80" t="s">
        <v>39</v>
      </c>
      <c r="C395" s="72"/>
      <c r="D395" s="71" t="s">
        <v>88</v>
      </c>
      <c r="E395" s="142" t="s">
        <v>1008</v>
      </c>
      <c r="F395" s="71" t="s">
        <v>633</v>
      </c>
      <c r="G395" s="73">
        <v>45736</v>
      </c>
      <c r="H395" s="73">
        <v>45748</v>
      </c>
      <c r="I395" s="74" t="s">
        <v>1228</v>
      </c>
      <c r="J395" s="74">
        <v>1001602000</v>
      </c>
      <c r="K395" s="75" t="s">
        <v>66</v>
      </c>
      <c r="L395" s="71"/>
      <c r="M395" s="38" t="str">
        <f t="shared" si="200"/>
        <v>6274</v>
      </c>
      <c r="N395" s="71">
        <v>6274001905</v>
      </c>
      <c r="O395" s="75"/>
      <c r="P395" s="76"/>
      <c r="Q395" s="77"/>
      <c r="R395" s="76">
        <v>290000000</v>
      </c>
      <c r="S395" s="170">
        <f t="shared" si="206"/>
        <v>2416666.6666666665</v>
      </c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>
        <f>+SUM(T395:AE395)</f>
        <v>0</v>
      </c>
      <c r="AG395" s="156">
        <v>0</v>
      </c>
      <c r="AH395" s="155">
        <v>0</v>
      </c>
      <c r="AI395" s="155">
        <v>0</v>
      </c>
      <c r="AJ395" s="155">
        <v>0</v>
      </c>
      <c r="AK395" s="155">
        <v>0</v>
      </c>
      <c r="AL395" s="155">
        <v>0</v>
      </c>
      <c r="AM395" s="155">
        <v>0</v>
      </c>
      <c r="AN395" s="155">
        <v>0</v>
      </c>
      <c r="AO395" s="155">
        <v>0</v>
      </c>
      <c r="AP395" s="155">
        <v>0</v>
      </c>
      <c r="AQ395" s="155">
        <v>0</v>
      </c>
      <c r="AR395" s="155">
        <v>0</v>
      </c>
      <c r="AS395" s="155">
        <v>0</v>
      </c>
      <c r="AT395" s="155">
        <f>+SUM(AH395:AS395)</f>
        <v>0</v>
      </c>
      <c r="AU395" s="156">
        <v>0</v>
      </c>
      <c r="AV395" s="155">
        <v>0</v>
      </c>
      <c r="AW395" s="155">
        <v>0</v>
      </c>
      <c r="AX395" s="155">
        <v>0</v>
      </c>
      <c r="AY395" s="155">
        <v>0</v>
      </c>
      <c r="AZ395" s="155">
        <v>0</v>
      </c>
      <c r="BA395" s="155">
        <v>0</v>
      </c>
      <c r="BB395" s="155">
        <v>0</v>
      </c>
      <c r="BC395" s="155">
        <v>0</v>
      </c>
      <c r="BD395" s="155">
        <v>0</v>
      </c>
      <c r="BE395" s="155">
        <v>0</v>
      </c>
      <c r="BF395" s="155">
        <v>0</v>
      </c>
      <c r="BG395" s="155">
        <v>0</v>
      </c>
      <c r="BH395" s="155">
        <f>+SUM(AV395:BG395)</f>
        <v>0</v>
      </c>
      <c r="BI395" s="156">
        <v>0</v>
      </c>
      <c r="BJ395" s="155"/>
      <c r="BK395" s="155"/>
      <c r="BL395" s="155"/>
      <c r="BM395" s="155"/>
      <c r="BN395" s="155"/>
      <c r="BO395" s="155"/>
      <c r="BP395" s="155"/>
      <c r="BQ395" s="155"/>
      <c r="BR395" s="155"/>
      <c r="BS395" s="155"/>
      <c r="BT395" s="155"/>
      <c r="BU395" s="155"/>
      <c r="BV395" s="155">
        <f>+SUM(BJ395:BU395)</f>
        <v>0</v>
      </c>
      <c r="BW395" s="156">
        <v>0</v>
      </c>
      <c r="BX395" s="155">
        <v>0</v>
      </c>
      <c r="BY395" s="155">
        <v>0</v>
      </c>
      <c r="BZ395" s="155">
        <v>0</v>
      </c>
      <c r="CA395" s="155">
        <v>0</v>
      </c>
      <c r="CB395" s="155">
        <v>0</v>
      </c>
      <c r="CC395" s="155">
        <v>0</v>
      </c>
      <c r="CD395" s="155">
        <v>0</v>
      </c>
      <c r="CE395" s="155">
        <v>0</v>
      </c>
      <c r="CF395" s="155">
        <v>0</v>
      </c>
      <c r="CG395" s="155">
        <v>0</v>
      </c>
      <c r="CH395" s="155">
        <v>0</v>
      </c>
      <c r="CI395" s="155">
        <v>0</v>
      </c>
      <c r="CJ395" s="155">
        <f>+SUM(BX395:CI395)</f>
        <v>0</v>
      </c>
      <c r="CK395" s="156">
        <f t="shared" si="207"/>
        <v>290000000</v>
      </c>
      <c r="CL395" s="158">
        <v>0</v>
      </c>
      <c r="CM395" s="158">
        <v>0</v>
      </c>
      <c r="CN395" s="158">
        <v>0</v>
      </c>
      <c r="CO395" s="158">
        <v>4833333.333333333</v>
      </c>
      <c r="CP395" s="158">
        <v>4833333.333333333</v>
      </c>
      <c r="CQ395" s="158">
        <v>4833333.333333333</v>
      </c>
      <c r="CR395" s="158">
        <v>4833333.333333333</v>
      </c>
      <c r="CS395" s="158">
        <v>4833333.333333333</v>
      </c>
      <c r="CT395" s="158">
        <v>4833333.333333333</v>
      </c>
      <c r="CU395" s="158">
        <v>4833333.333333333</v>
      </c>
      <c r="CV395" s="158">
        <v>4833333.333333333</v>
      </c>
      <c r="CW395" s="158">
        <v>4833333.333333333</v>
      </c>
      <c r="CX395" s="158">
        <f t="shared" si="201"/>
        <v>43500000</v>
      </c>
      <c r="CY395" s="158">
        <f t="shared" si="208"/>
        <v>246500000</v>
      </c>
      <c r="CZ395" s="158">
        <f t="shared" si="205"/>
        <v>2416666.6666666665</v>
      </c>
      <c r="DA395" s="158">
        <v>2416666.6666666665</v>
      </c>
      <c r="DB395" s="158">
        <v>2416666.6666666665</v>
      </c>
      <c r="DC395" s="158">
        <v>2416666.6666666665</v>
      </c>
      <c r="DD395" s="158"/>
      <c r="DE395" s="158"/>
      <c r="DF395" s="158"/>
      <c r="DG395" s="158"/>
      <c r="DH395" s="158"/>
      <c r="DI395" s="158"/>
      <c r="DJ395" s="158"/>
      <c r="DK395" s="158"/>
      <c r="DL395" s="158">
        <f t="shared" si="202"/>
        <v>9666666.666666666</v>
      </c>
      <c r="DM395" s="158">
        <f t="shared" si="209"/>
        <v>236833333.33333334</v>
      </c>
      <c r="DN395" s="1">
        <f t="shared" si="210"/>
        <v>2025</v>
      </c>
    </row>
    <row r="396" spans="1:118" ht="13" x14ac:dyDescent="0.25">
      <c r="A396" s="80" t="s">
        <v>460</v>
      </c>
      <c r="B396" s="80" t="s">
        <v>39</v>
      </c>
      <c r="C396" s="72"/>
      <c r="D396" s="71" t="s">
        <v>88</v>
      </c>
      <c r="E396" s="142" t="s">
        <v>1009</v>
      </c>
      <c r="F396" s="71" t="s">
        <v>634</v>
      </c>
      <c r="G396" s="73">
        <v>45737</v>
      </c>
      <c r="H396" s="73">
        <v>45748</v>
      </c>
      <c r="I396" s="74" t="s">
        <v>1228</v>
      </c>
      <c r="J396" s="74">
        <v>1001602000</v>
      </c>
      <c r="K396" s="75" t="s">
        <v>66</v>
      </c>
      <c r="L396" s="71"/>
      <c r="M396" s="38" t="str">
        <f t="shared" si="200"/>
        <v>6274</v>
      </c>
      <c r="N396" s="71">
        <v>6274001905</v>
      </c>
      <c r="O396" s="75"/>
      <c r="P396" s="76"/>
      <c r="Q396" s="77"/>
      <c r="R396" s="76">
        <v>37962963</v>
      </c>
      <c r="S396" s="170">
        <f t="shared" si="206"/>
        <v>316358.02500000002</v>
      </c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>
        <f>+SUM(T396:AE396)</f>
        <v>0</v>
      </c>
      <c r="AG396" s="156">
        <v>0</v>
      </c>
      <c r="AH396" s="155">
        <v>0</v>
      </c>
      <c r="AI396" s="155">
        <v>0</v>
      </c>
      <c r="AJ396" s="155">
        <v>0</v>
      </c>
      <c r="AK396" s="155">
        <v>0</v>
      </c>
      <c r="AL396" s="155">
        <v>0</v>
      </c>
      <c r="AM396" s="155">
        <v>0</v>
      </c>
      <c r="AN396" s="155">
        <v>0</v>
      </c>
      <c r="AO396" s="155">
        <v>0</v>
      </c>
      <c r="AP396" s="155">
        <v>0</v>
      </c>
      <c r="AQ396" s="155">
        <v>0</v>
      </c>
      <c r="AR396" s="155">
        <v>0</v>
      </c>
      <c r="AS396" s="155">
        <v>0</v>
      </c>
      <c r="AT396" s="155">
        <f>+SUM(AH396:AS396)</f>
        <v>0</v>
      </c>
      <c r="AU396" s="156">
        <v>0</v>
      </c>
      <c r="AV396" s="155">
        <v>0</v>
      </c>
      <c r="AW396" s="155">
        <v>0</v>
      </c>
      <c r="AX396" s="155">
        <v>0</v>
      </c>
      <c r="AY396" s="155">
        <v>0</v>
      </c>
      <c r="AZ396" s="155">
        <v>0</v>
      </c>
      <c r="BA396" s="155">
        <v>0</v>
      </c>
      <c r="BB396" s="155">
        <v>0</v>
      </c>
      <c r="BC396" s="155">
        <v>0</v>
      </c>
      <c r="BD396" s="155">
        <v>0</v>
      </c>
      <c r="BE396" s="155">
        <v>0</v>
      </c>
      <c r="BF396" s="155">
        <v>0</v>
      </c>
      <c r="BG396" s="155">
        <v>0</v>
      </c>
      <c r="BH396" s="155">
        <f>+SUM(AV396:BG396)</f>
        <v>0</v>
      </c>
      <c r="BI396" s="156">
        <v>0</v>
      </c>
      <c r="BJ396" s="155"/>
      <c r="BK396" s="155"/>
      <c r="BL396" s="155"/>
      <c r="BM396" s="155"/>
      <c r="BN396" s="155"/>
      <c r="BO396" s="155"/>
      <c r="BP396" s="155"/>
      <c r="BQ396" s="155"/>
      <c r="BR396" s="155"/>
      <c r="BS396" s="155"/>
      <c r="BT396" s="155"/>
      <c r="BU396" s="155"/>
      <c r="BV396" s="155">
        <f>+SUM(BJ396:BU396)</f>
        <v>0</v>
      </c>
      <c r="BW396" s="156">
        <v>0</v>
      </c>
      <c r="BX396" s="155">
        <v>0</v>
      </c>
      <c r="BY396" s="155">
        <v>0</v>
      </c>
      <c r="BZ396" s="155">
        <v>0</v>
      </c>
      <c r="CA396" s="155">
        <v>0</v>
      </c>
      <c r="CB396" s="155">
        <v>0</v>
      </c>
      <c r="CC396" s="155">
        <v>0</v>
      </c>
      <c r="CD396" s="155">
        <v>0</v>
      </c>
      <c r="CE396" s="155">
        <v>0</v>
      </c>
      <c r="CF396" s="155">
        <v>0</v>
      </c>
      <c r="CG396" s="155">
        <v>0</v>
      </c>
      <c r="CH396" s="155">
        <v>0</v>
      </c>
      <c r="CI396" s="155">
        <v>0</v>
      </c>
      <c r="CJ396" s="155">
        <f>+SUM(BX396:CI396)</f>
        <v>0</v>
      </c>
      <c r="CK396" s="156">
        <f t="shared" si="207"/>
        <v>37962963</v>
      </c>
      <c r="CL396" s="158">
        <v>0</v>
      </c>
      <c r="CM396" s="158">
        <v>0</v>
      </c>
      <c r="CN396" s="158">
        <v>0</v>
      </c>
      <c r="CO396" s="158">
        <v>632716.05000000005</v>
      </c>
      <c r="CP396" s="158">
        <v>632716.05000000005</v>
      </c>
      <c r="CQ396" s="158">
        <v>632716.05000000005</v>
      </c>
      <c r="CR396" s="158">
        <v>632716.05000000005</v>
      </c>
      <c r="CS396" s="158">
        <v>632716.05000000005</v>
      </c>
      <c r="CT396" s="158">
        <v>632716.05000000005</v>
      </c>
      <c r="CU396" s="158">
        <v>632716.05000000005</v>
      </c>
      <c r="CV396" s="158">
        <v>632716.05000000005</v>
      </c>
      <c r="CW396" s="158">
        <v>632716.05000000005</v>
      </c>
      <c r="CX396" s="158">
        <f t="shared" si="201"/>
        <v>5694444.4499999993</v>
      </c>
      <c r="CY396" s="158">
        <f t="shared" si="208"/>
        <v>32268518.550000001</v>
      </c>
      <c r="CZ396" s="158">
        <f t="shared" si="205"/>
        <v>316358.02500000002</v>
      </c>
      <c r="DA396" s="158">
        <v>316358.02500000002</v>
      </c>
      <c r="DB396" s="158">
        <v>316358.02500000002</v>
      </c>
      <c r="DC396" s="158">
        <v>316358.02500000002</v>
      </c>
      <c r="DD396" s="158"/>
      <c r="DE396" s="158"/>
      <c r="DF396" s="158"/>
      <c r="DG396" s="158"/>
      <c r="DH396" s="158"/>
      <c r="DI396" s="158"/>
      <c r="DJ396" s="158"/>
      <c r="DK396" s="158"/>
      <c r="DL396" s="158">
        <f t="shared" si="202"/>
        <v>1265432.1000000001</v>
      </c>
      <c r="DM396" s="158">
        <f t="shared" si="209"/>
        <v>31003086.449999999</v>
      </c>
      <c r="DN396" s="1">
        <f t="shared" si="210"/>
        <v>2025</v>
      </c>
    </row>
    <row r="397" spans="1:118" s="105" customFormat="1" ht="13" x14ac:dyDescent="0.25">
      <c r="A397" s="71" t="s">
        <v>195</v>
      </c>
      <c r="B397" s="71" t="s">
        <v>205</v>
      </c>
      <c r="C397" s="72" t="s">
        <v>197</v>
      </c>
      <c r="D397" s="71" t="s">
        <v>82</v>
      </c>
      <c r="E397" s="142" t="s">
        <v>1053</v>
      </c>
      <c r="F397" s="80" t="s">
        <v>293</v>
      </c>
      <c r="G397" s="73">
        <v>45747</v>
      </c>
      <c r="H397" s="73">
        <v>45748</v>
      </c>
      <c r="I397" s="74" t="s">
        <v>1223</v>
      </c>
      <c r="J397" s="142" t="s">
        <v>294</v>
      </c>
      <c r="K397" s="75" t="s">
        <v>295</v>
      </c>
      <c r="L397" s="71" t="s">
        <v>296</v>
      </c>
      <c r="M397" s="83" t="str">
        <f t="shared" si="200"/>
        <v>6274</v>
      </c>
      <c r="N397" s="71">
        <v>6274001903</v>
      </c>
      <c r="O397" s="75"/>
      <c r="P397" s="76"/>
      <c r="Q397" s="77"/>
      <c r="R397" s="76">
        <v>6670000000</v>
      </c>
      <c r="S397" s="78">
        <f t="shared" si="206"/>
        <v>46319444.444444448</v>
      </c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95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79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79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79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41"/>
      <c r="CK397" s="79">
        <f t="shared" si="207"/>
        <v>6670000000</v>
      </c>
      <c r="CL397" s="41">
        <v>0</v>
      </c>
      <c r="CM397" s="41">
        <v>0</v>
      </c>
      <c r="CN397" s="41">
        <v>0</v>
      </c>
      <c r="CO397" s="41">
        <v>69479166.666666672</v>
      </c>
      <c r="CP397" s="41">
        <v>69479166.666666672</v>
      </c>
      <c r="CQ397" s="41">
        <v>69479166.666666672</v>
      </c>
      <c r="CR397" s="41">
        <v>69479166.666666672</v>
      </c>
      <c r="CS397" s="41">
        <v>69479166.666666672</v>
      </c>
      <c r="CT397" s="41">
        <v>69479166.666666672</v>
      </c>
      <c r="CU397" s="41">
        <v>69479166.666666672</v>
      </c>
      <c r="CV397" s="41">
        <v>69479166.666666672</v>
      </c>
      <c r="CW397" s="41">
        <v>69479166.666666672</v>
      </c>
      <c r="CX397" s="41">
        <f t="shared" si="201"/>
        <v>625312500</v>
      </c>
      <c r="CY397" s="95">
        <f t="shared" si="208"/>
        <v>6044687500</v>
      </c>
      <c r="CZ397" s="41">
        <f t="shared" si="205"/>
        <v>46319444.444444448</v>
      </c>
      <c r="DA397" s="41">
        <v>46319444.444444448</v>
      </c>
      <c r="DB397" s="41">
        <v>46319444.444444448</v>
      </c>
      <c r="DC397" s="41">
        <v>46319444.444444448</v>
      </c>
      <c r="DD397" s="41"/>
      <c r="DE397" s="41"/>
      <c r="DF397" s="41"/>
      <c r="DG397" s="41"/>
      <c r="DH397" s="41"/>
      <c r="DI397" s="41"/>
      <c r="DJ397" s="41"/>
      <c r="DK397" s="41"/>
      <c r="DL397" s="41">
        <f t="shared" si="202"/>
        <v>185277777.77777779</v>
      </c>
      <c r="DM397" s="95">
        <f t="shared" si="209"/>
        <v>5859409722.2222223</v>
      </c>
      <c r="DN397" s="1">
        <f t="shared" si="210"/>
        <v>2025</v>
      </c>
    </row>
    <row r="398" spans="1:118" s="105" customFormat="1" ht="13" x14ac:dyDescent="0.25">
      <c r="A398" s="80" t="s">
        <v>344</v>
      </c>
      <c r="B398" s="80" t="s">
        <v>196</v>
      </c>
      <c r="C398" s="72" t="s">
        <v>213</v>
      </c>
      <c r="D398" s="71" t="s">
        <v>147</v>
      </c>
      <c r="E398" s="142" t="s">
        <v>1062</v>
      </c>
      <c r="F398" s="71" t="s">
        <v>440</v>
      </c>
      <c r="G398" s="73">
        <v>45747</v>
      </c>
      <c r="H398" s="73">
        <v>45748</v>
      </c>
      <c r="I398" s="74" t="s">
        <v>1223</v>
      </c>
      <c r="J398" s="142" t="s">
        <v>286</v>
      </c>
      <c r="K398" s="75" t="s">
        <v>287</v>
      </c>
      <c r="L398" s="80" t="s">
        <v>288</v>
      </c>
      <c r="M398" s="83" t="str">
        <f t="shared" si="200"/>
        <v>6274</v>
      </c>
      <c r="N398" s="71">
        <v>6274001906</v>
      </c>
      <c r="O398" s="75"/>
      <c r="P398" s="76"/>
      <c r="Q398" s="77"/>
      <c r="R398" s="76">
        <v>280305107</v>
      </c>
      <c r="S398" s="170">
        <f t="shared" si="206"/>
        <v>1946563.2430555555</v>
      </c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6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6"/>
      <c r="AV398" s="155"/>
      <c r="AW398" s="155"/>
      <c r="AX398" s="155"/>
      <c r="AY398" s="155"/>
      <c r="AZ398" s="155"/>
      <c r="BA398" s="155"/>
      <c r="BB398" s="155"/>
      <c r="BC398" s="155"/>
      <c r="BD398" s="155"/>
      <c r="BE398" s="155"/>
      <c r="BF398" s="155"/>
      <c r="BG398" s="155"/>
      <c r="BH398" s="155"/>
      <c r="BI398" s="156"/>
      <c r="BJ398" s="155"/>
      <c r="BK398" s="155"/>
      <c r="BL398" s="155"/>
      <c r="BM398" s="155"/>
      <c r="BN398" s="155"/>
      <c r="BO398" s="155"/>
      <c r="BP398" s="155"/>
      <c r="BQ398" s="155"/>
      <c r="BR398" s="155"/>
      <c r="BS398" s="155"/>
      <c r="BT398" s="155"/>
      <c r="BU398" s="155"/>
      <c r="BV398" s="155"/>
      <c r="BW398" s="156"/>
      <c r="BX398" s="157"/>
      <c r="BY398" s="157"/>
      <c r="BZ398" s="157"/>
      <c r="CA398" s="157"/>
      <c r="CB398" s="157"/>
      <c r="CC398" s="157"/>
      <c r="CD398" s="157"/>
      <c r="CE398" s="157"/>
      <c r="CF398" s="157"/>
      <c r="CG398" s="157"/>
      <c r="CH398" s="157"/>
      <c r="CI398" s="157"/>
      <c r="CJ398" s="155"/>
      <c r="CK398" s="156"/>
      <c r="CL398" s="155">
        <v>0</v>
      </c>
      <c r="CM398" s="155">
        <v>0</v>
      </c>
      <c r="CN398" s="155">
        <v>0</v>
      </c>
      <c r="CO398" s="155">
        <v>7786252.972222222</v>
      </c>
      <c r="CP398" s="155">
        <v>7786252.972222222</v>
      </c>
      <c r="CQ398" s="155">
        <v>7786252.972222222</v>
      </c>
      <c r="CR398" s="155">
        <v>7786252.972222222</v>
      </c>
      <c r="CS398" s="155">
        <v>7786252.972222222</v>
      </c>
      <c r="CT398" s="155">
        <v>7786252.972222222</v>
      </c>
      <c r="CU398" s="155">
        <v>7786252.972222222</v>
      </c>
      <c r="CV398" s="155">
        <v>7786252.972222222</v>
      </c>
      <c r="CW398" s="155">
        <v>7786252.972222222</v>
      </c>
      <c r="CX398" s="155">
        <f t="shared" si="201"/>
        <v>70076276.75</v>
      </c>
      <c r="CY398" s="155">
        <f>+R398-CX398</f>
        <v>210228830.25</v>
      </c>
      <c r="CZ398" s="155">
        <f t="shared" si="205"/>
        <v>1946563.2430555555</v>
      </c>
      <c r="DA398" s="155">
        <v>1946563.2430555555</v>
      </c>
      <c r="DB398" s="155">
        <v>1946563.2430555555</v>
      </c>
      <c r="DC398" s="155">
        <v>1946563.2430555555</v>
      </c>
      <c r="DD398" s="155"/>
      <c r="DE398" s="155"/>
      <c r="DF398" s="155"/>
      <c r="DG398" s="155"/>
      <c r="DH398" s="155"/>
      <c r="DI398" s="155"/>
      <c r="DJ398" s="155"/>
      <c r="DK398" s="155"/>
      <c r="DL398" s="155">
        <f t="shared" si="202"/>
        <v>7786252.972222222</v>
      </c>
      <c r="DM398" s="155">
        <f t="shared" si="209"/>
        <v>202442577.27777779</v>
      </c>
      <c r="DN398" s="1">
        <f t="shared" si="210"/>
        <v>2025</v>
      </c>
    </row>
    <row r="399" spans="1:118" s="105" customFormat="1" ht="13" x14ac:dyDescent="0.25">
      <c r="A399" s="80" t="s">
        <v>344</v>
      </c>
      <c r="B399" s="80" t="s">
        <v>196</v>
      </c>
      <c r="C399" s="72" t="s">
        <v>197</v>
      </c>
      <c r="D399" s="71" t="s">
        <v>147</v>
      </c>
      <c r="E399" s="142" t="s">
        <v>1063</v>
      </c>
      <c r="F399" s="71" t="s">
        <v>441</v>
      </c>
      <c r="G399" s="73">
        <v>45747</v>
      </c>
      <c r="H399" s="73">
        <v>45748</v>
      </c>
      <c r="I399" s="74" t="s">
        <v>1223</v>
      </c>
      <c r="J399" s="142" t="s">
        <v>442</v>
      </c>
      <c r="K399" s="75" t="s">
        <v>443</v>
      </c>
      <c r="L399" s="80" t="s">
        <v>444</v>
      </c>
      <c r="M399" s="83" t="str">
        <f t="shared" si="200"/>
        <v>6274</v>
      </c>
      <c r="N399" s="71">
        <v>6274001906</v>
      </c>
      <c r="O399" s="75"/>
      <c r="P399" s="76"/>
      <c r="Q399" s="77"/>
      <c r="R399" s="76">
        <v>258604309</v>
      </c>
      <c r="S399" s="170">
        <f t="shared" si="206"/>
        <v>1795863.2569444445</v>
      </c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6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6"/>
      <c r="AV399" s="155"/>
      <c r="AW399" s="155"/>
      <c r="AX399" s="155"/>
      <c r="AY399" s="155"/>
      <c r="AZ399" s="155"/>
      <c r="BA399" s="155"/>
      <c r="BB399" s="155"/>
      <c r="BC399" s="155"/>
      <c r="BD399" s="155"/>
      <c r="BE399" s="155"/>
      <c r="BF399" s="155"/>
      <c r="BG399" s="155"/>
      <c r="BH399" s="155"/>
      <c r="BI399" s="156"/>
      <c r="BJ399" s="155"/>
      <c r="BK399" s="155"/>
      <c r="BL399" s="155"/>
      <c r="BM399" s="155"/>
      <c r="BN399" s="155"/>
      <c r="BO399" s="155"/>
      <c r="BP399" s="155"/>
      <c r="BQ399" s="155"/>
      <c r="BR399" s="155"/>
      <c r="BS399" s="155"/>
      <c r="BT399" s="155"/>
      <c r="BU399" s="155"/>
      <c r="BV399" s="155"/>
      <c r="BW399" s="156"/>
      <c r="BX399" s="157"/>
      <c r="BY399" s="157"/>
      <c r="BZ399" s="157"/>
      <c r="CA399" s="157"/>
      <c r="CB399" s="157"/>
      <c r="CC399" s="157"/>
      <c r="CD399" s="157"/>
      <c r="CE399" s="157"/>
      <c r="CF399" s="157"/>
      <c r="CG399" s="157"/>
      <c r="CH399" s="157"/>
      <c r="CI399" s="157"/>
      <c r="CJ399" s="155"/>
      <c r="CK399" s="156"/>
      <c r="CL399" s="155">
        <v>0</v>
      </c>
      <c r="CM399" s="155">
        <v>0</v>
      </c>
      <c r="CN399" s="155">
        <v>0</v>
      </c>
      <c r="CO399" s="155">
        <v>7183453.027777778</v>
      </c>
      <c r="CP399" s="155">
        <v>7183453.027777778</v>
      </c>
      <c r="CQ399" s="155">
        <v>7183453.027777778</v>
      </c>
      <c r="CR399" s="155">
        <v>7183453.027777778</v>
      </c>
      <c r="CS399" s="155">
        <v>7183453.027777778</v>
      </c>
      <c r="CT399" s="155">
        <v>7183453.027777778</v>
      </c>
      <c r="CU399" s="155">
        <v>7183453.027777778</v>
      </c>
      <c r="CV399" s="155">
        <v>7183453.027777778</v>
      </c>
      <c r="CW399" s="155">
        <v>7183453.027777778</v>
      </c>
      <c r="CX399" s="155">
        <f t="shared" si="201"/>
        <v>64651077.249999993</v>
      </c>
      <c r="CY399" s="155">
        <f>+R399-CX399</f>
        <v>193953231.75</v>
      </c>
      <c r="CZ399" s="155">
        <f t="shared" si="205"/>
        <v>1795863.2569444445</v>
      </c>
      <c r="DA399" s="155">
        <v>1795863.2569444445</v>
      </c>
      <c r="DB399" s="155">
        <v>1795863.2569444445</v>
      </c>
      <c r="DC399" s="155">
        <v>1795863.2569444445</v>
      </c>
      <c r="DD399" s="155"/>
      <c r="DE399" s="155"/>
      <c r="DF399" s="155"/>
      <c r="DG399" s="155"/>
      <c r="DH399" s="155"/>
      <c r="DI399" s="155"/>
      <c r="DJ399" s="155"/>
      <c r="DK399" s="155"/>
      <c r="DL399" s="155">
        <f t="shared" si="202"/>
        <v>7183453.027777778</v>
      </c>
      <c r="DM399" s="155">
        <f t="shared" si="209"/>
        <v>186769778.72222221</v>
      </c>
      <c r="DN399" s="1">
        <f t="shared" si="210"/>
        <v>2025</v>
      </c>
    </row>
    <row r="400" spans="1:118" ht="13" x14ac:dyDescent="0.25">
      <c r="A400" s="80" t="s">
        <v>344</v>
      </c>
      <c r="B400" s="80" t="s">
        <v>205</v>
      </c>
      <c r="C400" s="72" t="s">
        <v>197</v>
      </c>
      <c r="D400" s="71" t="s">
        <v>147</v>
      </c>
      <c r="E400" s="142" t="s">
        <v>1064</v>
      </c>
      <c r="F400" s="71" t="s">
        <v>445</v>
      </c>
      <c r="G400" s="73">
        <v>45747</v>
      </c>
      <c r="H400" s="73">
        <v>45748</v>
      </c>
      <c r="I400" s="74" t="s">
        <v>1223</v>
      </c>
      <c r="J400" s="142" t="s">
        <v>280</v>
      </c>
      <c r="K400" s="75" t="s">
        <v>446</v>
      </c>
      <c r="L400" s="80" t="s">
        <v>282</v>
      </c>
      <c r="M400" s="83" t="str">
        <f t="shared" si="200"/>
        <v>6274</v>
      </c>
      <c r="N400" s="71">
        <v>6274001906</v>
      </c>
      <c r="O400" s="75"/>
      <c r="P400" s="76"/>
      <c r="Q400" s="77"/>
      <c r="R400" s="76">
        <v>258604309</v>
      </c>
      <c r="S400" s="170">
        <f t="shared" si="206"/>
        <v>1795863.2569444445</v>
      </c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6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6"/>
      <c r="AV400" s="155"/>
      <c r="AW400" s="155"/>
      <c r="AX400" s="155"/>
      <c r="AY400" s="155"/>
      <c r="AZ400" s="155"/>
      <c r="BA400" s="155"/>
      <c r="BB400" s="155"/>
      <c r="BC400" s="155"/>
      <c r="BD400" s="155"/>
      <c r="BE400" s="155"/>
      <c r="BF400" s="155"/>
      <c r="BG400" s="155"/>
      <c r="BH400" s="155"/>
      <c r="BI400" s="156"/>
      <c r="BJ400" s="155"/>
      <c r="BK400" s="155"/>
      <c r="BL400" s="155"/>
      <c r="BM400" s="155"/>
      <c r="BN400" s="155"/>
      <c r="BO400" s="155"/>
      <c r="BP400" s="155"/>
      <c r="BQ400" s="155"/>
      <c r="BR400" s="155"/>
      <c r="BS400" s="155"/>
      <c r="BT400" s="155"/>
      <c r="BU400" s="155"/>
      <c r="BV400" s="155"/>
      <c r="BW400" s="156"/>
      <c r="BX400" s="157"/>
      <c r="BY400" s="157"/>
      <c r="BZ400" s="157"/>
      <c r="CA400" s="157"/>
      <c r="CB400" s="157"/>
      <c r="CC400" s="157"/>
      <c r="CD400" s="157"/>
      <c r="CE400" s="157"/>
      <c r="CF400" s="157"/>
      <c r="CG400" s="157"/>
      <c r="CH400" s="157"/>
      <c r="CI400" s="157"/>
      <c r="CJ400" s="155"/>
      <c r="CK400" s="156"/>
      <c r="CL400" s="155">
        <v>0</v>
      </c>
      <c r="CM400" s="155">
        <v>0</v>
      </c>
      <c r="CN400" s="155">
        <v>0</v>
      </c>
      <c r="CO400" s="155">
        <v>7183453.027777778</v>
      </c>
      <c r="CP400" s="155">
        <v>7183453.027777778</v>
      </c>
      <c r="CQ400" s="155">
        <v>7183453.027777778</v>
      </c>
      <c r="CR400" s="155">
        <v>7183453.027777778</v>
      </c>
      <c r="CS400" s="155">
        <v>7183453.027777778</v>
      </c>
      <c r="CT400" s="155">
        <v>7183453.027777778</v>
      </c>
      <c r="CU400" s="155">
        <v>7183453.027777778</v>
      </c>
      <c r="CV400" s="155">
        <v>7183453.027777778</v>
      </c>
      <c r="CW400" s="155">
        <v>7183453.027777778</v>
      </c>
      <c r="CX400" s="155">
        <f t="shared" si="201"/>
        <v>64651077.249999993</v>
      </c>
      <c r="CY400" s="155">
        <f>+R400-CX400</f>
        <v>193953231.75</v>
      </c>
      <c r="CZ400" s="155">
        <f t="shared" si="205"/>
        <v>1795863.2569444445</v>
      </c>
      <c r="DA400" s="155">
        <v>1795863.2569444445</v>
      </c>
      <c r="DB400" s="155">
        <v>1795863.2569444445</v>
      </c>
      <c r="DC400" s="155">
        <v>1795863.2569444445</v>
      </c>
      <c r="DD400" s="155"/>
      <c r="DE400" s="155"/>
      <c r="DF400" s="155"/>
      <c r="DG400" s="155"/>
      <c r="DH400" s="155"/>
      <c r="DI400" s="155"/>
      <c r="DJ400" s="155"/>
      <c r="DK400" s="155"/>
      <c r="DL400" s="155">
        <f t="shared" si="202"/>
        <v>7183453.027777778</v>
      </c>
      <c r="DM400" s="155">
        <f t="shared" si="209"/>
        <v>186769778.72222221</v>
      </c>
      <c r="DN400" s="1">
        <f t="shared" si="210"/>
        <v>2025</v>
      </c>
    </row>
    <row r="401" spans="1:118" ht="13" x14ac:dyDescent="0.25">
      <c r="A401" s="80" t="s">
        <v>344</v>
      </c>
      <c r="B401" s="80" t="s">
        <v>268</v>
      </c>
      <c r="C401" s="72" t="s">
        <v>197</v>
      </c>
      <c r="D401" s="71" t="s">
        <v>147</v>
      </c>
      <c r="E401" s="142" t="s">
        <v>1065</v>
      </c>
      <c r="F401" s="71" t="s">
        <v>447</v>
      </c>
      <c r="G401" s="73">
        <v>45747</v>
      </c>
      <c r="H401" s="73">
        <v>45748</v>
      </c>
      <c r="I401" s="74" t="s">
        <v>1223</v>
      </c>
      <c r="J401" s="142" t="s">
        <v>448</v>
      </c>
      <c r="K401" s="75" t="s">
        <v>270</v>
      </c>
      <c r="L401" s="80" t="s">
        <v>271</v>
      </c>
      <c r="M401" s="83" t="str">
        <f t="shared" si="200"/>
        <v>6274</v>
      </c>
      <c r="N401" s="71">
        <v>6274001906</v>
      </c>
      <c r="O401" s="75"/>
      <c r="P401" s="76"/>
      <c r="Q401" s="77"/>
      <c r="R401" s="76">
        <v>258604309</v>
      </c>
      <c r="S401" s="170">
        <f t="shared" si="206"/>
        <v>1795863.2569444445</v>
      </c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6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6"/>
      <c r="AV401" s="155"/>
      <c r="AW401" s="155"/>
      <c r="AX401" s="155"/>
      <c r="AY401" s="155"/>
      <c r="AZ401" s="155"/>
      <c r="BA401" s="155"/>
      <c r="BB401" s="155"/>
      <c r="BC401" s="155"/>
      <c r="BD401" s="155"/>
      <c r="BE401" s="155"/>
      <c r="BF401" s="155"/>
      <c r="BG401" s="155"/>
      <c r="BH401" s="155"/>
      <c r="BI401" s="156"/>
      <c r="BJ401" s="155"/>
      <c r="BK401" s="155"/>
      <c r="BL401" s="155"/>
      <c r="BM401" s="155"/>
      <c r="BN401" s="155"/>
      <c r="BO401" s="155"/>
      <c r="BP401" s="155"/>
      <c r="BQ401" s="155"/>
      <c r="BR401" s="155"/>
      <c r="BS401" s="155"/>
      <c r="BT401" s="155"/>
      <c r="BU401" s="155"/>
      <c r="BV401" s="155"/>
      <c r="BW401" s="156"/>
      <c r="BX401" s="157"/>
      <c r="BY401" s="157"/>
      <c r="BZ401" s="157"/>
      <c r="CA401" s="157"/>
      <c r="CB401" s="157"/>
      <c r="CC401" s="157"/>
      <c r="CD401" s="157"/>
      <c r="CE401" s="157"/>
      <c r="CF401" s="157"/>
      <c r="CG401" s="157"/>
      <c r="CH401" s="157"/>
      <c r="CI401" s="157"/>
      <c r="CJ401" s="155"/>
      <c r="CK401" s="156"/>
      <c r="CL401" s="155">
        <v>0</v>
      </c>
      <c r="CM401" s="155">
        <v>0</v>
      </c>
      <c r="CN401" s="155">
        <v>0</v>
      </c>
      <c r="CO401" s="155">
        <v>7183453.027777778</v>
      </c>
      <c r="CP401" s="155">
        <v>7183453.027777778</v>
      </c>
      <c r="CQ401" s="155">
        <v>7183453.027777778</v>
      </c>
      <c r="CR401" s="155">
        <v>7183453.027777778</v>
      </c>
      <c r="CS401" s="155">
        <v>7183453.027777778</v>
      </c>
      <c r="CT401" s="155">
        <v>7183453.027777778</v>
      </c>
      <c r="CU401" s="155">
        <v>7183453.027777778</v>
      </c>
      <c r="CV401" s="155">
        <v>7183453.027777778</v>
      </c>
      <c r="CW401" s="155">
        <v>7183453.027777778</v>
      </c>
      <c r="CX401" s="155">
        <f t="shared" si="201"/>
        <v>64651077.249999993</v>
      </c>
      <c r="CY401" s="155">
        <f>+R401-CX401</f>
        <v>193953231.75</v>
      </c>
      <c r="CZ401" s="155">
        <f t="shared" si="205"/>
        <v>1795863.2569444445</v>
      </c>
      <c r="DA401" s="155">
        <v>1795863.2569444445</v>
      </c>
      <c r="DB401" s="155">
        <v>1795863.2569444445</v>
      </c>
      <c r="DC401" s="155">
        <v>1795863.2569444445</v>
      </c>
      <c r="DD401" s="155"/>
      <c r="DE401" s="155"/>
      <c r="DF401" s="155"/>
      <c r="DG401" s="155"/>
      <c r="DH401" s="155"/>
      <c r="DI401" s="155"/>
      <c r="DJ401" s="155"/>
      <c r="DK401" s="155"/>
      <c r="DL401" s="155">
        <f t="shared" si="202"/>
        <v>7183453.027777778</v>
      </c>
      <c r="DM401" s="155">
        <f t="shared" si="209"/>
        <v>186769778.72222221</v>
      </c>
      <c r="DN401" s="1">
        <f t="shared" si="210"/>
        <v>2025</v>
      </c>
    </row>
    <row r="402" spans="1:118" ht="13" x14ac:dyDescent="0.25">
      <c r="A402" s="80" t="s">
        <v>344</v>
      </c>
      <c r="B402" s="80" t="s">
        <v>205</v>
      </c>
      <c r="C402" s="72" t="s">
        <v>197</v>
      </c>
      <c r="D402" s="71" t="s">
        <v>147</v>
      </c>
      <c r="E402" s="142" t="s">
        <v>1066</v>
      </c>
      <c r="F402" s="71" t="s">
        <v>449</v>
      </c>
      <c r="G402" s="73">
        <v>45747</v>
      </c>
      <c r="H402" s="73">
        <v>45748</v>
      </c>
      <c r="I402" s="74" t="s">
        <v>1223</v>
      </c>
      <c r="J402" s="142" t="s">
        <v>294</v>
      </c>
      <c r="K402" s="75" t="s">
        <v>450</v>
      </c>
      <c r="L402" s="80" t="s">
        <v>296</v>
      </c>
      <c r="M402" s="83" t="str">
        <f t="shared" si="200"/>
        <v>6274</v>
      </c>
      <c r="N402" s="71">
        <v>6274001906</v>
      </c>
      <c r="O402" s="75"/>
      <c r="P402" s="76"/>
      <c r="Q402" s="77"/>
      <c r="R402" s="76">
        <v>258604309</v>
      </c>
      <c r="S402" s="170">
        <f t="shared" si="206"/>
        <v>1795863.2569444445</v>
      </c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6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6"/>
      <c r="AV402" s="155"/>
      <c r="AW402" s="155"/>
      <c r="AX402" s="155"/>
      <c r="AY402" s="155"/>
      <c r="AZ402" s="155"/>
      <c r="BA402" s="155"/>
      <c r="BB402" s="155"/>
      <c r="BC402" s="155"/>
      <c r="BD402" s="155"/>
      <c r="BE402" s="155"/>
      <c r="BF402" s="155"/>
      <c r="BG402" s="155"/>
      <c r="BH402" s="155"/>
      <c r="BI402" s="156"/>
      <c r="BJ402" s="155"/>
      <c r="BK402" s="155"/>
      <c r="BL402" s="155"/>
      <c r="BM402" s="155"/>
      <c r="BN402" s="155"/>
      <c r="BO402" s="155"/>
      <c r="BP402" s="155"/>
      <c r="BQ402" s="155"/>
      <c r="BR402" s="155"/>
      <c r="BS402" s="155"/>
      <c r="BT402" s="155"/>
      <c r="BU402" s="155"/>
      <c r="BV402" s="155"/>
      <c r="BW402" s="156"/>
      <c r="BX402" s="157"/>
      <c r="BY402" s="157"/>
      <c r="BZ402" s="157"/>
      <c r="CA402" s="157"/>
      <c r="CB402" s="157"/>
      <c r="CC402" s="157"/>
      <c r="CD402" s="157"/>
      <c r="CE402" s="157"/>
      <c r="CF402" s="157"/>
      <c r="CG402" s="157"/>
      <c r="CH402" s="157"/>
      <c r="CI402" s="157"/>
      <c r="CJ402" s="155"/>
      <c r="CK402" s="156"/>
      <c r="CL402" s="155">
        <v>0</v>
      </c>
      <c r="CM402" s="155">
        <v>0</v>
      </c>
      <c r="CN402" s="155">
        <v>0</v>
      </c>
      <c r="CO402" s="155">
        <v>7183453.027777778</v>
      </c>
      <c r="CP402" s="155">
        <v>7183453.027777778</v>
      </c>
      <c r="CQ402" s="155">
        <v>7183453.027777778</v>
      </c>
      <c r="CR402" s="155">
        <v>7183453.027777778</v>
      </c>
      <c r="CS402" s="155">
        <v>7183453.027777778</v>
      </c>
      <c r="CT402" s="155">
        <v>7183453.027777778</v>
      </c>
      <c r="CU402" s="155">
        <v>7183453.027777778</v>
      </c>
      <c r="CV402" s="155">
        <v>7183453.027777778</v>
      </c>
      <c r="CW402" s="155">
        <v>7183453.027777778</v>
      </c>
      <c r="CX402" s="155">
        <f t="shared" si="201"/>
        <v>64651077.249999993</v>
      </c>
      <c r="CY402" s="155">
        <f>+R402-CX402</f>
        <v>193953231.75</v>
      </c>
      <c r="CZ402" s="155">
        <f t="shared" si="205"/>
        <v>1795863.2569444445</v>
      </c>
      <c r="DA402" s="155">
        <v>1795863.2569444445</v>
      </c>
      <c r="DB402" s="155">
        <v>1795863.2569444445</v>
      </c>
      <c r="DC402" s="155">
        <v>1795863.2569444445</v>
      </c>
      <c r="DD402" s="155"/>
      <c r="DE402" s="155"/>
      <c r="DF402" s="155"/>
      <c r="DG402" s="155"/>
      <c r="DH402" s="155"/>
      <c r="DI402" s="155"/>
      <c r="DJ402" s="155"/>
      <c r="DK402" s="155"/>
      <c r="DL402" s="155">
        <f t="shared" si="202"/>
        <v>7183453.027777778</v>
      </c>
      <c r="DM402" s="155">
        <f t="shared" si="209"/>
        <v>186769778.72222221</v>
      </c>
      <c r="DN402" s="1">
        <f t="shared" si="210"/>
        <v>2025</v>
      </c>
    </row>
    <row r="403" spans="1:118" ht="13" x14ac:dyDescent="0.25">
      <c r="A403" s="80" t="s">
        <v>460</v>
      </c>
      <c r="B403" s="80" t="s">
        <v>39</v>
      </c>
      <c r="C403" s="72"/>
      <c r="D403" s="71" t="s">
        <v>147</v>
      </c>
      <c r="E403" s="142" t="s">
        <v>1010</v>
      </c>
      <c r="F403" s="71" t="s">
        <v>635</v>
      </c>
      <c r="G403" s="73">
        <v>45747</v>
      </c>
      <c r="H403" s="73">
        <v>45748</v>
      </c>
      <c r="I403" s="74" t="s">
        <v>1228</v>
      </c>
      <c r="J403" s="74" t="s">
        <v>613</v>
      </c>
      <c r="K403" s="75" t="s">
        <v>46</v>
      </c>
      <c r="L403" s="71"/>
      <c r="M403" s="38" t="str">
        <f t="shared" si="200"/>
        <v>6274</v>
      </c>
      <c r="N403" s="71">
        <v>6274001906</v>
      </c>
      <c r="O403" s="75"/>
      <c r="P403" s="76"/>
      <c r="Q403" s="77"/>
      <c r="R403" s="76">
        <v>185000000</v>
      </c>
      <c r="S403" s="170">
        <f t="shared" si="206"/>
        <v>1541666.6666666667</v>
      </c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>
        <f>+SUM(T403:AE403)</f>
        <v>0</v>
      </c>
      <c r="AG403" s="156">
        <v>0</v>
      </c>
      <c r="AH403" s="158">
        <v>0</v>
      </c>
      <c r="AI403" s="158">
        <v>0</v>
      </c>
      <c r="AJ403" s="158">
        <v>0</v>
      </c>
      <c r="AK403" s="158">
        <v>0</v>
      </c>
      <c r="AL403" s="158">
        <v>0</v>
      </c>
      <c r="AM403" s="158">
        <v>0</v>
      </c>
      <c r="AN403" s="158">
        <v>0</v>
      </c>
      <c r="AO403" s="158">
        <v>0</v>
      </c>
      <c r="AP403" s="158">
        <v>0</v>
      </c>
      <c r="AQ403" s="158">
        <v>0</v>
      </c>
      <c r="AR403" s="158">
        <v>0</v>
      </c>
      <c r="AS403" s="158">
        <v>0</v>
      </c>
      <c r="AT403" s="158">
        <f>+SUM(AH403:AS403)</f>
        <v>0</v>
      </c>
      <c r="AU403" s="156">
        <v>0</v>
      </c>
      <c r="AV403" s="158">
        <v>0</v>
      </c>
      <c r="AW403" s="158">
        <v>0</v>
      </c>
      <c r="AX403" s="158">
        <v>0</v>
      </c>
      <c r="AY403" s="158">
        <v>0</v>
      </c>
      <c r="AZ403" s="158">
        <v>0</v>
      </c>
      <c r="BA403" s="158">
        <v>0</v>
      </c>
      <c r="BB403" s="158">
        <v>0</v>
      </c>
      <c r="BC403" s="158">
        <v>0</v>
      </c>
      <c r="BD403" s="158">
        <v>0</v>
      </c>
      <c r="BE403" s="158">
        <v>0</v>
      </c>
      <c r="BF403" s="158">
        <v>0</v>
      </c>
      <c r="BG403" s="158">
        <v>0</v>
      </c>
      <c r="BH403" s="158">
        <f>+SUM(AV403:BG403)</f>
        <v>0</v>
      </c>
      <c r="BI403" s="156">
        <v>0</v>
      </c>
      <c r="BJ403" s="158"/>
      <c r="BK403" s="158"/>
      <c r="BL403" s="158"/>
      <c r="BM403" s="158"/>
      <c r="BN403" s="158"/>
      <c r="BO403" s="158"/>
      <c r="BP403" s="158"/>
      <c r="BQ403" s="158"/>
      <c r="BR403" s="158"/>
      <c r="BS403" s="158"/>
      <c r="BT403" s="158"/>
      <c r="BU403" s="158"/>
      <c r="BV403" s="158">
        <f>+SUM(BJ403:BU403)</f>
        <v>0</v>
      </c>
      <c r="BW403" s="156">
        <v>0</v>
      </c>
      <c r="BX403" s="155">
        <v>0</v>
      </c>
      <c r="BY403" s="155">
        <v>0</v>
      </c>
      <c r="BZ403" s="155">
        <v>0</v>
      </c>
      <c r="CA403" s="155">
        <v>0</v>
      </c>
      <c r="CB403" s="155">
        <v>0</v>
      </c>
      <c r="CC403" s="155">
        <v>0</v>
      </c>
      <c r="CD403" s="155">
        <v>0</v>
      </c>
      <c r="CE403" s="155">
        <v>0</v>
      </c>
      <c r="CF403" s="155">
        <v>0</v>
      </c>
      <c r="CG403" s="155">
        <v>0</v>
      </c>
      <c r="CH403" s="155">
        <v>0</v>
      </c>
      <c r="CI403" s="155">
        <v>0</v>
      </c>
      <c r="CJ403" s="155">
        <f>+SUM(BX403:CI403)</f>
        <v>0</v>
      </c>
      <c r="CK403" s="156">
        <f>+R403-CJ403</f>
        <v>185000000</v>
      </c>
      <c r="CL403" s="155">
        <v>0</v>
      </c>
      <c r="CM403" s="155">
        <v>0</v>
      </c>
      <c r="CN403" s="155">
        <v>0</v>
      </c>
      <c r="CO403" s="155">
        <v>5285714.2857142854</v>
      </c>
      <c r="CP403" s="155">
        <v>5285714.2857142854</v>
      </c>
      <c r="CQ403" s="155">
        <v>5285714.2857142854</v>
      </c>
      <c r="CR403" s="155">
        <v>5285714.2857142854</v>
      </c>
      <c r="CS403" s="155">
        <v>5285714.2857142854</v>
      </c>
      <c r="CT403" s="155">
        <v>5285714.2857142854</v>
      </c>
      <c r="CU403" s="155">
        <v>5285714.2857142854</v>
      </c>
      <c r="CV403" s="155">
        <v>5285714.2857142854</v>
      </c>
      <c r="CW403" s="155">
        <v>5285714.2857142854</v>
      </c>
      <c r="CX403" s="155">
        <f t="shared" si="201"/>
        <v>47571428.57142856</v>
      </c>
      <c r="CY403" s="155">
        <f>+CK403-CX403</f>
        <v>137428571.42857143</v>
      </c>
      <c r="CZ403" s="155">
        <f t="shared" si="205"/>
        <v>1541666.6666666667</v>
      </c>
      <c r="DA403" s="155">
        <v>1541666.6666666667</v>
      </c>
      <c r="DB403" s="155">
        <v>1541666.6666666667</v>
      </c>
      <c r="DC403" s="155">
        <v>1541666.6666666667</v>
      </c>
      <c r="DD403" s="155"/>
      <c r="DE403" s="155"/>
      <c r="DF403" s="155"/>
      <c r="DG403" s="155"/>
      <c r="DH403" s="155"/>
      <c r="DI403" s="155"/>
      <c r="DJ403" s="155"/>
      <c r="DK403" s="155"/>
      <c r="DL403" s="155">
        <f t="shared" si="202"/>
        <v>6166666.666666667</v>
      </c>
      <c r="DM403" s="155">
        <f t="shared" si="209"/>
        <v>131261904.76190476</v>
      </c>
      <c r="DN403" s="1">
        <f t="shared" si="210"/>
        <v>2025</v>
      </c>
    </row>
    <row r="404" spans="1:118" ht="13" x14ac:dyDescent="0.25">
      <c r="A404" s="80" t="s">
        <v>715</v>
      </c>
      <c r="B404" s="80" t="s">
        <v>39</v>
      </c>
      <c r="C404" s="72"/>
      <c r="D404" s="71" t="s">
        <v>781</v>
      </c>
      <c r="E404" s="142" t="s">
        <v>778</v>
      </c>
      <c r="F404" s="71" t="s">
        <v>779</v>
      </c>
      <c r="G404" s="73">
        <v>45747</v>
      </c>
      <c r="H404" s="73">
        <v>45748</v>
      </c>
      <c r="I404" s="74" t="s">
        <v>1247</v>
      </c>
      <c r="J404" s="74" t="s">
        <v>784</v>
      </c>
      <c r="K404" s="75" t="s">
        <v>785</v>
      </c>
      <c r="L404" s="75"/>
      <c r="M404" s="38" t="str">
        <f t="shared" si="200"/>
        <v>6424</v>
      </c>
      <c r="N404" s="160" t="s">
        <v>822</v>
      </c>
      <c r="O404" s="75"/>
      <c r="P404" s="76"/>
      <c r="Q404" s="77"/>
      <c r="R404" s="165">
        <v>487610783</v>
      </c>
      <c r="S404" s="170">
        <f t="shared" si="206"/>
        <v>5079278.989583333</v>
      </c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>
        <f>+SUM(T404:AE404)</f>
        <v>0</v>
      </c>
      <c r="AG404" s="156">
        <v>0</v>
      </c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  <c r="AS404" s="158"/>
      <c r="AT404" s="158"/>
      <c r="AU404" s="156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8"/>
      <c r="BF404" s="158"/>
      <c r="BG404" s="158"/>
      <c r="BH404" s="158"/>
      <c r="BI404" s="156"/>
      <c r="BJ404" s="158"/>
      <c r="BK404" s="158"/>
      <c r="BL404" s="158"/>
      <c r="BM404" s="158"/>
      <c r="BN404" s="158"/>
      <c r="BO404" s="158"/>
      <c r="BP404" s="158"/>
      <c r="BQ404" s="158"/>
      <c r="BR404" s="158"/>
      <c r="BS404" s="158"/>
      <c r="BT404" s="158"/>
      <c r="BU404" s="158"/>
      <c r="BV404" s="158">
        <f>+SUM(BJ404:BU404)</f>
        <v>0</v>
      </c>
      <c r="BW404" s="156">
        <v>0</v>
      </c>
      <c r="BX404" s="155">
        <v>0</v>
      </c>
      <c r="BY404" s="155">
        <v>0</v>
      </c>
      <c r="BZ404" s="155">
        <v>0</v>
      </c>
      <c r="CA404" s="155">
        <v>0</v>
      </c>
      <c r="CB404" s="155">
        <v>0</v>
      </c>
      <c r="CC404" s="155">
        <v>0</v>
      </c>
      <c r="CD404" s="155">
        <v>0</v>
      </c>
      <c r="CE404" s="155">
        <v>0</v>
      </c>
      <c r="CF404" s="155">
        <v>0</v>
      </c>
      <c r="CG404" s="155">
        <v>0</v>
      </c>
      <c r="CH404" s="155">
        <v>0</v>
      </c>
      <c r="CI404" s="155">
        <v>0</v>
      </c>
      <c r="CJ404" s="158">
        <f>+SUM(BX404:CI404)</f>
        <v>0</v>
      </c>
      <c r="CK404" s="156">
        <f>+R404-CJ404</f>
        <v>487610783</v>
      </c>
      <c r="CL404" s="155">
        <v>0</v>
      </c>
      <c r="CM404" s="155">
        <v>0</v>
      </c>
      <c r="CN404" s="155">
        <v>0</v>
      </c>
      <c r="CO404" s="155">
        <v>13544743.972222222</v>
      </c>
      <c r="CP404" s="155">
        <v>13544743.972222222</v>
      </c>
      <c r="CQ404" s="155">
        <v>13544743.972222222</v>
      </c>
      <c r="CR404" s="155">
        <v>13544743.972222222</v>
      </c>
      <c r="CS404" s="155">
        <v>13544743.972222222</v>
      </c>
      <c r="CT404" s="155">
        <v>13544743.972222222</v>
      </c>
      <c r="CU404" s="155">
        <v>13544743.972222222</v>
      </c>
      <c r="CV404" s="155">
        <v>13544743.972222222</v>
      </c>
      <c r="CW404" s="155">
        <v>13544743.972222222</v>
      </c>
      <c r="CX404" s="155">
        <f t="shared" si="201"/>
        <v>121902695.75</v>
      </c>
      <c r="CY404" s="155">
        <f>+R404-CX404</f>
        <v>365708087.25</v>
      </c>
      <c r="CZ404" s="155">
        <f t="shared" si="205"/>
        <v>5079278.989583333</v>
      </c>
      <c r="DA404" s="155">
        <v>5079278.989583333</v>
      </c>
      <c r="DB404" s="155">
        <v>5079278.989583333</v>
      </c>
      <c r="DC404" s="155">
        <v>5079278.989583333</v>
      </c>
      <c r="DD404" s="155"/>
      <c r="DE404" s="155"/>
      <c r="DF404" s="155"/>
      <c r="DG404" s="155"/>
      <c r="DH404" s="155"/>
      <c r="DI404" s="155"/>
      <c r="DJ404" s="155"/>
      <c r="DK404" s="155"/>
      <c r="DL404" s="155">
        <f t="shared" si="202"/>
        <v>20317115.958333332</v>
      </c>
      <c r="DM404" s="155">
        <f t="shared" si="209"/>
        <v>345390971.29166669</v>
      </c>
      <c r="DN404" s="1">
        <f t="shared" si="210"/>
        <v>2025</v>
      </c>
    </row>
    <row r="405" spans="1:118" ht="13" x14ac:dyDescent="0.25">
      <c r="A405" s="80" t="s">
        <v>460</v>
      </c>
      <c r="B405" s="80" t="s">
        <v>39</v>
      </c>
      <c r="C405" s="72"/>
      <c r="D405" s="71" t="s">
        <v>88</v>
      </c>
      <c r="E405" s="142" t="s">
        <v>1011</v>
      </c>
      <c r="F405" s="71" t="s">
        <v>636</v>
      </c>
      <c r="G405" s="73">
        <v>45755</v>
      </c>
      <c r="H405" s="73">
        <v>45778</v>
      </c>
      <c r="I405" s="74" t="s">
        <v>1228</v>
      </c>
      <c r="J405" s="74" t="s">
        <v>637</v>
      </c>
      <c r="K405" s="75" t="s">
        <v>87</v>
      </c>
      <c r="L405" s="71"/>
      <c r="M405" s="38" t="str">
        <f t="shared" si="200"/>
        <v>6274</v>
      </c>
      <c r="N405" s="71">
        <v>6274001905</v>
      </c>
      <c r="O405" s="75"/>
      <c r="P405" s="76"/>
      <c r="Q405" s="77"/>
      <c r="R405" s="76">
        <v>37962963</v>
      </c>
      <c r="S405" s="170">
        <f t="shared" si="206"/>
        <v>316358.02500000002</v>
      </c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>
        <f>+SUM(T405:AE405)</f>
        <v>0</v>
      </c>
      <c r="AG405" s="156">
        <v>0</v>
      </c>
      <c r="AH405" s="158">
        <v>0</v>
      </c>
      <c r="AI405" s="158">
        <v>0</v>
      </c>
      <c r="AJ405" s="158">
        <v>0</v>
      </c>
      <c r="AK405" s="158">
        <v>0</v>
      </c>
      <c r="AL405" s="158">
        <v>0</v>
      </c>
      <c r="AM405" s="158">
        <v>0</v>
      </c>
      <c r="AN405" s="158">
        <v>0</v>
      </c>
      <c r="AO405" s="158">
        <v>0</v>
      </c>
      <c r="AP405" s="158">
        <v>0</v>
      </c>
      <c r="AQ405" s="158">
        <v>0</v>
      </c>
      <c r="AR405" s="158">
        <v>0</v>
      </c>
      <c r="AS405" s="158">
        <v>0</v>
      </c>
      <c r="AT405" s="158">
        <f>+SUM(AH405:AS405)</f>
        <v>0</v>
      </c>
      <c r="AU405" s="156">
        <v>0</v>
      </c>
      <c r="AV405" s="158">
        <v>0</v>
      </c>
      <c r="AW405" s="158">
        <v>0</v>
      </c>
      <c r="AX405" s="158">
        <v>0</v>
      </c>
      <c r="AY405" s="158">
        <v>0</v>
      </c>
      <c r="AZ405" s="158">
        <v>0</v>
      </c>
      <c r="BA405" s="158">
        <v>0</v>
      </c>
      <c r="BB405" s="158">
        <v>0</v>
      </c>
      <c r="BC405" s="158">
        <v>0</v>
      </c>
      <c r="BD405" s="158">
        <v>0</v>
      </c>
      <c r="BE405" s="158">
        <v>0</v>
      </c>
      <c r="BF405" s="158">
        <v>0</v>
      </c>
      <c r="BG405" s="158">
        <v>0</v>
      </c>
      <c r="BH405" s="158">
        <f>+SUM(AV405:BG405)</f>
        <v>0</v>
      </c>
      <c r="BI405" s="156">
        <v>0</v>
      </c>
      <c r="BJ405" s="158"/>
      <c r="BK405" s="158"/>
      <c r="BL405" s="158"/>
      <c r="BM405" s="158"/>
      <c r="BN405" s="158"/>
      <c r="BO405" s="158"/>
      <c r="BP405" s="158"/>
      <c r="BQ405" s="158"/>
      <c r="BR405" s="158"/>
      <c r="BS405" s="158"/>
      <c r="BT405" s="158"/>
      <c r="BU405" s="158"/>
      <c r="BV405" s="158">
        <f>+SUM(BJ405:BU405)</f>
        <v>0</v>
      </c>
      <c r="BW405" s="156">
        <v>0</v>
      </c>
      <c r="BX405" s="155">
        <v>0</v>
      </c>
      <c r="BY405" s="155">
        <v>0</v>
      </c>
      <c r="BZ405" s="155">
        <v>0</v>
      </c>
      <c r="CA405" s="155">
        <v>0</v>
      </c>
      <c r="CB405" s="155">
        <v>0</v>
      </c>
      <c r="CC405" s="155">
        <v>0</v>
      </c>
      <c r="CD405" s="155">
        <v>0</v>
      </c>
      <c r="CE405" s="155">
        <v>0</v>
      </c>
      <c r="CF405" s="155">
        <v>0</v>
      </c>
      <c r="CG405" s="155">
        <v>0</v>
      </c>
      <c r="CH405" s="155">
        <v>0</v>
      </c>
      <c r="CI405" s="155">
        <v>0</v>
      </c>
      <c r="CJ405" s="158">
        <f>+SUM(BX405:CI405)</f>
        <v>0</v>
      </c>
      <c r="CK405" s="156">
        <f>+R405-CJ405</f>
        <v>37962963</v>
      </c>
      <c r="CL405" s="155">
        <v>0</v>
      </c>
      <c r="CM405" s="155">
        <v>0</v>
      </c>
      <c r="CN405" s="155">
        <v>0</v>
      </c>
      <c r="CO405" s="155">
        <v>0</v>
      </c>
      <c r="CP405" s="155">
        <v>1054526.75</v>
      </c>
      <c r="CQ405" s="155">
        <v>1054526.75</v>
      </c>
      <c r="CR405" s="155">
        <v>1054526.75</v>
      </c>
      <c r="CS405" s="155">
        <v>1054526.75</v>
      </c>
      <c r="CT405" s="155">
        <v>1054526.75</v>
      </c>
      <c r="CU405" s="155">
        <v>1054526.75</v>
      </c>
      <c r="CV405" s="155">
        <v>1054526.75</v>
      </c>
      <c r="CW405" s="155">
        <v>1054526.75</v>
      </c>
      <c r="CX405" s="155">
        <f t="shared" si="201"/>
        <v>8436214</v>
      </c>
      <c r="CY405" s="155">
        <f>+CK405-CX405</f>
        <v>29526749</v>
      </c>
      <c r="CZ405" s="155">
        <f t="shared" si="205"/>
        <v>316358.02500000002</v>
      </c>
      <c r="DA405" s="155">
        <v>316358.02500000002</v>
      </c>
      <c r="DB405" s="155">
        <v>316358.02500000002</v>
      </c>
      <c r="DC405" s="155">
        <v>316358.02500000002</v>
      </c>
      <c r="DD405" s="155"/>
      <c r="DE405" s="155"/>
      <c r="DF405" s="155"/>
      <c r="DG405" s="155"/>
      <c r="DH405" s="155"/>
      <c r="DI405" s="155"/>
      <c r="DJ405" s="155"/>
      <c r="DK405" s="155"/>
      <c r="DL405" s="155">
        <f t="shared" si="202"/>
        <v>1265432.1000000001</v>
      </c>
      <c r="DM405" s="155">
        <f t="shared" si="209"/>
        <v>28261316.899999999</v>
      </c>
      <c r="DN405" s="1">
        <f t="shared" si="210"/>
        <v>2025</v>
      </c>
    </row>
    <row r="406" spans="1:118" ht="13" x14ac:dyDescent="0.25">
      <c r="A406" s="80" t="s">
        <v>460</v>
      </c>
      <c r="B406" s="80" t="s">
        <v>39</v>
      </c>
      <c r="C406" s="72"/>
      <c r="D406" s="71" t="s">
        <v>88</v>
      </c>
      <c r="E406" s="142" t="s">
        <v>1012</v>
      </c>
      <c r="F406" s="71" t="s">
        <v>638</v>
      </c>
      <c r="G406" s="73">
        <v>45755</v>
      </c>
      <c r="H406" s="73">
        <v>45778</v>
      </c>
      <c r="I406" s="74" t="s">
        <v>1228</v>
      </c>
      <c r="J406" s="74" t="s">
        <v>637</v>
      </c>
      <c r="K406" s="75" t="s">
        <v>87</v>
      </c>
      <c r="L406" s="71"/>
      <c r="M406" s="38" t="str">
        <f t="shared" si="200"/>
        <v>6274</v>
      </c>
      <c r="N406" s="71">
        <v>6274001905</v>
      </c>
      <c r="O406" s="75"/>
      <c r="P406" s="76"/>
      <c r="Q406" s="77"/>
      <c r="R406" s="76">
        <v>37962963</v>
      </c>
      <c r="S406" s="170">
        <f t="shared" si="206"/>
        <v>316358.02500000002</v>
      </c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>
        <f>+SUM(T406:AE406)</f>
        <v>0</v>
      </c>
      <c r="AG406" s="156">
        <v>0</v>
      </c>
      <c r="AH406" s="158">
        <v>0</v>
      </c>
      <c r="AI406" s="158">
        <v>0</v>
      </c>
      <c r="AJ406" s="158">
        <v>0</v>
      </c>
      <c r="AK406" s="158">
        <v>0</v>
      </c>
      <c r="AL406" s="158">
        <v>0</v>
      </c>
      <c r="AM406" s="158">
        <v>0</v>
      </c>
      <c r="AN406" s="158">
        <v>0</v>
      </c>
      <c r="AO406" s="158">
        <v>0</v>
      </c>
      <c r="AP406" s="158">
        <v>0</v>
      </c>
      <c r="AQ406" s="158">
        <v>0</v>
      </c>
      <c r="AR406" s="158">
        <v>0</v>
      </c>
      <c r="AS406" s="158">
        <v>0</v>
      </c>
      <c r="AT406" s="158">
        <f>+SUM(AH406:AS406)</f>
        <v>0</v>
      </c>
      <c r="AU406" s="156">
        <v>0</v>
      </c>
      <c r="AV406" s="158">
        <v>0</v>
      </c>
      <c r="AW406" s="158">
        <v>0</v>
      </c>
      <c r="AX406" s="158">
        <v>0</v>
      </c>
      <c r="AY406" s="158">
        <v>0</v>
      </c>
      <c r="AZ406" s="158">
        <v>0</v>
      </c>
      <c r="BA406" s="158">
        <v>0</v>
      </c>
      <c r="BB406" s="158">
        <v>0</v>
      </c>
      <c r="BC406" s="158">
        <v>0</v>
      </c>
      <c r="BD406" s="158">
        <v>0</v>
      </c>
      <c r="BE406" s="158">
        <v>0</v>
      </c>
      <c r="BF406" s="158">
        <v>0</v>
      </c>
      <c r="BG406" s="158">
        <v>0</v>
      </c>
      <c r="BH406" s="158">
        <f>+SUM(AV406:BG406)</f>
        <v>0</v>
      </c>
      <c r="BI406" s="156">
        <v>0</v>
      </c>
      <c r="BJ406" s="158"/>
      <c r="BK406" s="158"/>
      <c r="BL406" s="158"/>
      <c r="BM406" s="158"/>
      <c r="BN406" s="158"/>
      <c r="BO406" s="158"/>
      <c r="BP406" s="158"/>
      <c r="BQ406" s="158"/>
      <c r="BR406" s="158"/>
      <c r="BS406" s="158"/>
      <c r="BT406" s="158"/>
      <c r="BU406" s="158"/>
      <c r="BV406" s="158">
        <f>+SUM(BJ406:BU406)</f>
        <v>0</v>
      </c>
      <c r="BW406" s="156">
        <v>0</v>
      </c>
      <c r="BX406" s="155">
        <v>0</v>
      </c>
      <c r="BY406" s="155">
        <v>0</v>
      </c>
      <c r="BZ406" s="155">
        <v>0</v>
      </c>
      <c r="CA406" s="155">
        <v>0</v>
      </c>
      <c r="CB406" s="155">
        <v>0</v>
      </c>
      <c r="CC406" s="155">
        <v>0</v>
      </c>
      <c r="CD406" s="155">
        <v>0</v>
      </c>
      <c r="CE406" s="155">
        <v>0</v>
      </c>
      <c r="CF406" s="155">
        <v>0</v>
      </c>
      <c r="CG406" s="155">
        <v>0</v>
      </c>
      <c r="CH406" s="155">
        <v>0</v>
      </c>
      <c r="CI406" s="155">
        <v>0</v>
      </c>
      <c r="CJ406" s="158">
        <f>+SUM(BX406:CI406)</f>
        <v>0</v>
      </c>
      <c r="CK406" s="156">
        <f>+R406-CJ406</f>
        <v>37962963</v>
      </c>
      <c r="CL406" s="155">
        <v>0</v>
      </c>
      <c r="CM406" s="155">
        <v>0</v>
      </c>
      <c r="CN406" s="155">
        <v>0</v>
      </c>
      <c r="CO406" s="155">
        <v>0</v>
      </c>
      <c r="CP406" s="155">
        <v>1054526.75</v>
      </c>
      <c r="CQ406" s="155">
        <v>1054526.75</v>
      </c>
      <c r="CR406" s="155">
        <v>1054526.75</v>
      </c>
      <c r="CS406" s="155">
        <v>1054526.75</v>
      </c>
      <c r="CT406" s="155">
        <v>1054526.75</v>
      </c>
      <c r="CU406" s="155">
        <v>1054526.75</v>
      </c>
      <c r="CV406" s="155">
        <v>1054526.75</v>
      </c>
      <c r="CW406" s="155">
        <v>1054526.75</v>
      </c>
      <c r="CX406" s="155">
        <f t="shared" si="201"/>
        <v>8436214</v>
      </c>
      <c r="CY406" s="155">
        <f>+CK406-CX406</f>
        <v>29526749</v>
      </c>
      <c r="CZ406" s="155">
        <f t="shared" si="205"/>
        <v>316358.02500000002</v>
      </c>
      <c r="DA406" s="155">
        <v>316358.02500000002</v>
      </c>
      <c r="DB406" s="155">
        <v>316358.02500000002</v>
      </c>
      <c r="DC406" s="155">
        <v>316358.02500000002</v>
      </c>
      <c r="DD406" s="155"/>
      <c r="DE406" s="155"/>
      <c r="DF406" s="155"/>
      <c r="DG406" s="155"/>
      <c r="DH406" s="155"/>
      <c r="DI406" s="155"/>
      <c r="DJ406" s="155"/>
      <c r="DK406" s="155"/>
      <c r="DL406" s="155">
        <f t="shared" si="202"/>
        <v>1265432.1000000001</v>
      </c>
      <c r="DM406" s="155">
        <f t="shared" si="209"/>
        <v>28261316.899999999</v>
      </c>
      <c r="DN406" s="1">
        <f t="shared" si="210"/>
        <v>2025</v>
      </c>
    </row>
    <row r="407" spans="1:118" ht="13" x14ac:dyDescent="0.25">
      <c r="A407" s="80" t="s">
        <v>460</v>
      </c>
      <c r="B407" s="80" t="s">
        <v>39</v>
      </c>
      <c r="C407" s="72"/>
      <c r="D407" s="71" t="s">
        <v>64</v>
      </c>
      <c r="E407" s="142" t="s">
        <v>1013</v>
      </c>
      <c r="F407" s="71" t="s">
        <v>639</v>
      </c>
      <c r="G407" s="73">
        <v>45755</v>
      </c>
      <c r="H407" s="73">
        <v>45778</v>
      </c>
      <c r="I407" s="74" t="s">
        <v>1228</v>
      </c>
      <c r="J407" s="74" t="s">
        <v>640</v>
      </c>
      <c r="K407" s="75" t="s">
        <v>641</v>
      </c>
      <c r="L407" s="71"/>
      <c r="M407" s="38" t="str">
        <f t="shared" si="200"/>
        <v>6274</v>
      </c>
      <c r="N407" s="71">
        <v>6274001909</v>
      </c>
      <c r="O407" s="75"/>
      <c r="P407" s="76"/>
      <c r="Q407" s="77"/>
      <c r="R407" s="76">
        <v>30905000</v>
      </c>
      <c r="S407" s="170">
        <f t="shared" si="206"/>
        <v>257541.66666666666</v>
      </c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>
        <f>+SUM(T407:AE407)</f>
        <v>0</v>
      </c>
      <c r="AG407" s="156">
        <v>0</v>
      </c>
      <c r="AH407" s="158">
        <v>0</v>
      </c>
      <c r="AI407" s="158">
        <v>0</v>
      </c>
      <c r="AJ407" s="158">
        <v>0</v>
      </c>
      <c r="AK407" s="158">
        <v>0</v>
      </c>
      <c r="AL407" s="158">
        <v>0</v>
      </c>
      <c r="AM407" s="158">
        <v>0</v>
      </c>
      <c r="AN407" s="158">
        <v>0</v>
      </c>
      <c r="AO407" s="158">
        <v>0</v>
      </c>
      <c r="AP407" s="158">
        <v>0</v>
      </c>
      <c r="AQ407" s="158">
        <v>0</v>
      </c>
      <c r="AR407" s="158">
        <v>0</v>
      </c>
      <c r="AS407" s="158">
        <v>0</v>
      </c>
      <c r="AT407" s="158">
        <f>+SUM(AH407:AS407)</f>
        <v>0</v>
      </c>
      <c r="AU407" s="156">
        <v>0</v>
      </c>
      <c r="AV407" s="158">
        <v>0</v>
      </c>
      <c r="AW407" s="158">
        <v>0</v>
      </c>
      <c r="AX407" s="158">
        <v>0</v>
      </c>
      <c r="AY407" s="158">
        <v>0</v>
      </c>
      <c r="AZ407" s="158">
        <v>0</v>
      </c>
      <c r="BA407" s="158">
        <v>0</v>
      </c>
      <c r="BB407" s="158">
        <v>0</v>
      </c>
      <c r="BC407" s="158">
        <v>0</v>
      </c>
      <c r="BD407" s="158">
        <v>0</v>
      </c>
      <c r="BE407" s="158">
        <v>0</v>
      </c>
      <c r="BF407" s="158">
        <v>0</v>
      </c>
      <c r="BG407" s="158">
        <v>0</v>
      </c>
      <c r="BH407" s="158">
        <f>+SUM(AV407:BG407)</f>
        <v>0</v>
      </c>
      <c r="BI407" s="156">
        <v>0</v>
      </c>
      <c r="BJ407" s="158"/>
      <c r="BK407" s="158"/>
      <c r="BL407" s="158"/>
      <c r="BM407" s="158"/>
      <c r="BN407" s="158"/>
      <c r="BO407" s="158"/>
      <c r="BP407" s="158"/>
      <c r="BQ407" s="158"/>
      <c r="BR407" s="158"/>
      <c r="BS407" s="158"/>
      <c r="BT407" s="158"/>
      <c r="BU407" s="158"/>
      <c r="BV407" s="158">
        <f>+SUM(BJ407:BU407)</f>
        <v>0</v>
      </c>
      <c r="BW407" s="156">
        <v>0</v>
      </c>
      <c r="BX407" s="155">
        <v>0</v>
      </c>
      <c r="BY407" s="155">
        <v>0</v>
      </c>
      <c r="BZ407" s="155">
        <v>0</v>
      </c>
      <c r="CA407" s="155">
        <v>0</v>
      </c>
      <c r="CB407" s="155">
        <v>0</v>
      </c>
      <c r="CC407" s="155">
        <v>0</v>
      </c>
      <c r="CD407" s="155">
        <v>0</v>
      </c>
      <c r="CE407" s="155">
        <v>0</v>
      </c>
      <c r="CF407" s="155">
        <v>0</v>
      </c>
      <c r="CG407" s="155">
        <v>0</v>
      </c>
      <c r="CH407" s="155">
        <v>0</v>
      </c>
      <c r="CI407" s="155">
        <v>0</v>
      </c>
      <c r="CJ407" s="158">
        <f>+SUM(BX407:CI407)</f>
        <v>0</v>
      </c>
      <c r="CK407" s="156">
        <f>+R407-CJ407</f>
        <v>30905000</v>
      </c>
      <c r="CL407" s="155">
        <v>0</v>
      </c>
      <c r="CM407" s="155">
        <v>0</v>
      </c>
      <c r="CN407" s="155">
        <v>0</v>
      </c>
      <c r="CO407" s="155">
        <v>0</v>
      </c>
      <c r="CP407" s="155">
        <v>858472.22222222225</v>
      </c>
      <c r="CQ407" s="155">
        <v>858472.22222222225</v>
      </c>
      <c r="CR407" s="155">
        <v>858472.22222222225</v>
      </c>
      <c r="CS407" s="155">
        <v>858472.22222222225</v>
      </c>
      <c r="CT407" s="155">
        <v>858472.22222222225</v>
      </c>
      <c r="CU407" s="155">
        <v>858472.22222222225</v>
      </c>
      <c r="CV407" s="155">
        <v>858472.22222222225</v>
      </c>
      <c r="CW407" s="155">
        <v>858472.22222222225</v>
      </c>
      <c r="CX407" s="155">
        <f t="shared" si="201"/>
        <v>6867777.7777777771</v>
      </c>
      <c r="CY407" s="155">
        <f>+CK407-CX407</f>
        <v>24037222.222222224</v>
      </c>
      <c r="CZ407" s="155">
        <f t="shared" si="205"/>
        <v>257541.66666666666</v>
      </c>
      <c r="DA407" s="155">
        <v>257541.66666666666</v>
      </c>
      <c r="DB407" s="155">
        <v>257541.66666666666</v>
      </c>
      <c r="DC407" s="155">
        <v>257541.66666666666</v>
      </c>
      <c r="DD407" s="155"/>
      <c r="DE407" s="155"/>
      <c r="DF407" s="155"/>
      <c r="DG407" s="155"/>
      <c r="DH407" s="155"/>
      <c r="DI407" s="155"/>
      <c r="DJ407" s="155"/>
      <c r="DK407" s="155"/>
      <c r="DL407" s="155">
        <f t="shared" si="202"/>
        <v>1030166.6666666666</v>
      </c>
      <c r="DM407" s="155">
        <f t="shared" si="209"/>
        <v>23007055.555555556</v>
      </c>
      <c r="DN407" s="1">
        <f t="shared" si="210"/>
        <v>2025</v>
      </c>
    </row>
    <row r="408" spans="1:118" ht="13" x14ac:dyDescent="0.25">
      <c r="A408" s="80" t="s">
        <v>344</v>
      </c>
      <c r="B408" s="71" t="s">
        <v>196</v>
      </c>
      <c r="C408" s="72" t="s">
        <v>197</v>
      </c>
      <c r="D408" s="71" t="s">
        <v>147</v>
      </c>
      <c r="E408" s="142" t="s">
        <v>1067</v>
      </c>
      <c r="F408" s="71" t="s">
        <v>451</v>
      </c>
      <c r="G408" s="73">
        <v>45777</v>
      </c>
      <c r="H408" s="73">
        <v>45778</v>
      </c>
      <c r="I408" s="74" t="s">
        <v>1223</v>
      </c>
      <c r="J408" s="142" t="s">
        <v>276</v>
      </c>
      <c r="K408" s="75" t="s">
        <v>277</v>
      </c>
      <c r="L408" s="80" t="s">
        <v>278</v>
      </c>
      <c r="M408" s="83" t="str">
        <f t="shared" si="200"/>
        <v>6274</v>
      </c>
      <c r="N408" s="71">
        <v>6274001906</v>
      </c>
      <c r="O408" s="75"/>
      <c r="P408" s="76"/>
      <c r="Q408" s="77"/>
      <c r="R408" s="76">
        <v>258957539</v>
      </c>
      <c r="S408" s="170">
        <f t="shared" si="206"/>
        <v>1798316.2430555555</v>
      </c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6"/>
      <c r="AH408" s="158"/>
      <c r="AI408" s="158"/>
      <c r="AJ408" s="158"/>
      <c r="AK408" s="158"/>
      <c r="AL408" s="158"/>
      <c r="AM408" s="158"/>
      <c r="AN408" s="158"/>
      <c r="AO408" s="158"/>
      <c r="AP408" s="158"/>
      <c r="AQ408" s="158"/>
      <c r="AR408" s="158"/>
      <c r="AS408" s="158"/>
      <c r="AT408" s="158"/>
      <c r="AU408" s="156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8"/>
      <c r="BF408" s="158"/>
      <c r="BG408" s="158"/>
      <c r="BH408" s="158"/>
      <c r="BI408" s="156"/>
      <c r="BJ408" s="158"/>
      <c r="BK408" s="158"/>
      <c r="BL408" s="158"/>
      <c r="BM408" s="158"/>
      <c r="BN408" s="158"/>
      <c r="BO408" s="158"/>
      <c r="BP408" s="158"/>
      <c r="BQ408" s="158"/>
      <c r="BR408" s="158"/>
      <c r="BS408" s="158"/>
      <c r="BT408" s="158"/>
      <c r="BU408" s="158"/>
      <c r="BV408" s="158"/>
      <c r="BW408" s="156"/>
      <c r="BX408" s="157"/>
      <c r="BY408" s="157"/>
      <c r="BZ408" s="157"/>
      <c r="CA408" s="157"/>
      <c r="CB408" s="157"/>
      <c r="CC408" s="157"/>
      <c r="CD408" s="157"/>
      <c r="CE408" s="157"/>
      <c r="CF408" s="157"/>
      <c r="CG408" s="157"/>
      <c r="CH408" s="157"/>
      <c r="CI408" s="157"/>
      <c r="CJ408" s="158"/>
      <c r="CK408" s="156"/>
      <c r="CL408" s="155">
        <v>0</v>
      </c>
      <c r="CM408" s="155">
        <v>0</v>
      </c>
      <c r="CN408" s="155">
        <v>0</v>
      </c>
      <c r="CO408" s="155">
        <v>0</v>
      </c>
      <c r="CP408" s="155">
        <v>7193264.972222222</v>
      </c>
      <c r="CQ408" s="155">
        <v>7193264.972222222</v>
      </c>
      <c r="CR408" s="155">
        <v>7193264.972222222</v>
      </c>
      <c r="CS408" s="155">
        <v>7193264.972222222</v>
      </c>
      <c r="CT408" s="155">
        <v>7193264.972222222</v>
      </c>
      <c r="CU408" s="155">
        <v>7193264.972222222</v>
      </c>
      <c r="CV408" s="155">
        <v>7193264.972222222</v>
      </c>
      <c r="CW408" s="155">
        <v>7193264.972222222</v>
      </c>
      <c r="CX408" s="155">
        <f t="shared" si="201"/>
        <v>57546119.777777784</v>
      </c>
      <c r="CY408" s="155">
        <f>+R408-CX408</f>
        <v>201411419.22222221</v>
      </c>
      <c r="CZ408" s="155">
        <f t="shared" si="205"/>
        <v>1798316.2430555555</v>
      </c>
      <c r="DA408" s="155">
        <v>1798316.2430555555</v>
      </c>
      <c r="DB408" s="155">
        <v>1798316.2430555555</v>
      </c>
      <c r="DC408" s="155">
        <v>1798316.2430555555</v>
      </c>
      <c r="DD408" s="155"/>
      <c r="DE408" s="155"/>
      <c r="DF408" s="155"/>
      <c r="DG408" s="155"/>
      <c r="DH408" s="155"/>
      <c r="DI408" s="155"/>
      <c r="DJ408" s="155"/>
      <c r="DK408" s="155"/>
      <c r="DL408" s="155">
        <f t="shared" si="202"/>
        <v>7193264.972222222</v>
      </c>
      <c r="DM408" s="155">
        <f t="shared" si="209"/>
        <v>194218154.25</v>
      </c>
      <c r="DN408" s="1">
        <f t="shared" si="210"/>
        <v>2025</v>
      </c>
    </row>
    <row r="409" spans="1:118" ht="13" x14ac:dyDescent="0.25">
      <c r="A409" s="80" t="s">
        <v>344</v>
      </c>
      <c r="B409" s="71" t="s">
        <v>205</v>
      </c>
      <c r="C409" s="72" t="s">
        <v>206</v>
      </c>
      <c r="D409" s="71" t="s">
        <v>147</v>
      </c>
      <c r="E409" s="142" t="s">
        <v>1068</v>
      </c>
      <c r="F409" s="71" t="s">
        <v>452</v>
      </c>
      <c r="G409" s="73">
        <v>45777</v>
      </c>
      <c r="H409" s="73">
        <v>45778</v>
      </c>
      <c r="I409" s="74" t="s">
        <v>1223</v>
      </c>
      <c r="J409" s="142" t="s">
        <v>453</v>
      </c>
      <c r="K409" s="75" t="s">
        <v>454</v>
      </c>
      <c r="L409" s="80" t="s">
        <v>239</v>
      </c>
      <c r="M409" s="83" t="str">
        <f t="shared" si="200"/>
        <v>6274</v>
      </c>
      <c r="N409" s="71">
        <v>6274001906</v>
      </c>
      <c r="O409" s="75"/>
      <c r="P409" s="76"/>
      <c r="Q409" s="77"/>
      <c r="R409" s="76">
        <v>129302154</v>
      </c>
      <c r="S409" s="170">
        <f t="shared" si="206"/>
        <v>897931.625</v>
      </c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6"/>
      <c r="AH409" s="158"/>
      <c r="AI409" s="158"/>
      <c r="AJ409" s="158"/>
      <c r="AK409" s="158"/>
      <c r="AL409" s="158"/>
      <c r="AM409" s="158"/>
      <c r="AN409" s="158"/>
      <c r="AO409" s="158"/>
      <c r="AP409" s="158"/>
      <c r="AQ409" s="158"/>
      <c r="AR409" s="158"/>
      <c r="AS409" s="158"/>
      <c r="AT409" s="158"/>
      <c r="AU409" s="156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8"/>
      <c r="BF409" s="158"/>
      <c r="BG409" s="158"/>
      <c r="BH409" s="158"/>
      <c r="BI409" s="156"/>
      <c r="BJ409" s="158"/>
      <c r="BK409" s="158"/>
      <c r="BL409" s="158"/>
      <c r="BM409" s="158"/>
      <c r="BN409" s="158"/>
      <c r="BO409" s="158"/>
      <c r="BP409" s="158"/>
      <c r="BQ409" s="158"/>
      <c r="BR409" s="158"/>
      <c r="BS409" s="158"/>
      <c r="BT409" s="158"/>
      <c r="BU409" s="158"/>
      <c r="BV409" s="158"/>
      <c r="BW409" s="156"/>
      <c r="BX409" s="157"/>
      <c r="BY409" s="157"/>
      <c r="BZ409" s="157"/>
      <c r="CA409" s="157"/>
      <c r="CB409" s="157"/>
      <c r="CC409" s="157"/>
      <c r="CD409" s="157"/>
      <c r="CE409" s="157"/>
      <c r="CF409" s="157"/>
      <c r="CG409" s="157"/>
      <c r="CH409" s="157"/>
      <c r="CI409" s="157"/>
      <c r="CJ409" s="158"/>
      <c r="CK409" s="156"/>
      <c r="CL409" s="155">
        <v>0</v>
      </c>
      <c r="CM409" s="155">
        <v>0</v>
      </c>
      <c r="CN409" s="155">
        <v>0</v>
      </c>
      <c r="CO409" s="155">
        <v>0</v>
      </c>
      <c r="CP409" s="155">
        <v>3591726.5</v>
      </c>
      <c r="CQ409" s="155">
        <v>3591726.5</v>
      </c>
      <c r="CR409" s="155">
        <v>3591726.5</v>
      </c>
      <c r="CS409" s="155">
        <v>3591726.5</v>
      </c>
      <c r="CT409" s="155">
        <v>3591726.5</v>
      </c>
      <c r="CU409" s="155">
        <v>3591726.5</v>
      </c>
      <c r="CV409" s="155">
        <v>3591726.5</v>
      </c>
      <c r="CW409" s="155">
        <v>3591726.5</v>
      </c>
      <c r="CX409" s="155">
        <f t="shared" si="201"/>
        <v>28733812</v>
      </c>
      <c r="CY409" s="155">
        <f>+R409-CX409</f>
        <v>100568342</v>
      </c>
      <c r="CZ409" s="155">
        <f t="shared" si="205"/>
        <v>897931.625</v>
      </c>
      <c r="DA409" s="155">
        <v>897931.625</v>
      </c>
      <c r="DB409" s="155">
        <v>897931.625</v>
      </c>
      <c r="DC409" s="155">
        <v>897931.625</v>
      </c>
      <c r="DD409" s="155"/>
      <c r="DE409" s="155"/>
      <c r="DF409" s="155"/>
      <c r="DG409" s="155"/>
      <c r="DH409" s="155"/>
      <c r="DI409" s="155"/>
      <c r="DJ409" s="155"/>
      <c r="DK409" s="155"/>
      <c r="DL409" s="155">
        <f t="shared" si="202"/>
        <v>3591726.5</v>
      </c>
      <c r="DM409" s="155">
        <f t="shared" si="209"/>
        <v>96976615.5</v>
      </c>
      <c r="DN409" s="1">
        <f t="shared" si="210"/>
        <v>2025</v>
      </c>
    </row>
    <row r="410" spans="1:118" ht="13" x14ac:dyDescent="0.25">
      <c r="A410" s="80" t="s">
        <v>344</v>
      </c>
      <c r="B410" s="71" t="s">
        <v>205</v>
      </c>
      <c r="C410" s="72" t="s">
        <v>206</v>
      </c>
      <c r="D410" s="71" t="s">
        <v>147</v>
      </c>
      <c r="E410" s="142" t="s">
        <v>1069</v>
      </c>
      <c r="F410" s="71" t="s">
        <v>455</v>
      </c>
      <c r="G410" s="73">
        <v>45777</v>
      </c>
      <c r="H410" s="73">
        <v>45778</v>
      </c>
      <c r="I410" s="74" t="s">
        <v>1223</v>
      </c>
      <c r="J410" s="142" t="s">
        <v>456</v>
      </c>
      <c r="K410" s="75" t="s">
        <v>457</v>
      </c>
      <c r="L410" s="80" t="s">
        <v>363</v>
      </c>
      <c r="M410" s="83" t="str">
        <f t="shared" si="200"/>
        <v>6274</v>
      </c>
      <c r="N410" s="71">
        <v>6274001906</v>
      </c>
      <c r="O410" s="75"/>
      <c r="P410" s="76"/>
      <c r="Q410" s="77"/>
      <c r="R410" s="76">
        <v>129302155</v>
      </c>
      <c r="S410" s="170">
        <f t="shared" si="206"/>
        <v>897931.6319444445</v>
      </c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6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  <c r="AS410" s="158"/>
      <c r="AT410" s="158"/>
      <c r="AU410" s="156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158"/>
      <c r="BH410" s="158"/>
      <c r="BI410" s="156"/>
      <c r="BJ410" s="158"/>
      <c r="BK410" s="158"/>
      <c r="BL410" s="158"/>
      <c r="BM410" s="158"/>
      <c r="BN410" s="158"/>
      <c r="BO410" s="158"/>
      <c r="BP410" s="158"/>
      <c r="BQ410" s="158"/>
      <c r="BR410" s="158"/>
      <c r="BS410" s="158"/>
      <c r="BT410" s="158"/>
      <c r="BU410" s="158"/>
      <c r="BV410" s="158"/>
      <c r="BW410" s="156"/>
      <c r="BX410" s="157"/>
      <c r="BY410" s="157"/>
      <c r="BZ410" s="157"/>
      <c r="CA410" s="157"/>
      <c r="CB410" s="157"/>
      <c r="CC410" s="157"/>
      <c r="CD410" s="157"/>
      <c r="CE410" s="157"/>
      <c r="CF410" s="157"/>
      <c r="CG410" s="157"/>
      <c r="CH410" s="157"/>
      <c r="CI410" s="157"/>
      <c r="CJ410" s="158"/>
      <c r="CK410" s="156"/>
      <c r="CL410" s="155">
        <v>0</v>
      </c>
      <c r="CM410" s="155">
        <v>0</v>
      </c>
      <c r="CN410" s="155">
        <v>0</v>
      </c>
      <c r="CO410" s="155">
        <v>0</v>
      </c>
      <c r="CP410" s="155">
        <v>3591726.527777778</v>
      </c>
      <c r="CQ410" s="155">
        <v>3591726.527777778</v>
      </c>
      <c r="CR410" s="155">
        <v>3591726.527777778</v>
      </c>
      <c r="CS410" s="155">
        <v>3591726.527777778</v>
      </c>
      <c r="CT410" s="155">
        <v>3591726.527777778</v>
      </c>
      <c r="CU410" s="155">
        <v>3591726.527777778</v>
      </c>
      <c r="CV410" s="155">
        <v>3591726.527777778</v>
      </c>
      <c r="CW410" s="155">
        <v>3591726.527777778</v>
      </c>
      <c r="CX410" s="155">
        <f t="shared" si="201"/>
        <v>28733812.222222216</v>
      </c>
      <c r="CY410" s="155">
        <f>+R410-CX410</f>
        <v>100568342.77777779</v>
      </c>
      <c r="CZ410" s="155">
        <f t="shared" si="205"/>
        <v>897931.6319444445</v>
      </c>
      <c r="DA410" s="155">
        <v>897931.6319444445</v>
      </c>
      <c r="DB410" s="155">
        <v>897931.6319444445</v>
      </c>
      <c r="DC410" s="155">
        <v>897931.6319444445</v>
      </c>
      <c r="DD410" s="155"/>
      <c r="DE410" s="155"/>
      <c r="DF410" s="155"/>
      <c r="DG410" s="155"/>
      <c r="DH410" s="155"/>
      <c r="DI410" s="155"/>
      <c r="DJ410" s="155"/>
      <c r="DK410" s="155"/>
      <c r="DL410" s="155">
        <f t="shared" si="202"/>
        <v>3591726.527777778</v>
      </c>
      <c r="DM410" s="155">
        <f t="shared" si="209"/>
        <v>96976616.250000015</v>
      </c>
      <c r="DN410" s="1">
        <f t="shared" si="210"/>
        <v>2025</v>
      </c>
    </row>
    <row r="411" spans="1:118" ht="13" x14ac:dyDescent="0.25">
      <c r="A411" s="80" t="s">
        <v>344</v>
      </c>
      <c r="B411" s="71" t="s">
        <v>196</v>
      </c>
      <c r="C411" s="72" t="s">
        <v>213</v>
      </c>
      <c r="D411" s="71" t="s">
        <v>147</v>
      </c>
      <c r="E411" s="142" t="s">
        <v>1070</v>
      </c>
      <c r="F411" s="71" t="s">
        <v>458</v>
      </c>
      <c r="G411" s="73">
        <v>45777</v>
      </c>
      <c r="H411" s="73">
        <v>45778</v>
      </c>
      <c r="I411" s="74" t="s">
        <v>1223</v>
      </c>
      <c r="J411" s="142" t="s">
        <v>292</v>
      </c>
      <c r="K411" s="75" t="s">
        <v>328</v>
      </c>
      <c r="L411" s="80" t="s">
        <v>253</v>
      </c>
      <c r="M411" s="83" t="str">
        <f t="shared" si="200"/>
        <v>6274</v>
      </c>
      <c r="N411" s="71">
        <v>6274001906</v>
      </c>
      <c r="O411" s="75"/>
      <c r="P411" s="76"/>
      <c r="Q411" s="77"/>
      <c r="R411" s="76">
        <v>258502218</v>
      </c>
      <c r="S411" s="170">
        <f t="shared" si="206"/>
        <v>1795154.2916666667</v>
      </c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6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  <c r="AS411" s="158"/>
      <c r="AT411" s="158"/>
      <c r="AU411" s="156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  <c r="BI411" s="156"/>
      <c r="BJ411" s="158"/>
      <c r="BK411" s="158"/>
      <c r="BL411" s="158"/>
      <c r="BM411" s="158"/>
      <c r="BN411" s="158"/>
      <c r="BO411" s="158"/>
      <c r="BP411" s="158"/>
      <c r="BQ411" s="158"/>
      <c r="BR411" s="158"/>
      <c r="BS411" s="158"/>
      <c r="BT411" s="158"/>
      <c r="BU411" s="158"/>
      <c r="BV411" s="158"/>
      <c r="BW411" s="156"/>
      <c r="BX411" s="157"/>
      <c r="BY411" s="157"/>
      <c r="BZ411" s="157"/>
      <c r="CA411" s="157"/>
      <c r="CB411" s="157"/>
      <c r="CC411" s="157"/>
      <c r="CD411" s="157"/>
      <c r="CE411" s="157"/>
      <c r="CF411" s="157"/>
      <c r="CG411" s="157"/>
      <c r="CH411" s="157"/>
      <c r="CI411" s="157"/>
      <c r="CJ411" s="158"/>
      <c r="CK411" s="156"/>
      <c r="CL411" s="155">
        <v>0</v>
      </c>
      <c r="CM411" s="155">
        <v>0</v>
      </c>
      <c r="CN411" s="155">
        <v>0</v>
      </c>
      <c r="CO411" s="155">
        <v>0</v>
      </c>
      <c r="CP411" s="155">
        <v>7180617.166666667</v>
      </c>
      <c r="CQ411" s="155">
        <v>7180617.166666667</v>
      </c>
      <c r="CR411" s="155">
        <v>7180617.166666667</v>
      </c>
      <c r="CS411" s="155">
        <v>7180617.166666667</v>
      </c>
      <c r="CT411" s="155">
        <v>7180617.166666667</v>
      </c>
      <c r="CU411" s="155">
        <v>7180617.166666667</v>
      </c>
      <c r="CV411" s="155">
        <v>7180617.166666667</v>
      </c>
      <c r="CW411" s="155">
        <v>7180617.166666667</v>
      </c>
      <c r="CX411" s="155">
        <f t="shared" si="201"/>
        <v>57444937.333333328</v>
      </c>
      <c r="CY411" s="155">
        <f>+R411-CX411</f>
        <v>201057280.66666669</v>
      </c>
      <c r="CZ411" s="155">
        <f t="shared" si="205"/>
        <v>1795154.2916666667</v>
      </c>
      <c r="DA411" s="155">
        <v>1795154.2916666667</v>
      </c>
      <c r="DB411" s="155">
        <v>1795154.2916666667</v>
      </c>
      <c r="DC411" s="155">
        <v>1795154.2916666667</v>
      </c>
      <c r="DD411" s="155"/>
      <c r="DE411" s="155"/>
      <c r="DF411" s="155"/>
      <c r="DG411" s="155"/>
      <c r="DH411" s="155"/>
      <c r="DI411" s="155"/>
      <c r="DJ411" s="155"/>
      <c r="DK411" s="155"/>
      <c r="DL411" s="155">
        <f t="shared" si="202"/>
        <v>7180617.166666667</v>
      </c>
      <c r="DM411" s="155">
        <f t="shared" si="209"/>
        <v>193876663.50000003</v>
      </c>
      <c r="DN411" s="1">
        <f t="shared" si="210"/>
        <v>2025</v>
      </c>
    </row>
    <row r="412" spans="1:118" ht="13" x14ac:dyDescent="0.25">
      <c r="A412" s="38" t="s">
        <v>662</v>
      </c>
      <c r="B412" s="38" t="s">
        <v>39</v>
      </c>
      <c r="C412" s="89"/>
      <c r="D412" s="38" t="s">
        <v>47</v>
      </c>
      <c r="E412" s="90" t="s">
        <v>660</v>
      </c>
      <c r="F412" s="38" t="s">
        <v>661</v>
      </c>
      <c r="G412" s="57">
        <v>45808</v>
      </c>
      <c r="H412" s="57">
        <v>45809</v>
      </c>
      <c r="I412" s="141" t="s">
        <v>1228</v>
      </c>
      <c r="J412" s="148" t="s">
        <v>721</v>
      </c>
      <c r="K412" s="96" t="s">
        <v>66</v>
      </c>
      <c r="L412" s="38"/>
      <c r="M412" s="38" t="str">
        <f t="shared" si="200"/>
        <v>6424</v>
      </c>
      <c r="N412" s="57" t="s">
        <v>837</v>
      </c>
      <c r="O412" s="96">
        <v>6274001901</v>
      </c>
      <c r="P412" s="92"/>
      <c r="Q412" s="58"/>
      <c r="R412" s="95">
        <v>72217040</v>
      </c>
      <c r="S412" s="93">
        <f t="shared" si="206"/>
        <v>601808.66666666663</v>
      </c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122"/>
      <c r="BQ412" s="122"/>
      <c r="BR412" s="122"/>
      <c r="BS412" s="122"/>
      <c r="BT412" s="122"/>
      <c r="BU412" s="122"/>
      <c r="BV412" s="95"/>
      <c r="BW412" s="95">
        <f>R412-BV412</f>
        <v>72217040</v>
      </c>
      <c r="BX412" s="61"/>
      <c r="BY412" s="61"/>
      <c r="BZ412" s="61"/>
      <c r="CA412" s="41"/>
      <c r="CB412" s="41"/>
      <c r="CC412" s="41"/>
      <c r="CD412" s="41"/>
      <c r="CE412" s="41"/>
      <c r="CF412" s="41"/>
      <c r="CG412" s="41"/>
      <c r="CH412" s="41"/>
      <c r="CI412" s="41"/>
      <c r="CJ412" s="95">
        <f>+SUM(BX412:CI412)</f>
        <v>0</v>
      </c>
      <c r="CK412" s="95">
        <f>+BW412-CJ412</f>
        <v>72217040</v>
      </c>
      <c r="CL412" s="41">
        <v>0</v>
      </c>
      <c r="CM412" s="41">
        <v>0</v>
      </c>
      <c r="CN412" s="41">
        <v>0</v>
      </c>
      <c r="CO412" s="41">
        <v>0</v>
      </c>
      <c r="CP412" s="41">
        <v>0</v>
      </c>
      <c r="CQ412" s="41">
        <v>1003014.4444444445</v>
      </c>
      <c r="CR412" s="41">
        <v>1003014.4444444445</v>
      </c>
      <c r="CS412" s="41">
        <v>1003014.4444444445</v>
      </c>
      <c r="CT412" s="41">
        <v>1003014.4444444445</v>
      </c>
      <c r="CU412" s="41">
        <v>1003014.4444444445</v>
      </c>
      <c r="CV412" s="41">
        <v>1003014.4444444445</v>
      </c>
      <c r="CW412" s="41">
        <v>1003014.4444444445</v>
      </c>
      <c r="CX412" s="41">
        <f t="shared" si="201"/>
        <v>7021101.1111111101</v>
      </c>
      <c r="CY412" s="41">
        <f>+CK412-CX412</f>
        <v>65195938.888888888</v>
      </c>
      <c r="CZ412" s="41">
        <f t="shared" si="205"/>
        <v>601808.66666666663</v>
      </c>
      <c r="DA412" s="41">
        <v>601808.66666666663</v>
      </c>
      <c r="DB412" s="41">
        <v>601808.66666666663</v>
      </c>
      <c r="DC412" s="41">
        <v>601808.66666666663</v>
      </c>
      <c r="DD412" s="41"/>
      <c r="DE412" s="41"/>
      <c r="DF412" s="41"/>
      <c r="DG412" s="41"/>
      <c r="DH412" s="41"/>
      <c r="DI412" s="41"/>
      <c r="DJ412" s="41"/>
      <c r="DK412" s="41"/>
      <c r="DL412" s="41">
        <f t="shared" si="202"/>
        <v>2407234.6666666665</v>
      </c>
      <c r="DM412" s="41">
        <f t="shared" si="209"/>
        <v>62788704.222222224</v>
      </c>
      <c r="DN412" s="42">
        <f t="shared" si="210"/>
        <v>2025</v>
      </c>
    </row>
    <row r="413" spans="1:118" ht="13" x14ac:dyDescent="0.25">
      <c r="A413" s="80" t="s">
        <v>460</v>
      </c>
      <c r="B413" s="80" t="s">
        <v>39</v>
      </c>
      <c r="C413" s="72"/>
      <c r="D413" s="71" t="s">
        <v>88</v>
      </c>
      <c r="E413" s="142" t="s">
        <v>786</v>
      </c>
      <c r="F413" s="71" t="s">
        <v>787</v>
      </c>
      <c r="G413" s="73">
        <v>45820</v>
      </c>
      <c r="H413" s="73">
        <v>45839</v>
      </c>
      <c r="I413" s="74" t="s">
        <v>1228</v>
      </c>
      <c r="J413" s="74" t="s">
        <v>613</v>
      </c>
      <c r="K413" s="75" t="s">
        <v>46</v>
      </c>
      <c r="L413" s="75"/>
      <c r="M413" s="38" t="str">
        <f t="shared" si="200"/>
        <v>6274</v>
      </c>
      <c r="N413" s="160" t="s">
        <v>823</v>
      </c>
      <c r="O413" s="75"/>
      <c r="P413" s="76"/>
      <c r="Q413" s="77"/>
      <c r="R413" s="165">
        <v>70750000</v>
      </c>
      <c r="S413" s="170">
        <f t="shared" si="206"/>
        <v>589583.33333333337</v>
      </c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>
        <f>+SUM(T413:AE413)</f>
        <v>0</v>
      </c>
      <c r="AG413" s="156">
        <v>0</v>
      </c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  <c r="AS413" s="158"/>
      <c r="AT413" s="158"/>
      <c r="AU413" s="156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158"/>
      <c r="BH413" s="158"/>
      <c r="BI413" s="156"/>
      <c r="BJ413" s="158"/>
      <c r="BK413" s="158"/>
      <c r="BL413" s="158"/>
      <c r="BM413" s="158"/>
      <c r="BN413" s="158"/>
      <c r="BO413" s="158"/>
      <c r="BP413" s="158"/>
      <c r="BQ413" s="158"/>
      <c r="BR413" s="158"/>
      <c r="BS413" s="158"/>
      <c r="BT413" s="158"/>
      <c r="BU413" s="158"/>
      <c r="BV413" s="158">
        <f>+SUM(BJ413:BU413)</f>
        <v>0</v>
      </c>
      <c r="BW413" s="156">
        <v>0</v>
      </c>
      <c r="BX413" s="155">
        <v>0</v>
      </c>
      <c r="BY413" s="155">
        <v>0</v>
      </c>
      <c r="BZ413" s="155">
        <v>0</v>
      </c>
      <c r="CA413" s="155">
        <v>0</v>
      </c>
      <c r="CB413" s="155">
        <v>0</v>
      </c>
      <c r="CC413" s="155">
        <v>0</v>
      </c>
      <c r="CD413" s="155">
        <v>0</v>
      </c>
      <c r="CE413" s="155">
        <v>0</v>
      </c>
      <c r="CF413" s="155">
        <v>0</v>
      </c>
      <c r="CG413" s="155">
        <v>0</v>
      </c>
      <c r="CH413" s="155">
        <v>0</v>
      </c>
      <c r="CI413" s="155">
        <v>0</v>
      </c>
      <c r="CJ413" s="158">
        <f>+SUM(BX413:CI413)</f>
        <v>0</v>
      </c>
      <c r="CK413" s="156">
        <f>+R413-CJ413</f>
        <v>70750000</v>
      </c>
      <c r="CL413" s="155">
        <v>0</v>
      </c>
      <c r="CM413" s="155">
        <v>0</v>
      </c>
      <c r="CN413" s="155">
        <v>0</v>
      </c>
      <c r="CO413" s="155">
        <v>0</v>
      </c>
      <c r="CP413" s="155">
        <v>0</v>
      </c>
      <c r="CQ413" s="155">
        <v>0</v>
      </c>
      <c r="CR413" s="155">
        <v>982638.88888888888</v>
      </c>
      <c r="CS413" s="155">
        <v>982638.88888888888</v>
      </c>
      <c r="CT413" s="155">
        <v>982638.88888888888</v>
      </c>
      <c r="CU413" s="155">
        <v>982638.88888888888</v>
      </c>
      <c r="CV413" s="155">
        <v>982638.88888888888</v>
      </c>
      <c r="CW413" s="155">
        <v>982638.88888888888</v>
      </c>
      <c r="CX413" s="155">
        <f t="shared" si="201"/>
        <v>5895833.333333333</v>
      </c>
      <c r="CY413" s="155">
        <f>+CK413-CX413</f>
        <v>64854166.666666664</v>
      </c>
      <c r="CZ413" s="155">
        <f t="shared" si="205"/>
        <v>589583.33333333337</v>
      </c>
      <c r="DA413" s="155">
        <v>589583.33333333337</v>
      </c>
      <c r="DB413" s="155">
        <v>589583.33333333337</v>
      </c>
      <c r="DC413" s="155">
        <v>589583.33333333337</v>
      </c>
      <c r="DD413" s="155"/>
      <c r="DE413" s="155"/>
      <c r="DF413" s="155"/>
      <c r="DG413" s="155"/>
      <c r="DH413" s="155"/>
      <c r="DI413" s="155"/>
      <c r="DJ413" s="155"/>
      <c r="DK413" s="155"/>
      <c r="DL413" s="155">
        <f t="shared" si="202"/>
        <v>2358333.3333333335</v>
      </c>
      <c r="DM413" s="155">
        <f t="shared" si="209"/>
        <v>62495833.333333328</v>
      </c>
      <c r="DN413" s="1">
        <f t="shared" si="210"/>
        <v>2025</v>
      </c>
    </row>
    <row r="414" spans="1:118" ht="13" x14ac:dyDescent="0.25">
      <c r="A414" s="80" t="s">
        <v>460</v>
      </c>
      <c r="B414" s="80" t="s">
        <v>39</v>
      </c>
      <c r="C414" s="72"/>
      <c r="D414" s="71" t="s">
        <v>88</v>
      </c>
      <c r="E414" s="142" t="s">
        <v>788</v>
      </c>
      <c r="F414" s="71" t="s">
        <v>789</v>
      </c>
      <c r="G414" s="73">
        <v>45826</v>
      </c>
      <c r="H414" s="73">
        <v>45839</v>
      </c>
      <c r="I414" s="74" t="s">
        <v>1228</v>
      </c>
      <c r="J414" s="74" t="s">
        <v>94</v>
      </c>
      <c r="K414" s="75" t="s">
        <v>66</v>
      </c>
      <c r="L414" s="71"/>
      <c r="M414" s="38" t="str">
        <f t="shared" si="200"/>
        <v>6274</v>
      </c>
      <c r="N414" s="160" t="s">
        <v>823</v>
      </c>
      <c r="O414" s="75"/>
      <c r="P414" s="76"/>
      <c r="Q414" s="77"/>
      <c r="R414" s="165">
        <v>37962963</v>
      </c>
      <c r="S414" s="170">
        <f t="shared" si="206"/>
        <v>316358.02500000002</v>
      </c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>
        <f>+SUM(T414:AE414)</f>
        <v>0</v>
      </c>
      <c r="AG414" s="156">
        <v>0</v>
      </c>
      <c r="AH414" s="158">
        <v>0</v>
      </c>
      <c r="AI414" s="158">
        <v>0</v>
      </c>
      <c r="AJ414" s="158">
        <v>0</v>
      </c>
      <c r="AK414" s="158">
        <v>0</v>
      </c>
      <c r="AL414" s="158">
        <v>0</v>
      </c>
      <c r="AM414" s="158">
        <v>0</v>
      </c>
      <c r="AN414" s="158">
        <v>0</v>
      </c>
      <c r="AO414" s="158">
        <v>0</v>
      </c>
      <c r="AP414" s="158">
        <v>0</v>
      </c>
      <c r="AQ414" s="158">
        <v>0</v>
      </c>
      <c r="AR414" s="158">
        <v>0</v>
      </c>
      <c r="AS414" s="158">
        <v>0</v>
      </c>
      <c r="AT414" s="158">
        <f>+SUM(AH414:AS414)</f>
        <v>0</v>
      </c>
      <c r="AU414" s="156">
        <v>0</v>
      </c>
      <c r="AV414" s="158">
        <v>0</v>
      </c>
      <c r="AW414" s="158">
        <v>0</v>
      </c>
      <c r="AX414" s="158">
        <v>0</v>
      </c>
      <c r="AY414" s="158">
        <v>0</v>
      </c>
      <c r="AZ414" s="158">
        <v>0</v>
      </c>
      <c r="BA414" s="158">
        <v>0</v>
      </c>
      <c r="BB414" s="158">
        <v>0</v>
      </c>
      <c r="BC414" s="158">
        <v>0</v>
      </c>
      <c r="BD414" s="158">
        <v>0</v>
      </c>
      <c r="BE414" s="158">
        <v>0</v>
      </c>
      <c r="BF414" s="158">
        <v>0</v>
      </c>
      <c r="BG414" s="158">
        <v>0</v>
      </c>
      <c r="BH414" s="158">
        <f>+SUM(AV414:BG414)</f>
        <v>0</v>
      </c>
      <c r="BI414" s="156">
        <v>0</v>
      </c>
      <c r="BJ414" s="158"/>
      <c r="BK414" s="158"/>
      <c r="BL414" s="158"/>
      <c r="BM414" s="158"/>
      <c r="BN414" s="158"/>
      <c r="BO414" s="158"/>
      <c r="BP414" s="158"/>
      <c r="BQ414" s="158"/>
      <c r="BR414" s="158"/>
      <c r="BS414" s="158"/>
      <c r="BT414" s="158"/>
      <c r="BU414" s="158"/>
      <c r="BV414" s="158">
        <f>+SUM(BJ414:BU414)</f>
        <v>0</v>
      </c>
      <c r="BW414" s="156">
        <v>0</v>
      </c>
      <c r="BX414" s="155">
        <v>0</v>
      </c>
      <c r="BY414" s="155">
        <v>0</v>
      </c>
      <c r="BZ414" s="155">
        <v>0</v>
      </c>
      <c r="CA414" s="155">
        <v>0</v>
      </c>
      <c r="CB414" s="155">
        <v>0</v>
      </c>
      <c r="CC414" s="155">
        <v>0</v>
      </c>
      <c r="CD414" s="155">
        <v>0</v>
      </c>
      <c r="CE414" s="155">
        <v>0</v>
      </c>
      <c r="CF414" s="155">
        <v>0</v>
      </c>
      <c r="CG414" s="155">
        <v>0</v>
      </c>
      <c r="CH414" s="155">
        <v>0</v>
      </c>
      <c r="CI414" s="155">
        <v>0</v>
      </c>
      <c r="CJ414" s="158">
        <f>+SUM(BX414:CI414)</f>
        <v>0</v>
      </c>
      <c r="CK414" s="156">
        <f>+R414-CJ414</f>
        <v>37962963</v>
      </c>
      <c r="CL414" s="155">
        <v>0</v>
      </c>
      <c r="CM414" s="155">
        <v>0</v>
      </c>
      <c r="CN414" s="155">
        <v>0</v>
      </c>
      <c r="CO414" s="155">
        <v>0</v>
      </c>
      <c r="CP414" s="155">
        <v>0</v>
      </c>
      <c r="CQ414" s="155">
        <v>0</v>
      </c>
      <c r="CR414" s="155">
        <v>1054526.75</v>
      </c>
      <c r="CS414" s="155">
        <v>1054526.75</v>
      </c>
      <c r="CT414" s="155">
        <v>1054526.75</v>
      </c>
      <c r="CU414" s="155">
        <v>1054526.75</v>
      </c>
      <c r="CV414" s="155">
        <v>1054526.75</v>
      </c>
      <c r="CW414" s="155">
        <v>1054526.75</v>
      </c>
      <c r="CX414" s="155">
        <f t="shared" si="201"/>
        <v>6327160.5</v>
      </c>
      <c r="CY414" s="155">
        <f>+CK414-CX414</f>
        <v>31635802.5</v>
      </c>
      <c r="CZ414" s="155">
        <f t="shared" si="205"/>
        <v>316358.02500000002</v>
      </c>
      <c r="DA414" s="155">
        <v>316358.02500000002</v>
      </c>
      <c r="DB414" s="155">
        <v>316358.02500000002</v>
      </c>
      <c r="DC414" s="155">
        <v>316358.02500000002</v>
      </c>
      <c r="DD414" s="155"/>
      <c r="DE414" s="155"/>
      <c r="DF414" s="155"/>
      <c r="DG414" s="155"/>
      <c r="DH414" s="155"/>
      <c r="DI414" s="155"/>
      <c r="DJ414" s="155"/>
      <c r="DK414" s="155"/>
      <c r="DL414" s="155">
        <f t="shared" si="202"/>
        <v>1265432.1000000001</v>
      </c>
      <c r="DM414" s="155">
        <f t="shared" si="209"/>
        <v>30370370.399999999</v>
      </c>
      <c r="DN414" s="1">
        <f t="shared" si="210"/>
        <v>2025</v>
      </c>
    </row>
    <row r="415" spans="1:118" ht="13" x14ac:dyDescent="0.25">
      <c r="A415" s="80" t="s">
        <v>460</v>
      </c>
      <c r="B415" s="80" t="s">
        <v>39</v>
      </c>
      <c r="C415" s="72"/>
      <c r="D415" s="71" t="s">
        <v>88</v>
      </c>
      <c r="E415" s="142" t="s">
        <v>790</v>
      </c>
      <c r="F415" s="71" t="s">
        <v>791</v>
      </c>
      <c r="G415" s="73">
        <v>45826</v>
      </c>
      <c r="H415" s="73">
        <v>45839</v>
      </c>
      <c r="I415" s="74" t="s">
        <v>1228</v>
      </c>
      <c r="J415" s="74" t="s">
        <v>94</v>
      </c>
      <c r="K415" s="75" t="s">
        <v>66</v>
      </c>
      <c r="L415" s="71"/>
      <c r="M415" s="38" t="str">
        <f t="shared" si="200"/>
        <v>6274</v>
      </c>
      <c r="N415" s="160" t="s">
        <v>823</v>
      </c>
      <c r="O415" s="75"/>
      <c r="P415" s="76"/>
      <c r="Q415" s="77"/>
      <c r="R415" s="165">
        <v>37962963</v>
      </c>
      <c r="S415" s="170">
        <f t="shared" si="206"/>
        <v>316358.02500000002</v>
      </c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>
        <f>+SUM(T415:AE415)</f>
        <v>0</v>
      </c>
      <c r="AG415" s="156">
        <v>0</v>
      </c>
      <c r="AH415" s="158">
        <v>0</v>
      </c>
      <c r="AI415" s="158">
        <v>0</v>
      </c>
      <c r="AJ415" s="158">
        <v>0</v>
      </c>
      <c r="AK415" s="158">
        <v>0</v>
      </c>
      <c r="AL415" s="158">
        <v>0</v>
      </c>
      <c r="AM415" s="158">
        <v>0</v>
      </c>
      <c r="AN415" s="158">
        <v>0</v>
      </c>
      <c r="AO415" s="158">
        <v>0</v>
      </c>
      <c r="AP415" s="158">
        <v>0</v>
      </c>
      <c r="AQ415" s="158">
        <v>0</v>
      </c>
      <c r="AR415" s="158">
        <v>0</v>
      </c>
      <c r="AS415" s="158">
        <v>0</v>
      </c>
      <c r="AT415" s="158">
        <f>+SUM(AH415:AS415)</f>
        <v>0</v>
      </c>
      <c r="AU415" s="156">
        <v>0</v>
      </c>
      <c r="AV415" s="158">
        <v>0</v>
      </c>
      <c r="AW415" s="158">
        <v>0</v>
      </c>
      <c r="AX415" s="158">
        <v>0</v>
      </c>
      <c r="AY415" s="158">
        <v>0</v>
      </c>
      <c r="AZ415" s="158">
        <v>0</v>
      </c>
      <c r="BA415" s="158">
        <v>0</v>
      </c>
      <c r="BB415" s="158">
        <v>0</v>
      </c>
      <c r="BC415" s="158">
        <v>0</v>
      </c>
      <c r="BD415" s="158">
        <v>0</v>
      </c>
      <c r="BE415" s="158">
        <v>0</v>
      </c>
      <c r="BF415" s="158">
        <v>0</v>
      </c>
      <c r="BG415" s="158">
        <v>0</v>
      </c>
      <c r="BH415" s="158">
        <f>+SUM(AV415:BG415)</f>
        <v>0</v>
      </c>
      <c r="BI415" s="156">
        <v>0</v>
      </c>
      <c r="BJ415" s="158"/>
      <c r="BK415" s="158"/>
      <c r="BL415" s="158"/>
      <c r="BM415" s="158"/>
      <c r="BN415" s="158"/>
      <c r="BO415" s="158"/>
      <c r="BP415" s="158"/>
      <c r="BQ415" s="158"/>
      <c r="BR415" s="158"/>
      <c r="BS415" s="158"/>
      <c r="BT415" s="158"/>
      <c r="BU415" s="158"/>
      <c r="BV415" s="158">
        <f>+SUM(BJ415:BU415)</f>
        <v>0</v>
      </c>
      <c r="BW415" s="156">
        <v>0</v>
      </c>
      <c r="BX415" s="155">
        <v>0</v>
      </c>
      <c r="BY415" s="155">
        <v>0</v>
      </c>
      <c r="BZ415" s="155">
        <v>0</v>
      </c>
      <c r="CA415" s="155">
        <v>0</v>
      </c>
      <c r="CB415" s="155">
        <v>0</v>
      </c>
      <c r="CC415" s="155">
        <v>0</v>
      </c>
      <c r="CD415" s="155">
        <v>0</v>
      </c>
      <c r="CE415" s="155">
        <v>0</v>
      </c>
      <c r="CF415" s="155">
        <v>0</v>
      </c>
      <c r="CG415" s="155">
        <v>0</v>
      </c>
      <c r="CH415" s="155">
        <v>0</v>
      </c>
      <c r="CI415" s="155">
        <v>0</v>
      </c>
      <c r="CJ415" s="158">
        <f>+SUM(BX415:CI415)</f>
        <v>0</v>
      </c>
      <c r="CK415" s="156">
        <f>+R415-CJ415</f>
        <v>37962963</v>
      </c>
      <c r="CL415" s="155">
        <v>0</v>
      </c>
      <c r="CM415" s="155">
        <v>0</v>
      </c>
      <c r="CN415" s="155">
        <v>0</v>
      </c>
      <c r="CO415" s="155">
        <v>0</v>
      </c>
      <c r="CP415" s="155">
        <v>0</v>
      </c>
      <c r="CQ415" s="155">
        <v>0</v>
      </c>
      <c r="CR415" s="155">
        <v>1054526.75</v>
      </c>
      <c r="CS415" s="155">
        <v>1054526.75</v>
      </c>
      <c r="CT415" s="155">
        <v>1054526.75</v>
      </c>
      <c r="CU415" s="155">
        <v>1054526.75</v>
      </c>
      <c r="CV415" s="155">
        <v>1054526.75</v>
      </c>
      <c r="CW415" s="155">
        <v>1054526.75</v>
      </c>
      <c r="CX415" s="155">
        <f t="shared" si="201"/>
        <v>6327160.5</v>
      </c>
      <c r="CY415" s="155">
        <f>+CK415-CX415</f>
        <v>31635802.5</v>
      </c>
      <c r="CZ415" s="155">
        <f t="shared" si="205"/>
        <v>316358.02500000002</v>
      </c>
      <c r="DA415" s="155">
        <v>316358.02500000002</v>
      </c>
      <c r="DB415" s="155">
        <v>316358.02500000002</v>
      </c>
      <c r="DC415" s="155">
        <v>316358.02500000002</v>
      </c>
      <c r="DD415" s="155"/>
      <c r="DE415" s="155"/>
      <c r="DF415" s="155"/>
      <c r="DG415" s="155"/>
      <c r="DH415" s="155"/>
      <c r="DI415" s="155"/>
      <c r="DJ415" s="155"/>
      <c r="DK415" s="155"/>
      <c r="DL415" s="155">
        <f t="shared" si="202"/>
        <v>1265432.1000000001</v>
      </c>
      <c r="DM415" s="155">
        <f t="shared" si="209"/>
        <v>30370370.399999999</v>
      </c>
      <c r="DN415" s="1">
        <f t="shared" si="210"/>
        <v>2025</v>
      </c>
    </row>
    <row r="416" spans="1:118" ht="13" x14ac:dyDescent="0.25">
      <c r="A416" s="80" t="s">
        <v>460</v>
      </c>
      <c r="B416" s="80" t="s">
        <v>39</v>
      </c>
      <c r="C416" s="72"/>
      <c r="D416" s="71" t="s">
        <v>88</v>
      </c>
      <c r="E416" s="142" t="s">
        <v>792</v>
      </c>
      <c r="F416" s="71" t="s">
        <v>793</v>
      </c>
      <c r="G416" s="73">
        <v>45826</v>
      </c>
      <c r="H416" s="73">
        <v>45839</v>
      </c>
      <c r="I416" s="74" t="s">
        <v>1228</v>
      </c>
      <c r="J416" s="74" t="s">
        <v>94</v>
      </c>
      <c r="K416" s="75" t="s">
        <v>66</v>
      </c>
      <c r="L416" s="71"/>
      <c r="M416" s="38" t="str">
        <f t="shared" si="200"/>
        <v>6274</v>
      </c>
      <c r="N416" s="160" t="s">
        <v>823</v>
      </c>
      <c r="O416" s="75"/>
      <c r="P416" s="76"/>
      <c r="Q416" s="77"/>
      <c r="R416" s="165">
        <v>39000000</v>
      </c>
      <c r="S416" s="170">
        <f t="shared" si="206"/>
        <v>325000</v>
      </c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>
        <f>+SUM(T416:AE416)</f>
        <v>0</v>
      </c>
      <c r="AG416" s="156">
        <v>0</v>
      </c>
      <c r="AH416" s="158">
        <v>0</v>
      </c>
      <c r="AI416" s="158">
        <v>0</v>
      </c>
      <c r="AJ416" s="158">
        <v>0</v>
      </c>
      <c r="AK416" s="158">
        <v>0</v>
      </c>
      <c r="AL416" s="158">
        <v>0</v>
      </c>
      <c r="AM416" s="158">
        <v>0</v>
      </c>
      <c r="AN416" s="158">
        <v>0</v>
      </c>
      <c r="AO416" s="158">
        <v>0</v>
      </c>
      <c r="AP416" s="158">
        <v>0</v>
      </c>
      <c r="AQ416" s="158">
        <v>0</v>
      </c>
      <c r="AR416" s="158">
        <v>0</v>
      </c>
      <c r="AS416" s="158">
        <v>0</v>
      </c>
      <c r="AT416" s="158">
        <f>+SUM(AH416:AS416)</f>
        <v>0</v>
      </c>
      <c r="AU416" s="156">
        <v>0</v>
      </c>
      <c r="AV416" s="158">
        <v>0</v>
      </c>
      <c r="AW416" s="158">
        <v>0</v>
      </c>
      <c r="AX416" s="158">
        <v>0</v>
      </c>
      <c r="AY416" s="158">
        <v>0</v>
      </c>
      <c r="AZ416" s="158">
        <v>0</v>
      </c>
      <c r="BA416" s="158">
        <v>0</v>
      </c>
      <c r="BB416" s="158">
        <v>0</v>
      </c>
      <c r="BC416" s="158">
        <v>0</v>
      </c>
      <c r="BD416" s="158">
        <v>0</v>
      </c>
      <c r="BE416" s="158">
        <v>0</v>
      </c>
      <c r="BF416" s="158">
        <v>0</v>
      </c>
      <c r="BG416" s="158">
        <v>0</v>
      </c>
      <c r="BH416" s="158">
        <f>+SUM(AV416:BG416)</f>
        <v>0</v>
      </c>
      <c r="BI416" s="156">
        <v>0</v>
      </c>
      <c r="BJ416" s="158"/>
      <c r="BK416" s="158"/>
      <c r="BL416" s="158"/>
      <c r="BM416" s="158"/>
      <c r="BN416" s="158"/>
      <c r="BO416" s="158"/>
      <c r="BP416" s="158"/>
      <c r="BQ416" s="158"/>
      <c r="BR416" s="158"/>
      <c r="BS416" s="158"/>
      <c r="BT416" s="158"/>
      <c r="BU416" s="158"/>
      <c r="BV416" s="158">
        <f>+SUM(BJ416:BU416)</f>
        <v>0</v>
      </c>
      <c r="BW416" s="156">
        <v>0</v>
      </c>
      <c r="BX416" s="158">
        <v>0</v>
      </c>
      <c r="BY416" s="158">
        <v>0</v>
      </c>
      <c r="BZ416" s="158">
        <v>0</v>
      </c>
      <c r="CA416" s="158">
        <v>0</v>
      </c>
      <c r="CB416" s="158">
        <v>0</v>
      </c>
      <c r="CC416" s="158">
        <v>0</v>
      </c>
      <c r="CD416" s="158">
        <v>0</v>
      </c>
      <c r="CE416" s="158">
        <v>0</v>
      </c>
      <c r="CF416" s="158">
        <v>0</v>
      </c>
      <c r="CG416" s="158">
        <v>0</v>
      </c>
      <c r="CH416" s="158">
        <v>0</v>
      </c>
      <c r="CI416" s="158">
        <v>0</v>
      </c>
      <c r="CJ416" s="158">
        <f>+SUM(BX416:CI416)</f>
        <v>0</v>
      </c>
      <c r="CK416" s="156">
        <f>+R416-CJ416</f>
        <v>39000000</v>
      </c>
      <c r="CL416" s="155">
        <v>0</v>
      </c>
      <c r="CM416" s="155">
        <v>0</v>
      </c>
      <c r="CN416" s="155">
        <v>0</v>
      </c>
      <c r="CO416" s="155">
        <v>0</v>
      </c>
      <c r="CP416" s="155">
        <v>0</v>
      </c>
      <c r="CQ416" s="155">
        <v>0</v>
      </c>
      <c r="CR416" s="155">
        <v>1083333.3333333333</v>
      </c>
      <c r="CS416" s="155">
        <v>1083333.3333333333</v>
      </c>
      <c r="CT416" s="155">
        <v>1083333.3333333333</v>
      </c>
      <c r="CU416" s="155">
        <v>1083333.3333333333</v>
      </c>
      <c r="CV416" s="155">
        <v>1083333.3333333333</v>
      </c>
      <c r="CW416" s="155">
        <v>1083333.3333333333</v>
      </c>
      <c r="CX416" s="155">
        <f t="shared" si="201"/>
        <v>6499999.9999999991</v>
      </c>
      <c r="CY416" s="155">
        <f>+CK416-CX416</f>
        <v>32500000</v>
      </c>
      <c r="CZ416" s="155">
        <f t="shared" si="205"/>
        <v>325000</v>
      </c>
      <c r="DA416" s="155">
        <v>325000</v>
      </c>
      <c r="DB416" s="155">
        <v>325000</v>
      </c>
      <c r="DC416" s="155">
        <v>325000</v>
      </c>
      <c r="DD416" s="155"/>
      <c r="DE416" s="155"/>
      <c r="DF416" s="155"/>
      <c r="DG416" s="155"/>
      <c r="DH416" s="155"/>
      <c r="DI416" s="155"/>
      <c r="DJ416" s="155"/>
      <c r="DK416" s="155"/>
      <c r="DL416" s="155">
        <f t="shared" si="202"/>
        <v>1300000</v>
      </c>
      <c r="DM416" s="155">
        <f t="shared" si="209"/>
        <v>31200000</v>
      </c>
      <c r="DN416" s="1">
        <f t="shared" si="210"/>
        <v>2025</v>
      </c>
    </row>
    <row r="417" spans="1:118" ht="13" x14ac:dyDescent="0.25">
      <c r="A417" s="80" t="s">
        <v>344</v>
      </c>
      <c r="B417" s="71" t="s">
        <v>196</v>
      </c>
      <c r="C417" s="72" t="s">
        <v>213</v>
      </c>
      <c r="D417" s="71" t="s">
        <v>147</v>
      </c>
      <c r="E417" s="142" t="s">
        <v>728</v>
      </c>
      <c r="F417" s="71" t="s">
        <v>729</v>
      </c>
      <c r="G417" s="73">
        <v>45838</v>
      </c>
      <c r="H417" s="73">
        <v>45839</v>
      </c>
      <c r="I417" s="74" t="s">
        <v>1223</v>
      </c>
      <c r="J417" s="142" t="s">
        <v>413</v>
      </c>
      <c r="K417" s="75" t="s">
        <v>329</v>
      </c>
      <c r="L417" s="75" t="s">
        <v>262</v>
      </c>
      <c r="M417" s="83" t="str">
        <f t="shared" si="200"/>
        <v>6274</v>
      </c>
      <c r="N417" s="160" t="s">
        <v>346</v>
      </c>
      <c r="O417" s="75"/>
      <c r="P417" s="76"/>
      <c r="Q417" s="77"/>
      <c r="R417" s="76">
        <v>269684258</v>
      </c>
      <c r="S417" s="170">
        <f t="shared" si="206"/>
        <v>1872807.3472222222</v>
      </c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6"/>
      <c r="AH417" s="158"/>
      <c r="AI417" s="158"/>
      <c r="AJ417" s="158"/>
      <c r="AK417" s="158"/>
      <c r="AL417" s="158"/>
      <c r="AM417" s="158"/>
      <c r="AN417" s="158"/>
      <c r="AO417" s="158"/>
      <c r="AP417" s="158"/>
      <c r="AQ417" s="158"/>
      <c r="AR417" s="158"/>
      <c r="AS417" s="158"/>
      <c r="AT417" s="158"/>
      <c r="AU417" s="156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8"/>
      <c r="BF417" s="158"/>
      <c r="BG417" s="158"/>
      <c r="BH417" s="158"/>
      <c r="BI417" s="156"/>
      <c r="BJ417" s="158"/>
      <c r="BK417" s="158"/>
      <c r="BL417" s="158"/>
      <c r="BM417" s="158"/>
      <c r="BN417" s="158"/>
      <c r="BO417" s="158"/>
      <c r="BP417" s="158"/>
      <c r="BQ417" s="158"/>
      <c r="BR417" s="158"/>
      <c r="BS417" s="158"/>
      <c r="BT417" s="158"/>
      <c r="BU417" s="158"/>
      <c r="BV417" s="158"/>
      <c r="BW417" s="156"/>
      <c r="BX417" s="167"/>
      <c r="BY417" s="167"/>
      <c r="BZ417" s="167"/>
      <c r="CA417" s="167"/>
      <c r="CB417" s="167"/>
      <c r="CC417" s="167"/>
      <c r="CD417" s="167"/>
      <c r="CE417" s="167"/>
      <c r="CF417" s="167"/>
      <c r="CG417" s="167"/>
      <c r="CH417" s="167"/>
      <c r="CI417" s="167"/>
      <c r="CJ417" s="158"/>
      <c r="CK417" s="156"/>
      <c r="CL417" s="155">
        <v>0</v>
      </c>
      <c r="CM417" s="155">
        <v>0</v>
      </c>
      <c r="CN417" s="155">
        <v>0</v>
      </c>
      <c r="CO417" s="155">
        <v>0</v>
      </c>
      <c r="CP417" s="155">
        <v>0</v>
      </c>
      <c r="CQ417" s="155">
        <v>0</v>
      </c>
      <c r="CR417" s="155">
        <v>4494737.6333333338</v>
      </c>
      <c r="CS417" s="155">
        <v>4494737.6333333338</v>
      </c>
      <c r="CT417" s="155">
        <v>4494737.6333333338</v>
      </c>
      <c r="CU417" s="155">
        <v>4494737.6333333338</v>
      </c>
      <c r="CV417" s="155">
        <v>4494737.6333333338</v>
      </c>
      <c r="CW417" s="155">
        <v>4494737.6333333338</v>
      </c>
      <c r="CX417" s="155">
        <f t="shared" si="201"/>
        <v>26968425.800000001</v>
      </c>
      <c r="CY417" s="155">
        <f>+R417-CX417</f>
        <v>242715832.19999999</v>
      </c>
      <c r="CZ417" s="155">
        <f t="shared" si="205"/>
        <v>1872807.3472222222</v>
      </c>
      <c r="DA417" s="155">
        <v>1872807.3472222222</v>
      </c>
      <c r="DB417" s="155">
        <v>1872807.3472222222</v>
      </c>
      <c r="DC417" s="155">
        <v>1872807.3472222222</v>
      </c>
      <c r="DD417" s="155"/>
      <c r="DE417" s="155"/>
      <c r="DF417" s="155"/>
      <c r="DG417" s="155"/>
      <c r="DH417" s="155"/>
      <c r="DI417" s="155"/>
      <c r="DJ417" s="155"/>
      <c r="DK417" s="155"/>
      <c r="DL417" s="155">
        <f t="shared" si="202"/>
        <v>7491229.388888889</v>
      </c>
      <c r="DM417" s="155">
        <f t="shared" si="209"/>
        <v>235224602.81111109</v>
      </c>
      <c r="DN417" s="1">
        <f t="shared" si="210"/>
        <v>2025</v>
      </c>
    </row>
    <row r="418" spans="1:118" ht="13" x14ac:dyDescent="0.25">
      <c r="A418" s="80" t="s">
        <v>344</v>
      </c>
      <c r="B418" s="71" t="s">
        <v>196</v>
      </c>
      <c r="C418" s="72" t="s">
        <v>229</v>
      </c>
      <c r="D418" s="71" t="s">
        <v>147</v>
      </c>
      <c r="E418" s="142" t="s">
        <v>730</v>
      </c>
      <c r="F418" s="71" t="s">
        <v>731</v>
      </c>
      <c r="G418" s="73">
        <v>45869</v>
      </c>
      <c r="H418" s="73">
        <v>45870</v>
      </c>
      <c r="I418" s="74" t="s">
        <v>1223</v>
      </c>
      <c r="J418" s="142" t="s">
        <v>750</v>
      </c>
      <c r="K418" s="75" t="s">
        <v>231</v>
      </c>
      <c r="L418" s="75" t="s">
        <v>251</v>
      </c>
      <c r="M418" s="83" t="str">
        <f t="shared" si="200"/>
        <v>6274</v>
      </c>
      <c r="N418" s="160" t="s">
        <v>346</v>
      </c>
      <c r="O418" s="75"/>
      <c r="P418" s="76"/>
      <c r="Q418" s="77"/>
      <c r="R418" s="76">
        <v>204685486</v>
      </c>
      <c r="S418" s="170">
        <f t="shared" si="206"/>
        <v>1421426.986111111</v>
      </c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6"/>
      <c r="AH418" s="158"/>
      <c r="AI418" s="158"/>
      <c r="AJ418" s="158"/>
      <c r="AK418" s="158"/>
      <c r="AL418" s="158"/>
      <c r="AM418" s="158"/>
      <c r="AN418" s="158"/>
      <c r="AO418" s="158"/>
      <c r="AP418" s="158"/>
      <c r="AQ418" s="158"/>
      <c r="AR418" s="158"/>
      <c r="AS418" s="158"/>
      <c r="AT418" s="158"/>
      <c r="AU418" s="156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/>
      <c r="BF418" s="158"/>
      <c r="BG418" s="158"/>
      <c r="BH418" s="158"/>
      <c r="BI418" s="156"/>
      <c r="BJ418" s="158"/>
      <c r="BK418" s="158"/>
      <c r="BL418" s="158"/>
      <c r="BM418" s="158"/>
      <c r="BN418" s="158"/>
      <c r="BO418" s="158"/>
      <c r="BP418" s="158"/>
      <c r="BQ418" s="158"/>
      <c r="BR418" s="158"/>
      <c r="BS418" s="158"/>
      <c r="BT418" s="158"/>
      <c r="BU418" s="158"/>
      <c r="BV418" s="158"/>
      <c r="BW418" s="156"/>
      <c r="BX418" s="167"/>
      <c r="BY418" s="167"/>
      <c r="BZ418" s="167"/>
      <c r="CA418" s="167"/>
      <c r="CB418" s="167"/>
      <c r="CC418" s="167"/>
      <c r="CD418" s="167"/>
      <c r="CE418" s="167"/>
      <c r="CF418" s="167"/>
      <c r="CG418" s="167"/>
      <c r="CH418" s="167"/>
      <c r="CI418" s="167"/>
      <c r="CJ418" s="158"/>
      <c r="CK418" s="156"/>
      <c r="CL418" s="155">
        <v>0</v>
      </c>
      <c r="CM418" s="155">
        <v>0</v>
      </c>
      <c r="CN418" s="155">
        <v>0</v>
      </c>
      <c r="CO418" s="155">
        <v>0</v>
      </c>
      <c r="CP418" s="155">
        <v>0</v>
      </c>
      <c r="CQ418" s="155">
        <v>0</v>
      </c>
      <c r="CR418" s="155">
        <v>0</v>
      </c>
      <c r="CS418" s="155">
        <v>3411424.7666666666</v>
      </c>
      <c r="CT418" s="155">
        <v>3411424.7666666666</v>
      </c>
      <c r="CU418" s="155">
        <v>3411424.7666666666</v>
      </c>
      <c r="CV418" s="155">
        <v>3411424.7666666666</v>
      </c>
      <c r="CW418" s="155">
        <v>3411424.7666666666</v>
      </c>
      <c r="CX418" s="155">
        <f t="shared" si="201"/>
        <v>17057123.833333332</v>
      </c>
      <c r="CY418" s="155">
        <f>+R418-CX418</f>
        <v>187628362.16666666</v>
      </c>
      <c r="CZ418" s="155">
        <f t="shared" si="205"/>
        <v>1421426.986111111</v>
      </c>
      <c r="DA418" s="155">
        <v>1421426.986111111</v>
      </c>
      <c r="DB418" s="155">
        <v>1421426.986111111</v>
      </c>
      <c r="DC418" s="155">
        <v>1421426.986111111</v>
      </c>
      <c r="DD418" s="155"/>
      <c r="DE418" s="155"/>
      <c r="DF418" s="155"/>
      <c r="DG418" s="155"/>
      <c r="DH418" s="155"/>
      <c r="DI418" s="155"/>
      <c r="DJ418" s="155"/>
      <c r="DK418" s="155"/>
      <c r="DL418" s="155">
        <f t="shared" si="202"/>
        <v>5685707.944444444</v>
      </c>
      <c r="DM418" s="155">
        <f t="shared" si="209"/>
        <v>181942654.22222221</v>
      </c>
      <c r="DN418" s="1">
        <f t="shared" si="210"/>
        <v>2025</v>
      </c>
    </row>
    <row r="419" spans="1:118" ht="13" x14ac:dyDescent="0.25">
      <c r="A419" s="80" t="s">
        <v>344</v>
      </c>
      <c r="B419" s="71" t="s">
        <v>196</v>
      </c>
      <c r="C419" s="72" t="s">
        <v>229</v>
      </c>
      <c r="D419" s="71" t="s">
        <v>147</v>
      </c>
      <c r="E419" s="142" t="s">
        <v>732</v>
      </c>
      <c r="F419" s="71" t="s">
        <v>733</v>
      </c>
      <c r="G419" s="73">
        <v>45869</v>
      </c>
      <c r="H419" s="73">
        <v>45870</v>
      </c>
      <c r="I419" s="74" t="s">
        <v>1223</v>
      </c>
      <c r="J419" s="142" t="s">
        <v>751</v>
      </c>
      <c r="K419" s="75" t="s">
        <v>231</v>
      </c>
      <c r="L419" s="75" t="s">
        <v>232</v>
      </c>
      <c r="M419" s="83" t="str">
        <f t="shared" si="200"/>
        <v>6274</v>
      </c>
      <c r="N419" s="160" t="s">
        <v>346</v>
      </c>
      <c r="O419" s="75"/>
      <c r="P419" s="76"/>
      <c r="Q419" s="77"/>
      <c r="R419" s="76">
        <v>204685486</v>
      </c>
      <c r="S419" s="170">
        <f t="shared" si="206"/>
        <v>1421426.986111111</v>
      </c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6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  <c r="AS419" s="158"/>
      <c r="AT419" s="158"/>
      <c r="AU419" s="156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  <c r="BI419" s="156"/>
      <c r="BJ419" s="158"/>
      <c r="BK419" s="158"/>
      <c r="BL419" s="158"/>
      <c r="BM419" s="158"/>
      <c r="BN419" s="158"/>
      <c r="BO419" s="158"/>
      <c r="BP419" s="158"/>
      <c r="BQ419" s="158"/>
      <c r="BR419" s="158"/>
      <c r="BS419" s="158"/>
      <c r="BT419" s="158"/>
      <c r="BU419" s="158"/>
      <c r="BV419" s="158"/>
      <c r="BW419" s="156"/>
      <c r="BX419" s="167"/>
      <c r="BY419" s="167"/>
      <c r="BZ419" s="167"/>
      <c r="CA419" s="167"/>
      <c r="CB419" s="167"/>
      <c r="CC419" s="167"/>
      <c r="CD419" s="167"/>
      <c r="CE419" s="167"/>
      <c r="CF419" s="167"/>
      <c r="CG419" s="167"/>
      <c r="CH419" s="167"/>
      <c r="CI419" s="167"/>
      <c r="CJ419" s="158"/>
      <c r="CK419" s="156"/>
      <c r="CL419" s="155">
        <v>0</v>
      </c>
      <c r="CM419" s="155">
        <v>0</v>
      </c>
      <c r="CN419" s="155">
        <v>0</v>
      </c>
      <c r="CO419" s="155">
        <v>0</v>
      </c>
      <c r="CP419" s="155">
        <v>0</v>
      </c>
      <c r="CQ419" s="155">
        <v>0</v>
      </c>
      <c r="CR419" s="155">
        <v>0</v>
      </c>
      <c r="CS419" s="155">
        <v>3411424.7666666666</v>
      </c>
      <c r="CT419" s="155">
        <v>3411424.7666666666</v>
      </c>
      <c r="CU419" s="155">
        <v>3411424.7666666666</v>
      </c>
      <c r="CV419" s="155">
        <v>3411424.7666666666</v>
      </c>
      <c r="CW419" s="155">
        <v>3411424.7666666666</v>
      </c>
      <c r="CX419" s="155">
        <f t="shared" si="201"/>
        <v>17057123.833333332</v>
      </c>
      <c r="CY419" s="155">
        <f>+R419-CX419</f>
        <v>187628362.16666666</v>
      </c>
      <c r="CZ419" s="155">
        <f t="shared" si="205"/>
        <v>1421426.986111111</v>
      </c>
      <c r="DA419" s="155">
        <v>1421426.986111111</v>
      </c>
      <c r="DB419" s="155">
        <v>1421426.986111111</v>
      </c>
      <c r="DC419" s="155">
        <v>1421426.986111111</v>
      </c>
      <c r="DD419" s="155"/>
      <c r="DE419" s="155"/>
      <c r="DF419" s="155"/>
      <c r="DG419" s="155"/>
      <c r="DH419" s="155"/>
      <c r="DI419" s="155"/>
      <c r="DJ419" s="155"/>
      <c r="DK419" s="155"/>
      <c r="DL419" s="155">
        <f t="shared" si="202"/>
        <v>5685707.944444444</v>
      </c>
      <c r="DM419" s="155">
        <f t="shared" si="209"/>
        <v>181942654.22222221</v>
      </c>
      <c r="DN419" s="1">
        <f t="shared" si="210"/>
        <v>2025</v>
      </c>
    </row>
    <row r="420" spans="1:118" ht="13" x14ac:dyDescent="0.25">
      <c r="A420" s="80" t="s">
        <v>460</v>
      </c>
      <c r="B420" s="80" t="s">
        <v>39</v>
      </c>
      <c r="C420" s="72"/>
      <c r="D420" s="71" t="s">
        <v>173</v>
      </c>
      <c r="E420" s="142" t="s">
        <v>796</v>
      </c>
      <c r="F420" s="71" t="s">
        <v>797</v>
      </c>
      <c r="G420" s="73">
        <v>45876</v>
      </c>
      <c r="H420" s="73">
        <v>45901</v>
      </c>
      <c r="I420" s="74" t="s">
        <v>1228</v>
      </c>
      <c r="J420" s="74" t="s">
        <v>94</v>
      </c>
      <c r="K420" s="75" t="s">
        <v>66</v>
      </c>
      <c r="L420" s="71"/>
      <c r="M420" s="38" t="str">
        <f t="shared" si="200"/>
        <v>6274</v>
      </c>
      <c r="N420" s="160" t="s">
        <v>821</v>
      </c>
      <c r="O420" s="75"/>
      <c r="P420" s="76"/>
      <c r="Q420" s="77"/>
      <c r="R420" s="165">
        <v>162458000</v>
      </c>
      <c r="S420" s="170">
        <f t="shared" si="206"/>
        <v>1353816.6666666667</v>
      </c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>
        <f>+SUM(T420:AE420)</f>
        <v>0</v>
      </c>
      <c r="AG420" s="156">
        <v>0</v>
      </c>
      <c r="AH420" s="158">
        <v>0</v>
      </c>
      <c r="AI420" s="158">
        <v>0</v>
      </c>
      <c r="AJ420" s="158">
        <v>0</v>
      </c>
      <c r="AK420" s="158">
        <v>0</v>
      </c>
      <c r="AL420" s="158">
        <v>0</v>
      </c>
      <c r="AM420" s="158">
        <v>0</v>
      </c>
      <c r="AN420" s="158">
        <v>0</v>
      </c>
      <c r="AO420" s="158">
        <v>0</v>
      </c>
      <c r="AP420" s="158">
        <v>0</v>
      </c>
      <c r="AQ420" s="158">
        <v>0</v>
      </c>
      <c r="AR420" s="158">
        <v>0</v>
      </c>
      <c r="AS420" s="158">
        <v>0</v>
      </c>
      <c r="AT420" s="158">
        <f>+SUM(AH420:AS420)</f>
        <v>0</v>
      </c>
      <c r="AU420" s="156">
        <v>0</v>
      </c>
      <c r="AV420" s="158">
        <v>0</v>
      </c>
      <c r="AW420" s="158">
        <v>0</v>
      </c>
      <c r="AX420" s="158">
        <v>0</v>
      </c>
      <c r="AY420" s="158">
        <v>0</v>
      </c>
      <c r="AZ420" s="158">
        <v>0</v>
      </c>
      <c r="BA420" s="158">
        <v>0</v>
      </c>
      <c r="BB420" s="158">
        <v>0</v>
      </c>
      <c r="BC420" s="158">
        <v>0</v>
      </c>
      <c r="BD420" s="158">
        <v>0</v>
      </c>
      <c r="BE420" s="158">
        <v>0</v>
      </c>
      <c r="BF420" s="158">
        <v>0</v>
      </c>
      <c r="BG420" s="158">
        <v>0</v>
      </c>
      <c r="BH420" s="158">
        <f>+SUM(AV420:BG420)</f>
        <v>0</v>
      </c>
      <c r="BI420" s="156">
        <v>0</v>
      </c>
      <c r="BJ420" s="158"/>
      <c r="BK420" s="158"/>
      <c r="BL420" s="158"/>
      <c r="BM420" s="158"/>
      <c r="BN420" s="158"/>
      <c r="BO420" s="158"/>
      <c r="BP420" s="158"/>
      <c r="BQ420" s="158"/>
      <c r="BR420" s="158"/>
      <c r="BS420" s="158"/>
      <c r="BT420" s="158"/>
      <c r="BU420" s="158"/>
      <c r="BV420" s="158">
        <f>+SUM(BJ420:BU420)</f>
        <v>0</v>
      </c>
      <c r="BW420" s="156">
        <v>0</v>
      </c>
      <c r="BX420" s="158">
        <v>0</v>
      </c>
      <c r="BY420" s="158">
        <v>0</v>
      </c>
      <c r="BZ420" s="158">
        <v>0</v>
      </c>
      <c r="CA420" s="158">
        <v>0</v>
      </c>
      <c r="CB420" s="158">
        <v>0</v>
      </c>
      <c r="CC420" s="158">
        <v>0</v>
      </c>
      <c r="CD420" s="158">
        <v>0</v>
      </c>
      <c r="CE420" s="158">
        <v>0</v>
      </c>
      <c r="CF420" s="158">
        <v>0</v>
      </c>
      <c r="CG420" s="158">
        <v>0</v>
      </c>
      <c r="CH420" s="158">
        <v>0</v>
      </c>
      <c r="CI420" s="158">
        <v>0</v>
      </c>
      <c r="CJ420" s="158">
        <f>+SUM(BX420:CI420)</f>
        <v>0</v>
      </c>
      <c r="CK420" s="156">
        <f>+R420-CJ420</f>
        <v>162458000</v>
      </c>
      <c r="CL420" s="155">
        <v>0</v>
      </c>
      <c r="CM420" s="155">
        <v>0</v>
      </c>
      <c r="CN420" s="155">
        <v>0</v>
      </c>
      <c r="CO420" s="155">
        <v>0</v>
      </c>
      <c r="CP420" s="155">
        <v>0</v>
      </c>
      <c r="CQ420" s="155">
        <v>0</v>
      </c>
      <c r="CR420" s="155">
        <v>0</v>
      </c>
      <c r="CS420" s="155">
        <v>0</v>
      </c>
      <c r="CT420" s="155">
        <v>2707633.3333333335</v>
      </c>
      <c r="CU420" s="155">
        <v>2707633.3333333335</v>
      </c>
      <c r="CV420" s="155">
        <v>2707633.3333333335</v>
      </c>
      <c r="CW420" s="155">
        <v>2707633.3333333335</v>
      </c>
      <c r="CX420" s="155">
        <f t="shared" si="201"/>
        <v>10830533.333333334</v>
      </c>
      <c r="CY420" s="155">
        <f>+CK420-CX420</f>
        <v>151627466.66666666</v>
      </c>
      <c r="CZ420" s="155">
        <f t="shared" ref="CZ420:CZ451" si="211">S420</f>
        <v>1353816.6666666667</v>
      </c>
      <c r="DA420" s="155">
        <v>1353816.6666666667</v>
      </c>
      <c r="DB420" s="155">
        <v>1353816.6666666667</v>
      </c>
      <c r="DC420" s="155">
        <v>1353816.6666666667</v>
      </c>
      <c r="DD420" s="155"/>
      <c r="DE420" s="155"/>
      <c r="DF420" s="155"/>
      <c r="DG420" s="155"/>
      <c r="DH420" s="155"/>
      <c r="DI420" s="155"/>
      <c r="DJ420" s="155"/>
      <c r="DK420" s="155"/>
      <c r="DL420" s="155">
        <f t="shared" si="202"/>
        <v>5415266.666666667</v>
      </c>
      <c r="DM420" s="155">
        <f t="shared" si="209"/>
        <v>146212200</v>
      </c>
      <c r="DN420" s="1">
        <f t="shared" si="210"/>
        <v>2025</v>
      </c>
    </row>
    <row r="421" spans="1:118" ht="13" x14ac:dyDescent="0.25">
      <c r="A421" s="80" t="s">
        <v>344</v>
      </c>
      <c r="B421" s="71" t="s">
        <v>205</v>
      </c>
      <c r="C421" s="72" t="s">
        <v>197</v>
      </c>
      <c r="D421" s="71" t="s">
        <v>147</v>
      </c>
      <c r="E421" s="142" t="s">
        <v>734</v>
      </c>
      <c r="F421" s="71" t="s">
        <v>735</v>
      </c>
      <c r="G421" s="73">
        <v>45877</v>
      </c>
      <c r="H421" s="73">
        <v>45901</v>
      </c>
      <c r="I421" s="74" t="s">
        <v>1223</v>
      </c>
      <c r="J421" s="142" t="s">
        <v>622</v>
      </c>
      <c r="K421" s="75" t="s">
        <v>623</v>
      </c>
      <c r="L421" s="75"/>
      <c r="M421" s="83" t="str">
        <f t="shared" si="200"/>
        <v>6274</v>
      </c>
      <c r="N421" s="160" t="s">
        <v>346</v>
      </c>
      <c r="O421" s="75"/>
      <c r="P421" s="76"/>
      <c r="Q421" s="77"/>
      <c r="R421" s="76">
        <v>995280138</v>
      </c>
      <c r="S421" s="170">
        <f t="shared" si="206"/>
        <v>6911667.625</v>
      </c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6"/>
      <c r="AH421" s="158"/>
      <c r="AI421" s="158"/>
      <c r="AJ421" s="158"/>
      <c r="AK421" s="158"/>
      <c r="AL421" s="158"/>
      <c r="AM421" s="158"/>
      <c r="AN421" s="158"/>
      <c r="AO421" s="158"/>
      <c r="AP421" s="158"/>
      <c r="AQ421" s="158"/>
      <c r="AR421" s="158"/>
      <c r="AS421" s="158"/>
      <c r="AT421" s="158"/>
      <c r="AU421" s="156"/>
      <c r="AV421" s="158"/>
      <c r="AW421" s="158"/>
      <c r="AX421" s="158"/>
      <c r="AY421" s="158"/>
      <c r="AZ421" s="158"/>
      <c r="BA421" s="158"/>
      <c r="BB421" s="158"/>
      <c r="BC421" s="158"/>
      <c r="BD421" s="158"/>
      <c r="BE421" s="158"/>
      <c r="BF421" s="158"/>
      <c r="BG421" s="158"/>
      <c r="BH421" s="158"/>
      <c r="BI421" s="156"/>
      <c r="BJ421" s="158"/>
      <c r="BK421" s="158"/>
      <c r="BL421" s="158"/>
      <c r="BM421" s="158"/>
      <c r="BN421" s="158"/>
      <c r="BO421" s="158"/>
      <c r="BP421" s="158"/>
      <c r="BQ421" s="158"/>
      <c r="BR421" s="158"/>
      <c r="BS421" s="158"/>
      <c r="BT421" s="158"/>
      <c r="BU421" s="158"/>
      <c r="BV421" s="158"/>
      <c r="BW421" s="156"/>
      <c r="BX421" s="167"/>
      <c r="BY421" s="167"/>
      <c r="BZ421" s="167"/>
      <c r="CA421" s="167"/>
      <c r="CB421" s="167"/>
      <c r="CC421" s="167"/>
      <c r="CD421" s="167"/>
      <c r="CE421" s="167"/>
      <c r="CF421" s="167"/>
      <c r="CG421" s="167"/>
      <c r="CH421" s="167"/>
      <c r="CI421" s="167"/>
      <c r="CJ421" s="158"/>
      <c r="CK421" s="156"/>
      <c r="CL421" s="155">
        <v>0</v>
      </c>
      <c r="CM421" s="155">
        <v>0</v>
      </c>
      <c r="CN421" s="155">
        <v>0</v>
      </c>
      <c r="CO421" s="155">
        <v>0</v>
      </c>
      <c r="CP421" s="155">
        <v>0</v>
      </c>
      <c r="CQ421" s="155">
        <v>0</v>
      </c>
      <c r="CR421" s="155">
        <v>0</v>
      </c>
      <c r="CS421" s="155">
        <v>0</v>
      </c>
      <c r="CT421" s="155">
        <v>16588002.300000001</v>
      </c>
      <c r="CU421" s="155">
        <v>16588002.300000001</v>
      </c>
      <c r="CV421" s="155">
        <v>16588002.300000001</v>
      </c>
      <c r="CW421" s="155">
        <v>16588002.300000001</v>
      </c>
      <c r="CX421" s="155">
        <f t="shared" si="201"/>
        <v>66352009.200000003</v>
      </c>
      <c r="CY421" s="155">
        <f>+R421-CX421</f>
        <v>928928128.79999995</v>
      </c>
      <c r="CZ421" s="155">
        <f t="shared" si="211"/>
        <v>6911667.625</v>
      </c>
      <c r="DA421" s="155">
        <v>6911667.625</v>
      </c>
      <c r="DB421" s="155">
        <v>6911667.625</v>
      </c>
      <c r="DC421" s="155">
        <v>6911667.625</v>
      </c>
      <c r="DD421" s="155"/>
      <c r="DE421" s="155"/>
      <c r="DF421" s="155"/>
      <c r="DG421" s="155"/>
      <c r="DH421" s="155"/>
      <c r="DI421" s="155"/>
      <c r="DJ421" s="155"/>
      <c r="DK421" s="155"/>
      <c r="DL421" s="155">
        <f t="shared" si="202"/>
        <v>27646670.5</v>
      </c>
      <c r="DM421" s="155">
        <f t="shared" si="209"/>
        <v>901281458.29999995</v>
      </c>
      <c r="DN421" s="1">
        <f t="shared" si="210"/>
        <v>2025</v>
      </c>
    </row>
    <row r="422" spans="1:118" ht="13" x14ac:dyDescent="0.25">
      <c r="A422" s="80" t="s">
        <v>715</v>
      </c>
      <c r="B422" s="80" t="s">
        <v>39</v>
      </c>
      <c r="C422" s="72"/>
      <c r="D422" s="71" t="s">
        <v>176</v>
      </c>
      <c r="E422" s="142" t="s">
        <v>806</v>
      </c>
      <c r="F422" s="71" t="s">
        <v>807</v>
      </c>
      <c r="G422" s="73">
        <v>45885</v>
      </c>
      <c r="H422" s="73">
        <v>45901</v>
      </c>
      <c r="I422" s="74" t="s">
        <v>1228</v>
      </c>
      <c r="J422" s="74" t="s">
        <v>775</v>
      </c>
      <c r="K422" s="75" t="s">
        <v>596</v>
      </c>
      <c r="L422" s="71"/>
      <c r="M422" s="38" t="str">
        <f t="shared" si="200"/>
        <v>6424</v>
      </c>
      <c r="N422" s="160" t="s">
        <v>819</v>
      </c>
      <c r="O422" s="75"/>
      <c r="P422" s="76"/>
      <c r="Q422" s="77"/>
      <c r="R422" s="165">
        <v>33150000</v>
      </c>
      <c r="S422" s="170">
        <f t="shared" si="206"/>
        <v>276250</v>
      </c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>
        <f>+SUM(T422:AE422)</f>
        <v>0</v>
      </c>
      <c r="AG422" s="156">
        <v>0</v>
      </c>
      <c r="AH422" s="158">
        <v>0</v>
      </c>
      <c r="AI422" s="158">
        <v>0</v>
      </c>
      <c r="AJ422" s="158">
        <v>0</v>
      </c>
      <c r="AK422" s="158">
        <v>0</v>
      </c>
      <c r="AL422" s="158">
        <v>0</v>
      </c>
      <c r="AM422" s="158">
        <v>0</v>
      </c>
      <c r="AN422" s="158">
        <v>0</v>
      </c>
      <c r="AO422" s="158">
        <v>0</v>
      </c>
      <c r="AP422" s="158">
        <v>0</v>
      </c>
      <c r="AQ422" s="158">
        <v>0</v>
      </c>
      <c r="AR422" s="158">
        <v>0</v>
      </c>
      <c r="AS422" s="158">
        <v>0</v>
      </c>
      <c r="AT422" s="158">
        <f>+SUM(AH422:AS422)</f>
        <v>0</v>
      </c>
      <c r="AU422" s="156">
        <v>0</v>
      </c>
      <c r="AV422" s="158">
        <v>0</v>
      </c>
      <c r="AW422" s="158">
        <v>0</v>
      </c>
      <c r="AX422" s="158">
        <v>0</v>
      </c>
      <c r="AY422" s="158">
        <v>0</v>
      </c>
      <c r="AZ422" s="158">
        <v>0</v>
      </c>
      <c r="BA422" s="158">
        <v>0</v>
      </c>
      <c r="BB422" s="158">
        <v>0</v>
      </c>
      <c r="BC422" s="158">
        <v>0</v>
      </c>
      <c r="BD422" s="158">
        <v>0</v>
      </c>
      <c r="BE422" s="158">
        <v>0</v>
      </c>
      <c r="BF422" s="158">
        <v>0</v>
      </c>
      <c r="BG422" s="158">
        <v>0</v>
      </c>
      <c r="BH422" s="158">
        <f>+SUM(AV422:BG422)</f>
        <v>0</v>
      </c>
      <c r="BI422" s="156">
        <v>0</v>
      </c>
      <c r="BJ422" s="158"/>
      <c r="BK422" s="158"/>
      <c r="BL422" s="158"/>
      <c r="BM422" s="158"/>
      <c r="BN422" s="158"/>
      <c r="BO422" s="158"/>
      <c r="BP422" s="158"/>
      <c r="BQ422" s="158"/>
      <c r="BR422" s="158"/>
      <c r="BS422" s="158"/>
      <c r="BT422" s="158"/>
      <c r="BU422" s="158"/>
      <c r="BV422" s="158">
        <f>+SUM(BJ422:BU422)</f>
        <v>0</v>
      </c>
      <c r="BW422" s="156">
        <v>0</v>
      </c>
      <c r="BX422" s="158">
        <v>0</v>
      </c>
      <c r="BY422" s="158">
        <v>0</v>
      </c>
      <c r="BZ422" s="158">
        <v>0</v>
      </c>
      <c r="CA422" s="158">
        <v>0</v>
      </c>
      <c r="CB422" s="158">
        <v>0</v>
      </c>
      <c r="CC422" s="158">
        <v>0</v>
      </c>
      <c r="CD422" s="158">
        <v>0</v>
      </c>
      <c r="CE422" s="158">
        <v>0</v>
      </c>
      <c r="CF422" s="158">
        <v>0</v>
      </c>
      <c r="CG422" s="158">
        <v>0</v>
      </c>
      <c r="CH422" s="158">
        <v>0</v>
      </c>
      <c r="CI422" s="158">
        <v>0</v>
      </c>
      <c r="CJ422" s="158">
        <f>+SUM(BX422:CI422)</f>
        <v>0</v>
      </c>
      <c r="CK422" s="156">
        <f>+R422-CJ422</f>
        <v>33150000</v>
      </c>
      <c r="CL422" s="155">
        <v>0</v>
      </c>
      <c r="CM422" s="155">
        <v>0</v>
      </c>
      <c r="CN422" s="155">
        <v>0</v>
      </c>
      <c r="CO422" s="155">
        <v>0</v>
      </c>
      <c r="CP422" s="155">
        <v>0</v>
      </c>
      <c r="CQ422" s="155">
        <v>0</v>
      </c>
      <c r="CR422" s="155">
        <v>0</v>
      </c>
      <c r="CS422" s="155">
        <v>0</v>
      </c>
      <c r="CT422" s="155">
        <v>552500</v>
      </c>
      <c r="CU422" s="155">
        <v>552500</v>
      </c>
      <c r="CV422" s="155">
        <v>552500</v>
      </c>
      <c r="CW422" s="155">
        <v>552500</v>
      </c>
      <c r="CX422" s="155">
        <f t="shared" si="201"/>
        <v>2210000</v>
      </c>
      <c r="CY422" s="155">
        <f>+CK422-CX422</f>
        <v>30940000</v>
      </c>
      <c r="CZ422" s="155">
        <f t="shared" si="211"/>
        <v>276250</v>
      </c>
      <c r="DA422" s="155">
        <v>276250</v>
      </c>
      <c r="DB422" s="155">
        <v>276250</v>
      </c>
      <c r="DC422" s="155">
        <v>276250</v>
      </c>
      <c r="DD422" s="155"/>
      <c r="DE422" s="155"/>
      <c r="DF422" s="155"/>
      <c r="DG422" s="155"/>
      <c r="DH422" s="155"/>
      <c r="DI422" s="155"/>
      <c r="DJ422" s="155"/>
      <c r="DK422" s="155"/>
      <c r="DL422" s="155">
        <f t="shared" si="202"/>
        <v>1105000</v>
      </c>
      <c r="DM422" s="155">
        <f t="shared" si="209"/>
        <v>29835000</v>
      </c>
      <c r="DN422" s="1">
        <f t="shared" si="210"/>
        <v>2025</v>
      </c>
    </row>
    <row r="423" spans="1:118" ht="13" x14ac:dyDescent="0.25">
      <c r="A423" s="80" t="s">
        <v>344</v>
      </c>
      <c r="B423" s="71" t="s">
        <v>196</v>
      </c>
      <c r="C423" s="72" t="s">
        <v>197</v>
      </c>
      <c r="D423" s="71" t="s">
        <v>147</v>
      </c>
      <c r="E423" s="142" t="s">
        <v>736</v>
      </c>
      <c r="F423" s="71" t="s">
        <v>737</v>
      </c>
      <c r="G423" s="73">
        <v>45900</v>
      </c>
      <c r="H423" s="73">
        <v>45901</v>
      </c>
      <c r="I423" s="74" t="s">
        <v>1223</v>
      </c>
      <c r="J423" s="142" t="s">
        <v>752</v>
      </c>
      <c r="K423" s="75" t="s">
        <v>337</v>
      </c>
      <c r="L423" s="75" t="s">
        <v>338</v>
      </c>
      <c r="M423" s="83" t="str">
        <f t="shared" si="200"/>
        <v>6274</v>
      </c>
      <c r="N423" s="160" t="s">
        <v>346</v>
      </c>
      <c r="O423" s="75"/>
      <c r="P423" s="76"/>
      <c r="Q423" s="77"/>
      <c r="R423" s="76">
        <v>9194024100</v>
      </c>
      <c r="S423" s="170">
        <f t="shared" si="206"/>
        <v>63847389.583333336</v>
      </c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6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  <c r="AS423" s="158"/>
      <c r="AT423" s="158"/>
      <c r="AU423" s="156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158"/>
      <c r="BH423" s="158"/>
      <c r="BI423" s="156"/>
      <c r="BJ423" s="158"/>
      <c r="BK423" s="158"/>
      <c r="BL423" s="158"/>
      <c r="BM423" s="158"/>
      <c r="BN423" s="158"/>
      <c r="BO423" s="158"/>
      <c r="BP423" s="158"/>
      <c r="BQ423" s="158"/>
      <c r="BR423" s="158"/>
      <c r="BS423" s="158"/>
      <c r="BT423" s="158"/>
      <c r="BU423" s="158"/>
      <c r="BV423" s="158"/>
      <c r="BW423" s="156"/>
      <c r="BX423" s="167"/>
      <c r="BY423" s="167"/>
      <c r="BZ423" s="167"/>
      <c r="CA423" s="167"/>
      <c r="CB423" s="167"/>
      <c r="CC423" s="167"/>
      <c r="CD423" s="167"/>
      <c r="CE423" s="167"/>
      <c r="CF423" s="167"/>
      <c r="CG423" s="167"/>
      <c r="CH423" s="167"/>
      <c r="CI423" s="167"/>
      <c r="CJ423" s="158"/>
      <c r="CK423" s="156"/>
      <c r="CL423" s="155">
        <v>0</v>
      </c>
      <c r="CM423" s="155">
        <v>0</v>
      </c>
      <c r="CN423" s="155">
        <v>0</v>
      </c>
      <c r="CO423" s="155">
        <v>0</v>
      </c>
      <c r="CP423" s="155">
        <v>0</v>
      </c>
      <c r="CQ423" s="155">
        <v>0</v>
      </c>
      <c r="CR423" s="155">
        <v>0</v>
      </c>
      <c r="CS423" s="155">
        <v>0</v>
      </c>
      <c r="CT423" s="155">
        <v>95771084.375</v>
      </c>
      <c r="CU423" s="155">
        <v>95771084.375</v>
      </c>
      <c r="CV423" s="155">
        <v>95771084.375</v>
      </c>
      <c r="CW423" s="155">
        <v>95771084.375</v>
      </c>
      <c r="CX423" s="155">
        <f t="shared" si="201"/>
        <v>383084337.5</v>
      </c>
      <c r="CY423" s="155">
        <f t="shared" ref="CY423:CY429" si="212">+R423-CX423</f>
        <v>8810939762.5</v>
      </c>
      <c r="CZ423" s="155">
        <f t="shared" si="211"/>
        <v>63847389.583333336</v>
      </c>
      <c r="DA423" s="155">
        <v>63847389.583333336</v>
      </c>
      <c r="DB423" s="155">
        <v>63847389.583333336</v>
      </c>
      <c r="DC423" s="155">
        <v>63847389.583333336</v>
      </c>
      <c r="DD423" s="155"/>
      <c r="DE423" s="155"/>
      <c r="DF423" s="155"/>
      <c r="DG423" s="155"/>
      <c r="DH423" s="155"/>
      <c r="DI423" s="155"/>
      <c r="DJ423" s="155"/>
      <c r="DK423" s="155"/>
      <c r="DL423" s="155">
        <f t="shared" si="202"/>
        <v>255389558.33333334</v>
      </c>
      <c r="DM423" s="155">
        <f t="shared" si="209"/>
        <v>8555550204.166667</v>
      </c>
      <c r="DN423" s="1">
        <f t="shared" si="210"/>
        <v>2025</v>
      </c>
    </row>
    <row r="424" spans="1:118" ht="13" x14ac:dyDescent="0.25">
      <c r="A424" s="80" t="s">
        <v>344</v>
      </c>
      <c r="B424" s="71" t="s">
        <v>196</v>
      </c>
      <c r="C424" s="72" t="s">
        <v>197</v>
      </c>
      <c r="D424" s="71" t="s">
        <v>147</v>
      </c>
      <c r="E424" s="142" t="s">
        <v>738</v>
      </c>
      <c r="F424" s="71" t="s">
        <v>739</v>
      </c>
      <c r="G424" s="73">
        <v>45900</v>
      </c>
      <c r="H424" s="73">
        <v>45901</v>
      </c>
      <c r="I424" s="74" t="s">
        <v>1223</v>
      </c>
      <c r="J424" s="142" t="s">
        <v>753</v>
      </c>
      <c r="K424" s="75" t="s">
        <v>843</v>
      </c>
      <c r="L424" s="75"/>
      <c r="M424" s="83" t="str">
        <f t="shared" si="200"/>
        <v>6274</v>
      </c>
      <c r="N424" s="160" t="s">
        <v>346</v>
      </c>
      <c r="O424" s="75"/>
      <c r="P424" s="76"/>
      <c r="Q424" s="77"/>
      <c r="R424" s="76">
        <v>9194024100</v>
      </c>
      <c r="S424" s="170">
        <f t="shared" si="206"/>
        <v>63847389.583333336</v>
      </c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6"/>
      <c r="AH424" s="158"/>
      <c r="AI424" s="158"/>
      <c r="AJ424" s="158"/>
      <c r="AK424" s="158"/>
      <c r="AL424" s="158"/>
      <c r="AM424" s="158"/>
      <c r="AN424" s="158"/>
      <c r="AO424" s="158"/>
      <c r="AP424" s="158"/>
      <c r="AQ424" s="158"/>
      <c r="AR424" s="158"/>
      <c r="AS424" s="158"/>
      <c r="AT424" s="158"/>
      <c r="AU424" s="156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8"/>
      <c r="BF424" s="158"/>
      <c r="BG424" s="158"/>
      <c r="BH424" s="158"/>
      <c r="BI424" s="156"/>
      <c r="BJ424" s="158"/>
      <c r="BK424" s="158"/>
      <c r="BL424" s="158"/>
      <c r="BM424" s="158"/>
      <c r="BN424" s="158"/>
      <c r="BO424" s="158"/>
      <c r="BP424" s="158"/>
      <c r="BQ424" s="158"/>
      <c r="BR424" s="158"/>
      <c r="BS424" s="158"/>
      <c r="BT424" s="158"/>
      <c r="BU424" s="158"/>
      <c r="BV424" s="158"/>
      <c r="BW424" s="156"/>
      <c r="BX424" s="167"/>
      <c r="BY424" s="167"/>
      <c r="BZ424" s="167"/>
      <c r="CA424" s="167"/>
      <c r="CB424" s="167"/>
      <c r="CC424" s="167"/>
      <c r="CD424" s="167"/>
      <c r="CE424" s="167"/>
      <c r="CF424" s="167"/>
      <c r="CG424" s="167"/>
      <c r="CH424" s="167"/>
      <c r="CI424" s="167"/>
      <c r="CJ424" s="158"/>
      <c r="CK424" s="156"/>
      <c r="CL424" s="155">
        <v>0</v>
      </c>
      <c r="CM424" s="155">
        <v>0</v>
      </c>
      <c r="CN424" s="155">
        <v>0</v>
      </c>
      <c r="CO424" s="155">
        <v>0</v>
      </c>
      <c r="CP424" s="155">
        <v>0</v>
      </c>
      <c r="CQ424" s="155">
        <v>0</v>
      </c>
      <c r="CR424" s="155">
        <v>0</v>
      </c>
      <c r="CS424" s="155">
        <v>0</v>
      </c>
      <c r="CT424" s="155">
        <v>95771084.375</v>
      </c>
      <c r="CU424" s="155">
        <v>95771084.375</v>
      </c>
      <c r="CV424" s="155">
        <v>95771084.375</v>
      </c>
      <c r="CW424" s="155">
        <v>95771084.375</v>
      </c>
      <c r="CX424" s="155">
        <f t="shared" si="201"/>
        <v>383084337.5</v>
      </c>
      <c r="CY424" s="155">
        <f t="shared" si="212"/>
        <v>8810939762.5</v>
      </c>
      <c r="CZ424" s="155">
        <f t="shared" si="211"/>
        <v>63847389.583333336</v>
      </c>
      <c r="DA424" s="155">
        <v>63847389.583333336</v>
      </c>
      <c r="DB424" s="155">
        <v>63847389.583333336</v>
      </c>
      <c r="DC424" s="155">
        <v>63847389.583333336</v>
      </c>
      <c r="DD424" s="155"/>
      <c r="DE424" s="155"/>
      <c r="DF424" s="155"/>
      <c r="DG424" s="155"/>
      <c r="DH424" s="155"/>
      <c r="DI424" s="155"/>
      <c r="DJ424" s="155"/>
      <c r="DK424" s="155"/>
      <c r="DL424" s="155">
        <f t="shared" si="202"/>
        <v>255389558.33333334</v>
      </c>
      <c r="DM424" s="155">
        <f t="shared" si="209"/>
        <v>8555550204.166667</v>
      </c>
      <c r="DN424" s="1">
        <f t="shared" si="210"/>
        <v>2025</v>
      </c>
    </row>
    <row r="425" spans="1:118" ht="13" x14ac:dyDescent="0.25">
      <c r="A425" s="80" t="s">
        <v>344</v>
      </c>
      <c r="B425" s="71" t="s">
        <v>196</v>
      </c>
      <c r="C425" s="72" t="s">
        <v>229</v>
      </c>
      <c r="D425" s="71" t="s">
        <v>147</v>
      </c>
      <c r="E425" s="142" t="s">
        <v>740</v>
      </c>
      <c r="F425" s="71" t="s">
        <v>741</v>
      </c>
      <c r="G425" s="73">
        <v>45900</v>
      </c>
      <c r="H425" s="73">
        <v>45901</v>
      </c>
      <c r="I425" s="74" t="s">
        <v>1223</v>
      </c>
      <c r="J425" s="142" t="s">
        <v>619</v>
      </c>
      <c r="K425" s="75" t="s">
        <v>43</v>
      </c>
      <c r="L425" s="75">
        <v>0</v>
      </c>
      <c r="M425" s="83" t="str">
        <f t="shared" si="200"/>
        <v>6274</v>
      </c>
      <c r="N425" s="160" t="s">
        <v>346</v>
      </c>
      <c r="O425" s="75"/>
      <c r="P425" s="76"/>
      <c r="Q425" s="77"/>
      <c r="R425" s="76">
        <v>530000000</v>
      </c>
      <c r="S425" s="170">
        <f t="shared" si="206"/>
        <v>3680555.5555555555</v>
      </c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6"/>
      <c r="AH425" s="158"/>
      <c r="AI425" s="158"/>
      <c r="AJ425" s="158"/>
      <c r="AK425" s="158"/>
      <c r="AL425" s="158"/>
      <c r="AM425" s="158"/>
      <c r="AN425" s="158"/>
      <c r="AO425" s="158"/>
      <c r="AP425" s="158"/>
      <c r="AQ425" s="158"/>
      <c r="AR425" s="158"/>
      <c r="AS425" s="158"/>
      <c r="AT425" s="158"/>
      <c r="AU425" s="156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8"/>
      <c r="BF425" s="158"/>
      <c r="BG425" s="158"/>
      <c r="BH425" s="158"/>
      <c r="BI425" s="156"/>
      <c r="BJ425" s="158"/>
      <c r="BK425" s="158"/>
      <c r="BL425" s="158"/>
      <c r="BM425" s="158"/>
      <c r="BN425" s="158"/>
      <c r="BO425" s="158"/>
      <c r="BP425" s="158"/>
      <c r="BQ425" s="158"/>
      <c r="BR425" s="158"/>
      <c r="BS425" s="158"/>
      <c r="BT425" s="158"/>
      <c r="BU425" s="158"/>
      <c r="BV425" s="158"/>
      <c r="BW425" s="156"/>
      <c r="BX425" s="167"/>
      <c r="BY425" s="167"/>
      <c r="BZ425" s="167"/>
      <c r="CA425" s="167"/>
      <c r="CB425" s="167"/>
      <c r="CC425" s="167"/>
      <c r="CD425" s="167"/>
      <c r="CE425" s="167"/>
      <c r="CF425" s="167"/>
      <c r="CG425" s="167"/>
      <c r="CH425" s="167"/>
      <c r="CI425" s="167"/>
      <c r="CJ425" s="158"/>
      <c r="CK425" s="156"/>
      <c r="CL425" s="155">
        <v>0</v>
      </c>
      <c r="CM425" s="155">
        <v>0</v>
      </c>
      <c r="CN425" s="155">
        <v>0</v>
      </c>
      <c r="CO425" s="155">
        <v>0</v>
      </c>
      <c r="CP425" s="155">
        <v>0</v>
      </c>
      <c r="CQ425" s="155">
        <v>0</v>
      </c>
      <c r="CR425" s="155">
        <v>0</v>
      </c>
      <c r="CS425" s="155">
        <v>0</v>
      </c>
      <c r="CT425" s="155">
        <v>8833333.333333334</v>
      </c>
      <c r="CU425" s="155">
        <v>8833333.333333334</v>
      </c>
      <c r="CV425" s="155">
        <v>8833333.333333334</v>
      </c>
      <c r="CW425" s="155">
        <v>8833333.333333334</v>
      </c>
      <c r="CX425" s="155">
        <f t="shared" si="201"/>
        <v>35333333.333333336</v>
      </c>
      <c r="CY425" s="155">
        <f t="shared" si="212"/>
        <v>494666666.66666669</v>
      </c>
      <c r="CZ425" s="155">
        <f t="shared" si="211"/>
        <v>3680555.5555555555</v>
      </c>
      <c r="DA425" s="155">
        <v>3680555.5555555555</v>
      </c>
      <c r="DB425" s="155">
        <v>3680555.5555555555</v>
      </c>
      <c r="DC425" s="155">
        <v>3680555.5555555555</v>
      </c>
      <c r="DD425" s="155"/>
      <c r="DE425" s="155"/>
      <c r="DF425" s="155"/>
      <c r="DG425" s="155"/>
      <c r="DH425" s="155"/>
      <c r="DI425" s="155"/>
      <c r="DJ425" s="155"/>
      <c r="DK425" s="155"/>
      <c r="DL425" s="155">
        <f t="shared" si="202"/>
        <v>14722222.222222222</v>
      </c>
      <c r="DM425" s="155">
        <f t="shared" si="209"/>
        <v>479944444.44444448</v>
      </c>
      <c r="DN425" s="1">
        <f t="shared" si="210"/>
        <v>2025</v>
      </c>
    </row>
    <row r="426" spans="1:118" ht="13" x14ac:dyDescent="0.25">
      <c r="A426" s="80" t="s">
        <v>344</v>
      </c>
      <c r="B426" s="71" t="s">
        <v>196</v>
      </c>
      <c r="C426" s="72" t="s">
        <v>197</v>
      </c>
      <c r="D426" s="71" t="s">
        <v>147</v>
      </c>
      <c r="E426" s="142" t="s">
        <v>742</v>
      </c>
      <c r="F426" s="71" t="s">
        <v>743</v>
      </c>
      <c r="G426" s="73">
        <v>45900</v>
      </c>
      <c r="H426" s="73">
        <v>45901</v>
      </c>
      <c r="I426" s="74" t="s">
        <v>1223</v>
      </c>
      <c r="J426" s="142" t="s">
        <v>752</v>
      </c>
      <c r="K426" s="75" t="s">
        <v>337</v>
      </c>
      <c r="L426" s="75" t="s">
        <v>338</v>
      </c>
      <c r="M426" s="83" t="str">
        <f t="shared" si="200"/>
        <v>6274</v>
      </c>
      <c r="N426" s="160" t="s">
        <v>346</v>
      </c>
      <c r="O426" s="75"/>
      <c r="P426" s="76"/>
      <c r="Q426" s="77"/>
      <c r="R426" s="76">
        <v>536180944</v>
      </c>
      <c r="S426" s="170">
        <f t="shared" si="206"/>
        <v>3723478.777777778</v>
      </c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6"/>
      <c r="AH426" s="158"/>
      <c r="AI426" s="158"/>
      <c r="AJ426" s="158"/>
      <c r="AK426" s="158"/>
      <c r="AL426" s="158"/>
      <c r="AM426" s="158"/>
      <c r="AN426" s="158"/>
      <c r="AO426" s="158"/>
      <c r="AP426" s="158"/>
      <c r="AQ426" s="158"/>
      <c r="AR426" s="158"/>
      <c r="AS426" s="158"/>
      <c r="AT426" s="158"/>
      <c r="AU426" s="156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8"/>
      <c r="BF426" s="158"/>
      <c r="BG426" s="158"/>
      <c r="BH426" s="158"/>
      <c r="BI426" s="156"/>
      <c r="BJ426" s="158"/>
      <c r="BK426" s="158"/>
      <c r="BL426" s="158"/>
      <c r="BM426" s="158"/>
      <c r="BN426" s="158"/>
      <c r="BO426" s="158"/>
      <c r="BP426" s="158"/>
      <c r="BQ426" s="158"/>
      <c r="BR426" s="158"/>
      <c r="BS426" s="158"/>
      <c r="BT426" s="158"/>
      <c r="BU426" s="158"/>
      <c r="BV426" s="158"/>
      <c r="BW426" s="156"/>
      <c r="BX426" s="167"/>
      <c r="BY426" s="167"/>
      <c r="BZ426" s="167"/>
      <c r="CA426" s="167"/>
      <c r="CB426" s="167"/>
      <c r="CC426" s="167"/>
      <c r="CD426" s="167"/>
      <c r="CE426" s="167"/>
      <c r="CF426" s="167"/>
      <c r="CG426" s="167"/>
      <c r="CH426" s="167"/>
      <c r="CI426" s="167"/>
      <c r="CJ426" s="158"/>
      <c r="CK426" s="156"/>
      <c r="CL426" s="155">
        <v>0</v>
      </c>
      <c r="CM426" s="155">
        <v>0</v>
      </c>
      <c r="CN426" s="155">
        <v>0</v>
      </c>
      <c r="CO426" s="155">
        <v>0</v>
      </c>
      <c r="CP426" s="155">
        <v>0</v>
      </c>
      <c r="CQ426" s="155">
        <v>0</v>
      </c>
      <c r="CR426" s="155">
        <v>0</v>
      </c>
      <c r="CS426" s="155">
        <v>0</v>
      </c>
      <c r="CT426" s="155">
        <v>8936349.0666666664</v>
      </c>
      <c r="CU426" s="155">
        <v>8936349.0666666664</v>
      </c>
      <c r="CV426" s="155">
        <v>8936349.0666666664</v>
      </c>
      <c r="CW426" s="155">
        <v>8936349.0666666664</v>
      </c>
      <c r="CX426" s="155">
        <f t="shared" si="201"/>
        <v>35745396.266666666</v>
      </c>
      <c r="CY426" s="155">
        <f t="shared" si="212"/>
        <v>500435547.73333335</v>
      </c>
      <c r="CZ426" s="155">
        <f t="shared" si="211"/>
        <v>3723478.777777778</v>
      </c>
      <c r="DA426" s="155">
        <v>3723478.777777778</v>
      </c>
      <c r="DB426" s="155">
        <v>3723478.777777778</v>
      </c>
      <c r="DC426" s="155">
        <v>3723478.777777778</v>
      </c>
      <c r="DD426" s="155"/>
      <c r="DE426" s="155"/>
      <c r="DF426" s="155"/>
      <c r="DG426" s="155"/>
      <c r="DH426" s="155"/>
      <c r="DI426" s="155"/>
      <c r="DJ426" s="155"/>
      <c r="DK426" s="155"/>
      <c r="DL426" s="155">
        <f t="shared" si="202"/>
        <v>14893915.111111112</v>
      </c>
      <c r="DM426" s="155">
        <f t="shared" si="209"/>
        <v>485541632.62222224</v>
      </c>
      <c r="DN426" s="1">
        <f t="shared" si="210"/>
        <v>2025</v>
      </c>
    </row>
    <row r="427" spans="1:118" ht="13" x14ac:dyDescent="0.25">
      <c r="A427" s="80" t="s">
        <v>344</v>
      </c>
      <c r="B427" s="71" t="s">
        <v>196</v>
      </c>
      <c r="C427" s="72" t="s">
        <v>197</v>
      </c>
      <c r="D427" s="71" t="s">
        <v>147</v>
      </c>
      <c r="E427" s="142" t="s">
        <v>744</v>
      </c>
      <c r="F427" s="71" t="s">
        <v>745</v>
      </c>
      <c r="G427" s="73">
        <v>45900</v>
      </c>
      <c r="H427" s="73">
        <v>45901</v>
      </c>
      <c r="I427" s="74" t="s">
        <v>1223</v>
      </c>
      <c r="J427" s="142" t="s">
        <v>754</v>
      </c>
      <c r="K427" s="116" t="s">
        <v>217</v>
      </c>
      <c r="L427" s="116" t="s">
        <v>218</v>
      </c>
      <c r="M427" s="83" t="str">
        <f t="shared" si="200"/>
        <v>6274</v>
      </c>
      <c r="N427" s="160" t="s">
        <v>346</v>
      </c>
      <c r="O427" s="116"/>
      <c r="P427" s="77"/>
      <c r="Q427" s="77"/>
      <c r="R427" s="76">
        <v>268085606</v>
      </c>
      <c r="S427" s="170">
        <f t="shared" si="206"/>
        <v>1861705.5972222222</v>
      </c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6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  <c r="AS427" s="158"/>
      <c r="AT427" s="158"/>
      <c r="AU427" s="156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8"/>
      <c r="BF427" s="158"/>
      <c r="BG427" s="158"/>
      <c r="BH427" s="158"/>
      <c r="BI427" s="156"/>
      <c r="BJ427" s="158"/>
      <c r="BK427" s="158"/>
      <c r="BL427" s="158"/>
      <c r="BM427" s="158"/>
      <c r="BN427" s="158"/>
      <c r="BO427" s="158"/>
      <c r="BP427" s="158"/>
      <c r="BQ427" s="158"/>
      <c r="BR427" s="158"/>
      <c r="BS427" s="158"/>
      <c r="BT427" s="158"/>
      <c r="BU427" s="158"/>
      <c r="BV427" s="158"/>
      <c r="BW427" s="156"/>
      <c r="BX427" s="157"/>
      <c r="BY427" s="157"/>
      <c r="BZ427" s="157"/>
      <c r="CA427" s="157"/>
      <c r="CB427" s="157"/>
      <c r="CC427" s="157"/>
      <c r="CD427" s="157"/>
      <c r="CE427" s="157"/>
      <c r="CF427" s="157"/>
      <c r="CG427" s="157"/>
      <c r="CH427" s="157"/>
      <c r="CI427" s="157"/>
      <c r="CJ427" s="155"/>
      <c r="CK427" s="156"/>
      <c r="CL427" s="155">
        <v>0</v>
      </c>
      <c r="CM427" s="155">
        <v>0</v>
      </c>
      <c r="CN427" s="155">
        <v>0</v>
      </c>
      <c r="CO427" s="155">
        <v>0</v>
      </c>
      <c r="CP427" s="155">
        <v>0</v>
      </c>
      <c r="CQ427" s="155">
        <v>0</v>
      </c>
      <c r="CR427" s="155">
        <v>0</v>
      </c>
      <c r="CS427" s="155">
        <v>0</v>
      </c>
      <c r="CT427" s="155">
        <v>4468093.4333333336</v>
      </c>
      <c r="CU427" s="155">
        <v>4468093.4333333336</v>
      </c>
      <c r="CV427" s="155">
        <v>4468093.4333333336</v>
      </c>
      <c r="CW427" s="155">
        <v>4468093.4333333336</v>
      </c>
      <c r="CX427" s="155">
        <f t="shared" si="201"/>
        <v>17872373.733333334</v>
      </c>
      <c r="CY427" s="155">
        <f t="shared" si="212"/>
        <v>250213232.26666665</v>
      </c>
      <c r="CZ427" s="155">
        <f t="shared" si="211"/>
        <v>1861705.5972222222</v>
      </c>
      <c r="DA427" s="155">
        <v>1861705.5972222222</v>
      </c>
      <c r="DB427" s="155">
        <v>1861705.5972222222</v>
      </c>
      <c r="DC427" s="155">
        <v>1861705.5972222222</v>
      </c>
      <c r="DD427" s="155"/>
      <c r="DE427" s="155"/>
      <c r="DF427" s="155"/>
      <c r="DG427" s="155"/>
      <c r="DH427" s="155"/>
      <c r="DI427" s="155"/>
      <c r="DJ427" s="155"/>
      <c r="DK427" s="155"/>
      <c r="DL427" s="155">
        <f t="shared" si="202"/>
        <v>7446822.388888889</v>
      </c>
      <c r="DM427" s="155">
        <f t="shared" si="209"/>
        <v>242766409.87777776</v>
      </c>
      <c r="DN427" s="1">
        <f t="shared" si="210"/>
        <v>2025</v>
      </c>
    </row>
    <row r="428" spans="1:118" ht="13" x14ac:dyDescent="0.25">
      <c r="A428" s="80" t="s">
        <v>344</v>
      </c>
      <c r="B428" s="71" t="s">
        <v>196</v>
      </c>
      <c r="C428" s="72" t="s">
        <v>197</v>
      </c>
      <c r="D428" s="71" t="s">
        <v>147</v>
      </c>
      <c r="E428" s="142" t="s">
        <v>746</v>
      </c>
      <c r="F428" s="71" t="s">
        <v>747</v>
      </c>
      <c r="G428" s="73">
        <v>45900</v>
      </c>
      <c r="H428" s="73">
        <v>45901</v>
      </c>
      <c r="I428" s="74" t="s">
        <v>1223</v>
      </c>
      <c r="J428" s="142" t="s">
        <v>755</v>
      </c>
      <c r="K428" s="116" t="s">
        <v>305</v>
      </c>
      <c r="L428" s="116" t="s">
        <v>306</v>
      </c>
      <c r="M428" s="83" t="str">
        <f t="shared" si="200"/>
        <v>6274</v>
      </c>
      <c r="N428" s="160" t="s">
        <v>346</v>
      </c>
      <c r="O428" s="116"/>
      <c r="P428" s="77"/>
      <c r="Q428" s="77"/>
      <c r="R428" s="76">
        <v>268085606</v>
      </c>
      <c r="S428" s="170">
        <f t="shared" si="206"/>
        <v>1861705.5972222222</v>
      </c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6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6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/>
      <c r="BG428" s="158"/>
      <c r="BH428" s="158"/>
      <c r="BI428" s="156"/>
      <c r="BJ428" s="158"/>
      <c r="BK428" s="158"/>
      <c r="BL428" s="158"/>
      <c r="BM428" s="158"/>
      <c r="BN428" s="158"/>
      <c r="BO428" s="158"/>
      <c r="BP428" s="158"/>
      <c r="BQ428" s="158"/>
      <c r="BR428" s="158"/>
      <c r="BS428" s="158"/>
      <c r="BT428" s="158"/>
      <c r="BU428" s="158"/>
      <c r="BV428" s="158"/>
      <c r="BW428" s="156"/>
      <c r="BX428" s="157"/>
      <c r="BY428" s="157"/>
      <c r="BZ428" s="157"/>
      <c r="CA428" s="157"/>
      <c r="CB428" s="157"/>
      <c r="CC428" s="157"/>
      <c r="CD428" s="157"/>
      <c r="CE428" s="157"/>
      <c r="CF428" s="157"/>
      <c r="CG428" s="157"/>
      <c r="CH428" s="157"/>
      <c r="CI428" s="157"/>
      <c r="CJ428" s="155"/>
      <c r="CK428" s="156"/>
      <c r="CL428" s="155">
        <v>0</v>
      </c>
      <c r="CM428" s="155">
        <v>0</v>
      </c>
      <c r="CN428" s="155">
        <v>0</v>
      </c>
      <c r="CO428" s="155">
        <v>0</v>
      </c>
      <c r="CP428" s="155">
        <v>0</v>
      </c>
      <c r="CQ428" s="155">
        <v>0</v>
      </c>
      <c r="CR428" s="155">
        <v>0</v>
      </c>
      <c r="CS428" s="155">
        <v>0</v>
      </c>
      <c r="CT428" s="155">
        <v>4468093.4333333336</v>
      </c>
      <c r="CU428" s="155">
        <v>4468093.4333333336</v>
      </c>
      <c r="CV428" s="155">
        <v>4468093.4333333336</v>
      </c>
      <c r="CW428" s="155">
        <v>4468093.4333333336</v>
      </c>
      <c r="CX428" s="155">
        <f t="shared" si="201"/>
        <v>17872373.733333334</v>
      </c>
      <c r="CY428" s="155">
        <f t="shared" si="212"/>
        <v>250213232.26666665</v>
      </c>
      <c r="CZ428" s="155">
        <f t="shared" si="211"/>
        <v>1861705.5972222222</v>
      </c>
      <c r="DA428" s="155">
        <v>1861705.5972222222</v>
      </c>
      <c r="DB428" s="155">
        <v>1861705.5972222222</v>
      </c>
      <c r="DC428" s="155">
        <v>1861705.5972222222</v>
      </c>
      <c r="DD428" s="155"/>
      <c r="DE428" s="155"/>
      <c r="DF428" s="155"/>
      <c r="DG428" s="155"/>
      <c r="DH428" s="155"/>
      <c r="DI428" s="155"/>
      <c r="DJ428" s="155"/>
      <c r="DK428" s="155"/>
      <c r="DL428" s="155">
        <f t="shared" si="202"/>
        <v>7446822.388888889</v>
      </c>
      <c r="DM428" s="155">
        <f t="shared" si="209"/>
        <v>242766409.87777776</v>
      </c>
      <c r="DN428" s="1">
        <f t="shared" si="210"/>
        <v>2025</v>
      </c>
    </row>
    <row r="429" spans="1:118" ht="13" x14ac:dyDescent="0.25">
      <c r="A429" s="80" t="s">
        <v>344</v>
      </c>
      <c r="B429" s="71" t="s">
        <v>196</v>
      </c>
      <c r="C429" s="72" t="s">
        <v>197</v>
      </c>
      <c r="D429" s="71" t="s">
        <v>147</v>
      </c>
      <c r="E429" s="142" t="s">
        <v>748</v>
      </c>
      <c r="F429" s="71" t="s">
        <v>749</v>
      </c>
      <c r="G429" s="73">
        <v>45900</v>
      </c>
      <c r="H429" s="73">
        <v>45901</v>
      </c>
      <c r="I429" s="74" t="s">
        <v>1223</v>
      </c>
      <c r="J429" s="142" t="s">
        <v>94</v>
      </c>
      <c r="K429" s="116" t="s">
        <v>66</v>
      </c>
      <c r="L429" s="116">
        <v>0</v>
      </c>
      <c r="M429" s="83" t="str">
        <f t="shared" ref="M429" si="213">+LEFT(N429,4)</f>
        <v>6274</v>
      </c>
      <c r="N429" s="160" t="s">
        <v>346</v>
      </c>
      <c r="O429" s="116"/>
      <c r="P429" s="77"/>
      <c r="Q429" s="77"/>
      <c r="R429" s="76">
        <v>1030408748</v>
      </c>
      <c r="S429" s="170">
        <f t="shared" si="206"/>
        <v>7155616.305555556</v>
      </c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6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  <c r="AS429" s="158"/>
      <c r="AT429" s="158"/>
      <c r="AU429" s="156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8"/>
      <c r="BF429" s="158"/>
      <c r="BG429" s="158"/>
      <c r="BH429" s="158"/>
      <c r="BI429" s="156"/>
      <c r="BJ429" s="158"/>
      <c r="BK429" s="158"/>
      <c r="BL429" s="158"/>
      <c r="BM429" s="158"/>
      <c r="BN429" s="158"/>
      <c r="BO429" s="158"/>
      <c r="BP429" s="158"/>
      <c r="BQ429" s="158"/>
      <c r="BR429" s="158"/>
      <c r="BS429" s="158"/>
      <c r="BT429" s="158"/>
      <c r="BU429" s="158"/>
      <c r="BV429" s="158"/>
      <c r="BW429" s="156"/>
      <c r="BX429" s="157"/>
      <c r="BY429" s="157"/>
      <c r="BZ429" s="157"/>
      <c r="CA429" s="157"/>
      <c r="CB429" s="157"/>
      <c r="CC429" s="157"/>
      <c r="CD429" s="157"/>
      <c r="CE429" s="157"/>
      <c r="CF429" s="157"/>
      <c r="CG429" s="157"/>
      <c r="CH429" s="157"/>
      <c r="CI429" s="157"/>
      <c r="CJ429" s="155"/>
      <c r="CK429" s="156"/>
      <c r="CL429" s="155">
        <v>0</v>
      </c>
      <c r="CM429" s="155">
        <v>0</v>
      </c>
      <c r="CN429" s="155">
        <v>0</v>
      </c>
      <c r="CO429" s="155">
        <v>0</v>
      </c>
      <c r="CP429" s="155">
        <v>0</v>
      </c>
      <c r="CQ429" s="155">
        <v>0</v>
      </c>
      <c r="CR429" s="155">
        <v>0</v>
      </c>
      <c r="CS429" s="155">
        <v>0</v>
      </c>
      <c r="CT429" s="155">
        <v>17173479.133333333</v>
      </c>
      <c r="CU429" s="155">
        <v>17173479.133333333</v>
      </c>
      <c r="CV429" s="155">
        <v>17173479.133333333</v>
      </c>
      <c r="CW429" s="155">
        <v>17173479.133333333</v>
      </c>
      <c r="CX429" s="155">
        <f t="shared" ref="CX429:CX455" si="214">+SUM(CL429:CW429)</f>
        <v>68693916.533333331</v>
      </c>
      <c r="CY429" s="155">
        <f t="shared" si="212"/>
        <v>961714831.4666667</v>
      </c>
      <c r="CZ429" s="155">
        <f t="shared" si="211"/>
        <v>7155616.305555556</v>
      </c>
      <c r="DA429" s="155">
        <v>7155616.305555556</v>
      </c>
      <c r="DB429" s="155">
        <v>7155616.305555556</v>
      </c>
      <c r="DC429" s="155">
        <v>7155616.305555556</v>
      </c>
      <c r="DD429" s="155"/>
      <c r="DE429" s="155"/>
      <c r="DF429" s="155"/>
      <c r="DG429" s="155"/>
      <c r="DH429" s="155"/>
      <c r="DI429" s="155"/>
      <c r="DJ429" s="155"/>
      <c r="DK429" s="155"/>
      <c r="DL429" s="155">
        <f t="shared" ref="DL429" si="215">+SUM(CZ429:DK429)</f>
        <v>28622465.222222224</v>
      </c>
      <c r="DM429" s="155">
        <f t="shared" si="209"/>
        <v>933092366.24444449</v>
      </c>
      <c r="DN429" s="1">
        <f t="shared" si="210"/>
        <v>2025</v>
      </c>
    </row>
    <row r="430" spans="1:118" ht="13" x14ac:dyDescent="0.25">
      <c r="A430" s="71" t="s">
        <v>715</v>
      </c>
      <c r="B430" s="71" t="s">
        <v>39</v>
      </c>
      <c r="C430" s="72"/>
      <c r="D430" s="71" t="s">
        <v>176</v>
      </c>
      <c r="E430" s="142" t="s">
        <v>808</v>
      </c>
      <c r="F430" s="71" t="s">
        <v>809</v>
      </c>
      <c r="G430" s="73">
        <v>45900</v>
      </c>
      <c r="H430" s="73">
        <v>45901</v>
      </c>
      <c r="I430" s="74" t="s">
        <v>1228</v>
      </c>
      <c r="J430" s="74" t="s">
        <v>816</v>
      </c>
      <c r="K430" s="116" t="s">
        <v>1090</v>
      </c>
      <c r="L430" s="109"/>
      <c r="M430" s="38" t="str">
        <f t="shared" ref="M430:M457" si="216">+LEFT(N430,4)</f>
        <v>6424</v>
      </c>
      <c r="N430" s="160" t="s">
        <v>819</v>
      </c>
      <c r="O430" s="116"/>
      <c r="P430" s="176"/>
      <c r="Q430" s="176"/>
      <c r="R430" s="177">
        <v>47500000</v>
      </c>
      <c r="S430" s="170">
        <f t="shared" si="206"/>
        <v>395833.33333333331</v>
      </c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>
        <f>+SUM(T430:AE430)</f>
        <v>0</v>
      </c>
      <c r="AG430" s="178">
        <v>0</v>
      </c>
      <c r="AH430" s="95">
        <v>0</v>
      </c>
      <c r="AI430" s="95">
        <v>0</v>
      </c>
      <c r="AJ430" s="95">
        <v>0</v>
      </c>
      <c r="AK430" s="95">
        <v>0</v>
      </c>
      <c r="AL430" s="95">
        <v>0</v>
      </c>
      <c r="AM430" s="95">
        <v>0</v>
      </c>
      <c r="AN430" s="95">
        <v>0</v>
      </c>
      <c r="AO430" s="95">
        <v>0</v>
      </c>
      <c r="AP430" s="95">
        <v>0</v>
      </c>
      <c r="AQ430" s="95">
        <v>0</v>
      </c>
      <c r="AR430" s="95">
        <v>0</v>
      </c>
      <c r="AS430" s="95">
        <v>0</v>
      </c>
      <c r="AT430" s="95">
        <f>+SUM(AH430:AS430)</f>
        <v>0</v>
      </c>
      <c r="AU430" s="178">
        <v>0</v>
      </c>
      <c r="AV430" s="95">
        <v>0</v>
      </c>
      <c r="AW430" s="95">
        <v>0</v>
      </c>
      <c r="AX430" s="95">
        <v>0</v>
      </c>
      <c r="AY430" s="95">
        <v>0</v>
      </c>
      <c r="AZ430" s="95">
        <v>0</v>
      </c>
      <c r="BA430" s="95">
        <v>0</v>
      </c>
      <c r="BB430" s="95">
        <v>0</v>
      </c>
      <c r="BC430" s="95">
        <v>0</v>
      </c>
      <c r="BD430" s="95">
        <v>0</v>
      </c>
      <c r="BE430" s="95">
        <v>0</v>
      </c>
      <c r="BF430" s="95">
        <v>0</v>
      </c>
      <c r="BG430" s="95">
        <v>0</v>
      </c>
      <c r="BH430" s="95">
        <f>+SUM(AV430:BG430)</f>
        <v>0</v>
      </c>
      <c r="BI430" s="178">
        <v>0</v>
      </c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>
        <f>+SUM(BJ430:BU430)</f>
        <v>0</v>
      </c>
      <c r="BW430" s="178">
        <v>0</v>
      </c>
      <c r="BX430" s="41">
        <v>0</v>
      </c>
      <c r="BY430" s="41">
        <v>0</v>
      </c>
      <c r="BZ430" s="41">
        <v>0</v>
      </c>
      <c r="CA430" s="41">
        <v>0</v>
      </c>
      <c r="CB430" s="41">
        <v>0</v>
      </c>
      <c r="CC430" s="41">
        <v>0</v>
      </c>
      <c r="CD430" s="41">
        <v>0</v>
      </c>
      <c r="CE430" s="41">
        <v>0</v>
      </c>
      <c r="CF430" s="41">
        <v>0</v>
      </c>
      <c r="CG430" s="41">
        <v>0</v>
      </c>
      <c r="CH430" s="41">
        <v>0</v>
      </c>
      <c r="CI430" s="41">
        <v>0</v>
      </c>
      <c r="CJ430" s="41">
        <f>+SUM(BX430:CI430)</f>
        <v>0</v>
      </c>
      <c r="CK430" s="178">
        <f>+R430-CJ430</f>
        <v>47500000</v>
      </c>
      <c r="CL430" s="41">
        <v>0</v>
      </c>
      <c r="CM430" s="41">
        <v>0</v>
      </c>
      <c r="CN430" s="41">
        <v>0</v>
      </c>
      <c r="CO430" s="41">
        <v>0</v>
      </c>
      <c r="CP430" s="41">
        <v>0</v>
      </c>
      <c r="CQ430" s="41">
        <v>0</v>
      </c>
      <c r="CR430" s="41">
        <v>0</v>
      </c>
      <c r="CS430" s="41">
        <v>0</v>
      </c>
      <c r="CT430" s="41">
        <v>805084.74576271186</v>
      </c>
      <c r="CU430" s="41">
        <v>805084.74576271186</v>
      </c>
      <c r="CV430" s="41">
        <v>805084.74576271186</v>
      </c>
      <c r="CW430" s="41">
        <v>805084.74576271186</v>
      </c>
      <c r="CX430" s="41">
        <f t="shared" ref="CX430:CX444" si="217">+SUM(CL430:CW430)</f>
        <v>3220338.9830508474</v>
      </c>
      <c r="CY430" s="41">
        <f>+CK430-CX430</f>
        <v>44279661.016949154</v>
      </c>
      <c r="CZ430" s="41">
        <f t="shared" si="211"/>
        <v>395833.33333333331</v>
      </c>
      <c r="DA430" s="41">
        <v>395833.33333333331</v>
      </c>
      <c r="DB430" s="41">
        <v>395833.33333333331</v>
      </c>
      <c r="DC430" s="41">
        <v>395833.33333333331</v>
      </c>
      <c r="DD430" s="41"/>
      <c r="DE430" s="41"/>
      <c r="DF430" s="41"/>
      <c r="DG430" s="41"/>
      <c r="DH430" s="41"/>
      <c r="DI430" s="41"/>
      <c r="DJ430" s="41"/>
      <c r="DK430" s="41"/>
      <c r="DL430" s="41">
        <f t="shared" ref="DL430:DL444" si="218">+SUM(CZ430:DK430)</f>
        <v>1583333.3333333333</v>
      </c>
      <c r="DM430" s="41">
        <f t="shared" si="209"/>
        <v>42696327.683615819</v>
      </c>
      <c r="DN430" s="1">
        <f t="shared" ref="DN430:DN444" si="219">YEAR(G430)</f>
        <v>2025</v>
      </c>
    </row>
    <row r="431" spans="1:118" s="42" customFormat="1" ht="13" x14ac:dyDescent="0.25">
      <c r="A431" s="109" t="s">
        <v>460</v>
      </c>
      <c r="B431" s="109" t="s">
        <v>39</v>
      </c>
      <c r="C431" s="111"/>
      <c r="D431" s="109" t="s">
        <v>64</v>
      </c>
      <c r="E431" s="184" t="s">
        <v>810</v>
      </c>
      <c r="F431" s="109" t="s">
        <v>811</v>
      </c>
      <c r="G431" s="73">
        <v>45900</v>
      </c>
      <c r="H431" s="73">
        <v>45901</v>
      </c>
      <c r="I431" s="115" t="s">
        <v>1228</v>
      </c>
      <c r="J431" s="115" t="s">
        <v>94</v>
      </c>
      <c r="K431" s="116" t="s">
        <v>66</v>
      </c>
      <c r="L431" s="109"/>
      <c r="M431" s="38" t="str">
        <f t="shared" si="216"/>
        <v>6274</v>
      </c>
      <c r="N431" s="189" t="s">
        <v>824</v>
      </c>
      <c r="O431" s="116"/>
      <c r="P431" s="176"/>
      <c r="Q431" s="176"/>
      <c r="R431" s="192">
        <v>90591075</v>
      </c>
      <c r="S431" s="193">
        <f t="shared" si="206"/>
        <v>754925.625</v>
      </c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>
        <f>+SUM(T431:AE431)</f>
        <v>0</v>
      </c>
      <c r="AG431" s="140">
        <v>0</v>
      </c>
      <c r="AH431" s="41">
        <v>0</v>
      </c>
      <c r="AI431" s="41">
        <v>0</v>
      </c>
      <c r="AJ431" s="41">
        <v>0</v>
      </c>
      <c r="AK431" s="41">
        <v>0</v>
      </c>
      <c r="AL431" s="41">
        <v>0</v>
      </c>
      <c r="AM431" s="41">
        <v>0</v>
      </c>
      <c r="AN431" s="41">
        <v>0</v>
      </c>
      <c r="AO431" s="41">
        <v>0</v>
      </c>
      <c r="AP431" s="41">
        <v>0</v>
      </c>
      <c r="AQ431" s="41">
        <v>0</v>
      </c>
      <c r="AR431" s="41">
        <v>0</v>
      </c>
      <c r="AS431" s="41">
        <v>0</v>
      </c>
      <c r="AT431" s="41">
        <f>+SUM(AH431:AS431)</f>
        <v>0</v>
      </c>
      <c r="AU431" s="140">
        <v>0</v>
      </c>
      <c r="AV431" s="41">
        <v>0</v>
      </c>
      <c r="AW431" s="41">
        <v>0</v>
      </c>
      <c r="AX431" s="41">
        <v>0</v>
      </c>
      <c r="AY431" s="41">
        <v>0</v>
      </c>
      <c r="AZ431" s="41">
        <v>0</v>
      </c>
      <c r="BA431" s="41">
        <v>0</v>
      </c>
      <c r="BB431" s="41">
        <v>0</v>
      </c>
      <c r="BC431" s="41">
        <v>0</v>
      </c>
      <c r="BD431" s="41">
        <v>0</v>
      </c>
      <c r="BE431" s="41">
        <v>0</v>
      </c>
      <c r="BF431" s="41">
        <v>0</v>
      </c>
      <c r="BG431" s="41">
        <v>0</v>
      </c>
      <c r="BH431" s="41">
        <f>+SUM(AV431:BG431)</f>
        <v>0</v>
      </c>
      <c r="BI431" s="140">
        <v>0</v>
      </c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>
        <f>+SUM(BJ431:BU431)</f>
        <v>0</v>
      </c>
      <c r="BW431" s="140">
        <v>0</v>
      </c>
      <c r="BX431" s="41">
        <v>0</v>
      </c>
      <c r="BY431" s="41">
        <v>0</v>
      </c>
      <c r="BZ431" s="41">
        <v>0</v>
      </c>
      <c r="CA431" s="41">
        <v>0</v>
      </c>
      <c r="CB431" s="41">
        <v>0</v>
      </c>
      <c r="CC431" s="41">
        <v>0</v>
      </c>
      <c r="CD431" s="41">
        <v>0</v>
      </c>
      <c r="CE431" s="41">
        <v>0</v>
      </c>
      <c r="CF431" s="41">
        <v>0</v>
      </c>
      <c r="CG431" s="41">
        <v>0</v>
      </c>
      <c r="CH431" s="41">
        <v>0</v>
      </c>
      <c r="CI431" s="41">
        <v>0</v>
      </c>
      <c r="CJ431" s="41">
        <f>+SUM(BX431:CI431)</f>
        <v>0</v>
      </c>
      <c r="CK431" s="140">
        <f>+R431-CJ431</f>
        <v>90591075</v>
      </c>
      <c r="CL431" s="41">
        <v>0</v>
      </c>
      <c r="CM431" s="41">
        <v>0</v>
      </c>
      <c r="CN431" s="41">
        <v>0</v>
      </c>
      <c r="CO431" s="41">
        <v>0</v>
      </c>
      <c r="CP431" s="41">
        <v>0</v>
      </c>
      <c r="CQ431" s="41">
        <v>0</v>
      </c>
      <c r="CR431" s="41">
        <v>0</v>
      </c>
      <c r="CS431" s="41">
        <v>0</v>
      </c>
      <c r="CT431" s="41">
        <v>1887314.0625</v>
      </c>
      <c r="CU431" s="41">
        <v>1887314.0625</v>
      </c>
      <c r="CV431" s="41">
        <v>1887314.0625</v>
      </c>
      <c r="CW431" s="41">
        <v>1887314.0625</v>
      </c>
      <c r="CX431" s="41">
        <f t="shared" si="217"/>
        <v>7549256.25</v>
      </c>
      <c r="CY431" s="41">
        <f>+CK431-CX431</f>
        <v>83041818.75</v>
      </c>
      <c r="CZ431" s="41">
        <f t="shared" si="211"/>
        <v>754925.625</v>
      </c>
      <c r="DA431" s="41">
        <v>754925.625</v>
      </c>
      <c r="DB431" s="41">
        <v>754925.625</v>
      </c>
      <c r="DC431" s="41">
        <v>754925.625</v>
      </c>
      <c r="DD431" s="41"/>
      <c r="DE431" s="41"/>
      <c r="DF431" s="41"/>
      <c r="DG431" s="41"/>
      <c r="DH431" s="41"/>
      <c r="DI431" s="41"/>
      <c r="DJ431" s="41"/>
      <c r="DK431" s="41"/>
      <c r="DL431" s="41">
        <f t="shared" si="218"/>
        <v>3019702.5</v>
      </c>
      <c r="DM431" s="41">
        <f t="shared" si="209"/>
        <v>80022116.25</v>
      </c>
      <c r="DN431" s="1">
        <f t="shared" si="219"/>
        <v>2025</v>
      </c>
    </row>
    <row r="432" spans="1:118" s="42" customFormat="1" ht="13" x14ac:dyDescent="0.25">
      <c r="A432" s="110" t="s">
        <v>344</v>
      </c>
      <c r="B432" s="109" t="s">
        <v>257</v>
      </c>
      <c r="C432" s="111" t="s">
        <v>229</v>
      </c>
      <c r="D432" s="109" t="s">
        <v>64</v>
      </c>
      <c r="E432" s="184" t="s">
        <v>825</v>
      </c>
      <c r="F432" s="109" t="s">
        <v>826</v>
      </c>
      <c r="G432" s="73">
        <v>45920</v>
      </c>
      <c r="H432" s="73">
        <v>45931</v>
      </c>
      <c r="I432" s="115" t="s">
        <v>1223</v>
      </c>
      <c r="J432" s="184" t="s">
        <v>774</v>
      </c>
      <c r="K432" s="116" t="s">
        <v>310</v>
      </c>
      <c r="L432" s="116" t="s">
        <v>311</v>
      </c>
      <c r="M432" s="83" t="str">
        <f t="shared" si="216"/>
        <v>6274</v>
      </c>
      <c r="N432" s="189" t="s">
        <v>824</v>
      </c>
      <c r="O432" s="116"/>
      <c r="P432" s="77"/>
      <c r="Q432" s="77"/>
      <c r="R432" s="77">
        <v>34920000</v>
      </c>
      <c r="S432" s="193">
        <f t="shared" si="206"/>
        <v>242500</v>
      </c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9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9"/>
      <c r="AV432" s="155"/>
      <c r="AW432" s="155"/>
      <c r="AX432" s="155"/>
      <c r="AY432" s="155"/>
      <c r="AZ432" s="155"/>
      <c r="BA432" s="155"/>
      <c r="BB432" s="155"/>
      <c r="BC432" s="155"/>
      <c r="BD432" s="155"/>
      <c r="BE432" s="155"/>
      <c r="BF432" s="155"/>
      <c r="BG432" s="155"/>
      <c r="BH432" s="155"/>
      <c r="BI432" s="159"/>
      <c r="BJ432" s="155"/>
      <c r="BK432" s="155"/>
      <c r="BL432" s="155"/>
      <c r="BM432" s="155"/>
      <c r="BN432" s="155"/>
      <c r="BO432" s="155"/>
      <c r="BP432" s="155"/>
      <c r="BQ432" s="155"/>
      <c r="BR432" s="155"/>
      <c r="BS432" s="155"/>
      <c r="BT432" s="155"/>
      <c r="BU432" s="155"/>
      <c r="BV432" s="155"/>
      <c r="BW432" s="159"/>
      <c r="BX432" s="157"/>
      <c r="BY432" s="157"/>
      <c r="BZ432" s="157"/>
      <c r="CA432" s="157"/>
      <c r="CB432" s="157"/>
      <c r="CC432" s="157"/>
      <c r="CD432" s="157"/>
      <c r="CE432" s="157"/>
      <c r="CF432" s="157"/>
      <c r="CG432" s="157"/>
      <c r="CH432" s="157"/>
      <c r="CI432" s="157"/>
      <c r="CJ432" s="155"/>
      <c r="CK432" s="159"/>
      <c r="CL432" s="155">
        <v>0</v>
      </c>
      <c r="CM432" s="155">
        <v>0</v>
      </c>
      <c r="CN432" s="155">
        <v>0</v>
      </c>
      <c r="CO432" s="155">
        <v>0</v>
      </c>
      <c r="CP432" s="155">
        <v>0</v>
      </c>
      <c r="CQ432" s="155">
        <v>0</v>
      </c>
      <c r="CR432" s="155">
        <v>0</v>
      </c>
      <c r="CS432" s="155">
        <v>0</v>
      </c>
      <c r="CT432" s="155"/>
      <c r="CU432" s="155">
        <v>970000</v>
      </c>
      <c r="CV432" s="155">
        <v>970000</v>
      </c>
      <c r="CW432" s="155">
        <v>970000</v>
      </c>
      <c r="CX432" s="155">
        <f t="shared" si="217"/>
        <v>2910000</v>
      </c>
      <c r="CY432" s="155">
        <f>+R432-CX432</f>
        <v>32010000</v>
      </c>
      <c r="CZ432" s="155">
        <f t="shared" si="211"/>
        <v>242500</v>
      </c>
      <c r="DA432" s="155">
        <v>242500</v>
      </c>
      <c r="DB432" s="155">
        <v>242500</v>
      </c>
      <c r="DC432" s="155">
        <v>242500</v>
      </c>
      <c r="DD432" s="155"/>
      <c r="DE432" s="155"/>
      <c r="DF432" s="155"/>
      <c r="DG432" s="155"/>
      <c r="DH432" s="155"/>
      <c r="DI432" s="155"/>
      <c r="DJ432" s="155"/>
      <c r="DK432" s="155"/>
      <c r="DL432" s="155">
        <f t="shared" si="218"/>
        <v>970000</v>
      </c>
      <c r="DM432" s="155">
        <f t="shared" si="209"/>
        <v>31040000</v>
      </c>
      <c r="DN432" s="1">
        <f t="shared" si="219"/>
        <v>2025</v>
      </c>
    </row>
    <row r="433" spans="1:118" ht="13" x14ac:dyDescent="0.25">
      <c r="A433" s="80" t="s">
        <v>344</v>
      </c>
      <c r="B433" s="71" t="s">
        <v>196</v>
      </c>
      <c r="C433" s="72" t="s">
        <v>206</v>
      </c>
      <c r="D433" s="71" t="s">
        <v>64</v>
      </c>
      <c r="E433" s="142" t="s">
        <v>827</v>
      </c>
      <c r="F433" s="71" t="s">
        <v>828</v>
      </c>
      <c r="G433" s="73">
        <v>45920</v>
      </c>
      <c r="H433" s="73">
        <v>45931</v>
      </c>
      <c r="I433" s="74" t="s">
        <v>1223</v>
      </c>
      <c r="J433" s="142" t="s">
        <v>456</v>
      </c>
      <c r="K433" s="116" t="s">
        <v>457</v>
      </c>
      <c r="L433" s="116" t="s">
        <v>363</v>
      </c>
      <c r="M433" s="83" t="str">
        <f t="shared" si="216"/>
        <v>6274</v>
      </c>
      <c r="N433" s="160" t="s">
        <v>824</v>
      </c>
      <c r="O433" s="116"/>
      <c r="P433" s="77"/>
      <c r="Q433" s="77"/>
      <c r="R433" s="76">
        <v>34920000</v>
      </c>
      <c r="S433" s="170">
        <f t="shared" si="206"/>
        <v>242500</v>
      </c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6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  <c r="AS433" s="158"/>
      <c r="AT433" s="158"/>
      <c r="AU433" s="156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8"/>
      <c r="BF433" s="158"/>
      <c r="BG433" s="158"/>
      <c r="BH433" s="158"/>
      <c r="BI433" s="156"/>
      <c r="BJ433" s="158"/>
      <c r="BK433" s="158"/>
      <c r="BL433" s="158"/>
      <c r="BM433" s="158"/>
      <c r="BN433" s="158"/>
      <c r="BO433" s="158"/>
      <c r="BP433" s="158"/>
      <c r="BQ433" s="158"/>
      <c r="BR433" s="158"/>
      <c r="BS433" s="158"/>
      <c r="BT433" s="158"/>
      <c r="BU433" s="158"/>
      <c r="BV433" s="158"/>
      <c r="BW433" s="156"/>
      <c r="BX433" s="157"/>
      <c r="BY433" s="157"/>
      <c r="BZ433" s="157"/>
      <c r="CA433" s="157"/>
      <c r="CB433" s="157"/>
      <c r="CC433" s="157"/>
      <c r="CD433" s="157"/>
      <c r="CE433" s="157"/>
      <c r="CF433" s="157"/>
      <c r="CG433" s="157"/>
      <c r="CH433" s="157"/>
      <c r="CI433" s="157"/>
      <c r="CJ433" s="155"/>
      <c r="CK433" s="156"/>
      <c r="CL433" s="155">
        <v>0</v>
      </c>
      <c r="CM433" s="155">
        <v>0</v>
      </c>
      <c r="CN433" s="155">
        <v>0</v>
      </c>
      <c r="CO433" s="155">
        <v>0</v>
      </c>
      <c r="CP433" s="155">
        <v>0</v>
      </c>
      <c r="CQ433" s="155">
        <v>0</v>
      </c>
      <c r="CR433" s="155">
        <v>0</v>
      </c>
      <c r="CS433" s="155">
        <v>0</v>
      </c>
      <c r="CT433" s="155"/>
      <c r="CU433" s="155">
        <v>970000</v>
      </c>
      <c r="CV433" s="155">
        <v>970000</v>
      </c>
      <c r="CW433" s="155">
        <v>970000</v>
      </c>
      <c r="CX433" s="155">
        <f t="shared" si="217"/>
        <v>2910000</v>
      </c>
      <c r="CY433" s="155">
        <f>+R433-CX433</f>
        <v>32010000</v>
      </c>
      <c r="CZ433" s="155">
        <f t="shared" si="211"/>
        <v>242500</v>
      </c>
      <c r="DA433" s="155">
        <v>242500</v>
      </c>
      <c r="DB433" s="155">
        <v>242500</v>
      </c>
      <c r="DC433" s="155">
        <v>242500</v>
      </c>
      <c r="DD433" s="155"/>
      <c r="DE433" s="155"/>
      <c r="DF433" s="155"/>
      <c r="DG433" s="155"/>
      <c r="DH433" s="155"/>
      <c r="DI433" s="155"/>
      <c r="DJ433" s="155"/>
      <c r="DK433" s="155"/>
      <c r="DL433" s="155">
        <f t="shared" si="218"/>
        <v>970000</v>
      </c>
      <c r="DM433" s="155">
        <f t="shared" si="209"/>
        <v>31040000</v>
      </c>
      <c r="DN433" s="1">
        <f t="shared" si="219"/>
        <v>2025</v>
      </c>
    </row>
    <row r="434" spans="1:118" ht="13" x14ac:dyDescent="0.25">
      <c r="A434" s="80" t="s">
        <v>344</v>
      </c>
      <c r="B434" s="71" t="s">
        <v>196</v>
      </c>
      <c r="C434" s="72" t="s">
        <v>213</v>
      </c>
      <c r="D434" s="71" t="s">
        <v>64</v>
      </c>
      <c r="E434" s="142" t="s">
        <v>829</v>
      </c>
      <c r="F434" s="71" t="s">
        <v>830</v>
      </c>
      <c r="G434" s="73">
        <v>45920</v>
      </c>
      <c r="H434" s="73">
        <v>45931</v>
      </c>
      <c r="I434" s="74" t="s">
        <v>1223</v>
      </c>
      <c r="J434" s="142" t="s">
        <v>292</v>
      </c>
      <c r="K434" s="116" t="s">
        <v>287</v>
      </c>
      <c r="L434" s="116" t="s">
        <v>288</v>
      </c>
      <c r="M434" s="83" t="str">
        <f t="shared" si="216"/>
        <v>6274</v>
      </c>
      <c r="N434" s="160" t="s">
        <v>824</v>
      </c>
      <c r="O434" s="116"/>
      <c r="P434" s="77"/>
      <c r="Q434" s="77"/>
      <c r="R434" s="76">
        <v>34920000</v>
      </c>
      <c r="S434" s="170">
        <f t="shared" si="206"/>
        <v>242500</v>
      </c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6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/>
      <c r="AS434" s="158"/>
      <c r="AT434" s="158"/>
      <c r="AU434" s="156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8"/>
      <c r="BF434" s="158"/>
      <c r="BG434" s="158"/>
      <c r="BH434" s="158"/>
      <c r="BI434" s="156"/>
      <c r="BJ434" s="158"/>
      <c r="BK434" s="158"/>
      <c r="BL434" s="158"/>
      <c r="BM434" s="158"/>
      <c r="BN434" s="158"/>
      <c r="BO434" s="158"/>
      <c r="BP434" s="158"/>
      <c r="BQ434" s="158"/>
      <c r="BR434" s="158"/>
      <c r="BS434" s="158"/>
      <c r="BT434" s="158"/>
      <c r="BU434" s="158"/>
      <c r="BV434" s="158"/>
      <c r="BW434" s="156"/>
      <c r="BX434" s="157"/>
      <c r="BY434" s="157"/>
      <c r="BZ434" s="157"/>
      <c r="CA434" s="157"/>
      <c r="CB434" s="157"/>
      <c r="CC434" s="157"/>
      <c r="CD434" s="157"/>
      <c r="CE434" s="157"/>
      <c r="CF434" s="157"/>
      <c r="CG434" s="157"/>
      <c r="CH434" s="157"/>
      <c r="CI434" s="157"/>
      <c r="CJ434" s="155"/>
      <c r="CK434" s="156"/>
      <c r="CL434" s="155">
        <v>0</v>
      </c>
      <c r="CM434" s="155">
        <v>0</v>
      </c>
      <c r="CN434" s="155">
        <v>0</v>
      </c>
      <c r="CO434" s="155">
        <v>0</v>
      </c>
      <c r="CP434" s="155">
        <v>0</v>
      </c>
      <c r="CQ434" s="155">
        <v>0</v>
      </c>
      <c r="CR434" s="155">
        <v>0</v>
      </c>
      <c r="CS434" s="155">
        <v>0</v>
      </c>
      <c r="CT434" s="155"/>
      <c r="CU434" s="155">
        <v>970000</v>
      </c>
      <c r="CV434" s="155">
        <v>970000</v>
      </c>
      <c r="CW434" s="155">
        <v>970000</v>
      </c>
      <c r="CX434" s="155">
        <f t="shared" si="217"/>
        <v>2910000</v>
      </c>
      <c r="CY434" s="155">
        <f>+R434-CX434</f>
        <v>32010000</v>
      </c>
      <c r="CZ434" s="155">
        <f t="shared" si="211"/>
        <v>242500</v>
      </c>
      <c r="DA434" s="155">
        <v>242500</v>
      </c>
      <c r="DB434" s="155">
        <v>242500</v>
      </c>
      <c r="DC434" s="155">
        <v>242500</v>
      </c>
      <c r="DD434" s="155"/>
      <c r="DE434" s="155"/>
      <c r="DF434" s="155"/>
      <c r="DG434" s="155"/>
      <c r="DH434" s="155"/>
      <c r="DI434" s="155"/>
      <c r="DJ434" s="155"/>
      <c r="DK434" s="155"/>
      <c r="DL434" s="155">
        <f t="shared" si="218"/>
        <v>970000</v>
      </c>
      <c r="DM434" s="155">
        <f t="shared" si="209"/>
        <v>31040000</v>
      </c>
      <c r="DN434" s="1">
        <f t="shared" si="219"/>
        <v>2025</v>
      </c>
    </row>
    <row r="435" spans="1:118" ht="13" x14ac:dyDescent="0.25">
      <c r="A435" s="38" t="s">
        <v>38</v>
      </c>
      <c r="B435" s="38" t="s">
        <v>39</v>
      </c>
      <c r="C435" s="89"/>
      <c r="D435" s="38" t="s">
        <v>47</v>
      </c>
      <c r="E435" s="90" t="s">
        <v>834</v>
      </c>
      <c r="F435" s="38" t="s">
        <v>835</v>
      </c>
      <c r="G435" s="57">
        <v>45930</v>
      </c>
      <c r="H435" s="57">
        <v>45931</v>
      </c>
      <c r="I435" s="141" t="s">
        <v>1228</v>
      </c>
      <c r="J435" s="148" t="s">
        <v>723</v>
      </c>
      <c r="K435" s="37" t="s">
        <v>599</v>
      </c>
      <c r="L435" s="33"/>
      <c r="M435" s="38" t="str">
        <f t="shared" si="216"/>
        <v>6424</v>
      </c>
      <c r="N435" s="57" t="s">
        <v>837</v>
      </c>
      <c r="O435" s="37">
        <v>6274001901</v>
      </c>
      <c r="P435" s="58"/>
      <c r="Q435" s="58"/>
      <c r="R435" s="95">
        <v>108193230</v>
      </c>
      <c r="S435" s="93">
        <f t="shared" si="206"/>
        <v>901610.25</v>
      </c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>
        <v>0</v>
      </c>
      <c r="BQ435" s="95">
        <v>0</v>
      </c>
      <c r="BR435" s="95">
        <v>0</v>
      </c>
      <c r="BS435" s="95">
        <v>0</v>
      </c>
      <c r="BT435" s="95">
        <v>0</v>
      </c>
      <c r="BU435" s="95">
        <v>0</v>
      </c>
      <c r="BV435" s="95">
        <f>+SUM(BJ435:BU435)</f>
        <v>0</v>
      </c>
      <c r="BW435" s="95">
        <f>+R435-BV435</f>
        <v>108193230</v>
      </c>
      <c r="BX435" s="41">
        <v>0</v>
      </c>
      <c r="BY435" s="41">
        <v>0</v>
      </c>
      <c r="BZ435" s="41">
        <v>0</v>
      </c>
      <c r="CA435" s="41">
        <v>0</v>
      </c>
      <c r="CB435" s="41">
        <v>0</v>
      </c>
      <c r="CC435" s="41">
        <v>0</v>
      </c>
      <c r="CD435" s="41">
        <v>0</v>
      </c>
      <c r="CE435" s="41">
        <v>0</v>
      </c>
      <c r="CF435" s="41">
        <v>0</v>
      </c>
      <c r="CG435" s="41">
        <v>0</v>
      </c>
      <c r="CH435" s="41">
        <v>0</v>
      </c>
      <c r="CI435" s="41">
        <v>0</v>
      </c>
      <c r="CJ435" s="41">
        <f>+SUM(BX435:CI435)</f>
        <v>0</v>
      </c>
      <c r="CK435" s="95">
        <f>+BW435-CJ435</f>
        <v>108193230</v>
      </c>
      <c r="CL435" s="41">
        <v>0</v>
      </c>
      <c r="CM435" s="41">
        <v>0</v>
      </c>
      <c r="CN435" s="41">
        <v>0</v>
      </c>
      <c r="CO435" s="41">
        <v>0</v>
      </c>
      <c r="CP435" s="41">
        <v>0</v>
      </c>
      <c r="CQ435" s="41">
        <v>0</v>
      </c>
      <c r="CR435" s="41">
        <v>0</v>
      </c>
      <c r="CS435" s="41">
        <v>0</v>
      </c>
      <c r="CT435" s="41"/>
      <c r="CU435" s="41">
        <v>1502683.75</v>
      </c>
      <c r="CV435" s="41">
        <v>1502683.75</v>
      </c>
      <c r="CW435" s="41">
        <v>1502683.75</v>
      </c>
      <c r="CX435" s="41">
        <f t="shared" si="217"/>
        <v>4508051.25</v>
      </c>
      <c r="CY435" s="41">
        <f t="shared" ref="CY435:CY437" si="220">+CK435-CX435</f>
        <v>103685178.75</v>
      </c>
      <c r="CZ435" s="41">
        <f t="shared" si="211"/>
        <v>901610.25</v>
      </c>
      <c r="DA435" s="41">
        <v>901610.25</v>
      </c>
      <c r="DB435" s="41">
        <v>901610.25</v>
      </c>
      <c r="DC435" s="41">
        <v>901610.25</v>
      </c>
      <c r="DD435" s="41"/>
      <c r="DE435" s="41"/>
      <c r="DF435" s="41"/>
      <c r="DG435" s="41"/>
      <c r="DH435" s="41"/>
      <c r="DI435" s="41"/>
      <c r="DJ435" s="41"/>
      <c r="DK435" s="41"/>
      <c r="DL435" s="41">
        <f t="shared" si="218"/>
        <v>3606441</v>
      </c>
      <c r="DM435" s="41">
        <f t="shared" si="209"/>
        <v>100078737.75</v>
      </c>
      <c r="DN435" s="42">
        <f t="shared" si="219"/>
        <v>2025</v>
      </c>
    </row>
    <row r="436" spans="1:118" ht="13" x14ac:dyDescent="0.25">
      <c r="A436" s="80" t="s">
        <v>715</v>
      </c>
      <c r="B436" s="80" t="s">
        <v>39</v>
      </c>
      <c r="C436" s="72"/>
      <c r="D436" s="71" t="s">
        <v>176</v>
      </c>
      <c r="E436" s="142" t="s">
        <v>839</v>
      </c>
      <c r="F436" s="71" t="s">
        <v>840</v>
      </c>
      <c r="G436" s="73">
        <v>45930</v>
      </c>
      <c r="H436" s="73">
        <v>45931</v>
      </c>
      <c r="I436" s="74" t="s">
        <v>1228</v>
      </c>
      <c r="J436" s="74" t="s">
        <v>721</v>
      </c>
      <c r="K436" s="116" t="s">
        <v>50</v>
      </c>
      <c r="L436" s="109"/>
      <c r="M436" s="38" t="str">
        <f t="shared" si="216"/>
        <v>6424</v>
      </c>
      <c r="N436" s="160" t="s">
        <v>819</v>
      </c>
      <c r="O436" s="116"/>
      <c r="P436" s="77"/>
      <c r="Q436" s="77"/>
      <c r="R436" s="165">
        <v>76531000</v>
      </c>
      <c r="S436" s="170">
        <f t="shared" si="206"/>
        <v>637758.33333333337</v>
      </c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>
        <f>+SUM(T436:AE436)</f>
        <v>0</v>
      </c>
      <c r="AG436" s="156">
        <v>0</v>
      </c>
      <c r="AH436" s="158">
        <v>0</v>
      </c>
      <c r="AI436" s="158">
        <v>0</v>
      </c>
      <c r="AJ436" s="158">
        <v>0</v>
      </c>
      <c r="AK436" s="158">
        <v>0</v>
      </c>
      <c r="AL436" s="158">
        <v>0</v>
      </c>
      <c r="AM436" s="158">
        <v>0</v>
      </c>
      <c r="AN436" s="158">
        <v>0</v>
      </c>
      <c r="AO436" s="158">
        <v>0</v>
      </c>
      <c r="AP436" s="158">
        <v>0</v>
      </c>
      <c r="AQ436" s="158">
        <v>0</v>
      </c>
      <c r="AR436" s="158">
        <v>0</v>
      </c>
      <c r="AS436" s="158">
        <v>0</v>
      </c>
      <c r="AT436" s="158">
        <f>+SUM(AH436:AS436)</f>
        <v>0</v>
      </c>
      <c r="AU436" s="156">
        <v>0</v>
      </c>
      <c r="AV436" s="158">
        <v>0</v>
      </c>
      <c r="AW436" s="158">
        <v>0</v>
      </c>
      <c r="AX436" s="158">
        <v>0</v>
      </c>
      <c r="AY436" s="158">
        <v>0</v>
      </c>
      <c r="AZ436" s="158">
        <v>0</v>
      </c>
      <c r="BA436" s="158">
        <v>0</v>
      </c>
      <c r="BB436" s="158">
        <v>0</v>
      </c>
      <c r="BC436" s="158">
        <v>0</v>
      </c>
      <c r="BD436" s="158">
        <v>0</v>
      </c>
      <c r="BE436" s="158">
        <v>0</v>
      </c>
      <c r="BF436" s="158">
        <v>0</v>
      </c>
      <c r="BG436" s="158">
        <v>0</v>
      </c>
      <c r="BH436" s="158">
        <f>+SUM(AV436:BG436)</f>
        <v>0</v>
      </c>
      <c r="BI436" s="156">
        <v>0</v>
      </c>
      <c r="BJ436" s="158"/>
      <c r="BK436" s="158"/>
      <c r="BL436" s="158"/>
      <c r="BM436" s="158"/>
      <c r="BN436" s="158"/>
      <c r="BO436" s="158"/>
      <c r="BP436" s="158"/>
      <c r="BQ436" s="158"/>
      <c r="BR436" s="158"/>
      <c r="BS436" s="158"/>
      <c r="BT436" s="158"/>
      <c r="BU436" s="158"/>
      <c r="BV436" s="158">
        <f>+SUM(BJ436:BU436)</f>
        <v>0</v>
      </c>
      <c r="BW436" s="156">
        <v>0</v>
      </c>
      <c r="BX436" s="155">
        <v>0</v>
      </c>
      <c r="BY436" s="155">
        <v>0</v>
      </c>
      <c r="BZ436" s="155">
        <v>0</v>
      </c>
      <c r="CA436" s="155">
        <v>0</v>
      </c>
      <c r="CB436" s="155">
        <v>0</v>
      </c>
      <c r="CC436" s="155">
        <v>0</v>
      </c>
      <c r="CD436" s="155">
        <v>0</v>
      </c>
      <c r="CE436" s="155">
        <v>0</v>
      </c>
      <c r="CF436" s="155">
        <v>0</v>
      </c>
      <c r="CG436" s="155">
        <v>0</v>
      </c>
      <c r="CH436" s="155">
        <v>0</v>
      </c>
      <c r="CI436" s="155">
        <v>0</v>
      </c>
      <c r="CJ436" s="155">
        <f>+SUM(BX436:CI436)</f>
        <v>0</v>
      </c>
      <c r="CK436" s="156">
        <f>+R436-CJ436</f>
        <v>76531000</v>
      </c>
      <c r="CL436" s="155">
        <v>0</v>
      </c>
      <c r="CM436" s="155">
        <v>0</v>
      </c>
      <c r="CN436" s="155">
        <v>0</v>
      </c>
      <c r="CO436" s="155">
        <v>0</v>
      </c>
      <c r="CP436" s="155">
        <v>0</v>
      </c>
      <c r="CQ436" s="155">
        <v>0</v>
      </c>
      <c r="CR436" s="155">
        <v>0</v>
      </c>
      <c r="CS436" s="155">
        <v>0</v>
      </c>
      <c r="CT436" s="155"/>
      <c r="CU436" s="155">
        <v>1275516.6666666667</v>
      </c>
      <c r="CV436" s="155">
        <v>1275516.6666666667</v>
      </c>
      <c r="CW436" s="155">
        <v>1275516.6666666667</v>
      </c>
      <c r="CX436" s="155">
        <f t="shared" si="217"/>
        <v>3826550</v>
      </c>
      <c r="CY436" s="155">
        <f t="shared" si="220"/>
        <v>72704450</v>
      </c>
      <c r="CZ436" s="155">
        <f t="shared" si="211"/>
        <v>637758.33333333337</v>
      </c>
      <c r="DA436" s="155">
        <v>637758.33333333337</v>
      </c>
      <c r="DB436" s="155">
        <v>637758.33333333337</v>
      </c>
      <c r="DC436" s="155">
        <v>637758.33333333337</v>
      </c>
      <c r="DD436" s="155"/>
      <c r="DE436" s="155"/>
      <c r="DF436" s="155"/>
      <c r="DG436" s="155"/>
      <c r="DH436" s="155"/>
      <c r="DI436" s="155"/>
      <c r="DJ436" s="155"/>
      <c r="DK436" s="155"/>
      <c r="DL436" s="155">
        <f t="shared" si="218"/>
        <v>2551033.3333333335</v>
      </c>
      <c r="DM436" s="155">
        <f t="shared" si="209"/>
        <v>70153416.666666672</v>
      </c>
      <c r="DN436" s="1">
        <f t="shared" si="219"/>
        <v>2025</v>
      </c>
    </row>
    <row r="437" spans="1:118" ht="13" x14ac:dyDescent="0.25">
      <c r="A437" s="80" t="s">
        <v>716</v>
      </c>
      <c r="B437" s="80" t="s">
        <v>39</v>
      </c>
      <c r="C437" s="72"/>
      <c r="D437" s="71" t="s">
        <v>780</v>
      </c>
      <c r="E437" s="142" t="s">
        <v>841</v>
      </c>
      <c r="F437" s="71" t="s">
        <v>842</v>
      </c>
      <c r="G437" s="73">
        <v>45930</v>
      </c>
      <c r="H437" s="73">
        <v>45931</v>
      </c>
      <c r="I437" s="74" t="s">
        <v>1247</v>
      </c>
      <c r="J437" s="74" t="s">
        <v>773</v>
      </c>
      <c r="K437" s="116" t="s">
        <v>300</v>
      </c>
      <c r="L437" s="109"/>
      <c r="M437" s="38" t="str">
        <f t="shared" si="216"/>
        <v>6414</v>
      </c>
      <c r="N437" s="160" t="s">
        <v>818</v>
      </c>
      <c r="O437" s="116"/>
      <c r="P437" s="77"/>
      <c r="Q437" s="77"/>
      <c r="R437" s="165">
        <v>1938493958</v>
      </c>
      <c r="S437" s="170">
        <f t="shared" si="206"/>
        <v>20192645.395833332</v>
      </c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>
        <f>+SUM(T437:AE437)</f>
        <v>0</v>
      </c>
      <c r="AG437" s="156">
        <v>0</v>
      </c>
      <c r="AH437" s="158">
        <v>0</v>
      </c>
      <c r="AI437" s="158">
        <v>0</v>
      </c>
      <c r="AJ437" s="158">
        <v>0</v>
      </c>
      <c r="AK437" s="158">
        <v>0</v>
      </c>
      <c r="AL437" s="158">
        <v>0</v>
      </c>
      <c r="AM437" s="158">
        <v>0</v>
      </c>
      <c r="AN437" s="158">
        <v>0</v>
      </c>
      <c r="AO437" s="158">
        <v>0</v>
      </c>
      <c r="AP437" s="158">
        <v>0</v>
      </c>
      <c r="AQ437" s="158">
        <v>0</v>
      </c>
      <c r="AR437" s="158">
        <v>0</v>
      </c>
      <c r="AS437" s="158">
        <v>0</v>
      </c>
      <c r="AT437" s="158">
        <f>+SUM(AH437:AS437)</f>
        <v>0</v>
      </c>
      <c r="AU437" s="156">
        <v>0</v>
      </c>
      <c r="AV437" s="158">
        <v>0</v>
      </c>
      <c r="AW437" s="158">
        <v>0</v>
      </c>
      <c r="AX437" s="158">
        <v>0</v>
      </c>
      <c r="AY437" s="158">
        <v>0</v>
      </c>
      <c r="AZ437" s="158">
        <v>0</v>
      </c>
      <c r="BA437" s="158">
        <v>0</v>
      </c>
      <c r="BB437" s="158">
        <v>0</v>
      </c>
      <c r="BC437" s="158">
        <v>0</v>
      </c>
      <c r="BD437" s="158">
        <v>0</v>
      </c>
      <c r="BE437" s="158">
        <v>0</v>
      </c>
      <c r="BF437" s="158">
        <v>0</v>
      </c>
      <c r="BG437" s="158">
        <v>0</v>
      </c>
      <c r="BH437" s="158">
        <f>+SUM(AV437:BG437)</f>
        <v>0</v>
      </c>
      <c r="BI437" s="156">
        <v>0</v>
      </c>
      <c r="BJ437" s="158"/>
      <c r="BK437" s="158"/>
      <c r="BL437" s="158"/>
      <c r="BM437" s="158"/>
      <c r="BN437" s="158"/>
      <c r="BO437" s="158"/>
      <c r="BP437" s="158"/>
      <c r="BQ437" s="158"/>
      <c r="BR437" s="158"/>
      <c r="BS437" s="158"/>
      <c r="BT437" s="158"/>
      <c r="BU437" s="158"/>
      <c r="BV437" s="158">
        <f>+SUM(BJ437:BU437)</f>
        <v>0</v>
      </c>
      <c r="BW437" s="156">
        <v>0</v>
      </c>
      <c r="BX437" s="155">
        <v>0</v>
      </c>
      <c r="BY437" s="155">
        <v>0</v>
      </c>
      <c r="BZ437" s="155">
        <v>0</v>
      </c>
      <c r="CA437" s="155">
        <v>0</v>
      </c>
      <c r="CB437" s="155">
        <v>0</v>
      </c>
      <c r="CC437" s="155">
        <v>0</v>
      </c>
      <c r="CD437" s="155">
        <v>0</v>
      </c>
      <c r="CE437" s="155">
        <v>0</v>
      </c>
      <c r="CF437" s="155">
        <v>0</v>
      </c>
      <c r="CG437" s="155">
        <v>0</v>
      </c>
      <c r="CH437" s="155">
        <v>0</v>
      </c>
      <c r="CI437" s="155">
        <v>0</v>
      </c>
      <c r="CJ437" s="155">
        <f>+SUM(BX437:CI437)</f>
        <v>0</v>
      </c>
      <c r="CK437" s="156">
        <f>+R437-CJ437</f>
        <v>1938493958</v>
      </c>
      <c r="CL437" s="155">
        <v>0</v>
      </c>
      <c r="CM437" s="155">
        <v>0</v>
      </c>
      <c r="CN437" s="155">
        <v>0</v>
      </c>
      <c r="CO437" s="155">
        <v>0</v>
      </c>
      <c r="CP437" s="155">
        <v>0</v>
      </c>
      <c r="CQ437" s="155">
        <v>0</v>
      </c>
      <c r="CR437" s="155">
        <v>0</v>
      </c>
      <c r="CS437" s="155">
        <v>0</v>
      </c>
      <c r="CT437" s="155"/>
      <c r="CU437" s="155">
        <v>40385290.791666664</v>
      </c>
      <c r="CV437" s="155">
        <v>40385290.791666664</v>
      </c>
      <c r="CW437" s="155">
        <v>40385290.791666664</v>
      </c>
      <c r="CX437" s="155">
        <f t="shared" si="217"/>
        <v>121155872.375</v>
      </c>
      <c r="CY437" s="155">
        <f t="shared" si="220"/>
        <v>1817338085.625</v>
      </c>
      <c r="CZ437" s="155">
        <f t="shared" si="211"/>
        <v>20192645.395833332</v>
      </c>
      <c r="DA437" s="155">
        <v>20192645.395833332</v>
      </c>
      <c r="DB437" s="155">
        <v>20192645.395833332</v>
      </c>
      <c r="DC437" s="155">
        <v>20192645.395833332</v>
      </c>
      <c r="DD437" s="155"/>
      <c r="DE437" s="155"/>
      <c r="DF437" s="155"/>
      <c r="DG437" s="155"/>
      <c r="DH437" s="155"/>
      <c r="DI437" s="155"/>
      <c r="DJ437" s="155"/>
      <c r="DK437" s="155"/>
      <c r="DL437" s="155">
        <f t="shared" si="218"/>
        <v>80770581.583333328</v>
      </c>
      <c r="DM437" s="155">
        <f t="shared" si="209"/>
        <v>1736567504.0416667</v>
      </c>
      <c r="DN437" s="1">
        <f t="shared" si="219"/>
        <v>2025</v>
      </c>
    </row>
    <row r="438" spans="1:118" ht="13" x14ac:dyDescent="0.25">
      <c r="A438" s="80" t="s">
        <v>344</v>
      </c>
      <c r="B438" s="71" t="s">
        <v>196</v>
      </c>
      <c r="C438" s="72"/>
      <c r="D438" s="71" t="s">
        <v>147</v>
      </c>
      <c r="E438" s="142" t="s">
        <v>1085</v>
      </c>
      <c r="F438" s="71" t="s">
        <v>1083</v>
      </c>
      <c r="G438" s="73">
        <v>45947</v>
      </c>
      <c r="H438" s="73">
        <v>45962</v>
      </c>
      <c r="I438" s="74" t="s">
        <v>783</v>
      </c>
      <c r="J438" s="142" t="s">
        <v>622</v>
      </c>
      <c r="K438" s="116" t="s">
        <v>623</v>
      </c>
      <c r="L438" s="116"/>
      <c r="M438" s="83" t="str">
        <f t="shared" si="216"/>
        <v>6274</v>
      </c>
      <c r="N438" s="160" t="s">
        <v>346</v>
      </c>
      <c r="O438" s="116"/>
      <c r="P438" s="77"/>
      <c r="Q438" s="77"/>
      <c r="R438" s="76">
        <v>30000000</v>
      </c>
      <c r="S438" s="170">
        <f t="shared" si="206"/>
        <v>500000</v>
      </c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6"/>
      <c r="AH438" s="158"/>
      <c r="AI438" s="158"/>
      <c r="AJ438" s="158"/>
      <c r="AK438" s="158"/>
      <c r="AL438" s="158"/>
      <c r="AM438" s="158"/>
      <c r="AN438" s="158"/>
      <c r="AO438" s="158"/>
      <c r="AP438" s="158"/>
      <c r="AQ438" s="158"/>
      <c r="AR438" s="158"/>
      <c r="AS438" s="158"/>
      <c r="AT438" s="158"/>
      <c r="AU438" s="156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8"/>
      <c r="BF438" s="158"/>
      <c r="BG438" s="158"/>
      <c r="BH438" s="158"/>
      <c r="BI438" s="156"/>
      <c r="BJ438" s="158"/>
      <c r="BK438" s="158"/>
      <c r="BL438" s="158"/>
      <c r="BM438" s="158"/>
      <c r="BN438" s="158"/>
      <c r="BO438" s="158"/>
      <c r="BP438" s="158"/>
      <c r="BQ438" s="158"/>
      <c r="BR438" s="158"/>
      <c r="BS438" s="158"/>
      <c r="BT438" s="158"/>
      <c r="BU438" s="158"/>
      <c r="BV438" s="158"/>
      <c r="BW438" s="156"/>
      <c r="BX438" s="157"/>
      <c r="BY438" s="157"/>
      <c r="BZ438" s="157"/>
      <c r="CA438" s="157"/>
      <c r="CB438" s="157"/>
      <c r="CC438" s="157"/>
      <c r="CD438" s="157"/>
      <c r="CE438" s="157"/>
      <c r="CF438" s="157"/>
      <c r="CG438" s="157"/>
      <c r="CH438" s="157"/>
      <c r="CI438" s="157"/>
      <c r="CJ438" s="155"/>
      <c r="CK438" s="156"/>
      <c r="CL438" s="155"/>
      <c r="CM438" s="155"/>
      <c r="CN438" s="155"/>
      <c r="CO438" s="155"/>
      <c r="CP438" s="155"/>
      <c r="CQ438" s="155"/>
      <c r="CR438" s="155"/>
      <c r="CS438" s="155"/>
      <c r="CT438" s="155"/>
      <c r="CU438" s="155"/>
      <c r="CV438" s="155">
        <v>500000</v>
      </c>
      <c r="CW438" s="155">
        <v>500000</v>
      </c>
      <c r="CX438" s="155">
        <f t="shared" si="217"/>
        <v>1000000</v>
      </c>
      <c r="CY438" s="155">
        <f t="shared" ref="CY438:CY441" si="221">R438-CX438</f>
        <v>29000000</v>
      </c>
      <c r="CZ438" s="155">
        <f t="shared" si="211"/>
        <v>500000</v>
      </c>
      <c r="DA438" s="155">
        <v>500000</v>
      </c>
      <c r="DB438" s="155">
        <v>500000</v>
      </c>
      <c r="DC438" s="155">
        <v>500000</v>
      </c>
      <c r="DD438" s="155"/>
      <c r="DE438" s="155"/>
      <c r="DF438" s="155"/>
      <c r="DG438" s="155"/>
      <c r="DH438" s="155"/>
      <c r="DI438" s="155"/>
      <c r="DJ438" s="155"/>
      <c r="DK438" s="155"/>
      <c r="DL438" s="155">
        <f t="shared" si="218"/>
        <v>2000000</v>
      </c>
      <c r="DM438" s="155">
        <f t="shared" si="209"/>
        <v>27000000</v>
      </c>
      <c r="DN438" s="1">
        <f t="shared" si="219"/>
        <v>2025</v>
      </c>
    </row>
    <row r="439" spans="1:118" ht="13" x14ac:dyDescent="0.25">
      <c r="A439" s="38" t="s">
        <v>38</v>
      </c>
      <c r="B439" s="38" t="s">
        <v>39</v>
      </c>
      <c r="C439" s="89"/>
      <c r="D439" s="38" t="s">
        <v>40</v>
      </c>
      <c r="E439" s="90" t="s">
        <v>1074</v>
      </c>
      <c r="F439" s="38" t="s">
        <v>1073</v>
      </c>
      <c r="G439" s="57">
        <v>45961</v>
      </c>
      <c r="H439" s="57">
        <v>45962</v>
      </c>
      <c r="I439" s="141" t="s">
        <v>1228</v>
      </c>
      <c r="J439" s="148" t="s">
        <v>640</v>
      </c>
      <c r="K439" s="37" t="s">
        <v>641</v>
      </c>
      <c r="L439" s="33"/>
      <c r="M439" s="38" t="str">
        <f t="shared" si="216"/>
        <v>6274</v>
      </c>
      <c r="N439" s="57" t="s">
        <v>836</v>
      </c>
      <c r="O439" s="37">
        <v>6274001901</v>
      </c>
      <c r="P439" s="58"/>
      <c r="Q439" s="58"/>
      <c r="R439" s="95">
        <v>723140800</v>
      </c>
      <c r="S439" s="93">
        <f t="shared" si="206"/>
        <v>6026173.333333333</v>
      </c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156"/>
      <c r="CL439" s="41"/>
      <c r="CM439" s="41"/>
      <c r="CN439" s="41"/>
      <c r="CO439" s="41"/>
      <c r="CP439" s="41"/>
      <c r="CQ439" s="41"/>
      <c r="CR439" s="41"/>
      <c r="CS439" s="41"/>
      <c r="CT439" s="41"/>
      <c r="CU439" s="41"/>
      <c r="CV439" s="41">
        <v>12052346.666666666</v>
      </c>
      <c r="CW439" s="41">
        <v>12052346.666666666</v>
      </c>
      <c r="CX439" s="41">
        <f t="shared" si="217"/>
        <v>24104693.333333332</v>
      </c>
      <c r="CY439" s="41">
        <f t="shared" si="221"/>
        <v>699036106.66666663</v>
      </c>
      <c r="CZ439" s="155">
        <f t="shared" si="211"/>
        <v>6026173.333333333</v>
      </c>
      <c r="DA439" s="41">
        <v>6026173.333333333</v>
      </c>
      <c r="DB439" s="41">
        <v>6026173.333333333</v>
      </c>
      <c r="DC439" s="41">
        <v>6026173.333333333</v>
      </c>
      <c r="DD439" s="41"/>
      <c r="DE439" s="41"/>
      <c r="DF439" s="41"/>
      <c r="DG439" s="41"/>
      <c r="DH439" s="41"/>
      <c r="DI439" s="41"/>
      <c r="DJ439" s="41"/>
      <c r="DK439" s="41"/>
      <c r="DL439" s="41">
        <f t="shared" si="218"/>
        <v>24104693.333333332</v>
      </c>
      <c r="DM439" s="41">
        <f t="shared" si="209"/>
        <v>674931413.33333325</v>
      </c>
      <c r="DN439" s="42">
        <f t="shared" si="219"/>
        <v>2025</v>
      </c>
    </row>
    <row r="440" spans="1:118" ht="13" x14ac:dyDescent="0.25">
      <c r="A440" s="71" t="s">
        <v>195</v>
      </c>
      <c r="B440" s="71" t="s">
        <v>196</v>
      </c>
      <c r="C440" s="72" t="s">
        <v>197</v>
      </c>
      <c r="D440" s="71" t="s">
        <v>82</v>
      </c>
      <c r="E440" s="74" t="s">
        <v>1077</v>
      </c>
      <c r="F440" s="71" t="s">
        <v>1075</v>
      </c>
      <c r="G440" s="73">
        <v>45961</v>
      </c>
      <c r="H440" s="73">
        <v>45962</v>
      </c>
      <c r="I440" s="74" t="s">
        <v>1223</v>
      </c>
      <c r="J440" s="142" t="s">
        <v>1079</v>
      </c>
      <c r="K440" s="116" t="s">
        <v>1080</v>
      </c>
      <c r="L440" s="109" t="s">
        <v>1081</v>
      </c>
      <c r="M440" s="83" t="str">
        <f t="shared" si="216"/>
        <v>6274</v>
      </c>
      <c r="N440" s="160" t="s">
        <v>406</v>
      </c>
      <c r="O440" s="109"/>
      <c r="P440" s="77"/>
      <c r="Q440" s="77"/>
      <c r="R440" s="76">
        <v>162982346</v>
      </c>
      <c r="S440" s="78">
        <f t="shared" si="206"/>
        <v>1131821.8472222222</v>
      </c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79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79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79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41"/>
      <c r="CK440" s="156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>
        <v>2716372.4333333331</v>
      </c>
      <c r="CW440" s="41">
        <v>2716372.4333333331</v>
      </c>
      <c r="CX440" s="41">
        <f t="shared" si="217"/>
        <v>5432744.8666666662</v>
      </c>
      <c r="CY440" s="41">
        <f t="shared" si="221"/>
        <v>157549601.13333333</v>
      </c>
      <c r="CZ440" s="155">
        <f t="shared" si="211"/>
        <v>1131821.8472222222</v>
      </c>
      <c r="DA440" s="41">
        <v>1131821.8472222222</v>
      </c>
      <c r="DB440" s="41">
        <v>1131821.8472222222</v>
      </c>
      <c r="DC440" s="41">
        <v>1131821.8472222222</v>
      </c>
      <c r="DD440" s="41"/>
      <c r="DE440" s="41"/>
      <c r="DF440" s="41"/>
      <c r="DG440" s="41"/>
      <c r="DH440" s="41"/>
      <c r="DI440" s="41"/>
      <c r="DJ440" s="41"/>
      <c r="DK440" s="41"/>
      <c r="DL440" s="41">
        <f t="shared" si="218"/>
        <v>4527287.388888889</v>
      </c>
      <c r="DM440" s="41">
        <f t="shared" si="209"/>
        <v>153022313.74444443</v>
      </c>
      <c r="DN440" s="1">
        <f t="shared" si="219"/>
        <v>2025</v>
      </c>
    </row>
    <row r="441" spans="1:118" ht="13" x14ac:dyDescent="0.25">
      <c r="A441" s="71" t="s">
        <v>195</v>
      </c>
      <c r="B441" s="71" t="s">
        <v>196</v>
      </c>
      <c r="C441" s="72" t="s">
        <v>229</v>
      </c>
      <c r="D441" s="71" t="s">
        <v>147</v>
      </c>
      <c r="E441" s="74" t="s">
        <v>1078</v>
      </c>
      <c r="F441" s="71" t="s">
        <v>1076</v>
      </c>
      <c r="G441" s="73">
        <v>45961</v>
      </c>
      <c r="H441" s="73">
        <v>45962</v>
      </c>
      <c r="I441" s="74" t="s">
        <v>1223</v>
      </c>
      <c r="J441" s="142" t="s">
        <v>619</v>
      </c>
      <c r="K441" s="116" t="s">
        <v>43</v>
      </c>
      <c r="L441" s="109"/>
      <c r="M441" s="83" t="str">
        <f t="shared" si="216"/>
        <v>6274</v>
      </c>
      <c r="N441" s="160" t="s">
        <v>346</v>
      </c>
      <c r="O441" s="109"/>
      <c r="P441" s="77"/>
      <c r="Q441" s="77"/>
      <c r="R441" s="76">
        <v>680000000</v>
      </c>
      <c r="S441" s="78">
        <f t="shared" si="206"/>
        <v>4722222.222222222</v>
      </c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79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79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79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41"/>
      <c r="CK441" s="156"/>
      <c r="CL441" s="41"/>
      <c r="CM441" s="41"/>
      <c r="CN441" s="41"/>
      <c r="CO441" s="41"/>
      <c r="CP441" s="41"/>
      <c r="CQ441" s="41"/>
      <c r="CR441" s="41"/>
      <c r="CS441" s="41"/>
      <c r="CT441" s="41"/>
      <c r="CU441" s="41"/>
      <c r="CV441" s="41">
        <v>11333333.333333334</v>
      </c>
      <c r="CW441" s="41">
        <v>11333333.333333334</v>
      </c>
      <c r="CX441" s="41">
        <f t="shared" si="217"/>
        <v>22666666.666666668</v>
      </c>
      <c r="CY441" s="41">
        <f t="shared" si="221"/>
        <v>657333333.33333337</v>
      </c>
      <c r="CZ441" s="155">
        <f t="shared" si="211"/>
        <v>4722222.222222222</v>
      </c>
      <c r="DA441" s="41">
        <v>4722222.222222222</v>
      </c>
      <c r="DB441" s="41">
        <v>4722222.222222222</v>
      </c>
      <c r="DC441" s="41">
        <v>4722222.222222222</v>
      </c>
      <c r="DD441" s="41"/>
      <c r="DE441" s="41"/>
      <c r="DF441" s="41"/>
      <c r="DG441" s="41"/>
      <c r="DH441" s="41"/>
      <c r="DI441" s="41"/>
      <c r="DJ441" s="41"/>
      <c r="DK441" s="41"/>
      <c r="DL441" s="41">
        <f t="shared" si="218"/>
        <v>18888888.888888888</v>
      </c>
      <c r="DM441" s="41">
        <f t="shared" si="209"/>
        <v>638444444.44444454</v>
      </c>
      <c r="DN441" s="1">
        <f t="shared" si="219"/>
        <v>2025</v>
      </c>
    </row>
    <row r="442" spans="1:118" ht="13" x14ac:dyDescent="0.25">
      <c r="A442" s="80" t="s">
        <v>344</v>
      </c>
      <c r="B442" s="71" t="s">
        <v>196</v>
      </c>
      <c r="C442" s="72"/>
      <c r="D442" s="71" t="s">
        <v>147</v>
      </c>
      <c r="E442" s="142" t="s">
        <v>1084</v>
      </c>
      <c r="F442" s="71" t="s">
        <v>1082</v>
      </c>
      <c r="G442" s="73">
        <v>45961</v>
      </c>
      <c r="H442" s="73">
        <v>45962</v>
      </c>
      <c r="I442" s="74" t="s">
        <v>1223</v>
      </c>
      <c r="J442" s="142" t="s">
        <v>94</v>
      </c>
      <c r="K442" s="116" t="s">
        <v>66</v>
      </c>
      <c r="L442" s="116"/>
      <c r="M442" s="83" t="str">
        <f t="shared" si="216"/>
        <v>6274</v>
      </c>
      <c r="N442" s="160" t="s">
        <v>346</v>
      </c>
      <c r="O442" s="109"/>
      <c r="P442" s="77"/>
      <c r="Q442" s="77"/>
      <c r="R442" s="76">
        <v>81000000</v>
      </c>
      <c r="S442" s="170">
        <f t="shared" si="206"/>
        <v>562500</v>
      </c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6"/>
      <c r="AH442" s="158"/>
      <c r="AI442" s="158"/>
      <c r="AJ442" s="158"/>
      <c r="AK442" s="158"/>
      <c r="AL442" s="158"/>
      <c r="AM442" s="158"/>
      <c r="AN442" s="158"/>
      <c r="AO442" s="158"/>
      <c r="AP442" s="158"/>
      <c r="AQ442" s="158"/>
      <c r="AR442" s="158"/>
      <c r="AS442" s="158"/>
      <c r="AT442" s="158"/>
      <c r="AU442" s="156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8"/>
      <c r="BF442" s="158"/>
      <c r="BG442" s="158"/>
      <c r="BH442" s="158"/>
      <c r="BI442" s="156"/>
      <c r="BJ442" s="158"/>
      <c r="BK442" s="158"/>
      <c r="BL442" s="158"/>
      <c r="BM442" s="158"/>
      <c r="BN442" s="158"/>
      <c r="BO442" s="158"/>
      <c r="BP442" s="158"/>
      <c r="BQ442" s="158"/>
      <c r="BR442" s="158"/>
      <c r="BS442" s="158"/>
      <c r="BT442" s="158"/>
      <c r="BU442" s="158"/>
      <c r="BV442" s="158"/>
      <c r="BW442" s="156"/>
      <c r="BX442" s="157"/>
      <c r="BY442" s="157"/>
      <c r="BZ442" s="157"/>
      <c r="CA442" s="157"/>
      <c r="CB442" s="157"/>
      <c r="CC442" s="157"/>
      <c r="CD442" s="157"/>
      <c r="CE442" s="157"/>
      <c r="CF442" s="157"/>
      <c r="CG442" s="157"/>
      <c r="CH442" s="157"/>
      <c r="CI442" s="157"/>
      <c r="CJ442" s="155"/>
      <c r="CK442" s="156"/>
      <c r="CL442" s="155"/>
      <c r="CM442" s="155"/>
      <c r="CN442" s="155"/>
      <c r="CO442" s="155"/>
      <c r="CP442" s="155"/>
      <c r="CQ442" s="155"/>
      <c r="CR442" s="155"/>
      <c r="CS442" s="155"/>
      <c r="CT442" s="155"/>
      <c r="CU442" s="155"/>
      <c r="CV442" s="155">
        <v>1350000</v>
      </c>
      <c r="CW442" s="155">
        <v>1350000</v>
      </c>
      <c r="CX442" s="155">
        <f t="shared" si="217"/>
        <v>2700000</v>
      </c>
      <c r="CY442" s="155">
        <f>+R442-CX442</f>
        <v>78300000</v>
      </c>
      <c r="CZ442" s="155">
        <f t="shared" si="211"/>
        <v>562500</v>
      </c>
      <c r="DA442" s="155">
        <v>562500</v>
      </c>
      <c r="DB442" s="155">
        <v>562500</v>
      </c>
      <c r="DC442" s="155">
        <v>562500</v>
      </c>
      <c r="DD442" s="155"/>
      <c r="DE442" s="155"/>
      <c r="DF442" s="155"/>
      <c r="DG442" s="155"/>
      <c r="DH442" s="155"/>
      <c r="DI442" s="155"/>
      <c r="DJ442" s="155"/>
      <c r="DK442" s="155"/>
      <c r="DL442" s="155">
        <f t="shared" si="218"/>
        <v>2250000</v>
      </c>
      <c r="DM442" s="155">
        <f t="shared" si="209"/>
        <v>76050000</v>
      </c>
      <c r="DN442" s="1">
        <f t="shared" si="219"/>
        <v>2025</v>
      </c>
    </row>
    <row r="443" spans="1:118" ht="13" x14ac:dyDescent="0.25">
      <c r="A443" s="80" t="s">
        <v>715</v>
      </c>
      <c r="B443" s="80" t="s">
        <v>39</v>
      </c>
      <c r="C443" s="72"/>
      <c r="D443" s="71" t="s">
        <v>147</v>
      </c>
      <c r="E443" s="74" t="s">
        <v>1086</v>
      </c>
      <c r="F443" s="71" t="s">
        <v>1087</v>
      </c>
      <c r="G443" s="73">
        <v>45961</v>
      </c>
      <c r="H443" s="73">
        <v>45962</v>
      </c>
      <c r="I443" s="74" t="s">
        <v>1223</v>
      </c>
      <c r="J443" s="74" t="s">
        <v>619</v>
      </c>
      <c r="K443" s="116" t="s">
        <v>43</v>
      </c>
      <c r="L443" s="109"/>
      <c r="M443" s="38" t="str">
        <f t="shared" si="216"/>
        <v>6274</v>
      </c>
      <c r="N443" s="160" t="s">
        <v>346</v>
      </c>
      <c r="O443" s="109"/>
      <c r="P443" s="77"/>
      <c r="Q443" s="77"/>
      <c r="R443" s="177">
        <v>1195290458</v>
      </c>
      <c r="S443" s="170">
        <f t="shared" si="206"/>
        <v>8300628.180555556</v>
      </c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79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79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79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79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156"/>
      <c r="CL443" s="41"/>
      <c r="CM443" s="41"/>
      <c r="CN443" s="41"/>
      <c r="CO443" s="41"/>
      <c r="CP443" s="41"/>
      <c r="CQ443" s="41"/>
      <c r="CR443" s="41"/>
      <c r="CS443" s="41"/>
      <c r="CT443" s="41"/>
      <c r="CU443" s="41"/>
      <c r="CV443" s="41">
        <v>19921507.633333333</v>
      </c>
      <c r="CW443" s="41">
        <v>19921507.633333333</v>
      </c>
      <c r="CX443" s="41">
        <f t="shared" si="217"/>
        <v>39843015.266666666</v>
      </c>
      <c r="CY443" s="41">
        <f>+R443-CX443</f>
        <v>1155447442.7333333</v>
      </c>
      <c r="CZ443" s="155">
        <f t="shared" si="211"/>
        <v>8300628.180555556</v>
      </c>
      <c r="DA443" s="41">
        <v>8300628.180555556</v>
      </c>
      <c r="DB443" s="41">
        <v>8300628.180555556</v>
      </c>
      <c r="DC443" s="41">
        <v>8300628.180555556</v>
      </c>
      <c r="DD443" s="41"/>
      <c r="DE443" s="41"/>
      <c r="DF443" s="41"/>
      <c r="DG443" s="41"/>
      <c r="DH443" s="41"/>
      <c r="DI443" s="41"/>
      <c r="DJ443" s="41"/>
      <c r="DK443" s="41"/>
      <c r="DL443" s="41">
        <f t="shared" si="218"/>
        <v>33202512.722222224</v>
      </c>
      <c r="DM443" s="41">
        <f t="shared" si="209"/>
        <v>1122244930.011111</v>
      </c>
      <c r="DN443" s="1">
        <f t="shared" si="219"/>
        <v>2025</v>
      </c>
    </row>
    <row r="444" spans="1:118" ht="13" x14ac:dyDescent="0.25">
      <c r="A444" s="80" t="s">
        <v>715</v>
      </c>
      <c r="B444" s="80" t="s">
        <v>39</v>
      </c>
      <c r="C444" s="72"/>
      <c r="D444" s="71" t="s">
        <v>719</v>
      </c>
      <c r="E444" s="74" t="s">
        <v>1072</v>
      </c>
      <c r="F444" s="71" t="s">
        <v>1071</v>
      </c>
      <c r="G444" s="73">
        <v>45961</v>
      </c>
      <c r="H444" s="73">
        <v>45962</v>
      </c>
      <c r="I444" s="74" t="s">
        <v>717</v>
      </c>
      <c r="J444" s="74" t="s">
        <v>784</v>
      </c>
      <c r="K444" s="116" t="s">
        <v>785</v>
      </c>
      <c r="L444" s="109"/>
      <c r="M444" s="38" t="str">
        <f t="shared" si="216"/>
        <v>6423</v>
      </c>
      <c r="N444" s="160" t="s">
        <v>722</v>
      </c>
      <c r="O444" s="109"/>
      <c r="P444" s="77"/>
      <c r="Q444" s="77"/>
      <c r="R444" s="177">
        <v>59097992</v>
      </c>
      <c r="S444" s="170">
        <f t="shared" si="206"/>
        <v>1641610.888888889</v>
      </c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79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79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79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79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156"/>
      <c r="CL444" s="41"/>
      <c r="CM444" s="41"/>
      <c r="CN444" s="41"/>
      <c r="CO444" s="41"/>
      <c r="CP444" s="41"/>
      <c r="CQ444" s="41"/>
      <c r="CR444" s="41"/>
      <c r="CS444" s="41"/>
      <c r="CT444" s="41"/>
      <c r="CU444" s="41"/>
      <c r="CV444" s="41">
        <v>1641610.888888889</v>
      </c>
      <c r="CW444" s="41">
        <v>1641610.888888889</v>
      </c>
      <c r="CX444" s="41">
        <f t="shared" si="217"/>
        <v>3283221.777777778</v>
      </c>
      <c r="CY444" s="41">
        <f t="shared" ref="CY444:CY457" si="222">+R444-CX444</f>
        <v>55814770.222222224</v>
      </c>
      <c r="CZ444" s="155">
        <f t="shared" si="211"/>
        <v>1641610.888888889</v>
      </c>
      <c r="DA444" s="41">
        <v>1641610.888888889</v>
      </c>
      <c r="DB444" s="41">
        <v>1641610.888888889</v>
      </c>
      <c r="DC444" s="41">
        <v>1641610.888888889</v>
      </c>
      <c r="DD444" s="41"/>
      <c r="DE444" s="41"/>
      <c r="DF444" s="41"/>
      <c r="DG444" s="41"/>
      <c r="DH444" s="41"/>
      <c r="DI444" s="41"/>
      <c r="DJ444" s="41"/>
      <c r="DK444" s="41"/>
      <c r="DL444" s="41">
        <f t="shared" si="218"/>
        <v>6566443.555555556</v>
      </c>
      <c r="DM444" s="41">
        <f t="shared" si="209"/>
        <v>49248326.666666672</v>
      </c>
      <c r="DN444" s="1">
        <f t="shared" si="219"/>
        <v>2025</v>
      </c>
    </row>
    <row r="445" spans="1:118" ht="13" x14ac:dyDescent="0.25">
      <c r="A445" s="80" t="s">
        <v>344</v>
      </c>
      <c r="B445" s="71" t="s">
        <v>196</v>
      </c>
      <c r="C445" s="72"/>
      <c r="D445" s="71" t="s">
        <v>147</v>
      </c>
      <c r="E445" s="142" t="s">
        <v>1195</v>
      </c>
      <c r="F445" s="71" t="s">
        <v>1207</v>
      </c>
      <c r="G445" s="73">
        <v>45986</v>
      </c>
      <c r="H445" s="73">
        <v>45992</v>
      </c>
      <c r="I445" s="74" t="s">
        <v>1223</v>
      </c>
      <c r="J445" s="142" t="s">
        <v>761</v>
      </c>
      <c r="K445" s="75" t="s">
        <v>146</v>
      </c>
      <c r="L445" s="82" t="s">
        <v>215</v>
      </c>
      <c r="M445" s="83" t="str">
        <f t="shared" si="216"/>
        <v>6274</v>
      </c>
      <c r="N445" s="160" t="s">
        <v>346</v>
      </c>
      <c r="O445" s="71"/>
      <c r="P445" s="76"/>
      <c r="Q445" s="77"/>
      <c r="R445" s="76">
        <v>278310413</v>
      </c>
      <c r="S445" s="170">
        <f t="shared" si="206"/>
        <v>1932711.201388889</v>
      </c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178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178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178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178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178"/>
      <c r="CL445" s="41"/>
      <c r="CM445" s="41"/>
      <c r="CN445" s="41"/>
      <c r="CO445" s="41"/>
      <c r="CP445" s="41"/>
      <c r="CQ445" s="41"/>
      <c r="CR445" s="41"/>
      <c r="CS445" s="41"/>
      <c r="CT445" s="41"/>
      <c r="CU445" s="41"/>
      <c r="CV445" s="41"/>
      <c r="CW445" s="41">
        <v>1932711.201388889</v>
      </c>
      <c r="CX445" s="41">
        <f t="shared" si="214"/>
        <v>1932711.201388889</v>
      </c>
      <c r="CY445" s="41">
        <f t="shared" si="222"/>
        <v>276377701.7986111</v>
      </c>
      <c r="CZ445" s="155">
        <f t="shared" si="211"/>
        <v>1932711.201388889</v>
      </c>
      <c r="DA445" s="41">
        <v>1932711.201388889</v>
      </c>
      <c r="DB445" s="41">
        <v>1932711.201388889</v>
      </c>
      <c r="DC445" s="41">
        <v>1932711.201388889</v>
      </c>
      <c r="DD445" s="41"/>
      <c r="DE445" s="41"/>
      <c r="DF445" s="41"/>
      <c r="DG445" s="41"/>
      <c r="DH445" s="41"/>
      <c r="DI445" s="41"/>
      <c r="DJ445" s="41"/>
      <c r="DK445" s="41"/>
      <c r="DL445" s="41">
        <f t="shared" ref="DL445:DL472" si="223">+SUM(CZ445:DK445)</f>
        <v>7730844.805555556</v>
      </c>
      <c r="DM445" s="41">
        <f t="shared" si="209"/>
        <v>268646856.99305552</v>
      </c>
      <c r="DN445" s="1">
        <f t="shared" si="210"/>
        <v>2025</v>
      </c>
    </row>
    <row r="446" spans="1:118" s="42" customFormat="1" ht="13" x14ac:dyDescent="0.25">
      <c r="A446" s="80" t="s">
        <v>344</v>
      </c>
      <c r="B446" s="71" t="s">
        <v>205</v>
      </c>
      <c r="C446" s="72"/>
      <c r="D446" s="71" t="s">
        <v>147</v>
      </c>
      <c r="E446" s="142" t="s">
        <v>1196</v>
      </c>
      <c r="F446" s="71" t="s">
        <v>1208</v>
      </c>
      <c r="G446" s="73">
        <v>45986</v>
      </c>
      <c r="H446" s="73">
        <v>45992</v>
      </c>
      <c r="I446" s="74" t="s">
        <v>1223</v>
      </c>
      <c r="J446" s="142" t="s">
        <v>754</v>
      </c>
      <c r="K446" s="75" t="s">
        <v>146</v>
      </c>
      <c r="L446" s="75" t="s">
        <v>218</v>
      </c>
      <c r="M446" s="83" t="str">
        <f t="shared" si="216"/>
        <v>6274</v>
      </c>
      <c r="N446" s="160" t="s">
        <v>346</v>
      </c>
      <c r="O446" s="71"/>
      <c r="P446" s="76"/>
      <c r="Q446" s="77"/>
      <c r="R446" s="76">
        <v>56388500</v>
      </c>
      <c r="S446" s="170">
        <f t="shared" si="206"/>
        <v>391586.80555555556</v>
      </c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140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140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140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140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140"/>
      <c r="CL446" s="41"/>
      <c r="CM446" s="41"/>
      <c r="CN446" s="41"/>
      <c r="CO446" s="41"/>
      <c r="CP446" s="41"/>
      <c r="CQ446" s="41"/>
      <c r="CR446" s="41"/>
      <c r="CS446" s="41"/>
      <c r="CT446" s="41"/>
      <c r="CU446" s="41"/>
      <c r="CV446" s="41"/>
      <c r="CW446" s="41">
        <v>391586.80555555556</v>
      </c>
      <c r="CX446" s="41">
        <f t="shared" si="214"/>
        <v>391586.80555555556</v>
      </c>
      <c r="CY446" s="41">
        <f t="shared" si="222"/>
        <v>55996913.194444448</v>
      </c>
      <c r="CZ446" s="155">
        <f t="shared" si="211"/>
        <v>391586.80555555556</v>
      </c>
      <c r="DA446" s="41">
        <v>391586.80555555556</v>
      </c>
      <c r="DB446" s="41">
        <v>391586.80555555556</v>
      </c>
      <c r="DC446" s="41">
        <v>391586.80555555556</v>
      </c>
      <c r="DD446" s="41"/>
      <c r="DE446" s="41"/>
      <c r="DF446" s="41"/>
      <c r="DG446" s="41"/>
      <c r="DH446" s="41"/>
      <c r="DI446" s="41"/>
      <c r="DJ446" s="41"/>
      <c r="DK446" s="41"/>
      <c r="DL446" s="41">
        <f t="shared" si="223"/>
        <v>1566347.2222222222</v>
      </c>
      <c r="DM446" s="41">
        <f t="shared" si="209"/>
        <v>54430565.972222224</v>
      </c>
      <c r="DN446" s="1">
        <f t="shared" si="210"/>
        <v>2025</v>
      </c>
    </row>
    <row r="447" spans="1:118" s="42" customFormat="1" ht="13" x14ac:dyDescent="0.25">
      <c r="A447" s="80" t="s">
        <v>344</v>
      </c>
      <c r="B447" s="71" t="s">
        <v>196</v>
      </c>
      <c r="C447" s="72"/>
      <c r="D447" s="71" t="s">
        <v>147</v>
      </c>
      <c r="E447" s="142" t="s">
        <v>1197</v>
      </c>
      <c r="F447" s="71" t="s">
        <v>1209</v>
      </c>
      <c r="G447" s="73">
        <v>45986</v>
      </c>
      <c r="H447" s="73">
        <v>45992</v>
      </c>
      <c r="I447" s="74" t="s">
        <v>1223</v>
      </c>
      <c r="J447" s="142" t="s">
        <v>755</v>
      </c>
      <c r="K447" s="75" t="s">
        <v>300</v>
      </c>
      <c r="L447" s="82" t="s">
        <v>306</v>
      </c>
      <c r="M447" s="83" t="str">
        <f t="shared" si="216"/>
        <v>6274</v>
      </c>
      <c r="N447" s="160" t="s">
        <v>346</v>
      </c>
      <c r="O447" s="71"/>
      <c r="P447" s="76"/>
      <c r="Q447" s="77"/>
      <c r="R447" s="76">
        <v>56388500</v>
      </c>
      <c r="S447" s="170">
        <f t="shared" si="206"/>
        <v>391586.80555555556</v>
      </c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9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9"/>
      <c r="AV447" s="155"/>
      <c r="AW447" s="155"/>
      <c r="AX447" s="155"/>
      <c r="AY447" s="155"/>
      <c r="AZ447" s="155"/>
      <c r="BA447" s="155"/>
      <c r="BB447" s="155"/>
      <c r="BC447" s="155"/>
      <c r="BD447" s="155"/>
      <c r="BE447" s="155"/>
      <c r="BF447" s="155"/>
      <c r="BG447" s="155"/>
      <c r="BH447" s="155"/>
      <c r="BI447" s="159"/>
      <c r="BJ447" s="155"/>
      <c r="BK447" s="155"/>
      <c r="BL447" s="155"/>
      <c r="BM447" s="155"/>
      <c r="BN447" s="155"/>
      <c r="BO447" s="155"/>
      <c r="BP447" s="155"/>
      <c r="BQ447" s="155"/>
      <c r="BR447" s="155"/>
      <c r="BS447" s="155"/>
      <c r="BT447" s="155"/>
      <c r="BU447" s="155"/>
      <c r="BV447" s="155"/>
      <c r="BW447" s="159"/>
      <c r="BX447" s="157"/>
      <c r="BY447" s="157"/>
      <c r="BZ447" s="157"/>
      <c r="CA447" s="157"/>
      <c r="CB447" s="157"/>
      <c r="CC447" s="157"/>
      <c r="CD447" s="157"/>
      <c r="CE447" s="157"/>
      <c r="CF447" s="157"/>
      <c r="CG447" s="157"/>
      <c r="CH447" s="157"/>
      <c r="CI447" s="157"/>
      <c r="CJ447" s="155"/>
      <c r="CK447" s="159"/>
      <c r="CL447" s="155"/>
      <c r="CM447" s="155"/>
      <c r="CN447" s="155"/>
      <c r="CO447" s="155"/>
      <c r="CP447" s="155"/>
      <c r="CQ447" s="155"/>
      <c r="CR447" s="155"/>
      <c r="CS447" s="155"/>
      <c r="CT447" s="155"/>
      <c r="CU447" s="155"/>
      <c r="CV447" s="155"/>
      <c r="CW447" s="155">
        <v>391586.80555555556</v>
      </c>
      <c r="CX447" s="155">
        <f t="shared" si="214"/>
        <v>391586.80555555556</v>
      </c>
      <c r="CY447" s="155">
        <f t="shared" si="222"/>
        <v>55996913.194444448</v>
      </c>
      <c r="CZ447" s="155">
        <f t="shared" si="211"/>
        <v>391586.80555555556</v>
      </c>
      <c r="DA447" s="155">
        <v>391586.80555555556</v>
      </c>
      <c r="DB447" s="155">
        <v>391586.80555555556</v>
      </c>
      <c r="DC447" s="155">
        <v>391586.80555555556</v>
      </c>
      <c r="DD447" s="155"/>
      <c r="DE447" s="155"/>
      <c r="DF447" s="155"/>
      <c r="DG447" s="155"/>
      <c r="DH447" s="155"/>
      <c r="DI447" s="155"/>
      <c r="DJ447" s="155"/>
      <c r="DK447" s="155"/>
      <c r="DL447" s="155">
        <f t="shared" si="223"/>
        <v>1566347.2222222222</v>
      </c>
      <c r="DM447" s="155">
        <f t="shared" si="209"/>
        <v>54430565.972222224</v>
      </c>
      <c r="DN447" s="1">
        <f t="shared" si="210"/>
        <v>2025</v>
      </c>
    </row>
    <row r="448" spans="1:118" ht="13" x14ac:dyDescent="0.25">
      <c r="A448" s="80" t="s">
        <v>344</v>
      </c>
      <c r="B448" s="71" t="s">
        <v>196</v>
      </c>
      <c r="C448" s="72"/>
      <c r="D448" s="71" t="s">
        <v>147</v>
      </c>
      <c r="E448" s="142" t="s">
        <v>1198</v>
      </c>
      <c r="F448" s="71" t="s">
        <v>1210</v>
      </c>
      <c r="G448" s="73">
        <v>45986</v>
      </c>
      <c r="H448" s="73">
        <v>45992</v>
      </c>
      <c r="I448" s="74" t="s">
        <v>1223</v>
      </c>
      <c r="J448" s="142" t="s">
        <v>752</v>
      </c>
      <c r="K448" s="75" t="s">
        <v>328</v>
      </c>
      <c r="L448" s="82" t="s">
        <v>338</v>
      </c>
      <c r="M448" s="83" t="str">
        <f t="shared" si="216"/>
        <v>6274</v>
      </c>
      <c r="N448" s="160" t="s">
        <v>346</v>
      </c>
      <c r="O448" s="71"/>
      <c r="P448" s="76"/>
      <c r="Q448" s="77"/>
      <c r="R448" s="76">
        <v>112777000</v>
      </c>
      <c r="S448" s="170">
        <f t="shared" si="206"/>
        <v>783173.61111111112</v>
      </c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6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  <c r="AS448" s="158"/>
      <c r="AT448" s="158"/>
      <c r="AU448" s="156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8"/>
      <c r="BF448" s="158"/>
      <c r="BG448" s="158"/>
      <c r="BH448" s="158"/>
      <c r="BI448" s="156"/>
      <c r="BJ448" s="158"/>
      <c r="BK448" s="158"/>
      <c r="BL448" s="158"/>
      <c r="BM448" s="158"/>
      <c r="BN448" s="158"/>
      <c r="BO448" s="158"/>
      <c r="BP448" s="158"/>
      <c r="BQ448" s="158"/>
      <c r="BR448" s="158"/>
      <c r="BS448" s="158"/>
      <c r="BT448" s="158"/>
      <c r="BU448" s="158"/>
      <c r="BV448" s="158"/>
      <c r="BW448" s="156"/>
      <c r="BX448" s="157"/>
      <c r="BY448" s="157"/>
      <c r="BZ448" s="157"/>
      <c r="CA448" s="157"/>
      <c r="CB448" s="157"/>
      <c r="CC448" s="157"/>
      <c r="CD448" s="157"/>
      <c r="CE448" s="157"/>
      <c r="CF448" s="157"/>
      <c r="CG448" s="157"/>
      <c r="CH448" s="157"/>
      <c r="CI448" s="157"/>
      <c r="CJ448" s="155"/>
      <c r="CK448" s="156"/>
      <c r="CL448" s="155"/>
      <c r="CM448" s="155"/>
      <c r="CN448" s="155"/>
      <c r="CO448" s="155"/>
      <c r="CP448" s="155"/>
      <c r="CQ448" s="155"/>
      <c r="CR448" s="155"/>
      <c r="CS448" s="155"/>
      <c r="CT448" s="155"/>
      <c r="CU448" s="155"/>
      <c r="CV448" s="155"/>
      <c r="CW448" s="155">
        <v>783173.61111111112</v>
      </c>
      <c r="CX448" s="155">
        <f t="shared" si="214"/>
        <v>783173.61111111112</v>
      </c>
      <c r="CY448" s="155">
        <f t="shared" si="222"/>
        <v>111993826.3888889</v>
      </c>
      <c r="CZ448" s="155">
        <f t="shared" si="211"/>
        <v>783173.61111111112</v>
      </c>
      <c r="DA448" s="155">
        <v>783173.61111111112</v>
      </c>
      <c r="DB448" s="155">
        <v>783173.61111111112</v>
      </c>
      <c r="DC448" s="155">
        <v>783173.61111111112</v>
      </c>
      <c r="DD448" s="155"/>
      <c r="DE448" s="155"/>
      <c r="DF448" s="155"/>
      <c r="DG448" s="155"/>
      <c r="DH448" s="155"/>
      <c r="DI448" s="155"/>
      <c r="DJ448" s="155"/>
      <c r="DK448" s="155"/>
      <c r="DL448" s="155">
        <f t="shared" si="223"/>
        <v>3132694.4444444445</v>
      </c>
      <c r="DM448" s="155">
        <f t="shared" si="209"/>
        <v>108861131.94444445</v>
      </c>
      <c r="DN448" s="1">
        <f t="shared" si="210"/>
        <v>2025</v>
      </c>
    </row>
    <row r="449" spans="1:118" ht="13" x14ac:dyDescent="0.25">
      <c r="A449" s="80" t="s">
        <v>344</v>
      </c>
      <c r="B449" s="71" t="s">
        <v>196</v>
      </c>
      <c r="C449" s="72"/>
      <c r="D449" s="71" t="s">
        <v>147</v>
      </c>
      <c r="E449" s="142" t="s">
        <v>1202</v>
      </c>
      <c r="F449" s="71" t="s">
        <v>1214</v>
      </c>
      <c r="G449" s="73">
        <v>45991</v>
      </c>
      <c r="H449" s="73">
        <v>45992</v>
      </c>
      <c r="I449" s="74" t="s">
        <v>1223</v>
      </c>
      <c r="J449" s="142" t="s">
        <v>761</v>
      </c>
      <c r="K449" s="75" t="s">
        <v>66</v>
      </c>
      <c r="L449" s="82" t="s">
        <v>215</v>
      </c>
      <c r="M449" s="83" t="str">
        <f t="shared" si="216"/>
        <v>6274</v>
      </c>
      <c r="N449" s="160" t="s">
        <v>346</v>
      </c>
      <c r="O449" s="71"/>
      <c r="P449" s="76"/>
      <c r="Q449" s="77"/>
      <c r="R449" s="76">
        <v>1917385416</v>
      </c>
      <c r="S449" s="170">
        <f t="shared" si="206"/>
        <v>13315176.5</v>
      </c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6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  <c r="AS449" s="158"/>
      <c r="AT449" s="158"/>
      <c r="AU449" s="156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8"/>
      <c r="BF449" s="158"/>
      <c r="BG449" s="158"/>
      <c r="BH449" s="158"/>
      <c r="BI449" s="156"/>
      <c r="BJ449" s="158"/>
      <c r="BK449" s="158"/>
      <c r="BL449" s="158"/>
      <c r="BM449" s="158"/>
      <c r="BN449" s="158"/>
      <c r="BO449" s="158"/>
      <c r="BP449" s="158"/>
      <c r="BQ449" s="158"/>
      <c r="BR449" s="158"/>
      <c r="BS449" s="158"/>
      <c r="BT449" s="158"/>
      <c r="BU449" s="158"/>
      <c r="BV449" s="158"/>
      <c r="BW449" s="156"/>
      <c r="BX449" s="155"/>
      <c r="BY449" s="155"/>
      <c r="BZ449" s="155"/>
      <c r="CA449" s="155"/>
      <c r="CB449" s="155"/>
      <c r="CC449" s="155"/>
      <c r="CD449" s="155"/>
      <c r="CE449" s="155"/>
      <c r="CF449" s="155"/>
      <c r="CG449" s="155"/>
      <c r="CH449" s="155"/>
      <c r="CI449" s="155"/>
      <c r="CJ449" s="155"/>
      <c r="CK449" s="156"/>
      <c r="CL449" s="155"/>
      <c r="CM449" s="155"/>
      <c r="CN449" s="155"/>
      <c r="CO449" s="155"/>
      <c r="CP449" s="155"/>
      <c r="CQ449" s="155"/>
      <c r="CR449" s="155"/>
      <c r="CS449" s="155"/>
      <c r="CT449" s="155"/>
      <c r="CU449" s="155"/>
      <c r="CV449" s="155"/>
      <c r="CW449" s="155">
        <v>13315176.5</v>
      </c>
      <c r="CX449" s="155">
        <f t="shared" si="214"/>
        <v>13315176.5</v>
      </c>
      <c r="CY449" s="155">
        <f t="shared" si="222"/>
        <v>1904070239.5</v>
      </c>
      <c r="CZ449" s="155">
        <f t="shared" si="211"/>
        <v>13315176.5</v>
      </c>
      <c r="DA449" s="155">
        <v>13315176.5</v>
      </c>
      <c r="DB449" s="155">
        <v>13315176.5</v>
      </c>
      <c r="DC449" s="155">
        <v>13315176.5</v>
      </c>
      <c r="DD449" s="155"/>
      <c r="DE449" s="155"/>
      <c r="DF449" s="155"/>
      <c r="DG449" s="155"/>
      <c r="DH449" s="155"/>
      <c r="DI449" s="155"/>
      <c r="DJ449" s="155"/>
      <c r="DK449" s="155"/>
      <c r="DL449" s="155">
        <f t="shared" si="223"/>
        <v>53260706</v>
      </c>
      <c r="DM449" s="155">
        <f t="shared" si="209"/>
        <v>1850809533.5</v>
      </c>
      <c r="DN449" s="1">
        <f t="shared" si="210"/>
        <v>2025</v>
      </c>
    </row>
    <row r="450" spans="1:118" ht="13" x14ac:dyDescent="0.25">
      <c r="A450" s="80" t="s">
        <v>344</v>
      </c>
      <c r="B450" s="71" t="s">
        <v>196</v>
      </c>
      <c r="C450" s="72"/>
      <c r="D450" s="71" t="s">
        <v>147</v>
      </c>
      <c r="E450" s="142" t="s">
        <v>1203</v>
      </c>
      <c r="F450" s="71" t="s">
        <v>1215</v>
      </c>
      <c r="G450" s="73">
        <v>45989</v>
      </c>
      <c r="H450" s="73">
        <v>45992</v>
      </c>
      <c r="I450" s="74" t="s">
        <v>1223</v>
      </c>
      <c r="J450" s="142" t="s">
        <v>292</v>
      </c>
      <c r="K450" s="75" t="s">
        <v>273</v>
      </c>
      <c r="L450" s="82" t="s">
        <v>253</v>
      </c>
      <c r="M450" s="83" t="str">
        <f t="shared" si="216"/>
        <v>6274</v>
      </c>
      <c r="N450" s="160" t="s">
        <v>346</v>
      </c>
      <c r="O450" s="71"/>
      <c r="P450" s="76"/>
      <c r="Q450" s="77"/>
      <c r="R450" s="76">
        <v>1882704987</v>
      </c>
      <c r="S450" s="170">
        <f t="shared" si="206"/>
        <v>13074340.1875</v>
      </c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6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  <c r="AS450" s="158"/>
      <c r="AT450" s="158"/>
      <c r="AU450" s="156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8"/>
      <c r="BF450" s="158"/>
      <c r="BG450" s="158"/>
      <c r="BH450" s="158"/>
      <c r="BI450" s="156"/>
      <c r="BJ450" s="158"/>
      <c r="BK450" s="158"/>
      <c r="BL450" s="158"/>
      <c r="BM450" s="158"/>
      <c r="BN450" s="158"/>
      <c r="BO450" s="158"/>
      <c r="BP450" s="158"/>
      <c r="BQ450" s="158"/>
      <c r="BR450" s="158"/>
      <c r="BS450" s="158"/>
      <c r="BT450" s="158"/>
      <c r="BU450" s="158"/>
      <c r="BV450" s="158"/>
      <c r="BW450" s="156"/>
      <c r="BX450" s="157"/>
      <c r="BY450" s="157"/>
      <c r="BZ450" s="157"/>
      <c r="CA450" s="157"/>
      <c r="CB450" s="157"/>
      <c r="CC450" s="157"/>
      <c r="CD450" s="157"/>
      <c r="CE450" s="157"/>
      <c r="CF450" s="157"/>
      <c r="CG450" s="157"/>
      <c r="CH450" s="157"/>
      <c r="CI450" s="157"/>
      <c r="CJ450" s="155"/>
      <c r="CK450" s="156"/>
      <c r="CL450" s="155"/>
      <c r="CM450" s="155"/>
      <c r="CN450" s="155"/>
      <c r="CO450" s="155"/>
      <c r="CP450" s="155"/>
      <c r="CQ450" s="155"/>
      <c r="CR450" s="155"/>
      <c r="CS450" s="155"/>
      <c r="CT450" s="155"/>
      <c r="CU450" s="155"/>
      <c r="CV450" s="155"/>
      <c r="CW450" s="155">
        <v>13074340.1875</v>
      </c>
      <c r="CX450" s="155">
        <f t="shared" si="214"/>
        <v>13074340.1875</v>
      </c>
      <c r="CY450" s="155">
        <f t="shared" si="222"/>
        <v>1869630646.8125</v>
      </c>
      <c r="CZ450" s="155">
        <f t="shared" si="211"/>
        <v>13074340.1875</v>
      </c>
      <c r="DA450" s="155">
        <v>13074340.1875</v>
      </c>
      <c r="DB450" s="155">
        <v>13074340.1875</v>
      </c>
      <c r="DC450" s="155">
        <v>13074340.1875</v>
      </c>
      <c r="DD450" s="155"/>
      <c r="DE450" s="155"/>
      <c r="DF450" s="155"/>
      <c r="DG450" s="155"/>
      <c r="DH450" s="155"/>
      <c r="DI450" s="155"/>
      <c r="DJ450" s="155"/>
      <c r="DK450" s="155"/>
      <c r="DL450" s="155">
        <f t="shared" si="223"/>
        <v>52297360.75</v>
      </c>
      <c r="DM450" s="155">
        <f t="shared" si="209"/>
        <v>1817333286.0625</v>
      </c>
      <c r="DN450" s="1">
        <f t="shared" si="210"/>
        <v>2025</v>
      </c>
    </row>
    <row r="451" spans="1:118" ht="13" x14ac:dyDescent="0.25">
      <c r="A451" s="80" t="s">
        <v>344</v>
      </c>
      <c r="B451" s="71" t="s">
        <v>257</v>
      </c>
      <c r="C451" s="72"/>
      <c r="D451" s="71" t="s">
        <v>147</v>
      </c>
      <c r="E451" s="142" t="s">
        <v>1204</v>
      </c>
      <c r="F451" s="71" t="s">
        <v>1216</v>
      </c>
      <c r="G451" s="73">
        <v>45989</v>
      </c>
      <c r="H451" s="73">
        <v>45992</v>
      </c>
      <c r="I451" s="74" t="s">
        <v>1223</v>
      </c>
      <c r="J451" s="142" t="s">
        <v>413</v>
      </c>
      <c r="K451" s="75" t="s">
        <v>310</v>
      </c>
      <c r="L451" s="82" t="s">
        <v>262</v>
      </c>
      <c r="M451" s="83" t="str">
        <f t="shared" si="216"/>
        <v>6274</v>
      </c>
      <c r="N451" s="160" t="s">
        <v>346</v>
      </c>
      <c r="O451" s="71"/>
      <c r="P451" s="76"/>
      <c r="Q451" s="77"/>
      <c r="R451" s="76">
        <v>1863746222</v>
      </c>
      <c r="S451" s="170">
        <f t="shared" si="206"/>
        <v>12942682.097222222</v>
      </c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95"/>
      <c r="CL451" s="41"/>
      <c r="CM451" s="41"/>
      <c r="CN451" s="41"/>
      <c r="CO451" s="41"/>
      <c r="CP451" s="41"/>
      <c r="CQ451" s="41"/>
      <c r="CR451" s="41"/>
      <c r="CS451" s="41"/>
      <c r="CT451" s="41"/>
      <c r="CU451" s="41"/>
      <c r="CV451" s="41"/>
      <c r="CW451" s="41">
        <v>12942682.097222222</v>
      </c>
      <c r="CX451" s="41">
        <f t="shared" si="214"/>
        <v>12942682.097222222</v>
      </c>
      <c r="CY451" s="41">
        <f t="shared" si="222"/>
        <v>1850803539.9027777</v>
      </c>
      <c r="CZ451" s="155">
        <f t="shared" si="211"/>
        <v>12942682.097222222</v>
      </c>
      <c r="DA451" s="41">
        <v>12942682.097222222</v>
      </c>
      <c r="DB451" s="41">
        <v>12942682.097222222</v>
      </c>
      <c r="DC451" s="41">
        <v>12942682.097222222</v>
      </c>
      <c r="DD451" s="41"/>
      <c r="DE451" s="41"/>
      <c r="DF451" s="41"/>
      <c r="DG451" s="41"/>
      <c r="DH451" s="41"/>
      <c r="DI451" s="41"/>
      <c r="DJ451" s="41"/>
      <c r="DK451" s="41"/>
      <c r="DL451" s="41">
        <f t="shared" si="223"/>
        <v>51770728.388888888</v>
      </c>
      <c r="DM451" s="41">
        <f t="shared" si="209"/>
        <v>1799032811.5138888</v>
      </c>
      <c r="DN451" s="42">
        <f t="shared" si="210"/>
        <v>2025</v>
      </c>
    </row>
    <row r="452" spans="1:118" ht="13" x14ac:dyDescent="0.25">
      <c r="A452" s="80" t="s">
        <v>344</v>
      </c>
      <c r="B452" s="71" t="s">
        <v>196</v>
      </c>
      <c r="C452" s="72"/>
      <c r="D452" s="71" t="s">
        <v>147</v>
      </c>
      <c r="E452" s="142" t="s">
        <v>1205</v>
      </c>
      <c r="F452" s="71" t="s">
        <v>1217</v>
      </c>
      <c r="G452" s="73">
        <v>45991</v>
      </c>
      <c r="H452" s="73">
        <v>45992</v>
      </c>
      <c r="I452" s="74" t="s">
        <v>1223</v>
      </c>
      <c r="J452" s="142" t="s">
        <v>286</v>
      </c>
      <c r="K452" s="75" t="s">
        <v>66</v>
      </c>
      <c r="L452" s="82" t="s">
        <v>288</v>
      </c>
      <c r="M452" s="83" t="str">
        <f t="shared" si="216"/>
        <v>6274</v>
      </c>
      <c r="N452" s="160" t="s">
        <v>346</v>
      </c>
      <c r="O452" s="71"/>
      <c r="P452" s="76"/>
      <c r="Q452" s="77"/>
      <c r="R452" s="76">
        <v>333902237</v>
      </c>
      <c r="S452" s="170">
        <f t="shared" si="206"/>
        <v>2318765.534722222</v>
      </c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79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79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79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41"/>
      <c r="CK452" s="79"/>
      <c r="CL452" s="41"/>
      <c r="CM452" s="41"/>
      <c r="CN452" s="41"/>
      <c r="CO452" s="41"/>
      <c r="CP452" s="41"/>
      <c r="CQ452" s="41"/>
      <c r="CR452" s="41"/>
      <c r="CS452" s="41"/>
      <c r="CT452" s="41"/>
      <c r="CU452" s="41"/>
      <c r="CV452" s="41"/>
      <c r="CW452" s="41">
        <v>2318765.534722222</v>
      </c>
      <c r="CX452" s="41">
        <f t="shared" si="214"/>
        <v>2318765.534722222</v>
      </c>
      <c r="CY452" s="41">
        <f t="shared" si="222"/>
        <v>331583471.46527779</v>
      </c>
      <c r="CZ452" s="155">
        <f t="shared" ref="CZ452:CZ457" si="224">S452</f>
        <v>2318765.534722222</v>
      </c>
      <c r="DA452" s="41">
        <v>2318765.534722222</v>
      </c>
      <c r="DB452" s="41">
        <v>2318765.534722222</v>
      </c>
      <c r="DC452" s="41">
        <v>2318765.534722222</v>
      </c>
      <c r="DD452" s="41"/>
      <c r="DE452" s="41"/>
      <c r="DF452" s="41"/>
      <c r="DG452" s="41"/>
      <c r="DH452" s="41"/>
      <c r="DI452" s="41"/>
      <c r="DJ452" s="41"/>
      <c r="DK452" s="41"/>
      <c r="DL452" s="41">
        <f t="shared" si="223"/>
        <v>9275062.1388888881</v>
      </c>
      <c r="DM452" s="41">
        <f t="shared" si="209"/>
        <v>322308409.3263889</v>
      </c>
      <c r="DN452" s="1">
        <f t="shared" si="210"/>
        <v>2025</v>
      </c>
    </row>
    <row r="453" spans="1:118" ht="13" x14ac:dyDescent="0.25">
      <c r="A453" s="80" t="s">
        <v>344</v>
      </c>
      <c r="B453" s="71" t="s">
        <v>196</v>
      </c>
      <c r="C453" s="72"/>
      <c r="D453" s="71" t="s">
        <v>147</v>
      </c>
      <c r="E453" s="142" t="s">
        <v>1206</v>
      </c>
      <c r="F453" s="71" t="s">
        <v>1218</v>
      </c>
      <c r="G453" s="73">
        <v>45991</v>
      </c>
      <c r="H453" s="73">
        <v>45992</v>
      </c>
      <c r="I453" s="74" t="s">
        <v>1223</v>
      </c>
      <c r="J453" s="142" t="s">
        <v>292</v>
      </c>
      <c r="K453" s="75" t="s">
        <v>264</v>
      </c>
      <c r="L453" s="82" t="s">
        <v>253</v>
      </c>
      <c r="M453" s="83" t="str">
        <f t="shared" si="216"/>
        <v>6274</v>
      </c>
      <c r="N453" s="160" t="s">
        <v>346</v>
      </c>
      <c r="O453" s="71"/>
      <c r="P453" s="76"/>
      <c r="Q453" s="77"/>
      <c r="R453" s="76">
        <v>291611067</v>
      </c>
      <c r="S453" s="170">
        <f t="shared" si="206"/>
        <v>2025076.8541666667</v>
      </c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79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79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79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41"/>
      <c r="CK453" s="79"/>
      <c r="CL453" s="41"/>
      <c r="CM453" s="41"/>
      <c r="CN453" s="41"/>
      <c r="CO453" s="41"/>
      <c r="CP453" s="41"/>
      <c r="CQ453" s="41"/>
      <c r="CR453" s="41"/>
      <c r="CS453" s="41"/>
      <c r="CT453" s="41"/>
      <c r="CU453" s="41"/>
      <c r="CV453" s="41"/>
      <c r="CW453" s="41">
        <v>2025076.8541666667</v>
      </c>
      <c r="CX453" s="41">
        <f t="shared" si="214"/>
        <v>2025076.8541666667</v>
      </c>
      <c r="CY453" s="41">
        <f t="shared" si="222"/>
        <v>289585990.14583331</v>
      </c>
      <c r="CZ453" s="155">
        <f t="shared" si="224"/>
        <v>2025076.8541666667</v>
      </c>
      <c r="DA453" s="41">
        <v>2025076.8541666667</v>
      </c>
      <c r="DB453" s="41">
        <v>2025076.8541666667</v>
      </c>
      <c r="DC453" s="41">
        <v>2025076.8541666667</v>
      </c>
      <c r="DD453" s="41"/>
      <c r="DE453" s="41"/>
      <c r="DF453" s="41"/>
      <c r="DG453" s="41"/>
      <c r="DH453" s="41"/>
      <c r="DI453" s="41"/>
      <c r="DJ453" s="41"/>
      <c r="DK453" s="41"/>
      <c r="DL453" s="41">
        <f t="shared" si="223"/>
        <v>8100307.416666667</v>
      </c>
      <c r="DM453" s="41">
        <f t="shared" si="209"/>
        <v>281485682.72916663</v>
      </c>
      <c r="DN453" s="1">
        <f t="shared" si="210"/>
        <v>2025</v>
      </c>
    </row>
    <row r="454" spans="1:118" ht="13" x14ac:dyDescent="0.25">
      <c r="A454" s="80" t="s">
        <v>344</v>
      </c>
      <c r="B454" s="71" t="s">
        <v>196</v>
      </c>
      <c r="C454" s="72"/>
      <c r="D454" s="71" t="s">
        <v>64</v>
      </c>
      <c r="E454" s="142" t="s">
        <v>1219</v>
      </c>
      <c r="F454" s="71" t="s">
        <v>1220</v>
      </c>
      <c r="G454" s="73">
        <v>45986</v>
      </c>
      <c r="H454" s="73">
        <v>45992</v>
      </c>
      <c r="I454" s="74" t="s">
        <v>1194</v>
      </c>
      <c r="J454" s="142" t="s">
        <v>619</v>
      </c>
      <c r="K454" s="82" t="s">
        <v>43</v>
      </c>
      <c r="L454" s="75"/>
      <c r="M454" s="83" t="str">
        <f t="shared" si="216"/>
        <v>6274</v>
      </c>
      <c r="N454" s="160" t="s">
        <v>824</v>
      </c>
      <c r="O454" s="71"/>
      <c r="P454" s="76"/>
      <c r="Q454" s="77"/>
      <c r="R454" s="76">
        <v>143505000</v>
      </c>
      <c r="S454" s="170">
        <f t="shared" si="206"/>
        <v>478350</v>
      </c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6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/>
      <c r="AR454" s="158"/>
      <c r="AS454" s="158"/>
      <c r="AT454" s="158"/>
      <c r="AU454" s="156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8"/>
      <c r="BF454" s="158"/>
      <c r="BG454" s="158"/>
      <c r="BH454" s="158"/>
      <c r="BI454" s="156"/>
      <c r="BJ454" s="158"/>
      <c r="BK454" s="158"/>
      <c r="BL454" s="158"/>
      <c r="BM454" s="158"/>
      <c r="BN454" s="158"/>
      <c r="BO454" s="158"/>
      <c r="BP454" s="158"/>
      <c r="BQ454" s="158"/>
      <c r="BR454" s="158"/>
      <c r="BS454" s="158"/>
      <c r="BT454" s="158"/>
      <c r="BU454" s="158"/>
      <c r="BV454" s="158"/>
      <c r="BW454" s="156"/>
      <c r="BX454" s="157"/>
      <c r="BY454" s="157"/>
      <c r="BZ454" s="157"/>
      <c r="CA454" s="157"/>
      <c r="CB454" s="157"/>
      <c r="CC454" s="157"/>
      <c r="CD454" s="157"/>
      <c r="CE454" s="157"/>
      <c r="CF454" s="157"/>
      <c r="CG454" s="157"/>
      <c r="CH454" s="157"/>
      <c r="CI454" s="157"/>
      <c r="CJ454" s="155"/>
      <c r="CK454" s="156"/>
      <c r="CL454" s="155"/>
      <c r="CM454" s="155"/>
      <c r="CN454" s="155"/>
      <c r="CO454" s="155"/>
      <c r="CP454" s="155"/>
      <c r="CQ454" s="155"/>
      <c r="CR454" s="155"/>
      <c r="CS454" s="155"/>
      <c r="CT454" s="155"/>
      <c r="CU454" s="155"/>
      <c r="CV454" s="155"/>
      <c r="CW454" s="155">
        <v>478350</v>
      </c>
      <c r="CX454" s="155">
        <f t="shared" si="214"/>
        <v>478350</v>
      </c>
      <c r="CY454" s="155">
        <f t="shared" si="222"/>
        <v>143026650</v>
      </c>
      <c r="CZ454" s="155">
        <f t="shared" si="224"/>
        <v>478350</v>
      </c>
      <c r="DA454" s="155">
        <v>478350</v>
      </c>
      <c r="DB454" s="155">
        <v>478350</v>
      </c>
      <c r="DC454" s="155">
        <v>478350</v>
      </c>
      <c r="DD454" s="155"/>
      <c r="DE454" s="155"/>
      <c r="DF454" s="155"/>
      <c r="DG454" s="155"/>
      <c r="DH454" s="155"/>
      <c r="DI454" s="155"/>
      <c r="DJ454" s="155"/>
      <c r="DK454" s="155"/>
      <c r="DL454" s="155">
        <f t="shared" si="223"/>
        <v>1913400</v>
      </c>
      <c r="DM454" s="155">
        <f t="shared" si="209"/>
        <v>141113250</v>
      </c>
      <c r="DN454" s="1">
        <f t="shared" si="210"/>
        <v>2025</v>
      </c>
    </row>
    <row r="455" spans="1:118" ht="13" x14ac:dyDescent="0.25">
      <c r="A455" s="80" t="s">
        <v>344</v>
      </c>
      <c r="B455" s="71" t="s">
        <v>196</v>
      </c>
      <c r="C455" s="72"/>
      <c r="D455" s="71" t="s">
        <v>64</v>
      </c>
      <c r="E455" s="142" t="s">
        <v>1221</v>
      </c>
      <c r="F455" s="71" t="s">
        <v>1222</v>
      </c>
      <c r="G455" s="73">
        <v>45991</v>
      </c>
      <c r="H455" s="73">
        <v>45992</v>
      </c>
      <c r="I455" s="74" t="s">
        <v>1223</v>
      </c>
      <c r="J455" s="142" t="s">
        <v>619</v>
      </c>
      <c r="K455" s="82" t="s">
        <v>43</v>
      </c>
      <c r="L455" s="82"/>
      <c r="M455" s="83" t="str">
        <f t="shared" si="216"/>
        <v>6274</v>
      </c>
      <c r="N455" s="258" t="s">
        <v>824</v>
      </c>
      <c r="O455" s="71"/>
      <c r="P455" s="76"/>
      <c r="Q455" s="77"/>
      <c r="R455" s="76">
        <v>191795096</v>
      </c>
      <c r="S455" s="170">
        <f t="shared" si="206"/>
        <v>1331910.388888889</v>
      </c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79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79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79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79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156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>
        <v>1331910.388888889</v>
      </c>
      <c r="CX455" s="41">
        <f t="shared" si="214"/>
        <v>1331910.388888889</v>
      </c>
      <c r="CY455" s="41">
        <f t="shared" si="222"/>
        <v>190463185.6111111</v>
      </c>
      <c r="CZ455" s="155">
        <f t="shared" si="224"/>
        <v>1331910.388888889</v>
      </c>
      <c r="DA455" s="41">
        <v>1331910.388888889</v>
      </c>
      <c r="DB455" s="41">
        <v>1331910.388888889</v>
      </c>
      <c r="DC455" s="41">
        <v>1331910.388888889</v>
      </c>
      <c r="DD455" s="41"/>
      <c r="DE455" s="41"/>
      <c r="DF455" s="41"/>
      <c r="DG455" s="41"/>
      <c r="DH455" s="41"/>
      <c r="DI455" s="41"/>
      <c r="DJ455" s="41"/>
      <c r="DK455" s="41"/>
      <c r="DL455" s="41">
        <f t="shared" si="223"/>
        <v>5327641.555555556</v>
      </c>
      <c r="DM455" s="41">
        <f t="shared" si="209"/>
        <v>185135544.05555555</v>
      </c>
      <c r="DN455" s="1">
        <f t="shared" si="210"/>
        <v>2025</v>
      </c>
    </row>
    <row r="456" spans="1:118" ht="13" x14ac:dyDescent="0.25">
      <c r="A456" s="80"/>
      <c r="B456" s="80"/>
      <c r="C456" s="72"/>
      <c r="D456" s="71"/>
      <c r="E456" s="74" t="s">
        <v>1224</v>
      </c>
      <c r="F456" s="71" t="s">
        <v>1225</v>
      </c>
      <c r="G456" s="73">
        <v>46022</v>
      </c>
      <c r="H456" s="73">
        <v>46023</v>
      </c>
      <c r="I456" s="74" t="s">
        <v>1223</v>
      </c>
      <c r="J456" s="74" t="s">
        <v>94</v>
      </c>
      <c r="K456" s="75" t="s">
        <v>66</v>
      </c>
      <c r="L456" s="109"/>
      <c r="M456" s="83" t="str">
        <f t="shared" si="216"/>
        <v>6274</v>
      </c>
      <c r="N456" s="160" t="s">
        <v>346</v>
      </c>
      <c r="O456" s="109"/>
      <c r="P456" s="77"/>
      <c r="Q456" s="77"/>
      <c r="R456" s="177">
        <v>453547830</v>
      </c>
      <c r="S456" s="170">
        <f t="shared" ref="S456:S471" si="225">R456/I456</f>
        <v>3149637.7083333335</v>
      </c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79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79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79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79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156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  <c r="CX456" s="41"/>
      <c r="CY456" s="41">
        <f t="shared" si="222"/>
        <v>453547830</v>
      </c>
      <c r="CZ456" s="155">
        <f t="shared" si="224"/>
        <v>3149637.7083333335</v>
      </c>
      <c r="DA456" s="41">
        <v>3149637.7083333335</v>
      </c>
      <c r="DB456" s="41">
        <v>3149637.7083333335</v>
      </c>
      <c r="DC456" s="41">
        <v>3149637.7083333335</v>
      </c>
      <c r="DD456" s="41"/>
      <c r="DE456" s="41"/>
      <c r="DF456" s="41"/>
      <c r="DG456" s="41"/>
      <c r="DH456" s="41"/>
      <c r="DI456" s="41"/>
      <c r="DJ456" s="41"/>
      <c r="DK456" s="41"/>
      <c r="DL456" s="41">
        <f t="shared" si="223"/>
        <v>12598550.833333334</v>
      </c>
      <c r="DM456" s="41">
        <f t="shared" ref="DM456:DM457" si="226">+CY456-DL456</f>
        <v>440949279.16666669</v>
      </c>
      <c r="DN456" s="1">
        <f t="shared" si="210"/>
        <v>2025</v>
      </c>
    </row>
    <row r="457" spans="1:118" ht="13" x14ac:dyDescent="0.25">
      <c r="A457" s="38"/>
      <c r="B457" s="38"/>
      <c r="C457" s="89"/>
      <c r="D457" s="38"/>
      <c r="E457" s="74" t="s">
        <v>1226</v>
      </c>
      <c r="F457" s="38" t="s">
        <v>1227</v>
      </c>
      <c r="G457" s="57">
        <v>46022</v>
      </c>
      <c r="H457" s="57">
        <v>46023</v>
      </c>
      <c r="I457" s="142" t="s">
        <v>1228</v>
      </c>
      <c r="J457" s="151" t="s">
        <v>94</v>
      </c>
      <c r="K457" s="75" t="s">
        <v>66</v>
      </c>
      <c r="L457" s="33"/>
      <c r="M457" s="83" t="str">
        <f t="shared" si="216"/>
        <v>6274</v>
      </c>
      <c r="N457" s="166" t="s">
        <v>824</v>
      </c>
      <c r="O457" s="33"/>
      <c r="P457" s="58"/>
      <c r="Q457" s="58"/>
      <c r="R457" s="92">
        <v>332694101</v>
      </c>
      <c r="S457" s="170">
        <f t="shared" si="225"/>
        <v>2772450.8416666668</v>
      </c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122"/>
      <c r="BQ457" s="122"/>
      <c r="BR457" s="122"/>
      <c r="BS457" s="122"/>
      <c r="BT457" s="122"/>
      <c r="BU457" s="122"/>
      <c r="BV457" s="95"/>
      <c r="BW457" s="95"/>
      <c r="BX457" s="61"/>
      <c r="BY457" s="61"/>
      <c r="BZ457" s="61"/>
      <c r="CA457" s="41"/>
      <c r="CB457" s="41"/>
      <c r="CC457" s="41"/>
      <c r="CD457" s="41"/>
      <c r="CE457" s="41"/>
      <c r="CF457" s="41"/>
      <c r="CG457" s="41"/>
      <c r="CH457" s="41"/>
      <c r="CI457" s="61"/>
      <c r="CJ457" s="41"/>
      <c r="CK457" s="95"/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  <c r="CX457" s="41"/>
      <c r="CY457" s="41">
        <f t="shared" si="222"/>
        <v>332694101</v>
      </c>
      <c r="CZ457" s="155">
        <f t="shared" si="224"/>
        <v>2772450.8416666668</v>
      </c>
      <c r="DA457" s="41">
        <v>2772450.8416666668</v>
      </c>
      <c r="DB457" s="41">
        <v>2772450.8416666668</v>
      </c>
      <c r="DC457" s="41">
        <v>2772450.8416666668</v>
      </c>
      <c r="DD457" s="41"/>
      <c r="DE457" s="41"/>
      <c r="DF457" s="41"/>
      <c r="DG457" s="41"/>
      <c r="DH457" s="41"/>
      <c r="DI457" s="41"/>
      <c r="DJ457" s="41"/>
      <c r="DK457" s="41"/>
      <c r="DL457" s="41">
        <f t="shared" si="223"/>
        <v>11089803.366666667</v>
      </c>
      <c r="DM457" s="41">
        <f t="shared" si="226"/>
        <v>321604297.63333333</v>
      </c>
      <c r="DN457" s="42">
        <f t="shared" si="210"/>
        <v>2025</v>
      </c>
    </row>
    <row r="458" spans="1:118" ht="13" x14ac:dyDescent="0.25">
      <c r="A458" s="71"/>
      <c r="B458" s="71"/>
      <c r="C458" s="72"/>
      <c r="D458" s="71"/>
      <c r="E458" s="74" t="s">
        <v>1616</v>
      </c>
      <c r="F458" s="71" t="s">
        <v>1630</v>
      </c>
      <c r="G458" s="73">
        <v>46053</v>
      </c>
      <c r="H458" s="73">
        <v>46054</v>
      </c>
      <c r="I458" s="74" t="s">
        <v>1228</v>
      </c>
      <c r="J458" s="142" t="s">
        <v>619</v>
      </c>
      <c r="K458" s="116" t="str">
        <f>_xlfn.XLOOKUP(J458,'ACT. DEP'!D:D,'ACT. DEP'!E:E)</f>
        <v>Kỹ thuật</v>
      </c>
      <c r="L458" s="109"/>
      <c r="M458" s="83" t="str">
        <f>+LEFT(N458,4)</f>
        <v>6274</v>
      </c>
      <c r="N458" s="166" t="s">
        <v>836</v>
      </c>
      <c r="O458" s="109"/>
      <c r="P458" s="77"/>
      <c r="Q458" s="77"/>
      <c r="R458" s="76">
        <v>722538166</v>
      </c>
      <c r="S458" s="78">
        <f t="shared" si="225"/>
        <v>6021151.3833333338</v>
      </c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79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79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79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41"/>
      <c r="CK458" s="79"/>
      <c r="CL458" s="41"/>
      <c r="CM458" s="41"/>
      <c r="CN458" s="41"/>
      <c r="CO458" s="41"/>
      <c r="CP458" s="41"/>
      <c r="CQ458" s="41"/>
      <c r="CR458" s="41"/>
      <c r="CS458" s="41"/>
      <c r="CT458" s="41"/>
      <c r="CU458" s="41"/>
      <c r="CV458" s="41"/>
      <c r="CW458" s="41"/>
      <c r="CX458" s="41"/>
      <c r="CY458" s="41"/>
      <c r="CZ458" s="155"/>
      <c r="DA458" s="41">
        <v>6021151.3833333338</v>
      </c>
      <c r="DB458" s="41">
        <v>6021151.3833333338</v>
      </c>
      <c r="DC458" s="41">
        <v>6021151.3833333338</v>
      </c>
      <c r="DD458" s="41"/>
      <c r="DE458" s="41"/>
      <c r="DF458" s="41"/>
      <c r="DG458" s="41"/>
      <c r="DH458" s="41"/>
      <c r="DI458" s="41"/>
      <c r="DJ458" s="41"/>
      <c r="DK458" s="41"/>
      <c r="DL458" s="41">
        <f t="shared" si="223"/>
        <v>18063454.150000002</v>
      </c>
      <c r="DM458" s="41">
        <f t="shared" ref="DM458:DM472" si="227">R458-DL458</f>
        <v>704474711.85000002</v>
      </c>
      <c r="DN458" s="1">
        <f t="shared" si="210"/>
        <v>2026</v>
      </c>
    </row>
    <row r="459" spans="1:118" ht="13" x14ac:dyDescent="0.25">
      <c r="A459" s="71"/>
      <c r="B459" s="71"/>
      <c r="C459" s="72"/>
      <c r="D459" s="71"/>
      <c r="E459" s="74" t="s">
        <v>1617</v>
      </c>
      <c r="F459" s="71" t="s">
        <v>1631</v>
      </c>
      <c r="G459" s="73">
        <v>46053</v>
      </c>
      <c r="H459" s="73">
        <v>46054</v>
      </c>
      <c r="I459" s="74" t="s">
        <v>1223</v>
      </c>
      <c r="J459" s="142" t="s">
        <v>754</v>
      </c>
      <c r="K459" s="116" t="str">
        <f>_xlfn.XLOOKUP(J459,'ACT. DEP'!D:D,'ACT. DEP'!E:E)</f>
        <v>Chuyền Tạo hạt rPET2</v>
      </c>
      <c r="L459" s="109" t="s">
        <v>218</v>
      </c>
      <c r="M459" s="83" t="str">
        <f>+LEFT(N459,4)</f>
        <v>6274</v>
      </c>
      <c r="N459" s="160" t="s">
        <v>346</v>
      </c>
      <c r="O459" s="109"/>
      <c r="P459" s="77"/>
      <c r="Q459" s="77"/>
      <c r="R459" s="76">
        <v>247617183</v>
      </c>
      <c r="S459" s="78">
        <f t="shared" si="225"/>
        <v>1719563.7708333333</v>
      </c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79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79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79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41"/>
      <c r="CK459" s="79"/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  <c r="CX459" s="41"/>
      <c r="CY459" s="41"/>
      <c r="CZ459" s="41"/>
      <c r="DA459" s="41">
        <v>1719563.7708333333</v>
      </c>
      <c r="DB459" s="41">
        <v>1719563.7708333333</v>
      </c>
      <c r="DC459" s="41">
        <v>1719563.7708333333</v>
      </c>
      <c r="DD459" s="41"/>
      <c r="DE459" s="41"/>
      <c r="DF459" s="41"/>
      <c r="DG459" s="41"/>
      <c r="DH459" s="41"/>
      <c r="DI459" s="41"/>
      <c r="DJ459" s="41"/>
      <c r="DK459" s="41"/>
      <c r="DL459" s="41">
        <f t="shared" si="223"/>
        <v>5158691.3125</v>
      </c>
      <c r="DM459" s="41">
        <f t="shared" si="227"/>
        <v>242458491.6875</v>
      </c>
      <c r="DN459" s="1">
        <f t="shared" si="210"/>
        <v>2026</v>
      </c>
    </row>
    <row r="460" spans="1:118" ht="13" x14ac:dyDescent="0.25">
      <c r="A460" s="71"/>
      <c r="B460" s="71"/>
      <c r="C460" s="72"/>
      <c r="D460" s="71"/>
      <c r="E460" s="74" t="s">
        <v>1618</v>
      </c>
      <c r="F460" s="71" t="s">
        <v>1632</v>
      </c>
      <c r="G460" s="73">
        <v>46053</v>
      </c>
      <c r="H460" s="73">
        <v>46054</v>
      </c>
      <c r="I460" s="74" t="s">
        <v>1223</v>
      </c>
      <c r="J460" s="142" t="s">
        <v>752</v>
      </c>
      <c r="K460" s="116" t="str">
        <f>_xlfn.XLOOKUP(J460,'ACT. DEP'!D:D,'ACT. DEP'!E:E)</f>
        <v>Chuyền tạo hạt PET 330</v>
      </c>
      <c r="L460" s="109" t="s">
        <v>338</v>
      </c>
      <c r="M460" s="83" t="str">
        <f t="shared" ref="M460:M471" si="228">+LEFT(N460,4)</f>
        <v>6274</v>
      </c>
      <c r="N460" s="160" t="s">
        <v>346</v>
      </c>
      <c r="O460" s="109"/>
      <c r="P460" s="77"/>
      <c r="Q460" s="77"/>
      <c r="R460" s="76">
        <v>246437220</v>
      </c>
      <c r="S460" s="78">
        <f t="shared" si="225"/>
        <v>1711369.5833333333</v>
      </c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79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79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79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41"/>
      <c r="CK460" s="79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  <c r="CX460" s="41"/>
      <c r="CY460" s="41"/>
      <c r="CZ460" s="41"/>
      <c r="DA460" s="41">
        <v>1711369.5833333333</v>
      </c>
      <c r="DB460" s="41">
        <v>1711369.5833333333</v>
      </c>
      <c r="DC460" s="41">
        <v>1711369.5833333333</v>
      </c>
      <c r="DD460" s="41"/>
      <c r="DE460" s="41"/>
      <c r="DF460" s="41"/>
      <c r="DG460" s="41"/>
      <c r="DH460" s="41"/>
      <c r="DI460" s="41"/>
      <c r="DJ460" s="41"/>
      <c r="DK460" s="41"/>
      <c r="DL460" s="41">
        <f t="shared" si="223"/>
        <v>5134108.75</v>
      </c>
      <c r="DM460" s="41">
        <f t="shared" si="227"/>
        <v>241303111.25</v>
      </c>
      <c r="DN460" s="1">
        <f t="shared" si="210"/>
        <v>2026</v>
      </c>
    </row>
    <row r="461" spans="1:118" ht="13" x14ac:dyDescent="0.25">
      <c r="A461" s="71"/>
      <c r="B461" s="71"/>
      <c r="C461" s="72"/>
      <c r="D461" s="71"/>
      <c r="E461" s="74" t="s">
        <v>1619</v>
      </c>
      <c r="F461" s="71" t="s">
        <v>1633</v>
      </c>
      <c r="G461" s="73">
        <v>46053</v>
      </c>
      <c r="H461" s="73">
        <v>46054</v>
      </c>
      <c r="I461" s="74" t="s">
        <v>1223</v>
      </c>
      <c r="J461" s="142" t="s">
        <v>752</v>
      </c>
      <c r="K461" s="116" t="str">
        <f>_xlfn.XLOOKUP(J461,'ACT. DEP'!D:D,'ACT. DEP'!E:E)</f>
        <v>Chuyền tạo hạt PET 330</v>
      </c>
      <c r="L461" s="109" t="s">
        <v>338</v>
      </c>
      <c r="M461" s="83" t="str">
        <f t="shared" si="228"/>
        <v>6274</v>
      </c>
      <c r="N461" s="160" t="s">
        <v>346</v>
      </c>
      <c r="O461" s="109"/>
      <c r="P461" s="77"/>
      <c r="Q461" s="77"/>
      <c r="R461" s="76">
        <v>242357220</v>
      </c>
      <c r="S461" s="78">
        <f t="shared" si="225"/>
        <v>1683036.25</v>
      </c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79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79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79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41"/>
      <c r="CK461" s="79"/>
      <c r="CL461" s="41"/>
      <c r="CM461" s="41"/>
      <c r="CN461" s="41"/>
      <c r="CO461" s="41"/>
      <c r="CP461" s="41"/>
      <c r="CQ461" s="41"/>
      <c r="CR461" s="41"/>
      <c r="CS461" s="41"/>
      <c r="CT461" s="41"/>
      <c r="CU461" s="41"/>
      <c r="CV461" s="41"/>
      <c r="CW461" s="41"/>
      <c r="CX461" s="41"/>
      <c r="CY461" s="41"/>
      <c r="CZ461" s="41"/>
      <c r="DA461" s="41">
        <v>1683036.25</v>
      </c>
      <c r="DB461" s="41">
        <v>1683036.25</v>
      </c>
      <c r="DC461" s="41">
        <v>1683036.25</v>
      </c>
      <c r="DD461" s="41"/>
      <c r="DE461" s="41"/>
      <c r="DF461" s="41"/>
      <c r="DG461" s="41"/>
      <c r="DH461" s="41"/>
      <c r="DI461" s="41"/>
      <c r="DJ461" s="41"/>
      <c r="DK461" s="41"/>
      <c r="DL461" s="41">
        <f t="shared" si="223"/>
        <v>5049108.75</v>
      </c>
      <c r="DM461" s="41">
        <f t="shared" si="227"/>
        <v>237308111.25</v>
      </c>
      <c r="DN461" s="1">
        <f t="shared" ref="DN461:DN472" si="229">YEAR(G461)</f>
        <v>2026</v>
      </c>
    </row>
    <row r="462" spans="1:118" ht="13" x14ac:dyDescent="0.25">
      <c r="A462" s="71"/>
      <c r="B462" s="71"/>
      <c r="C462" s="72"/>
      <c r="D462" s="71"/>
      <c r="E462" s="74" t="s">
        <v>1620</v>
      </c>
      <c r="F462" s="71" t="s">
        <v>1634</v>
      </c>
      <c r="G462" s="73">
        <v>46053</v>
      </c>
      <c r="H462" s="73">
        <v>46054</v>
      </c>
      <c r="I462" s="74" t="s">
        <v>1223</v>
      </c>
      <c r="J462" s="142" t="s">
        <v>1189</v>
      </c>
      <c r="K462" s="116" t="str">
        <f>_xlfn.XLOOKUP(J462,'ACT. DEP'!D:D,'ACT. DEP'!E:E)</f>
        <v>Máy trộn HN rPET 3</v>
      </c>
      <c r="L462" s="109" t="s">
        <v>245</v>
      </c>
      <c r="M462" s="83" t="str">
        <f t="shared" si="228"/>
        <v>6274</v>
      </c>
      <c r="N462" s="160" t="s">
        <v>346</v>
      </c>
      <c r="O462" s="109"/>
      <c r="P462" s="77"/>
      <c r="Q462" s="77"/>
      <c r="R462" s="76">
        <v>225996893</v>
      </c>
      <c r="S462" s="78">
        <f t="shared" si="225"/>
        <v>1569422.8680555555</v>
      </c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79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79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79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41"/>
      <c r="CK462" s="79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>
        <v>1569422.8680555555</v>
      </c>
      <c r="DB462" s="41">
        <v>1569422.8680555555</v>
      </c>
      <c r="DC462" s="41">
        <v>1569422.8680555555</v>
      </c>
      <c r="DD462" s="41"/>
      <c r="DE462" s="41"/>
      <c r="DF462" s="41"/>
      <c r="DG462" s="41"/>
      <c r="DH462" s="41"/>
      <c r="DI462" s="41"/>
      <c r="DJ462" s="41"/>
      <c r="DK462" s="41"/>
      <c r="DL462" s="41">
        <f t="shared" si="223"/>
        <v>4708268.604166666</v>
      </c>
      <c r="DM462" s="41">
        <f t="shared" si="227"/>
        <v>221288624.39583334</v>
      </c>
      <c r="DN462" s="1">
        <f t="shared" si="229"/>
        <v>2026</v>
      </c>
    </row>
    <row r="463" spans="1:118" ht="13" x14ac:dyDescent="0.25">
      <c r="A463" s="71"/>
      <c r="B463" s="71"/>
      <c r="C463" s="72"/>
      <c r="D463" s="71"/>
      <c r="E463" s="74" t="s">
        <v>1621</v>
      </c>
      <c r="F463" s="71" t="s">
        <v>1635</v>
      </c>
      <c r="G463" s="73">
        <v>46053</v>
      </c>
      <c r="H463" s="73">
        <v>46054</v>
      </c>
      <c r="I463" s="74" t="s">
        <v>1223</v>
      </c>
      <c r="J463" s="142" t="s">
        <v>409</v>
      </c>
      <c r="K463" s="116" t="str">
        <f>_xlfn.XLOOKUP(J463,'ACT. DEP'!D:D,'ACT. DEP'!E:E)</f>
        <v>Máy tách hạt Meyer</v>
      </c>
      <c r="L463" s="109" t="s">
        <v>411</v>
      </c>
      <c r="M463" s="83" t="str">
        <f t="shared" si="228"/>
        <v>6274</v>
      </c>
      <c r="N463" s="160" t="s">
        <v>346</v>
      </c>
      <c r="O463" s="109"/>
      <c r="P463" s="77"/>
      <c r="Q463" s="77"/>
      <c r="R463" s="76">
        <v>225996893</v>
      </c>
      <c r="S463" s="78">
        <f t="shared" si="225"/>
        <v>1569422.8680555555</v>
      </c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79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79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79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41"/>
      <c r="CK463" s="79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>
        <v>1569422.8680555555</v>
      </c>
      <c r="DB463" s="41">
        <v>1569422.8680555555</v>
      </c>
      <c r="DC463" s="41">
        <v>1569422.8680555555</v>
      </c>
      <c r="DD463" s="41"/>
      <c r="DE463" s="41"/>
      <c r="DF463" s="41"/>
      <c r="DG463" s="41"/>
      <c r="DH463" s="41"/>
      <c r="DI463" s="41"/>
      <c r="DJ463" s="41"/>
      <c r="DK463" s="41"/>
      <c r="DL463" s="41">
        <f t="shared" si="223"/>
        <v>4708268.604166666</v>
      </c>
      <c r="DM463" s="41">
        <f t="shared" si="227"/>
        <v>221288624.39583334</v>
      </c>
      <c r="DN463" s="1">
        <f t="shared" si="229"/>
        <v>2026</v>
      </c>
    </row>
    <row r="464" spans="1:118" ht="13" x14ac:dyDescent="0.25">
      <c r="A464" s="71"/>
      <c r="B464" s="71"/>
      <c r="C464" s="72"/>
      <c r="D464" s="71"/>
      <c r="E464" s="74" t="s">
        <v>1622</v>
      </c>
      <c r="F464" s="71" t="s">
        <v>1636</v>
      </c>
      <c r="G464" s="73">
        <v>46081</v>
      </c>
      <c r="H464" s="73">
        <v>46082</v>
      </c>
      <c r="I464" s="74" t="s">
        <v>1223</v>
      </c>
      <c r="J464" s="142" t="s">
        <v>752</v>
      </c>
      <c r="K464" s="116" t="str">
        <f>_xlfn.XLOOKUP(J464,'ACT. DEP'!D:D,'ACT. DEP'!E:E)</f>
        <v>Chuyền tạo hạt PET 330</v>
      </c>
      <c r="L464" s="109" t="s">
        <v>338</v>
      </c>
      <c r="M464" s="83" t="str">
        <f t="shared" si="228"/>
        <v>6274</v>
      </c>
      <c r="N464" s="160" t="s">
        <v>346</v>
      </c>
      <c r="O464" s="109"/>
      <c r="P464" s="77"/>
      <c r="Q464" s="77"/>
      <c r="R464" s="76">
        <v>516564328</v>
      </c>
      <c r="S464" s="78">
        <f t="shared" si="225"/>
        <v>3587252.277777778</v>
      </c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79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79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79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41"/>
      <c r="CK464" s="79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  <c r="CX464" s="41"/>
      <c r="CY464" s="41"/>
      <c r="CZ464" s="41"/>
      <c r="DA464" s="41"/>
      <c r="DB464" s="41">
        <v>3587252.277777778</v>
      </c>
      <c r="DC464" s="41">
        <v>3587252.277777778</v>
      </c>
      <c r="DD464" s="41"/>
      <c r="DE464" s="41"/>
      <c r="DF464" s="41"/>
      <c r="DG464" s="41"/>
      <c r="DH464" s="41"/>
      <c r="DI464" s="41"/>
      <c r="DJ464" s="41"/>
      <c r="DK464" s="41"/>
      <c r="DL464" s="41">
        <f t="shared" si="223"/>
        <v>7174504.555555556</v>
      </c>
      <c r="DM464" s="41">
        <f t="shared" si="227"/>
        <v>509389823.44444442</v>
      </c>
      <c r="DN464" s="1">
        <f t="shared" si="229"/>
        <v>2026</v>
      </c>
    </row>
    <row r="465" spans="1:118" ht="13" x14ac:dyDescent="0.25">
      <c r="A465" s="71"/>
      <c r="B465" s="71"/>
      <c r="C465" s="72"/>
      <c r="D465" s="71"/>
      <c r="E465" s="74" t="s">
        <v>1623</v>
      </c>
      <c r="F465" s="71" t="s">
        <v>1637</v>
      </c>
      <c r="G465" s="73">
        <v>46081</v>
      </c>
      <c r="H465" s="73">
        <v>46082</v>
      </c>
      <c r="I465" s="74" t="s">
        <v>1526</v>
      </c>
      <c r="J465" s="142" t="s">
        <v>721</v>
      </c>
      <c r="K465" s="116" t="str">
        <f>_xlfn.XLOOKUP(J465,'ACT. DEP'!D:D,'ACT. DEP'!E:E)</f>
        <v>Hành chánh nhân sự</v>
      </c>
      <c r="L465" s="109"/>
      <c r="M465" s="83" t="str">
        <f t="shared" si="228"/>
        <v>6424</v>
      </c>
      <c r="N465" s="160" t="s">
        <v>819</v>
      </c>
      <c r="O465" s="109"/>
      <c r="P465" s="77"/>
      <c r="Q465" s="77"/>
      <c r="R465" s="76">
        <v>62400000</v>
      </c>
      <c r="S465" s="78">
        <f t="shared" si="225"/>
        <v>346666.66666666669</v>
      </c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79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79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79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41"/>
      <c r="CK465" s="79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  <c r="CX465" s="41"/>
      <c r="CY465" s="41"/>
      <c r="CZ465" s="41"/>
      <c r="DA465" s="41"/>
      <c r="DB465" s="41">
        <v>346666.66666666669</v>
      </c>
      <c r="DC465" s="41">
        <v>346666.66666666669</v>
      </c>
      <c r="DD465" s="41"/>
      <c r="DE465" s="41"/>
      <c r="DF465" s="41"/>
      <c r="DG465" s="41"/>
      <c r="DH465" s="41"/>
      <c r="DI465" s="41"/>
      <c r="DJ465" s="41"/>
      <c r="DK465" s="41"/>
      <c r="DL465" s="41">
        <f t="shared" si="223"/>
        <v>693333.33333333337</v>
      </c>
      <c r="DM465" s="41">
        <f t="shared" si="227"/>
        <v>61706666.666666664</v>
      </c>
      <c r="DN465" s="1">
        <f t="shared" si="229"/>
        <v>2026</v>
      </c>
    </row>
    <row r="466" spans="1:118" ht="13" x14ac:dyDescent="0.25">
      <c r="A466" s="71"/>
      <c r="B466" s="71"/>
      <c r="C466" s="72"/>
      <c r="D466" s="71"/>
      <c r="E466" s="74" t="s">
        <v>1624</v>
      </c>
      <c r="F466" s="71" t="s">
        <v>1637</v>
      </c>
      <c r="G466" s="73">
        <v>46081</v>
      </c>
      <c r="H466" s="73">
        <v>46082</v>
      </c>
      <c r="I466" s="74" t="s">
        <v>1526</v>
      </c>
      <c r="J466" s="142" t="s">
        <v>721</v>
      </c>
      <c r="K466" s="116" t="str">
        <f>_xlfn.XLOOKUP(J466,'ACT. DEP'!D:D,'ACT. DEP'!E:E)</f>
        <v>Hành chánh nhân sự</v>
      </c>
      <c r="L466" s="109"/>
      <c r="M466" s="83" t="str">
        <f t="shared" si="228"/>
        <v>6424</v>
      </c>
      <c r="N466" s="160" t="s">
        <v>819</v>
      </c>
      <c r="O466" s="109"/>
      <c r="P466" s="77"/>
      <c r="Q466" s="77"/>
      <c r="R466" s="76">
        <v>62400000</v>
      </c>
      <c r="S466" s="78">
        <f t="shared" si="225"/>
        <v>346666.66666666669</v>
      </c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79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79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79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41"/>
      <c r="CK466" s="79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  <c r="CW466" s="41"/>
      <c r="CX466" s="41"/>
      <c r="CY466" s="41"/>
      <c r="CZ466" s="41"/>
      <c r="DA466" s="41"/>
      <c r="DB466" s="41">
        <v>346666.66666666669</v>
      </c>
      <c r="DC466" s="41">
        <v>346666.66666666669</v>
      </c>
      <c r="DD466" s="41"/>
      <c r="DE466" s="41"/>
      <c r="DF466" s="41"/>
      <c r="DG466" s="41"/>
      <c r="DH466" s="41"/>
      <c r="DI466" s="41"/>
      <c r="DJ466" s="41"/>
      <c r="DK466" s="41"/>
      <c r="DL466" s="41">
        <f t="shared" si="223"/>
        <v>693333.33333333337</v>
      </c>
      <c r="DM466" s="41">
        <f t="shared" si="227"/>
        <v>61706666.666666664</v>
      </c>
      <c r="DN466" s="1">
        <f t="shared" si="229"/>
        <v>2026</v>
      </c>
    </row>
    <row r="467" spans="1:118" ht="13" x14ac:dyDescent="0.25">
      <c r="A467" s="71"/>
      <c r="B467" s="71"/>
      <c r="C467" s="72"/>
      <c r="D467" s="71"/>
      <c r="E467" s="74" t="s">
        <v>1625</v>
      </c>
      <c r="F467" s="71" t="s">
        <v>1638</v>
      </c>
      <c r="G467" s="73">
        <v>46081</v>
      </c>
      <c r="H467" s="73">
        <v>46082</v>
      </c>
      <c r="I467" s="74" t="s">
        <v>1526</v>
      </c>
      <c r="J467" s="142" t="s">
        <v>721</v>
      </c>
      <c r="K467" s="116" t="str">
        <f>_xlfn.XLOOKUP(J467,'ACT. DEP'!D:D,'ACT. DEP'!E:E)</f>
        <v>Hành chánh nhân sự</v>
      </c>
      <c r="L467" s="109"/>
      <c r="M467" s="83" t="str">
        <f t="shared" si="228"/>
        <v>6424</v>
      </c>
      <c r="N467" s="160" t="s">
        <v>819</v>
      </c>
      <c r="O467" s="109"/>
      <c r="P467" s="77"/>
      <c r="Q467" s="77"/>
      <c r="R467" s="76">
        <v>39689000</v>
      </c>
      <c r="S467" s="78">
        <f t="shared" si="225"/>
        <v>220494.44444444444</v>
      </c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79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79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79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41"/>
      <c r="CK467" s="79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  <c r="CW467" s="41"/>
      <c r="CX467" s="41"/>
      <c r="CY467" s="41"/>
      <c r="CZ467" s="41"/>
      <c r="DA467" s="41"/>
      <c r="DB467" s="41">
        <v>220494.44444444444</v>
      </c>
      <c r="DC467" s="41">
        <v>220494.44444444444</v>
      </c>
      <c r="DD467" s="41"/>
      <c r="DE467" s="41"/>
      <c r="DF467" s="41"/>
      <c r="DG467" s="41"/>
      <c r="DH467" s="41"/>
      <c r="DI467" s="41"/>
      <c r="DJ467" s="41"/>
      <c r="DK467" s="41"/>
      <c r="DL467" s="41">
        <f t="shared" si="223"/>
        <v>440988.88888888888</v>
      </c>
      <c r="DM467" s="41">
        <f t="shared" si="227"/>
        <v>39248011.111111112</v>
      </c>
      <c r="DN467" s="1">
        <f t="shared" si="229"/>
        <v>2026</v>
      </c>
    </row>
    <row r="468" spans="1:118" ht="13" x14ac:dyDescent="0.25">
      <c r="A468" s="71"/>
      <c r="B468" s="71"/>
      <c r="C468" s="72"/>
      <c r="D468" s="71"/>
      <c r="E468" s="74" t="s">
        <v>1626</v>
      </c>
      <c r="F468" s="71" t="s">
        <v>1639</v>
      </c>
      <c r="G468" s="73">
        <v>46060</v>
      </c>
      <c r="H468" s="73">
        <v>46082</v>
      </c>
      <c r="I468" s="74" t="s">
        <v>717</v>
      </c>
      <c r="J468" s="142" t="s">
        <v>94</v>
      </c>
      <c r="K468" s="116" t="str">
        <f>_xlfn.XLOOKUP(J468,'ACT. DEP'!D:D,'ACT. DEP'!E:E)</f>
        <v>Xưởng sản xuất PET</v>
      </c>
      <c r="L468" s="109"/>
      <c r="M468" s="83" t="str">
        <f t="shared" si="228"/>
        <v>6274</v>
      </c>
      <c r="N468" s="160" t="s">
        <v>824</v>
      </c>
      <c r="O468" s="109"/>
      <c r="P468" s="77"/>
      <c r="Q468" s="77"/>
      <c r="R468" s="76">
        <v>150000000</v>
      </c>
      <c r="S468" s="78">
        <f t="shared" si="225"/>
        <v>4166666.6666666665</v>
      </c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79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79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79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41"/>
      <c r="CK468" s="79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/>
      <c r="CW468" s="41"/>
      <c r="CX468" s="41"/>
      <c r="CY468" s="41"/>
      <c r="CZ468" s="41"/>
      <c r="DA468" s="41"/>
      <c r="DB468" s="41">
        <v>4166666.6666666665</v>
      </c>
      <c r="DC468" s="41">
        <v>4166666.6666666665</v>
      </c>
      <c r="DD468" s="41"/>
      <c r="DE468" s="41"/>
      <c r="DF468" s="41"/>
      <c r="DG468" s="41"/>
      <c r="DH468" s="41"/>
      <c r="DI468" s="41"/>
      <c r="DJ468" s="41"/>
      <c r="DK468" s="41"/>
      <c r="DL468" s="41">
        <f t="shared" si="223"/>
        <v>8333333.333333333</v>
      </c>
      <c r="DM468" s="41">
        <f t="shared" si="227"/>
        <v>141666666.66666666</v>
      </c>
      <c r="DN468" s="1">
        <f t="shared" si="229"/>
        <v>2026</v>
      </c>
    </row>
    <row r="469" spans="1:118" ht="13" x14ac:dyDescent="0.25">
      <c r="A469" s="71"/>
      <c r="B469" s="71"/>
      <c r="C469" s="72"/>
      <c r="D469" s="71"/>
      <c r="E469" s="74" t="s">
        <v>1627</v>
      </c>
      <c r="F469" s="71" t="s">
        <v>1640</v>
      </c>
      <c r="G469" s="73">
        <v>46081</v>
      </c>
      <c r="H469" s="73">
        <v>46082</v>
      </c>
      <c r="I469" s="74" t="s">
        <v>1247</v>
      </c>
      <c r="J469" s="142" t="s">
        <v>640</v>
      </c>
      <c r="K469" s="116" t="str">
        <f>_xlfn.XLOOKUP(J469,'ACT. DEP'!D:D,'ACT. DEP'!E:E)</f>
        <v>Kho</v>
      </c>
      <c r="L469" s="109"/>
      <c r="M469" s="83" t="str">
        <f t="shared" si="228"/>
        <v>6274</v>
      </c>
      <c r="N469" s="160" t="s">
        <v>824</v>
      </c>
      <c r="O469" s="109"/>
      <c r="P469" s="77"/>
      <c r="Q469" s="77"/>
      <c r="R469" s="76">
        <v>473517301</v>
      </c>
      <c r="S469" s="78">
        <f t="shared" si="225"/>
        <v>4932471.885416667</v>
      </c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79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79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79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41"/>
      <c r="CK469" s="79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  <c r="CW469" s="41"/>
      <c r="CX469" s="41"/>
      <c r="CY469" s="41"/>
      <c r="CZ469" s="41"/>
      <c r="DA469" s="41"/>
      <c r="DB469" s="41">
        <v>4932471.885416667</v>
      </c>
      <c r="DC469" s="41">
        <v>4932471.885416667</v>
      </c>
      <c r="DD469" s="41"/>
      <c r="DE469" s="41"/>
      <c r="DF469" s="41"/>
      <c r="DG469" s="41"/>
      <c r="DH469" s="41"/>
      <c r="DI469" s="41"/>
      <c r="DJ469" s="41"/>
      <c r="DK469" s="41"/>
      <c r="DL469" s="41">
        <f t="shared" si="223"/>
        <v>9864943.770833334</v>
      </c>
      <c r="DM469" s="41">
        <f t="shared" si="227"/>
        <v>463652357.22916669</v>
      </c>
      <c r="DN469" s="1">
        <f t="shared" si="229"/>
        <v>2026</v>
      </c>
    </row>
    <row r="470" spans="1:118" ht="13" x14ac:dyDescent="0.25">
      <c r="A470" s="71"/>
      <c r="B470" s="71"/>
      <c r="C470" s="72"/>
      <c r="D470" s="71"/>
      <c r="E470" s="74" t="s">
        <v>1628</v>
      </c>
      <c r="F470" s="71" t="s">
        <v>1641</v>
      </c>
      <c r="G470" s="73">
        <v>46081</v>
      </c>
      <c r="H470" s="73">
        <v>46082</v>
      </c>
      <c r="I470" s="74" t="s">
        <v>1194</v>
      </c>
      <c r="J470" s="142" t="s">
        <v>619</v>
      </c>
      <c r="K470" s="116" t="str">
        <f>_xlfn.XLOOKUP(J470,'ACT. DEP'!D:D,'ACT. DEP'!E:E)</f>
        <v>Kỹ thuật</v>
      </c>
      <c r="L470" s="109"/>
      <c r="M470" s="83" t="str">
        <f t="shared" si="228"/>
        <v>6274</v>
      </c>
      <c r="N470" s="160" t="s">
        <v>824</v>
      </c>
      <c r="O470" s="109"/>
      <c r="P470" s="77"/>
      <c r="Q470" s="77"/>
      <c r="R470" s="76">
        <v>409877543</v>
      </c>
      <c r="S470" s="78">
        <f t="shared" si="225"/>
        <v>1366258.4766666666</v>
      </c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79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79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79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41"/>
      <c r="CK470" s="79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  <c r="CX470" s="41"/>
      <c r="CY470" s="41"/>
      <c r="CZ470" s="41"/>
      <c r="DA470" s="41"/>
      <c r="DB470" s="41">
        <v>1366258.4766666666</v>
      </c>
      <c r="DC470" s="41">
        <v>1366258.4766666666</v>
      </c>
      <c r="DD470" s="41"/>
      <c r="DE470" s="41"/>
      <c r="DF470" s="41"/>
      <c r="DG470" s="41"/>
      <c r="DH470" s="41"/>
      <c r="DI470" s="41"/>
      <c r="DJ470" s="41"/>
      <c r="DK470" s="41"/>
      <c r="DL470" s="41">
        <f t="shared" si="223"/>
        <v>2732516.9533333331</v>
      </c>
      <c r="DM470" s="41">
        <f t="shared" si="227"/>
        <v>407145026.04666668</v>
      </c>
      <c r="DN470" s="1">
        <f t="shared" si="229"/>
        <v>2026</v>
      </c>
    </row>
    <row r="471" spans="1:118" ht="13" x14ac:dyDescent="0.25">
      <c r="A471" s="71"/>
      <c r="B471" s="71"/>
      <c r="C471" s="72"/>
      <c r="D471" s="71"/>
      <c r="E471" s="74" t="s">
        <v>1629</v>
      </c>
      <c r="F471" s="71" t="s">
        <v>1642</v>
      </c>
      <c r="G471" s="73">
        <v>46081</v>
      </c>
      <c r="H471" s="73">
        <v>46082</v>
      </c>
      <c r="I471" s="74" t="s">
        <v>1223</v>
      </c>
      <c r="J471" s="142" t="s">
        <v>622</v>
      </c>
      <c r="K471" s="116" t="str">
        <f>_xlfn.XLOOKUP(J471,'ACT. DEP'!D:D,'ACT. DEP'!E:E)</f>
        <v>Nghiên Cứu &amp; PT</v>
      </c>
      <c r="L471" s="109"/>
      <c r="M471" s="83" t="str">
        <f t="shared" si="228"/>
        <v>6274</v>
      </c>
      <c r="N471" s="160" t="s">
        <v>824</v>
      </c>
      <c r="O471" s="109"/>
      <c r="P471" s="77"/>
      <c r="Q471" s="77"/>
      <c r="R471" s="76">
        <v>38275500</v>
      </c>
      <c r="S471" s="78">
        <f t="shared" si="225"/>
        <v>265802.08333333331</v>
      </c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79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79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79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41"/>
      <c r="CK471" s="79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  <c r="CX471" s="41"/>
      <c r="CY471" s="41"/>
      <c r="CZ471" s="41"/>
      <c r="DA471" s="41"/>
      <c r="DB471" s="41">
        <v>265802.08333333331</v>
      </c>
      <c r="DC471" s="41">
        <v>265802.08333333331</v>
      </c>
      <c r="DD471" s="41"/>
      <c r="DE471" s="41"/>
      <c r="DF471" s="41"/>
      <c r="DG471" s="41"/>
      <c r="DH471" s="41"/>
      <c r="DI471" s="41"/>
      <c r="DJ471" s="41"/>
      <c r="DK471" s="41"/>
      <c r="DL471" s="41">
        <f t="shared" si="223"/>
        <v>531604.16666666663</v>
      </c>
      <c r="DM471" s="41">
        <f t="shared" si="227"/>
        <v>37743895.833333336</v>
      </c>
      <c r="DN471" s="1">
        <f t="shared" si="229"/>
        <v>2026</v>
      </c>
    </row>
    <row r="472" spans="1:118" ht="13" x14ac:dyDescent="0.25">
      <c r="A472" s="71"/>
      <c r="B472" s="71"/>
      <c r="C472" s="72"/>
      <c r="D472" s="71"/>
      <c r="E472" s="74" t="s">
        <v>1673</v>
      </c>
      <c r="F472" s="71" t="s">
        <v>1672</v>
      </c>
      <c r="G472" s="73">
        <v>46081</v>
      </c>
      <c r="H472" s="73">
        <v>46082</v>
      </c>
      <c r="I472" s="74" t="s">
        <v>1223</v>
      </c>
      <c r="J472" s="142" t="s">
        <v>766</v>
      </c>
      <c r="K472" s="116" t="s">
        <v>221</v>
      </c>
      <c r="L472" s="109" t="s">
        <v>222</v>
      </c>
      <c r="M472" s="83" t="str">
        <f t="shared" ref="M472:M476" si="230">+LEFT(N472,4)</f>
        <v>6274</v>
      </c>
      <c r="N472" s="160" t="s">
        <v>406</v>
      </c>
      <c r="O472" s="109"/>
      <c r="P472" s="77"/>
      <c r="Q472" s="77"/>
      <c r="R472" s="76">
        <v>1665768146</v>
      </c>
      <c r="S472" s="78">
        <f t="shared" ref="S472:S475" si="231">R472/I472</f>
        <v>11567834.347222222</v>
      </c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79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79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79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41"/>
      <c r="CK472" s="79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  <c r="CW472" s="41"/>
      <c r="CX472" s="41"/>
      <c r="CY472" s="41"/>
      <c r="CZ472" s="41"/>
      <c r="DA472" s="41"/>
      <c r="DB472" s="41">
        <f>S472</f>
        <v>11567834.347222222</v>
      </c>
      <c r="DC472" s="41">
        <v>11567834.347222222</v>
      </c>
      <c r="DD472" s="41"/>
      <c r="DE472" s="41"/>
      <c r="DF472" s="41"/>
      <c r="DG472" s="41"/>
      <c r="DH472" s="41"/>
      <c r="DI472" s="41"/>
      <c r="DJ472" s="41"/>
      <c r="DK472" s="41"/>
      <c r="DL472" s="41">
        <f t="shared" si="223"/>
        <v>23135668.694444444</v>
      </c>
      <c r="DM472" s="41">
        <f t="shared" si="227"/>
        <v>1642632477.3055556</v>
      </c>
      <c r="DN472" s="1">
        <f t="shared" si="229"/>
        <v>2026</v>
      </c>
    </row>
    <row r="473" spans="1:118" ht="13" x14ac:dyDescent="0.25">
      <c r="A473" s="71"/>
      <c r="B473" s="71"/>
      <c r="C473" s="72"/>
      <c r="D473" s="71"/>
      <c r="E473" s="74" t="s">
        <v>1674</v>
      </c>
      <c r="F473" s="71" t="s">
        <v>1678</v>
      </c>
      <c r="G473" s="73">
        <v>46094</v>
      </c>
      <c r="H473" s="73">
        <v>46113</v>
      </c>
      <c r="I473" s="74" t="s">
        <v>1228</v>
      </c>
      <c r="J473" s="142" t="s">
        <v>721</v>
      </c>
      <c r="K473" s="116" t="str">
        <f>_xlfn.XLOOKUP(J473,'ACT. DEP'!D6:D79,'ACT. DEP'!E6:E79)</f>
        <v>Hành chánh nhân sự</v>
      </c>
      <c r="L473" s="109"/>
      <c r="M473" s="83" t="str">
        <f t="shared" si="230"/>
        <v>6424</v>
      </c>
      <c r="N473" s="160" t="s">
        <v>819</v>
      </c>
      <c r="O473" s="109"/>
      <c r="P473" s="77"/>
      <c r="Q473" s="77"/>
      <c r="R473" s="76">
        <v>33878703</v>
      </c>
      <c r="S473" s="78">
        <f t="shared" si="231"/>
        <v>282322.52500000002</v>
      </c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79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79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79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41"/>
      <c r="CK473" s="79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  <c r="CX473" s="41"/>
      <c r="CY473" s="41"/>
      <c r="CZ473" s="41"/>
      <c r="DA473" s="41"/>
      <c r="DB473" s="41"/>
      <c r="DC473" s="41">
        <v>282322.52500000002</v>
      </c>
      <c r="DD473" s="41"/>
      <c r="DE473" s="41"/>
      <c r="DF473" s="41"/>
      <c r="DG473" s="41"/>
      <c r="DH473" s="41"/>
      <c r="DI473" s="41"/>
      <c r="DJ473" s="41"/>
      <c r="DK473" s="41"/>
      <c r="DL473" s="41">
        <f t="shared" ref="DL473:DL476" si="232">+SUM(CZ473:DK473)</f>
        <v>282322.52500000002</v>
      </c>
      <c r="DM473" s="41">
        <f t="shared" ref="DM473:DM476" si="233">R473-DL473</f>
        <v>33596380.475000001</v>
      </c>
    </row>
    <row r="474" spans="1:118" ht="13" x14ac:dyDescent="0.25">
      <c r="A474" s="71"/>
      <c r="B474" s="71"/>
      <c r="C474" s="72"/>
      <c r="D474" s="71"/>
      <c r="E474" s="74" t="s">
        <v>1675</v>
      </c>
      <c r="F474" s="71" t="s">
        <v>1679</v>
      </c>
      <c r="G474" s="73">
        <v>46112</v>
      </c>
      <c r="H474" s="73">
        <v>46113</v>
      </c>
      <c r="I474" s="74" t="s">
        <v>1228</v>
      </c>
      <c r="J474" s="142" t="s">
        <v>619</v>
      </c>
      <c r="K474" s="116" t="str">
        <f>_xlfn.XLOOKUP(J474,'ACT. DEP'!D7:D80,'ACT. DEP'!E7:E80)</f>
        <v>Kỹ thuật</v>
      </c>
      <c r="L474" s="109"/>
      <c r="M474" s="83" t="str">
        <f t="shared" si="230"/>
        <v>6274</v>
      </c>
      <c r="N474" s="160" t="s">
        <v>836</v>
      </c>
      <c r="O474" s="109"/>
      <c r="P474" s="77"/>
      <c r="Q474" s="77"/>
      <c r="R474" s="76">
        <v>364888127</v>
      </c>
      <c r="S474" s="78">
        <f t="shared" si="231"/>
        <v>3040734.3916666666</v>
      </c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79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79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79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41"/>
      <c r="CK474" s="79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  <c r="CX474" s="41"/>
      <c r="CY474" s="41"/>
      <c r="CZ474" s="41"/>
      <c r="DA474" s="41"/>
      <c r="DB474" s="41"/>
      <c r="DC474" s="41">
        <v>3040734.3916666666</v>
      </c>
      <c r="DD474" s="41"/>
      <c r="DE474" s="41"/>
      <c r="DF474" s="41"/>
      <c r="DG474" s="41"/>
      <c r="DH474" s="41"/>
      <c r="DI474" s="41"/>
      <c r="DJ474" s="41"/>
      <c r="DK474" s="41"/>
      <c r="DL474" s="41">
        <f t="shared" si="232"/>
        <v>3040734.3916666666</v>
      </c>
      <c r="DM474" s="41">
        <f t="shared" si="233"/>
        <v>361847392.60833335</v>
      </c>
    </row>
    <row r="475" spans="1:118" ht="13" x14ac:dyDescent="0.25">
      <c r="A475" s="71"/>
      <c r="B475" s="71"/>
      <c r="C475" s="72"/>
      <c r="D475" s="71"/>
      <c r="E475" s="74" t="s">
        <v>1676</v>
      </c>
      <c r="F475" s="71" t="s">
        <v>1680</v>
      </c>
      <c r="G475" s="73">
        <v>46112</v>
      </c>
      <c r="H475" s="73">
        <v>46113</v>
      </c>
      <c r="I475" s="74" t="s">
        <v>1223</v>
      </c>
      <c r="J475" s="142" t="s">
        <v>1389</v>
      </c>
      <c r="K475" s="116" t="str">
        <f>_xlfn.XLOOKUP(J475,'ACT. DEP'!D8:D81,'ACT. DEP'!E8:E81)</f>
        <v>Chuyền Rửa Vảy PET BORE-R03</v>
      </c>
      <c r="L475" s="109"/>
      <c r="M475" s="83" t="str">
        <f t="shared" si="230"/>
        <v>6274</v>
      </c>
      <c r="N475" s="160" t="s">
        <v>406</v>
      </c>
      <c r="O475" s="109"/>
      <c r="P475" s="77"/>
      <c r="Q475" s="77"/>
      <c r="R475" s="76">
        <v>22443634993</v>
      </c>
      <c r="S475" s="78">
        <f t="shared" si="231"/>
        <v>155858576.34027779</v>
      </c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79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79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79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41"/>
      <c r="CK475" s="79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  <c r="CW475" s="41"/>
      <c r="CX475" s="41"/>
      <c r="CY475" s="41"/>
      <c r="CZ475" s="41"/>
      <c r="DA475" s="41"/>
      <c r="DB475" s="41"/>
      <c r="DC475" s="41">
        <v>155858576.34027779</v>
      </c>
      <c r="DD475" s="41"/>
      <c r="DE475" s="41"/>
      <c r="DF475" s="41"/>
      <c r="DG475" s="41"/>
      <c r="DH475" s="41"/>
      <c r="DI475" s="41"/>
      <c r="DJ475" s="41"/>
      <c r="DK475" s="41"/>
      <c r="DL475" s="41">
        <f t="shared" si="232"/>
        <v>155858576.34027779</v>
      </c>
      <c r="DM475" s="41">
        <f t="shared" si="233"/>
        <v>22287776416.659721</v>
      </c>
    </row>
    <row r="476" spans="1:118" ht="13" x14ac:dyDescent="0.25">
      <c r="A476" s="71"/>
      <c r="B476" s="71"/>
      <c r="C476" s="72"/>
      <c r="D476" s="71"/>
      <c r="E476" s="74" t="s">
        <v>1677</v>
      </c>
      <c r="F476" s="71" t="s">
        <v>1681</v>
      </c>
      <c r="G476" s="73">
        <v>46112</v>
      </c>
      <c r="H476" s="73">
        <v>46113</v>
      </c>
      <c r="I476" s="74" t="s">
        <v>1223</v>
      </c>
      <c r="J476" s="142" t="s">
        <v>415</v>
      </c>
      <c r="K476" s="116" t="str">
        <f>_xlfn.XLOOKUP(J476,'ACT. DEP'!D9:D82,'ACT. DEP'!E9:E82)</f>
        <v>Chuyền băm chai PET</v>
      </c>
      <c r="L476" s="109"/>
      <c r="M476" s="83" t="str">
        <f t="shared" si="230"/>
        <v>6274</v>
      </c>
      <c r="N476" s="160" t="s">
        <v>346</v>
      </c>
      <c r="O476" s="109"/>
      <c r="P476" s="77"/>
      <c r="Q476" s="77"/>
      <c r="R476" s="76">
        <v>96247486</v>
      </c>
      <c r="S476" s="78">
        <f t="shared" ref="S476" si="234">R476/I476</f>
        <v>668385.3194444445</v>
      </c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79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79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79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41"/>
      <c r="CK476" s="79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  <c r="CX476" s="41"/>
      <c r="CY476" s="41"/>
      <c r="CZ476" s="41"/>
      <c r="DA476" s="41"/>
      <c r="DB476" s="41"/>
      <c r="DC476" s="41">
        <v>668385.3194444445</v>
      </c>
      <c r="DD476" s="41"/>
      <c r="DE476" s="41"/>
      <c r="DF476" s="41"/>
      <c r="DG476" s="41"/>
      <c r="DH476" s="41"/>
      <c r="DI476" s="41"/>
      <c r="DJ476" s="41"/>
      <c r="DK476" s="41"/>
      <c r="DL476" s="41">
        <f t="shared" si="232"/>
        <v>668385.3194444445</v>
      </c>
      <c r="DM476" s="41">
        <f t="shared" si="233"/>
        <v>95579100.680555552</v>
      </c>
    </row>
    <row r="477" spans="1:118" ht="13" x14ac:dyDescent="0.25">
      <c r="A477" s="80"/>
      <c r="B477" s="71"/>
      <c r="C477" s="72"/>
      <c r="D477" s="71"/>
      <c r="E477" s="440" t="s">
        <v>1199</v>
      </c>
      <c r="F477" s="441" t="s">
        <v>1211</v>
      </c>
      <c r="G477" s="438">
        <v>46142</v>
      </c>
      <c r="H477" s="438">
        <v>46143</v>
      </c>
      <c r="I477" s="74" t="s">
        <v>1223</v>
      </c>
      <c r="J477" s="142" t="s">
        <v>754</v>
      </c>
      <c r="K477" s="75" t="s">
        <v>203</v>
      </c>
      <c r="L477" s="82" t="s">
        <v>218</v>
      </c>
      <c r="M477" s="83" t="str">
        <f>+LEFT(N477,4)</f>
        <v>6274</v>
      </c>
      <c r="N477" s="160" t="s">
        <v>346</v>
      </c>
      <c r="O477" s="71"/>
      <c r="P477" s="76"/>
      <c r="Q477" s="77"/>
      <c r="R477" s="76">
        <v>627230869</v>
      </c>
      <c r="S477" s="170">
        <f>R477/I477</f>
        <v>4355769.923611111</v>
      </c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6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6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/>
      <c r="BG477" s="158"/>
      <c r="BH477" s="158"/>
      <c r="BI477" s="156"/>
      <c r="BJ477" s="158"/>
      <c r="BK477" s="158"/>
      <c r="BL477" s="158"/>
      <c r="BM477" s="158"/>
      <c r="BN477" s="158"/>
      <c r="BO477" s="158"/>
      <c r="BP477" s="158"/>
      <c r="BQ477" s="158"/>
      <c r="BR477" s="158"/>
      <c r="BS477" s="158"/>
      <c r="BT477" s="158"/>
      <c r="BU477" s="158"/>
      <c r="BV477" s="158"/>
      <c r="BW477" s="156"/>
      <c r="BX477" s="157"/>
      <c r="BY477" s="157"/>
      <c r="BZ477" s="157"/>
      <c r="CA477" s="157"/>
      <c r="CB477" s="157"/>
      <c r="CC477" s="157"/>
      <c r="CD477" s="157"/>
      <c r="CE477" s="157"/>
      <c r="CF477" s="157"/>
      <c r="CG477" s="157"/>
      <c r="CH477" s="157"/>
      <c r="CI477" s="157"/>
      <c r="CJ477" s="155"/>
      <c r="CK477" s="156"/>
      <c r="CL477" s="155"/>
      <c r="CM477" s="155"/>
      <c r="CN477" s="155"/>
      <c r="CO477" s="155"/>
      <c r="CP477" s="155"/>
      <c r="CQ477" s="155"/>
      <c r="CR477" s="155"/>
      <c r="CS477" s="155"/>
      <c r="CT477" s="155"/>
      <c r="CU477" s="155"/>
      <c r="CV477" s="155"/>
      <c r="CW477" s="155"/>
      <c r="CX477" s="155"/>
      <c r="CY477" s="155"/>
      <c r="CZ477" s="155"/>
      <c r="DA477" s="155"/>
      <c r="DB477" s="155"/>
      <c r="DC477" s="155"/>
      <c r="DD477" s="155"/>
      <c r="DE477" s="155"/>
      <c r="DF477" s="155"/>
      <c r="DG477" s="155"/>
      <c r="DH477" s="155"/>
      <c r="DI477" s="155"/>
      <c r="DJ477" s="155"/>
      <c r="DK477" s="155"/>
      <c r="DL477" s="155"/>
      <c r="DM477" s="155"/>
    </row>
    <row r="478" spans="1:118" ht="13" x14ac:dyDescent="0.25">
      <c r="A478" s="80"/>
      <c r="B478" s="71"/>
      <c r="C478" s="72"/>
      <c r="D478" s="71"/>
      <c r="E478" s="440" t="s">
        <v>1200</v>
      </c>
      <c r="F478" s="441" t="s">
        <v>1212</v>
      </c>
      <c r="G478" s="438">
        <v>46142</v>
      </c>
      <c r="H478" s="438">
        <v>46143</v>
      </c>
      <c r="I478" s="74" t="s">
        <v>1223</v>
      </c>
      <c r="J478" s="142" t="s">
        <v>755</v>
      </c>
      <c r="K478" s="75" t="s">
        <v>305</v>
      </c>
      <c r="L478" s="82" t="s">
        <v>306</v>
      </c>
      <c r="M478" s="83" t="str">
        <f>+LEFT(N478,4)</f>
        <v>6274</v>
      </c>
      <c r="N478" s="160" t="s">
        <v>346</v>
      </c>
      <c r="O478" s="71"/>
      <c r="P478" s="76"/>
      <c r="Q478" s="77"/>
      <c r="R478" s="76">
        <v>627230869</v>
      </c>
      <c r="S478" s="170">
        <f>R478/I478</f>
        <v>4355769.923611111</v>
      </c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6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/>
      <c r="AS478" s="158"/>
      <c r="AT478" s="158"/>
      <c r="AU478" s="156"/>
      <c r="AV478" s="158"/>
      <c r="AW478" s="158"/>
      <c r="AX478" s="158"/>
      <c r="AY478" s="158"/>
      <c r="AZ478" s="158"/>
      <c r="BA478" s="158"/>
      <c r="BB478" s="158"/>
      <c r="BC478" s="158"/>
      <c r="BD478" s="158"/>
      <c r="BE478" s="158"/>
      <c r="BF478" s="158"/>
      <c r="BG478" s="158"/>
      <c r="BH478" s="158"/>
      <c r="BI478" s="156"/>
      <c r="BJ478" s="158"/>
      <c r="BK478" s="158"/>
      <c r="BL478" s="158"/>
      <c r="BM478" s="158"/>
      <c r="BN478" s="158"/>
      <c r="BO478" s="158"/>
      <c r="BP478" s="158"/>
      <c r="BQ478" s="158"/>
      <c r="BR478" s="158"/>
      <c r="BS478" s="158"/>
      <c r="BT478" s="158"/>
      <c r="BU478" s="158"/>
      <c r="BV478" s="158"/>
      <c r="BW478" s="156"/>
      <c r="BX478" s="157"/>
      <c r="BY478" s="157"/>
      <c r="BZ478" s="157"/>
      <c r="CA478" s="157"/>
      <c r="CB478" s="157"/>
      <c r="CC478" s="157"/>
      <c r="CD478" s="157"/>
      <c r="CE478" s="157"/>
      <c r="CF478" s="157"/>
      <c r="CG478" s="157"/>
      <c r="CH478" s="157"/>
      <c r="CI478" s="157"/>
      <c r="CJ478" s="155"/>
      <c r="CK478" s="156"/>
      <c r="CL478" s="155"/>
      <c r="CM478" s="155"/>
      <c r="CN478" s="155"/>
      <c r="CO478" s="155"/>
      <c r="CP478" s="155"/>
      <c r="CQ478" s="155"/>
      <c r="CR478" s="155"/>
      <c r="CS478" s="155"/>
      <c r="CT478" s="155"/>
      <c r="CU478" s="155"/>
      <c r="CV478" s="155"/>
      <c r="CW478" s="155"/>
      <c r="CX478" s="155"/>
      <c r="CY478" s="155"/>
      <c r="CZ478" s="155"/>
      <c r="DA478" s="155"/>
      <c r="DB478" s="155"/>
      <c r="DC478" s="155"/>
      <c r="DD478" s="155"/>
      <c r="DE478" s="155"/>
      <c r="DF478" s="155"/>
      <c r="DG478" s="155"/>
      <c r="DH478" s="155"/>
      <c r="DI478" s="155"/>
      <c r="DJ478" s="155"/>
      <c r="DK478" s="155"/>
      <c r="DL478" s="155"/>
      <c r="DM478" s="155"/>
    </row>
    <row r="479" spans="1:118" ht="13" x14ac:dyDescent="0.25">
      <c r="A479" s="80"/>
      <c r="B479" s="71"/>
      <c r="C479" s="72"/>
      <c r="D479" s="71"/>
      <c r="E479" s="440" t="s">
        <v>1201</v>
      </c>
      <c r="F479" s="441" t="s">
        <v>1213</v>
      </c>
      <c r="G479" s="438">
        <v>46142</v>
      </c>
      <c r="H479" s="438">
        <v>46143</v>
      </c>
      <c r="I479" s="74" t="s">
        <v>1223</v>
      </c>
      <c r="J479" s="142" t="s">
        <v>752</v>
      </c>
      <c r="K479" s="75" t="s">
        <v>329</v>
      </c>
      <c r="L479" s="82" t="s">
        <v>338</v>
      </c>
      <c r="M479" s="83" t="str">
        <f t="shared" ref="M479:M485" si="235">+LEFT(N479,4)</f>
        <v>6274</v>
      </c>
      <c r="N479" s="160" t="s">
        <v>346</v>
      </c>
      <c r="O479" s="71"/>
      <c r="P479" s="76"/>
      <c r="Q479" s="77"/>
      <c r="R479" s="76">
        <v>646237871</v>
      </c>
      <c r="S479" s="170">
        <f t="shared" ref="S479:S485" si="236">R479/I479</f>
        <v>4487762.993055556</v>
      </c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6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  <c r="AS479" s="158"/>
      <c r="AT479" s="158"/>
      <c r="AU479" s="156"/>
      <c r="AV479" s="158"/>
      <c r="AW479" s="158"/>
      <c r="AX479" s="158"/>
      <c r="AY479" s="158"/>
      <c r="AZ479" s="158"/>
      <c r="BA479" s="158"/>
      <c r="BB479" s="158"/>
      <c r="BC479" s="158"/>
      <c r="BD479" s="158"/>
      <c r="BE479" s="158"/>
      <c r="BF479" s="158"/>
      <c r="BG479" s="158"/>
      <c r="BH479" s="158"/>
      <c r="BI479" s="156"/>
      <c r="BJ479" s="158"/>
      <c r="BK479" s="158"/>
      <c r="BL479" s="158"/>
      <c r="BM479" s="158"/>
      <c r="BN479" s="158"/>
      <c r="BO479" s="158"/>
      <c r="BP479" s="158"/>
      <c r="BQ479" s="158"/>
      <c r="BR479" s="158"/>
      <c r="BS479" s="158"/>
      <c r="BT479" s="158"/>
      <c r="BU479" s="158"/>
      <c r="BV479" s="158"/>
      <c r="BW479" s="156"/>
      <c r="BX479" s="157"/>
      <c r="BY479" s="157"/>
      <c r="BZ479" s="157"/>
      <c r="CA479" s="157"/>
      <c r="CB479" s="157"/>
      <c r="CC479" s="157"/>
      <c r="CD479" s="157"/>
      <c r="CE479" s="157"/>
      <c r="CF479" s="157"/>
      <c r="CG479" s="157"/>
      <c r="CH479" s="157"/>
      <c r="CI479" s="157"/>
      <c r="CJ479" s="155"/>
      <c r="CK479" s="156"/>
      <c r="CL479" s="155"/>
      <c r="CM479" s="155"/>
      <c r="CN479" s="155"/>
      <c r="CO479" s="155"/>
      <c r="CP479" s="155"/>
      <c r="CQ479" s="155"/>
      <c r="CR479" s="155"/>
      <c r="CS479" s="155"/>
      <c r="CT479" s="155"/>
      <c r="CU479" s="155"/>
      <c r="CV479" s="155"/>
      <c r="CW479" s="155"/>
      <c r="CX479" s="155"/>
      <c r="CY479" s="155"/>
      <c r="CZ479" s="155"/>
      <c r="DA479" s="155"/>
      <c r="DB479" s="155"/>
      <c r="DC479" s="155"/>
      <c r="DD479" s="155"/>
      <c r="DE479" s="155"/>
      <c r="DF479" s="155"/>
      <c r="DG479" s="155"/>
      <c r="DH479" s="155"/>
      <c r="DI479" s="155"/>
      <c r="DJ479" s="155"/>
      <c r="DK479" s="155"/>
      <c r="DL479" s="155"/>
      <c r="DM479" s="155"/>
    </row>
    <row r="480" spans="1:118" ht="13" x14ac:dyDescent="0.25">
      <c r="A480" s="71"/>
      <c r="B480" s="71"/>
      <c r="C480" s="72"/>
      <c r="D480" s="71"/>
      <c r="E480" s="74" t="s">
        <v>1682</v>
      </c>
      <c r="F480" s="71" t="s">
        <v>1688</v>
      </c>
      <c r="G480" s="73">
        <v>46142</v>
      </c>
      <c r="H480" s="73">
        <v>46143</v>
      </c>
      <c r="I480" s="74" t="s">
        <v>1223</v>
      </c>
      <c r="J480" s="142" t="s">
        <v>751</v>
      </c>
      <c r="K480" s="116" t="str">
        <f>_xlfn.XLOOKUP(J480,'ACT. DEP'!D:D,'ACT. DEP'!E:E)</f>
        <v>Chuyền băm chai PET</v>
      </c>
      <c r="L480" s="109" t="s">
        <v>232</v>
      </c>
      <c r="M480" s="83" t="str">
        <f t="shared" si="235"/>
        <v>6274</v>
      </c>
      <c r="N480" s="160" t="s">
        <v>346</v>
      </c>
      <c r="O480" s="109"/>
      <c r="P480" s="77"/>
      <c r="Q480" s="77"/>
      <c r="R480" s="76">
        <v>71954362</v>
      </c>
      <c r="S480" s="78">
        <f t="shared" si="236"/>
        <v>499683.06944444444</v>
      </c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79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79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79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41"/>
      <c r="CK480" s="79"/>
      <c r="CL480" s="41"/>
      <c r="CM480" s="41"/>
      <c r="CN480" s="41"/>
      <c r="CO480" s="41"/>
      <c r="CP480" s="41"/>
      <c r="CQ480" s="41"/>
      <c r="CR480" s="41"/>
      <c r="CS480" s="41"/>
      <c r="CT480" s="41"/>
      <c r="CU480" s="41"/>
      <c r="CV480" s="41"/>
      <c r="CW480" s="41"/>
      <c r="CX480" s="41"/>
      <c r="CY480" s="41"/>
      <c r="CZ480" s="41"/>
      <c r="DA480" s="41"/>
      <c r="DB480" s="41"/>
      <c r="DC480" s="41"/>
      <c r="DD480" s="41"/>
      <c r="DE480" s="41"/>
      <c r="DF480" s="41"/>
      <c r="DG480" s="41"/>
      <c r="DH480" s="41"/>
      <c r="DI480" s="41"/>
      <c r="DJ480" s="41"/>
      <c r="DK480" s="41"/>
      <c r="DL480" s="41"/>
      <c r="DM480" s="41"/>
    </row>
    <row r="481" spans="1:117" ht="13" x14ac:dyDescent="0.25">
      <c r="A481" s="71"/>
      <c r="B481" s="71"/>
      <c r="C481" s="72"/>
      <c r="D481" s="71"/>
      <c r="E481" s="74" t="s">
        <v>1683</v>
      </c>
      <c r="F481" s="71" t="s">
        <v>1689</v>
      </c>
      <c r="G481" s="73">
        <v>46142</v>
      </c>
      <c r="H481" s="73">
        <v>46143</v>
      </c>
      <c r="I481" s="74" t="s">
        <v>1228</v>
      </c>
      <c r="J481" s="142" t="s">
        <v>1694</v>
      </c>
      <c r="K481" s="116" t="str">
        <f>_xlfn.XLOOKUP(J481,'ACT. DEP'!D:D,'ACT. DEP'!E:E)</f>
        <v>Đội xe tải</v>
      </c>
      <c r="L481" s="109"/>
      <c r="M481" s="83" t="str">
        <f t="shared" si="235"/>
        <v>6274</v>
      </c>
      <c r="N481" s="160" t="s">
        <v>823</v>
      </c>
      <c r="O481" s="109"/>
      <c r="P481" s="77"/>
      <c r="Q481" s="77"/>
      <c r="R481" s="76">
        <v>1489706410</v>
      </c>
      <c r="S481" s="78">
        <f t="shared" si="236"/>
        <v>12414220.083333334</v>
      </c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79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79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79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41"/>
      <c r="CK481" s="79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  <c r="CW481" s="41"/>
      <c r="CX481" s="41"/>
      <c r="CY481" s="41"/>
      <c r="CZ481" s="41"/>
      <c r="DA481" s="41"/>
      <c r="DB481" s="41"/>
      <c r="DC481" s="41"/>
      <c r="DD481" s="41"/>
      <c r="DE481" s="41"/>
      <c r="DF481" s="41"/>
      <c r="DG481" s="41"/>
      <c r="DH481" s="41"/>
      <c r="DI481" s="41"/>
      <c r="DJ481" s="41"/>
      <c r="DK481" s="41"/>
      <c r="DL481" s="41"/>
      <c r="DM481" s="41"/>
    </row>
    <row r="482" spans="1:117" ht="13" x14ac:dyDescent="0.25">
      <c r="A482" s="71"/>
      <c r="B482" s="71"/>
      <c r="C482" s="72"/>
      <c r="D482" s="71"/>
      <c r="E482" s="74" t="s">
        <v>1684</v>
      </c>
      <c r="F482" s="71" t="s">
        <v>1690</v>
      </c>
      <c r="G482" s="73">
        <v>46142</v>
      </c>
      <c r="H482" s="73">
        <v>46143</v>
      </c>
      <c r="I482" s="74" t="s">
        <v>1228</v>
      </c>
      <c r="J482" s="142" t="s">
        <v>1694</v>
      </c>
      <c r="K482" s="116" t="str">
        <f>_xlfn.XLOOKUP(J482,'ACT. DEP'!D:D,'ACT. DEP'!E:E)</f>
        <v>Đội xe tải</v>
      </c>
      <c r="L482" s="109"/>
      <c r="M482" s="83" t="str">
        <f t="shared" si="235"/>
        <v>6274</v>
      </c>
      <c r="N482" s="160" t="s">
        <v>823</v>
      </c>
      <c r="O482" s="109"/>
      <c r="P482" s="77"/>
      <c r="Q482" s="77"/>
      <c r="R482" s="76">
        <v>1489706410</v>
      </c>
      <c r="S482" s="78">
        <f t="shared" si="236"/>
        <v>12414220.083333334</v>
      </c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79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79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79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41"/>
      <c r="CK482" s="79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1"/>
      <c r="DK482" s="41"/>
      <c r="DL482" s="41"/>
      <c r="DM482" s="41"/>
    </row>
    <row r="483" spans="1:117" ht="13" x14ac:dyDescent="0.25">
      <c r="A483" s="71"/>
      <c r="B483" s="71"/>
      <c r="C483" s="72"/>
      <c r="D483" s="71"/>
      <c r="E483" s="74" t="s">
        <v>1685</v>
      </c>
      <c r="F483" s="71" t="s">
        <v>1691</v>
      </c>
      <c r="G483" s="73">
        <v>46142</v>
      </c>
      <c r="H483" s="73">
        <v>46143</v>
      </c>
      <c r="I483" s="74" t="s">
        <v>1228</v>
      </c>
      <c r="J483" s="142" t="s">
        <v>1694</v>
      </c>
      <c r="K483" s="116" t="str">
        <f>_xlfn.XLOOKUP(J483,'ACT. DEP'!D:D,'ACT. DEP'!E:E)</f>
        <v>Đội xe tải</v>
      </c>
      <c r="L483" s="109"/>
      <c r="M483" s="83" t="str">
        <f t="shared" si="235"/>
        <v>6274</v>
      </c>
      <c r="N483" s="160" t="s">
        <v>823</v>
      </c>
      <c r="O483" s="109"/>
      <c r="P483" s="77"/>
      <c r="Q483" s="77"/>
      <c r="R483" s="76">
        <v>1534849026</v>
      </c>
      <c r="S483" s="78">
        <f t="shared" si="236"/>
        <v>12790408.550000001</v>
      </c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79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79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79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41"/>
      <c r="CK483" s="79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  <c r="CW483" s="41"/>
      <c r="CX483" s="41"/>
      <c r="CY483" s="41"/>
      <c r="CZ483" s="41"/>
      <c r="DA483" s="41"/>
      <c r="DB483" s="41"/>
      <c r="DC483" s="41"/>
      <c r="DD483" s="41"/>
      <c r="DE483" s="41"/>
      <c r="DF483" s="41"/>
      <c r="DG483" s="41"/>
      <c r="DH483" s="41"/>
      <c r="DI483" s="41"/>
      <c r="DJ483" s="41"/>
      <c r="DK483" s="41"/>
      <c r="DL483" s="41"/>
      <c r="DM483" s="41"/>
    </row>
    <row r="484" spans="1:117" ht="13" x14ac:dyDescent="0.25">
      <c r="A484" s="71"/>
      <c r="B484" s="71"/>
      <c r="C484" s="72"/>
      <c r="D484" s="71"/>
      <c r="E484" s="74" t="s">
        <v>1686</v>
      </c>
      <c r="F484" s="71" t="s">
        <v>1692</v>
      </c>
      <c r="G484" s="73">
        <v>46133</v>
      </c>
      <c r="H484" s="73">
        <v>46143</v>
      </c>
      <c r="I484" s="74" t="s">
        <v>1228</v>
      </c>
      <c r="J484" s="142" t="s">
        <v>775</v>
      </c>
      <c r="K484" s="116" t="str">
        <f>_xlfn.XLOOKUP(J484,'ACT. DEP'!D:D,'ACT. DEP'!E:E)</f>
        <v>Ban giám đốc</v>
      </c>
      <c r="L484" s="109"/>
      <c r="M484" s="83" t="str">
        <f t="shared" si="235"/>
        <v>6424</v>
      </c>
      <c r="N484" s="160" t="s">
        <v>819</v>
      </c>
      <c r="O484" s="109"/>
      <c r="P484" s="77"/>
      <c r="Q484" s="77"/>
      <c r="R484" s="76">
        <v>34000000</v>
      </c>
      <c r="S484" s="78">
        <f t="shared" si="236"/>
        <v>283333.33333333331</v>
      </c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79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79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79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41"/>
      <c r="CK484" s="79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  <c r="CX484" s="41"/>
      <c r="CY484" s="41"/>
      <c r="CZ484" s="41"/>
      <c r="DA484" s="41"/>
      <c r="DB484" s="41"/>
      <c r="DC484" s="41"/>
      <c r="DD484" s="41"/>
      <c r="DE484" s="41"/>
      <c r="DF484" s="41"/>
      <c r="DG484" s="41"/>
      <c r="DH484" s="41"/>
      <c r="DI484" s="41"/>
      <c r="DJ484" s="41"/>
      <c r="DK484" s="41"/>
      <c r="DL484" s="41"/>
      <c r="DM484" s="41"/>
    </row>
    <row r="485" spans="1:117" ht="13" x14ac:dyDescent="0.25">
      <c r="A485" s="71"/>
      <c r="B485" s="71"/>
      <c r="C485" s="72"/>
      <c r="D485" s="71"/>
      <c r="E485" s="74" t="s">
        <v>1687</v>
      </c>
      <c r="F485" s="71" t="s">
        <v>1693</v>
      </c>
      <c r="G485" s="73">
        <v>46142</v>
      </c>
      <c r="H485" s="73">
        <v>46143</v>
      </c>
      <c r="I485" s="74" t="s">
        <v>1228</v>
      </c>
      <c r="J485" s="142" t="s">
        <v>721</v>
      </c>
      <c r="K485" s="116" t="str">
        <f>_xlfn.XLOOKUP(J485,'ACT. DEP'!D:D,'ACT. DEP'!E:E)</f>
        <v>Hành chánh nhân sự</v>
      </c>
      <c r="L485" s="109"/>
      <c r="M485" s="83" t="str">
        <f t="shared" si="235"/>
        <v>6424</v>
      </c>
      <c r="N485" s="160" t="s">
        <v>820</v>
      </c>
      <c r="O485" s="109"/>
      <c r="P485" s="77"/>
      <c r="Q485" s="77"/>
      <c r="R485" s="76">
        <v>197250000</v>
      </c>
      <c r="S485" s="78">
        <f t="shared" si="236"/>
        <v>1643750</v>
      </c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79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79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79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41"/>
      <c r="CK485" s="79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  <c r="CX485" s="41"/>
      <c r="CY485" s="41"/>
      <c r="CZ485" s="41"/>
      <c r="DA485" s="41"/>
      <c r="DB485" s="41"/>
      <c r="DC485" s="41"/>
      <c r="DD485" s="41"/>
      <c r="DE485" s="41"/>
      <c r="DF485" s="41"/>
      <c r="DG485" s="41"/>
      <c r="DH485" s="41"/>
      <c r="DI485" s="41"/>
      <c r="DJ485" s="41"/>
      <c r="DK485" s="41"/>
      <c r="DL485" s="41"/>
      <c r="DM485" s="41"/>
    </row>
  </sheetData>
  <autoFilter ref="A6:DN476" xr:uid="{60ED5136-A5D7-4338-81BD-813FA5E68A0A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4BF5-2CA6-4141-9F92-0508C181DA98}">
  <sheetPr>
    <tabColor rgb="FF0000FF"/>
  </sheetPr>
  <dimension ref="A1:AP444"/>
  <sheetViews>
    <sheetView showGridLines="0" zoomScale="70" zoomScaleNormal="70" workbookViewId="0">
      <pane xSplit="7" ySplit="6" topLeftCell="N7" activePane="bottomRight" state="frozen"/>
      <selection activeCell="T8" sqref="T8"/>
      <selection pane="topRight" activeCell="T8" sqref="T8"/>
      <selection pane="bottomLeft" activeCell="T8" sqref="T8"/>
      <selection pane="bottomRight" activeCell="T8" sqref="T8"/>
    </sheetView>
  </sheetViews>
  <sheetFormatPr defaultColWidth="8.6328125" defaultRowHeight="13" outlineLevelRow="1" outlineLevelCol="1" x14ac:dyDescent="0.25"/>
  <cols>
    <col min="1" max="1" width="9.54296875" style="1" hidden="1" customWidth="1" outlineLevel="1"/>
    <col min="2" max="2" width="10.453125" style="1" hidden="1" customWidth="1" outlineLevel="1"/>
    <col min="3" max="3" width="17.453125" style="1" hidden="1" customWidth="1" outlineLevel="1"/>
    <col min="4" max="4" width="11" style="409" customWidth="1" collapsed="1"/>
    <col min="5" max="5" width="11.453125" style="394" customWidth="1"/>
    <col min="6" max="6" width="10.36328125" style="4" customWidth="1"/>
    <col min="7" max="7" width="50.6328125" style="1" customWidth="1"/>
    <col min="8" max="8" width="9.36328125" style="31" customWidth="1"/>
    <col min="9" max="9" width="11.54296875" style="4" customWidth="1"/>
    <col min="10" max="10" width="15.54296875" style="4" customWidth="1"/>
    <col min="11" max="12" width="9.453125" style="4" customWidth="1"/>
    <col min="13" max="13" width="13.54296875" style="4" bestFit="1" customWidth="1"/>
    <col min="14" max="14" width="38.6328125" style="1" customWidth="1"/>
    <col min="15" max="15" width="11.6328125" style="1" customWidth="1"/>
    <col min="16" max="16" width="30.90625" style="426" bestFit="1" customWidth="1"/>
    <col min="17" max="17" width="26.6328125" style="4" customWidth="1"/>
    <col min="18" max="19" width="9.54296875" style="4" customWidth="1"/>
    <col min="20" max="20" width="16" style="4" customWidth="1"/>
    <col min="21" max="21" width="15.54296875" style="1" customWidth="1"/>
    <col min="22" max="22" width="6.54296875" style="1" customWidth="1"/>
    <col min="23" max="23" width="17.453125" style="1" customWidth="1"/>
    <col min="24" max="24" width="16.453125" style="1" customWidth="1"/>
    <col min="25" max="25" width="17.453125" style="1" customWidth="1"/>
    <col min="26" max="26" width="22.453125" style="1" customWidth="1"/>
    <col min="27" max="27" width="18" style="1" customWidth="1"/>
    <col min="28" max="39" width="16.453125" style="1" customWidth="1" outlineLevel="1"/>
    <col min="40" max="41" width="16.453125" style="1" customWidth="1"/>
    <col min="42" max="42" width="33.453125" style="267" hidden="1" customWidth="1"/>
    <col min="43" max="16384" width="8.6328125" style="1"/>
  </cols>
  <sheetData>
    <row r="1" spans="1:42" ht="20" x14ac:dyDescent="0.25">
      <c r="D1" s="407" t="s">
        <v>0</v>
      </c>
      <c r="I1" s="230" t="s">
        <v>1</v>
      </c>
      <c r="J1" s="231">
        <v>0</v>
      </c>
      <c r="M1" s="1"/>
      <c r="X1" s="6"/>
      <c r="Y1" s="6"/>
      <c r="Z1" s="6"/>
      <c r="AA1" s="266"/>
    </row>
    <row r="2" spans="1:42" ht="15.5" x14ac:dyDescent="0.25">
      <c r="D2" s="408">
        <v>46022</v>
      </c>
      <c r="I2" s="230" t="s">
        <v>3</v>
      </c>
      <c r="J2" s="231"/>
      <c r="M2" s="268"/>
      <c r="X2" s="9"/>
      <c r="Y2" s="9"/>
      <c r="Z2" s="9"/>
    </row>
    <row r="3" spans="1:42" ht="15.5" x14ac:dyDescent="0.25">
      <c r="L3" s="269"/>
      <c r="M3" s="143"/>
      <c r="X3" s="3"/>
      <c r="Y3" s="3"/>
      <c r="Z3" s="3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70"/>
    </row>
    <row r="4" spans="1:42" ht="15.5" x14ac:dyDescent="0.25">
      <c r="L4" s="245"/>
      <c r="M4" s="393" t="s">
        <v>1611</v>
      </c>
      <c r="W4" s="271"/>
      <c r="X4" s="3"/>
      <c r="Y4" s="3"/>
      <c r="Z4" s="3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70"/>
    </row>
    <row r="5" spans="1:42" x14ac:dyDescent="0.25">
      <c r="L5" s="269"/>
      <c r="M5" s="143" t="s">
        <v>756</v>
      </c>
      <c r="W5" s="273">
        <f>SUBTOTAL(9,W8:W504)</f>
        <v>776988987904</v>
      </c>
      <c r="X5" s="273">
        <f>SUBTOTAL(9,X8:X504)</f>
        <v>4449216950.1068296</v>
      </c>
      <c r="Y5" s="273">
        <f>SUBTOTAL(9,Y8:Y504)</f>
        <v>5336522925.4630566</v>
      </c>
      <c r="Z5" s="274"/>
      <c r="AA5" s="273">
        <f t="shared" ref="AA5:AO5" si="0">SUBTOTAL(9,AA8:AA504)</f>
        <v>652847730690</v>
      </c>
      <c r="AB5" s="274">
        <f t="shared" si="0"/>
        <v>5336522925.4630566</v>
      </c>
      <c r="AC5" s="274">
        <f t="shared" si="0"/>
        <v>5335980928.4630566</v>
      </c>
      <c r="AD5" s="274">
        <f t="shared" si="0"/>
        <v>5335096021.9908342</v>
      </c>
      <c r="AE5" s="274">
        <f t="shared" si="0"/>
        <v>5334746971.9908342</v>
      </c>
      <c r="AF5" s="274">
        <f t="shared" si="0"/>
        <v>5325945757.7061119</v>
      </c>
      <c r="AG5" s="274">
        <f t="shared" si="0"/>
        <v>5325134091.3727789</v>
      </c>
      <c r="AH5" s="274">
        <f t="shared" si="0"/>
        <v>5325134091.3727789</v>
      </c>
      <c r="AI5" s="274">
        <f t="shared" si="0"/>
        <v>5325134091.3727789</v>
      </c>
      <c r="AJ5" s="274">
        <f t="shared" si="0"/>
        <v>5323869360.5186119</v>
      </c>
      <c r="AK5" s="274">
        <f t="shared" si="0"/>
        <v>5324772688.9908342</v>
      </c>
      <c r="AL5" s="274">
        <f t="shared" si="0"/>
        <v>5318248453.2269459</v>
      </c>
      <c r="AM5" s="274">
        <f t="shared" si="0"/>
        <v>5318248453.2269459</v>
      </c>
      <c r="AN5" s="274">
        <f t="shared" si="0"/>
        <v>62383873189.945587</v>
      </c>
      <c r="AO5" s="274">
        <f t="shared" si="0"/>
        <v>580112621174.05383</v>
      </c>
      <c r="AP5" s="272" t="s">
        <v>1231</v>
      </c>
    </row>
    <row r="6" spans="1:42" s="4" customFormat="1" ht="42.65" customHeight="1" x14ac:dyDescent="0.25">
      <c r="A6" s="13" t="s">
        <v>5</v>
      </c>
      <c r="B6" s="13" t="s">
        <v>6</v>
      </c>
      <c r="C6" s="13" t="s">
        <v>7</v>
      </c>
      <c r="D6" s="410" t="s">
        <v>8</v>
      </c>
      <c r="E6" s="395" t="s">
        <v>1232</v>
      </c>
      <c r="F6" s="14" t="s">
        <v>1233</v>
      </c>
      <c r="G6" s="14" t="s">
        <v>10</v>
      </c>
      <c r="H6" s="14" t="s">
        <v>1234</v>
      </c>
      <c r="I6" s="14" t="s">
        <v>11</v>
      </c>
      <c r="J6" s="14" t="s">
        <v>12</v>
      </c>
      <c r="K6" s="207" t="s">
        <v>1105</v>
      </c>
      <c r="L6" s="238" t="s">
        <v>1106</v>
      </c>
      <c r="M6" s="275" t="s">
        <v>1235</v>
      </c>
      <c r="N6" s="275" t="s">
        <v>1236</v>
      </c>
      <c r="O6" s="275" t="s">
        <v>15</v>
      </c>
      <c r="P6" s="425" t="s">
        <v>1237</v>
      </c>
      <c r="Q6" s="14" t="s">
        <v>1238</v>
      </c>
      <c r="R6" s="14" t="s">
        <v>16</v>
      </c>
      <c r="S6" s="14" t="s">
        <v>1239</v>
      </c>
      <c r="T6" s="14" t="s">
        <v>17</v>
      </c>
      <c r="U6" s="14" t="s">
        <v>19</v>
      </c>
      <c r="V6" s="14" t="s">
        <v>20</v>
      </c>
      <c r="W6" s="14" t="s">
        <v>21</v>
      </c>
      <c r="X6" s="207" t="s">
        <v>1101</v>
      </c>
      <c r="Y6" s="275" t="s">
        <v>1240</v>
      </c>
      <c r="Z6" s="276" t="s">
        <v>1241</v>
      </c>
      <c r="AA6" s="368" t="s">
        <v>34</v>
      </c>
      <c r="AB6" s="277" t="s">
        <v>1242</v>
      </c>
      <c r="AC6" s="20">
        <v>2</v>
      </c>
      <c r="AD6" s="20">
        <v>3</v>
      </c>
      <c r="AE6" s="20">
        <v>4</v>
      </c>
      <c r="AF6" s="20">
        <v>5</v>
      </c>
      <c r="AG6" s="20">
        <v>6</v>
      </c>
      <c r="AH6" s="20">
        <v>7</v>
      </c>
      <c r="AI6" s="20">
        <v>8</v>
      </c>
      <c r="AJ6" s="20">
        <v>9</v>
      </c>
      <c r="AK6" s="20">
        <v>10</v>
      </c>
      <c r="AL6" s="20">
        <v>11</v>
      </c>
      <c r="AM6" s="20">
        <v>12</v>
      </c>
      <c r="AN6" s="215" t="s">
        <v>1103</v>
      </c>
      <c r="AO6" s="215" t="s">
        <v>1104</v>
      </c>
      <c r="AP6" s="278" t="s">
        <v>1243</v>
      </c>
    </row>
    <row r="7" spans="1:42" s="24" customFormat="1" x14ac:dyDescent="0.25">
      <c r="A7" s="279"/>
      <c r="B7" s="279"/>
      <c r="C7" s="279"/>
      <c r="D7" s="396"/>
      <c r="E7" s="396">
        <v>1</v>
      </c>
      <c r="F7" s="279"/>
      <c r="G7" s="280" t="s">
        <v>35</v>
      </c>
      <c r="H7" s="279"/>
      <c r="I7" s="279"/>
      <c r="J7" s="281"/>
      <c r="K7" s="279"/>
      <c r="L7" s="279"/>
      <c r="M7" s="279"/>
      <c r="N7" s="279"/>
      <c r="O7" s="279"/>
      <c r="P7" s="280"/>
      <c r="Q7" s="279"/>
      <c r="R7" s="279"/>
      <c r="S7" s="279"/>
      <c r="T7" s="279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3"/>
      <c r="AM7" s="283"/>
      <c r="AN7" s="283"/>
      <c r="AO7" s="283"/>
      <c r="AP7" s="284"/>
    </row>
    <row r="8" spans="1:42" s="42" customFormat="1" outlineLevel="1" x14ac:dyDescent="0.25">
      <c r="A8" s="129"/>
      <c r="B8" s="129"/>
      <c r="C8" s="130"/>
      <c r="D8" s="397" t="s">
        <v>47</v>
      </c>
      <c r="E8" s="397" t="s">
        <v>55</v>
      </c>
      <c r="F8" s="132" t="str">
        <f>_xlfn.XLOOKUP(E8,'1. 2020-2025'!$E$9:$E$41,'1. 2020-2025'!$E$9:$E$41)</f>
        <v>103000008</v>
      </c>
      <c r="G8" s="128" t="s">
        <v>56</v>
      </c>
      <c r="H8" s="304" t="s">
        <v>1244</v>
      </c>
      <c r="I8" s="131">
        <v>45291</v>
      </c>
      <c r="J8" s="131">
        <v>45261</v>
      </c>
      <c r="K8" s="132" t="s">
        <v>717</v>
      </c>
      <c r="L8" s="132">
        <v>120</v>
      </c>
      <c r="M8" s="128" t="s">
        <v>757</v>
      </c>
      <c r="N8" s="133" t="s">
        <v>57</v>
      </c>
      <c r="O8" s="132">
        <v>0</v>
      </c>
      <c r="P8" s="420"/>
      <c r="Q8" s="128" t="s">
        <v>1245</v>
      </c>
      <c r="R8" s="306" t="str">
        <f t="shared" ref="R8:R27" si="1">LEFT(T8,3)</f>
        <v>642</v>
      </c>
      <c r="S8" s="306" t="str">
        <f t="shared" ref="S8:S27" si="2">RIGHT(T8,4)</f>
        <v>1901</v>
      </c>
      <c r="T8" s="132" t="s">
        <v>837</v>
      </c>
      <c r="V8" s="51"/>
      <c r="W8" s="307">
        <v>309657600</v>
      </c>
      <c r="X8" s="308">
        <v>8601600</v>
      </c>
      <c r="Y8" s="134">
        <v>2580480</v>
      </c>
      <c r="Z8" s="134"/>
      <c r="AA8" s="287">
        <v>94617600</v>
      </c>
      <c r="AB8" s="134">
        <v>2580480</v>
      </c>
      <c r="AC8" s="53">
        <v>2580480</v>
      </c>
      <c r="AD8" s="134">
        <v>2580480</v>
      </c>
      <c r="AE8" s="134">
        <v>2580480</v>
      </c>
      <c r="AF8" s="134">
        <v>2580480</v>
      </c>
      <c r="AG8" s="134">
        <v>2580480</v>
      </c>
      <c r="AH8" s="134">
        <v>2580480</v>
      </c>
      <c r="AI8" s="134">
        <v>2580480</v>
      </c>
      <c r="AJ8" s="134">
        <v>2580480</v>
      </c>
      <c r="AK8" s="134">
        <v>2580480</v>
      </c>
      <c r="AL8" s="134">
        <v>2580480</v>
      </c>
      <c r="AM8" s="134">
        <v>2580480</v>
      </c>
      <c r="AN8" s="53">
        <f t="shared" ref="AN8:AN27" si="3">SUM(AB8:AM8)</f>
        <v>30965760</v>
      </c>
      <c r="AO8" s="55">
        <f t="shared" ref="AO8:AO27" si="4">AA8-AN8</f>
        <v>63651840</v>
      </c>
      <c r="AP8" s="309"/>
    </row>
    <row r="9" spans="1:42" s="42" customFormat="1" outlineLevel="1" x14ac:dyDescent="0.25">
      <c r="A9" s="369"/>
      <c r="B9" s="302"/>
      <c r="C9" s="303"/>
      <c r="D9" s="397" t="s">
        <v>47</v>
      </c>
      <c r="E9" s="397" t="s">
        <v>80</v>
      </c>
      <c r="F9" s="304" t="str">
        <f>_xlfn.XLOOKUP(E9,'1. 2020-2025'!$E$9:$E$41,'1. 2020-2025'!$E$9:$E$41)</f>
        <v>103000014</v>
      </c>
      <c r="G9" s="128" t="s">
        <v>81</v>
      </c>
      <c r="H9" s="304" t="s">
        <v>756</v>
      </c>
      <c r="I9" s="131">
        <v>45383</v>
      </c>
      <c r="J9" s="131">
        <v>45413</v>
      </c>
      <c r="K9" s="132" t="s">
        <v>717</v>
      </c>
      <c r="L9" s="132">
        <v>120</v>
      </c>
      <c r="M9" s="128" t="s">
        <v>757</v>
      </c>
      <c r="N9" s="133" t="s">
        <v>57</v>
      </c>
      <c r="O9" s="132">
        <v>0</v>
      </c>
      <c r="P9" s="420"/>
      <c r="Q9" s="128" t="s">
        <v>1245</v>
      </c>
      <c r="R9" s="306" t="str">
        <f t="shared" si="1"/>
        <v>642</v>
      </c>
      <c r="S9" s="306" t="str">
        <f t="shared" si="2"/>
        <v>1901</v>
      </c>
      <c r="T9" s="132" t="s">
        <v>837</v>
      </c>
      <c r="U9" s="302"/>
      <c r="V9" s="51"/>
      <c r="W9" s="307">
        <v>160781500</v>
      </c>
      <c r="X9" s="308">
        <v>4466152.777777778</v>
      </c>
      <c r="Y9" s="134">
        <v>1339845.8333333333</v>
      </c>
      <c r="Z9" s="134"/>
      <c r="AA9" s="287">
        <v>71458445</v>
      </c>
      <c r="AB9" s="134">
        <v>1339845.8333333333</v>
      </c>
      <c r="AC9" s="53">
        <v>1339845.8333333333</v>
      </c>
      <c r="AD9" s="134">
        <v>1339845.8333333333</v>
      </c>
      <c r="AE9" s="134">
        <v>1339845.8333333333</v>
      </c>
      <c r="AF9" s="134">
        <v>1339845.8333333333</v>
      </c>
      <c r="AG9" s="134">
        <v>1339845.8333333333</v>
      </c>
      <c r="AH9" s="134">
        <v>1339845.8333333333</v>
      </c>
      <c r="AI9" s="134">
        <v>1339845.8333333333</v>
      </c>
      <c r="AJ9" s="134">
        <v>1339845.8333333333</v>
      </c>
      <c r="AK9" s="134">
        <v>1339845.8333333333</v>
      </c>
      <c r="AL9" s="134">
        <v>1339845.8333333333</v>
      </c>
      <c r="AM9" s="134">
        <v>1339845.8333333333</v>
      </c>
      <c r="AN9" s="53">
        <f t="shared" si="3"/>
        <v>16078150.000000002</v>
      </c>
      <c r="AO9" s="55">
        <f t="shared" si="4"/>
        <v>55380295</v>
      </c>
      <c r="AP9" s="309"/>
    </row>
    <row r="10" spans="1:42" s="42" customFormat="1" outlineLevel="1" x14ac:dyDescent="0.25">
      <c r="A10" s="129"/>
      <c r="B10" s="129"/>
      <c r="C10" s="130"/>
      <c r="D10" s="397" t="s">
        <v>47</v>
      </c>
      <c r="E10" s="397" t="s">
        <v>48</v>
      </c>
      <c r="F10" s="132" t="str">
        <f>_xlfn.XLOOKUP(E10,'1. 2020-2025'!$E$9:$E$41,'1. 2020-2025'!$E$9:$E$41)</f>
        <v>103000005</v>
      </c>
      <c r="G10" s="128" t="s">
        <v>49</v>
      </c>
      <c r="H10" s="304" t="s">
        <v>1244</v>
      </c>
      <c r="I10" s="131">
        <v>44985</v>
      </c>
      <c r="J10" s="131">
        <v>44986</v>
      </c>
      <c r="K10" s="132" t="s">
        <v>717</v>
      </c>
      <c r="L10" s="132">
        <v>120</v>
      </c>
      <c r="M10" s="128" t="s">
        <v>721</v>
      </c>
      <c r="N10" s="133" t="s">
        <v>50</v>
      </c>
      <c r="O10" s="132">
        <v>0</v>
      </c>
      <c r="P10" s="420"/>
      <c r="Q10" s="128" t="s">
        <v>1245</v>
      </c>
      <c r="R10" s="306" t="str">
        <f t="shared" si="1"/>
        <v>642</v>
      </c>
      <c r="S10" s="306" t="str">
        <f t="shared" si="2"/>
        <v>1901</v>
      </c>
      <c r="T10" s="132" t="s">
        <v>837</v>
      </c>
      <c r="U10" s="51"/>
      <c r="V10" s="51"/>
      <c r="W10" s="307">
        <v>184508875</v>
      </c>
      <c r="X10" s="308">
        <v>5125246.527777778</v>
      </c>
      <c r="Y10" s="134">
        <v>1537573.9583333333</v>
      </c>
      <c r="Z10" s="134"/>
      <c r="AA10" s="287">
        <v>10250493</v>
      </c>
      <c r="AB10" s="134">
        <v>1537573.9583333333</v>
      </c>
      <c r="AC10" s="53">
        <v>1537573.9583333333</v>
      </c>
      <c r="AD10" s="134">
        <v>1537573.9583333333</v>
      </c>
      <c r="AE10" s="134">
        <v>1537573.9583333333</v>
      </c>
      <c r="AF10" s="134">
        <v>1537573.9583333333</v>
      </c>
      <c r="AG10" s="134">
        <v>1537573.9583333333</v>
      </c>
      <c r="AH10" s="134">
        <v>1537573.9583333333</v>
      </c>
      <c r="AI10" s="134">
        <v>1537573.9583333333</v>
      </c>
      <c r="AJ10" s="134">
        <v>1537573.9583333333</v>
      </c>
      <c r="AK10" s="134">
        <v>1537573.9583333333</v>
      </c>
      <c r="AL10" s="134"/>
      <c r="AM10" s="134"/>
      <c r="AN10" s="53">
        <f t="shared" si="3"/>
        <v>15375739.583333336</v>
      </c>
      <c r="AO10" s="55">
        <f t="shared" si="4"/>
        <v>-5125246.5833333358</v>
      </c>
      <c r="AP10" s="370"/>
    </row>
    <row r="11" spans="1:42" s="42" customFormat="1" outlineLevel="1" x14ac:dyDescent="0.25">
      <c r="A11" s="302"/>
      <c r="B11" s="302"/>
      <c r="C11" s="371"/>
      <c r="D11" s="397" t="s">
        <v>47</v>
      </c>
      <c r="E11" s="397" t="s">
        <v>53</v>
      </c>
      <c r="F11" s="304" t="str">
        <f>_xlfn.XLOOKUP(E11,'1. 2020-2025'!$E$9:$E$41,'1. 2020-2025'!$E$9:$E$41)</f>
        <v>103000007</v>
      </c>
      <c r="G11" s="128" t="s">
        <v>54</v>
      </c>
      <c r="H11" s="304" t="s">
        <v>1244</v>
      </c>
      <c r="I11" s="131">
        <v>45231</v>
      </c>
      <c r="J11" s="131">
        <v>45261</v>
      </c>
      <c r="K11" s="132" t="s">
        <v>814</v>
      </c>
      <c r="L11" s="132">
        <v>120</v>
      </c>
      <c r="M11" s="128" t="s">
        <v>721</v>
      </c>
      <c r="N11" s="133" t="s">
        <v>50</v>
      </c>
      <c r="O11" s="132">
        <v>0</v>
      </c>
      <c r="P11" s="420"/>
      <c r="Q11" s="128" t="s">
        <v>1245</v>
      </c>
      <c r="R11" s="306" t="str">
        <f t="shared" si="1"/>
        <v>642</v>
      </c>
      <c r="S11" s="306" t="str">
        <f t="shared" si="2"/>
        <v>1901</v>
      </c>
      <c r="T11" s="132" t="s">
        <v>837</v>
      </c>
      <c r="U11" s="372"/>
      <c r="V11" s="51"/>
      <c r="W11" s="307">
        <v>267942150</v>
      </c>
      <c r="X11" s="308">
        <v>3721418.75</v>
      </c>
      <c r="Y11" s="134">
        <v>2232851.25</v>
      </c>
      <c r="Z11" s="134"/>
      <c r="AA11" s="287">
        <v>174906681</v>
      </c>
      <c r="AB11" s="134">
        <v>2232851.25</v>
      </c>
      <c r="AC11" s="53">
        <v>2232851.25</v>
      </c>
      <c r="AD11" s="134">
        <v>2232851.25</v>
      </c>
      <c r="AE11" s="134">
        <v>2232851.25</v>
      </c>
      <c r="AF11" s="134">
        <v>2232851.25</v>
      </c>
      <c r="AG11" s="134">
        <v>2232851.25</v>
      </c>
      <c r="AH11" s="134">
        <v>2232851.25</v>
      </c>
      <c r="AI11" s="134">
        <v>2232851.25</v>
      </c>
      <c r="AJ11" s="134">
        <v>2232851.25</v>
      </c>
      <c r="AK11" s="134">
        <v>2232851.25</v>
      </c>
      <c r="AL11" s="134">
        <v>2232851.25</v>
      </c>
      <c r="AM11" s="134">
        <v>2232851.25</v>
      </c>
      <c r="AN11" s="53">
        <f t="shared" si="3"/>
        <v>26794215</v>
      </c>
      <c r="AO11" s="55">
        <f t="shared" si="4"/>
        <v>148112466</v>
      </c>
      <c r="AP11" s="309"/>
    </row>
    <row r="12" spans="1:42" s="42" customFormat="1" outlineLevel="1" x14ac:dyDescent="0.25">
      <c r="A12" s="129"/>
      <c r="B12" s="129"/>
      <c r="C12" s="130"/>
      <c r="D12" s="397" t="s">
        <v>47</v>
      </c>
      <c r="E12" s="397" t="s">
        <v>58</v>
      </c>
      <c r="F12" s="132" t="str">
        <f>_xlfn.XLOOKUP(E12,'1. 2020-2025'!$E$9:$E$41,'1. 2020-2025'!$E$9:$E$41)</f>
        <v>103000009</v>
      </c>
      <c r="G12" s="128" t="s">
        <v>59</v>
      </c>
      <c r="H12" s="304" t="s">
        <v>1244</v>
      </c>
      <c r="I12" s="131">
        <v>45291</v>
      </c>
      <c r="J12" s="131">
        <v>45261</v>
      </c>
      <c r="K12" s="132" t="s">
        <v>814</v>
      </c>
      <c r="L12" s="132">
        <v>120</v>
      </c>
      <c r="M12" s="128" t="s">
        <v>721</v>
      </c>
      <c r="N12" s="133" t="s">
        <v>50</v>
      </c>
      <c r="O12" s="132">
        <v>0</v>
      </c>
      <c r="P12" s="420"/>
      <c r="Q12" s="128" t="s">
        <v>1245</v>
      </c>
      <c r="R12" s="306" t="str">
        <f t="shared" si="1"/>
        <v>642</v>
      </c>
      <c r="S12" s="306" t="str">
        <f t="shared" si="2"/>
        <v>1901</v>
      </c>
      <c r="T12" s="132" t="s">
        <v>837</v>
      </c>
      <c r="U12" s="51"/>
      <c r="V12" s="51"/>
      <c r="W12" s="307">
        <v>278150000</v>
      </c>
      <c r="X12" s="308">
        <v>3863194.4444444445</v>
      </c>
      <c r="Y12" s="134">
        <v>2317916.6666666665</v>
      </c>
      <c r="Z12" s="134"/>
      <c r="AA12" s="287">
        <v>181570140</v>
      </c>
      <c r="AB12" s="134">
        <v>2317916.6666666665</v>
      </c>
      <c r="AC12" s="53">
        <v>2317916.6666666665</v>
      </c>
      <c r="AD12" s="134">
        <v>2317916.6666666665</v>
      </c>
      <c r="AE12" s="134">
        <v>2317916.6666666665</v>
      </c>
      <c r="AF12" s="134">
        <v>2317916.6666666665</v>
      </c>
      <c r="AG12" s="134">
        <v>2317916.6666666665</v>
      </c>
      <c r="AH12" s="134">
        <v>2317916.6666666665</v>
      </c>
      <c r="AI12" s="134">
        <v>2317916.6666666665</v>
      </c>
      <c r="AJ12" s="134">
        <v>2317916.6666666665</v>
      </c>
      <c r="AK12" s="134">
        <v>2317916.6666666665</v>
      </c>
      <c r="AL12" s="134">
        <v>2317916.6666666665</v>
      </c>
      <c r="AM12" s="134">
        <v>2317916.6666666665</v>
      </c>
      <c r="AN12" s="53">
        <f t="shared" si="3"/>
        <v>27815000.000000004</v>
      </c>
      <c r="AO12" s="55">
        <f t="shared" si="4"/>
        <v>153755140</v>
      </c>
      <c r="AP12" s="309"/>
    </row>
    <row r="13" spans="1:42" s="42" customFormat="1" outlineLevel="1" x14ac:dyDescent="0.25">
      <c r="A13" s="369"/>
      <c r="B13" s="302"/>
      <c r="C13" s="303"/>
      <c r="D13" s="397" t="s">
        <v>47</v>
      </c>
      <c r="E13" s="397" t="s">
        <v>76</v>
      </c>
      <c r="F13" s="304" t="str">
        <f>_xlfn.XLOOKUP(E13,'1. 2020-2025'!$E$9:$E$41,'1. 2020-2025'!$E$9:$E$41)</f>
        <v>103000011</v>
      </c>
      <c r="G13" s="128" t="s">
        <v>77</v>
      </c>
      <c r="H13" s="304" t="s">
        <v>1244</v>
      </c>
      <c r="I13" s="131">
        <v>45291</v>
      </c>
      <c r="J13" s="131">
        <v>45261</v>
      </c>
      <c r="K13" s="132" t="s">
        <v>814</v>
      </c>
      <c r="L13" s="132">
        <v>120</v>
      </c>
      <c r="M13" s="128" t="s">
        <v>721</v>
      </c>
      <c r="N13" s="133" t="s">
        <v>50</v>
      </c>
      <c r="O13" s="132">
        <v>0</v>
      </c>
      <c r="P13" s="420"/>
      <c r="Q13" s="128" t="s">
        <v>1245</v>
      </c>
      <c r="R13" s="306" t="str">
        <f t="shared" si="1"/>
        <v>642</v>
      </c>
      <c r="S13" s="306" t="str">
        <f t="shared" si="2"/>
        <v>1901</v>
      </c>
      <c r="T13" s="132" t="s">
        <v>837</v>
      </c>
      <c r="U13" s="302"/>
      <c r="V13" s="51"/>
      <c r="W13" s="307">
        <v>117700000</v>
      </c>
      <c r="X13" s="308">
        <v>1634722.2222222222</v>
      </c>
      <c r="Y13" s="134">
        <v>980833.33333333337</v>
      </c>
      <c r="Z13" s="134"/>
      <c r="AA13" s="287">
        <v>76831944</v>
      </c>
      <c r="AB13" s="134">
        <v>980833.33333333337</v>
      </c>
      <c r="AC13" s="53">
        <v>980833.33333333337</v>
      </c>
      <c r="AD13" s="134">
        <v>980833.33333333337</v>
      </c>
      <c r="AE13" s="134">
        <v>980833.33333333337</v>
      </c>
      <c r="AF13" s="134">
        <v>980833.33333333337</v>
      </c>
      <c r="AG13" s="134">
        <v>980833.33333333337</v>
      </c>
      <c r="AH13" s="134">
        <v>980833.33333333337</v>
      </c>
      <c r="AI13" s="134">
        <v>980833.33333333337</v>
      </c>
      <c r="AJ13" s="134">
        <v>980833.33333333337</v>
      </c>
      <c r="AK13" s="134">
        <v>980833.33333333337</v>
      </c>
      <c r="AL13" s="134">
        <v>980833.33333333337</v>
      </c>
      <c r="AM13" s="134">
        <v>980833.33333333337</v>
      </c>
      <c r="AN13" s="53">
        <f t="shared" si="3"/>
        <v>11770000.000000002</v>
      </c>
      <c r="AO13" s="55">
        <f t="shared" si="4"/>
        <v>65061944</v>
      </c>
      <c r="AP13" s="309"/>
    </row>
    <row r="14" spans="1:42" s="42" customFormat="1" outlineLevel="1" x14ac:dyDescent="0.25">
      <c r="A14" s="369"/>
      <c r="B14" s="302"/>
      <c r="C14" s="303"/>
      <c r="D14" s="397" t="s">
        <v>47</v>
      </c>
      <c r="E14" s="397" t="s">
        <v>78</v>
      </c>
      <c r="F14" s="304" t="str">
        <f>_xlfn.XLOOKUP(E14,'1. 2020-2025'!$E$9:$E$41,'1. 2020-2025'!$E$9:$E$41)</f>
        <v>103000012</v>
      </c>
      <c r="G14" s="128" t="s">
        <v>79</v>
      </c>
      <c r="H14" s="304" t="s">
        <v>1244</v>
      </c>
      <c r="I14" s="131">
        <v>45291</v>
      </c>
      <c r="J14" s="131">
        <v>45261</v>
      </c>
      <c r="K14" s="132" t="s">
        <v>717</v>
      </c>
      <c r="L14" s="132">
        <v>120</v>
      </c>
      <c r="M14" s="128" t="s">
        <v>721</v>
      </c>
      <c r="N14" s="133" t="s">
        <v>50</v>
      </c>
      <c r="O14" s="132">
        <v>0</v>
      </c>
      <c r="P14" s="420"/>
      <c r="Q14" s="128" t="s">
        <v>1245</v>
      </c>
      <c r="R14" s="306" t="str">
        <f t="shared" si="1"/>
        <v>642</v>
      </c>
      <c r="S14" s="306" t="str">
        <f t="shared" si="2"/>
        <v>1901</v>
      </c>
      <c r="T14" s="132" t="s">
        <v>837</v>
      </c>
      <c r="U14" s="302"/>
      <c r="V14" s="51"/>
      <c r="W14" s="307">
        <v>30548500</v>
      </c>
      <c r="X14" s="308">
        <v>848569.4444444445</v>
      </c>
      <c r="Y14" s="134">
        <v>254570.83333333334</v>
      </c>
      <c r="Z14" s="134"/>
      <c r="AA14" s="287">
        <v>6254142</v>
      </c>
      <c r="AB14" s="134">
        <v>254570.83333333334</v>
      </c>
      <c r="AC14" s="53">
        <v>254570.83333333334</v>
      </c>
      <c r="AD14" s="134">
        <v>254570.83333333334</v>
      </c>
      <c r="AE14" s="134">
        <v>254570.83333333334</v>
      </c>
      <c r="AF14" s="134">
        <v>254570.83333333334</v>
      </c>
      <c r="AG14" s="134">
        <v>254570.83333333334</v>
      </c>
      <c r="AH14" s="134">
        <v>254570.83333333334</v>
      </c>
      <c r="AI14" s="134">
        <v>254570.83333333334</v>
      </c>
      <c r="AJ14" s="134">
        <v>254570.83333333334</v>
      </c>
      <c r="AK14" s="134">
        <v>254570.83333333334</v>
      </c>
      <c r="AL14" s="134">
        <v>254570.83333333334</v>
      </c>
      <c r="AM14" s="134">
        <v>254570.83333333334</v>
      </c>
      <c r="AN14" s="53">
        <f t="shared" si="3"/>
        <v>3054850.0000000005</v>
      </c>
      <c r="AO14" s="55">
        <f t="shared" si="4"/>
        <v>3199291.9999999995</v>
      </c>
      <c r="AP14" s="309"/>
    </row>
    <row r="15" spans="1:42" s="42" customFormat="1" outlineLevel="1" x14ac:dyDescent="0.25">
      <c r="A15" s="369"/>
      <c r="B15" s="302"/>
      <c r="C15" s="303"/>
      <c r="D15" s="397" t="s">
        <v>47</v>
      </c>
      <c r="E15" s="397" t="s">
        <v>660</v>
      </c>
      <c r="F15" s="304" t="str">
        <f>_xlfn.XLOOKUP(E15,'1. 2020-2025'!$E$9:$E$41,'1. 2020-2025'!$E$9:$E$41)</f>
        <v>103000017</v>
      </c>
      <c r="G15" s="128" t="s">
        <v>661</v>
      </c>
      <c r="H15" s="304" t="s">
        <v>1244</v>
      </c>
      <c r="I15" s="131">
        <v>45808</v>
      </c>
      <c r="J15" s="131">
        <v>45809</v>
      </c>
      <c r="K15" s="132" t="s">
        <v>814</v>
      </c>
      <c r="L15" s="132">
        <v>120</v>
      </c>
      <c r="M15" s="128" t="s">
        <v>721</v>
      </c>
      <c r="N15" s="133" t="s">
        <v>50</v>
      </c>
      <c r="O15" s="132">
        <v>0</v>
      </c>
      <c r="P15" s="420"/>
      <c r="Q15" s="128" t="s">
        <v>1245</v>
      </c>
      <c r="R15" s="306" t="str">
        <f t="shared" si="1"/>
        <v>642</v>
      </c>
      <c r="S15" s="306" t="str">
        <f t="shared" si="2"/>
        <v>1901</v>
      </c>
      <c r="T15" s="132" t="s">
        <v>837</v>
      </c>
      <c r="U15" s="302"/>
      <c r="V15" s="51"/>
      <c r="W15" s="307">
        <v>72217040</v>
      </c>
      <c r="X15" s="308">
        <v>1003014.4444444445</v>
      </c>
      <c r="Y15" s="134">
        <v>601808.66666666663</v>
      </c>
      <c r="Z15" s="134"/>
      <c r="AA15" s="287">
        <v>65195939</v>
      </c>
      <c r="AB15" s="134">
        <v>601808.66666666663</v>
      </c>
      <c r="AC15" s="53">
        <v>601808.66666666663</v>
      </c>
      <c r="AD15" s="134">
        <v>601808.66666666663</v>
      </c>
      <c r="AE15" s="134">
        <v>601808.66666666663</v>
      </c>
      <c r="AF15" s="134">
        <v>601808.66666666663</v>
      </c>
      <c r="AG15" s="134">
        <v>601808.66666666663</v>
      </c>
      <c r="AH15" s="134">
        <v>601808.66666666663</v>
      </c>
      <c r="AI15" s="134">
        <v>601808.66666666663</v>
      </c>
      <c r="AJ15" s="134">
        <v>601808.66666666663</v>
      </c>
      <c r="AK15" s="134">
        <v>601808.66666666663</v>
      </c>
      <c r="AL15" s="134">
        <v>601808.66666666663</v>
      </c>
      <c r="AM15" s="134">
        <v>601808.66666666663</v>
      </c>
      <c r="AN15" s="53">
        <f t="shared" si="3"/>
        <v>7221704.0000000009</v>
      </c>
      <c r="AO15" s="55">
        <f t="shared" si="4"/>
        <v>57974235</v>
      </c>
      <c r="AP15" s="309"/>
    </row>
    <row r="16" spans="1:42" outlineLevel="1" x14ac:dyDescent="0.25">
      <c r="A16" s="369"/>
      <c r="B16" s="302"/>
      <c r="C16" s="303"/>
      <c r="D16" s="397" t="s">
        <v>47</v>
      </c>
      <c r="E16" s="397" t="s">
        <v>656</v>
      </c>
      <c r="F16" s="304" t="str">
        <f>_xlfn.XLOOKUP(E16,'1. 2020-2025'!$E$9:$E$41,'1. 2020-2025'!$E$9:$E$41)</f>
        <v>103000015</v>
      </c>
      <c r="G16" s="128" t="s">
        <v>657</v>
      </c>
      <c r="H16" s="304" t="s">
        <v>1244</v>
      </c>
      <c r="I16" s="131">
        <v>45597</v>
      </c>
      <c r="J16" s="131">
        <v>45627</v>
      </c>
      <c r="K16" s="132" t="s">
        <v>717</v>
      </c>
      <c r="L16" s="132">
        <v>120</v>
      </c>
      <c r="M16" s="128" t="s">
        <v>723</v>
      </c>
      <c r="N16" s="133" t="s">
        <v>599</v>
      </c>
      <c r="O16" s="132">
        <v>0</v>
      </c>
      <c r="P16" s="420"/>
      <c r="Q16" s="128" t="s">
        <v>1245</v>
      </c>
      <c r="R16" s="306" t="str">
        <f t="shared" si="1"/>
        <v>642</v>
      </c>
      <c r="S16" s="306" t="str">
        <f t="shared" si="2"/>
        <v>1901</v>
      </c>
      <c r="T16" s="132" t="s">
        <v>837</v>
      </c>
      <c r="U16" s="302"/>
      <c r="V16" s="51"/>
      <c r="W16" s="307">
        <v>71423600</v>
      </c>
      <c r="X16" s="308">
        <v>1983988.888888889</v>
      </c>
      <c r="Y16" s="134">
        <v>595196.66666666663</v>
      </c>
      <c r="Z16" s="134"/>
      <c r="AA16" s="287">
        <v>45631744</v>
      </c>
      <c r="AB16" s="134">
        <v>595196.66666666663</v>
      </c>
      <c r="AC16" s="53">
        <v>595196.66666666663</v>
      </c>
      <c r="AD16" s="134">
        <v>595196.66666666663</v>
      </c>
      <c r="AE16" s="134">
        <v>595196.66666666663</v>
      </c>
      <c r="AF16" s="134">
        <v>595196.66666666663</v>
      </c>
      <c r="AG16" s="134">
        <v>595196.66666666663</v>
      </c>
      <c r="AH16" s="134">
        <v>595196.66666666663</v>
      </c>
      <c r="AI16" s="134">
        <v>595196.66666666663</v>
      </c>
      <c r="AJ16" s="134">
        <v>595196.66666666663</v>
      </c>
      <c r="AK16" s="134">
        <v>595196.66666666663</v>
      </c>
      <c r="AL16" s="134">
        <v>595196.66666666663</v>
      </c>
      <c r="AM16" s="134">
        <v>595196.66666666663</v>
      </c>
      <c r="AN16" s="53">
        <f t="shared" si="3"/>
        <v>7142360.0000000009</v>
      </c>
      <c r="AO16" s="55">
        <f t="shared" si="4"/>
        <v>38489384</v>
      </c>
      <c r="AP16" s="309"/>
    </row>
    <row r="17" spans="1:42" outlineLevel="1" x14ac:dyDescent="0.25">
      <c r="A17" s="369"/>
      <c r="B17" s="302"/>
      <c r="C17" s="303"/>
      <c r="D17" s="397" t="s">
        <v>47</v>
      </c>
      <c r="E17" s="397" t="s">
        <v>658</v>
      </c>
      <c r="F17" s="304" t="str">
        <f>_xlfn.XLOOKUP(E17,'1. 2020-2025'!$E$9:$E$41,'1. 2020-2025'!$E$9:$E$41)</f>
        <v>103000016</v>
      </c>
      <c r="G17" s="128" t="s">
        <v>659</v>
      </c>
      <c r="H17" s="304" t="s">
        <v>1244</v>
      </c>
      <c r="I17" s="131">
        <v>45714</v>
      </c>
      <c r="J17" s="131">
        <v>45717</v>
      </c>
      <c r="K17" s="132" t="s">
        <v>717</v>
      </c>
      <c r="L17" s="132">
        <v>120</v>
      </c>
      <c r="M17" s="128" t="s">
        <v>723</v>
      </c>
      <c r="N17" s="133" t="s">
        <v>599</v>
      </c>
      <c r="O17" s="132">
        <v>0</v>
      </c>
      <c r="P17" s="420"/>
      <c r="Q17" s="128" t="s">
        <v>1245</v>
      </c>
      <c r="R17" s="306" t="str">
        <f t="shared" si="1"/>
        <v>642</v>
      </c>
      <c r="S17" s="306" t="str">
        <f t="shared" si="2"/>
        <v>1901</v>
      </c>
      <c r="T17" s="132" t="s">
        <v>837</v>
      </c>
      <c r="U17" s="302"/>
      <c r="V17" s="51"/>
      <c r="W17" s="307">
        <v>140570000</v>
      </c>
      <c r="X17" s="308">
        <v>3904722.222222222</v>
      </c>
      <c r="Y17" s="134">
        <v>1171416.6666666667</v>
      </c>
      <c r="Z17" s="134"/>
      <c r="AA17" s="287">
        <v>101522778</v>
      </c>
      <c r="AB17" s="134">
        <v>1171416.6666666667</v>
      </c>
      <c r="AC17" s="53">
        <v>1171416.6666666667</v>
      </c>
      <c r="AD17" s="134">
        <v>1171416.6666666667</v>
      </c>
      <c r="AE17" s="134">
        <v>1171416.6666666667</v>
      </c>
      <c r="AF17" s="134">
        <v>1171416.6666666667</v>
      </c>
      <c r="AG17" s="134">
        <v>1171416.6666666667</v>
      </c>
      <c r="AH17" s="134">
        <v>1171416.6666666667</v>
      </c>
      <c r="AI17" s="134">
        <v>1171416.6666666667</v>
      </c>
      <c r="AJ17" s="134">
        <v>1171416.6666666667</v>
      </c>
      <c r="AK17" s="134">
        <v>1171416.6666666667</v>
      </c>
      <c r="AL17" s="134">
        <v>1171416.6666666667</v>
      </c>
      <c r="AM17" s="134">
        <v>1171416.6666666667</v>
      </c>
      <c r="AN17" s="53">
        <f t="shared" si="3"/>
        <v>14056999.999999998</v>
      </c>
      <c r="AO17" s="55">
        <f t="shared" si="4"/>
        <v>87465778</v>
      </c>
      <c r="AP17" s="309"/>
    </row>
    <row r="18" spans="1:42" outlineLevel="1" x14ac:dyDescent="0.25">
      <c r="A18" s="369"/>
      <c r="B18" s="302"/>
      <c r="C18" s="371"/>
      <c r="D18" s="397" t="s">
        <v>47</v>
      </c>
      <c r="E18" s="397" t="s">
        <v>834</v>
      </c>
      <c r="F18" s="304" t="str">
        <f>_xlfn.XLOOKUP(E18,'1. 2020-2025'!$E$9:$E$41,'1. 2020-2025'!$E$9:$E$41)</f>
        <v>103000018</v>
      </c>
      <c r="G18" s="128" t="s">
        <v>835</v>
      </c>
      <c r="H18" s="304" t="s">
        <v>1244</v>
      </c>
      <c r="I18" s="131">
        <v>45930</v>
      </c>
      <c r="J18" s="131">
        <v>45931</v>
      </c>
      <c r="K18" s="132" t="s">
        <v>814</v>
      </c>
      <c r="L18" s="132">
        <v>120</v>
      </c>
      <c r="M18" s="128" t="s">
        <v>723</v>
      </c>
      <c r="N18" s="133" t="s">
        <v>599</v>
      </c>
      <c r="O18" s="132">
        <v>0</v>
      </c>
      <c r="P18" s="420"/>
      <c r="Q18" s="128" t="s">
        <v>1245</v>
      </c>
      <c r="R18" s="306" t="str">
        <f t="shared" si="1"/>
        <v>642</v>
      </c>
      <c r="S18" s="306" t="str">
        <f t="shared" si="2"/>
        <v>1901</v>
      </c>
      <c r="T18" s="132" t="s">
        <v>837</v>
      </c>
      <c r="U18" s="302"/>
      <c r="V18" s="51"/>
      <c r="W18" s="307">
        <v>108193230</v>
      </c>
      <c r="X18" s="308">
        <v>1502683.75</v>
      </c>
      <c r="Y18" s="134">
        <v>901610.25</v>
      </c>
      <c r="Z18" s="134"/>
      <c r="AA18" s="287">
        <v>103685179</v>
      </c>
      <c r="AB18" s="134">
        <v>901610.25</v>
      </c>
      <c r="AC18" s="53">
        <v>901610.25</v>
      </c>
      <c r="AD18" s="134">
        <v>901610.25</v>
      </c>
      <c r="AE18" s="134">
        <v>901610.25</v>
      </c>
      <c r="AF18" s="134">
        <v>901610.25</v>
      </c>
      <c r="AG18" s="134">
        <v>901610.25</v>
      </c>
      <c r="AH18" s="134">
        <v>901610.25</v>
      </c>
      <c r="AI18" s="134">
        <v>901610.25</v>
      </c>
      <c r="AJ18" s="134">
        <v>901610.25</v>
      </c>
      <c r="AK18" s="134">
        <v>901610.25</v>
      </c>
      <c r="AL18" s="134">
        <v>901610.25</v>
      </c>
      <c r="AM18" s="134">
        <v>901610.25</v>
      </c>
      <c r="AN18" s="53">
        <f t="shared" si="3"/>
        <v>10819323</v>
      </c>
      <c r="AO18" s="55">
        <f t="shared" si="4"/>
        <v>92865856</v>
      </c>
      <c r="AP18" s="309"/>
    </row>
    <row r="19" spans="1:42" outlineLevel="1" x14ac:dyDescent="0.25">
      <c r="A19" s="129"/>
      <c r="B19" s="129"/>
      <c r="C19" s="130"/>
      <c r="D19" s="397" t="s">
        <v>40</v>
      </c>
      <c r="E19" s="397" t="s">
        <v>1074</v>
      </c>
      <c r="F19" s="132" t="str">
        <f>_xlfn.XLOOKUP(E19,'1. 2020-2025'!$E$9:$E$41,'1. 2020-2025'!$E$9:$E$41)</f>
        <v>101000026</v>
      </c>
      <c r="G19" s="128" t="s">
        <v>1073</v>
      </c>
      <c r="H19" s="304" t="s">
        <v>1244</v>
      </c>
      <c r="I19" s="131">
        <v>45961</v>
      </c>
      <c r="J19" s="131">
        <v>45962</v>
      </c>
      <c r="K19" s="132" t="s">
        <v>783</v>
      </c>
      <c r="L19" s="132">
        <v>120</v>
      </c>
      <c r="M19" s="128" t="s">
        <v>640</v>
      </c>
      <c r="N19" s="133" t="s">
        <v>641</v>
      </c>
      <c r="O19" s="132">
        <v>0</v>
      </c>
      <c r="P19" s="420"/>
      <c r="Q19" s="128" t="s">
        <v>1246</v>
      </c>
      <c r="R19" s="306" t="str">
        <f t="shared" si="1"/>
        <v>627</v>
      </c>
      <c r="S19" s="306" t="str">
        <f t="shared" si="2"/>
        <v>1901</v>
      </c>
      <c r="T19" s="132" t="s">
        <v>836</v>
      </c>
      <c r="U19" s="51"/>
      <c r="V19" s="51"/>
      <c r="W19" s="307">
        <v>723140800</v>
      </c>
      <c r="X19" s="308">
        <v>12052346.666666666</v>
      </c>
      <c r="Y19" s="134">
        <v>6026173.333333333</v>
      </c>
      <c r="Z19" s="134"/>
      <c r="AA19" s="287">
        <v>699036107</v>
      </c>
      <c r="AB19" s="134">
        <v>6026173.333333333</v>
      </c>
      <c r="AC19" s="53">
        <v>6026173.333333333</v>
      </c>
      <c r="AD19" s="134">
        <v>6026173.333333333</v>
      </c>
      <c r="AE19" s="134">
        <v>6026173.333333333</v>
      </c>
      <c r="AF19" s="134">
        <v>6026173.333333333</v>
      </c>
      <c r="AG19" s="134">
        <v>6026173.333333333</v>
      </c>
      <c r="AH19" s="134">
        <v>6026173.333333333</v>
      </c>
      <c r="AI19" s="134">
        <v>6026173.333333333</v>
      </c>
      <c r="AJ19" s="134">
        <v>6026173.333333333</v>
      </c>
      <c r="AK19" s="134">
        <v>6026173.333333333</v>
      </c>
      <c r="AL19" s="134">
        <v>6026173.333333333</v>
      </c>
      <c r="AM19" s="134">
        <v>6026173.333333333</v>
      </c>
      <c r="AN19" s="53">
        <f t="shared" si="3"/>
        <v>72314080.000000015</v>
      </c>
      <c r="AO19" s="55">
        <f t="shared" si="4"/>
        <v>626722027</v>
      </c>
      <c r="AP19" s="309"/>
    </row>
    <row r="20" spans="1:42" outlineLevel="1" x14ac:dyDescent="0.25">
      <c r="A20" s="129"/>
      <c r="B20" s="129"/>
      <c r="C20" s="130"/>
      <c r="D20" s="397" t="s">
        <v>40</v>
      </c>
      <c r="E20" s="397" t="s">
        <v>44</v>
      </c>
      <c r="F20" s="132" t="str">
        <f>_xlfn.XLOOKUP(E20,'1. 2020-2025'!$E$9:$E$41,'1. 2020-2025'!$E$9:$E$41)</f>
        <v>101000022</v>
      </c>
      <c r="G20" s="128" t="s">
        <v>45</v>
      </c>
      <c r="H20" s="304" t="s">
        <v>756</v>
      </c>
      <c r="I20" s="131">
        <v>45352</v>
      </c>
      <c r="J20" s="131">
        <v>45383</v>
      </c>
      <c r="K20" s="132" t="s">
        <v>717</v>
      </c>
      <c r="L20" s="132">
        <v>120</v>
      </c>
      <c r="M20" s="128" t="s">
        <v>613</v>
      </c>
      <c r="N20" s="133" t="s">
        <v>46</v>
      </c>
      <c r="O20" s="132">
        <v>0</v>
      </c>
      <c r="P20" s="420"/>
      <c r="Q20" s="128" t="s">
        <v>1246</v>
      </c>
      <c r="R20" s="306" t="str">
        <f t="shared" si="1"/>
        <v>627</v>
      </c>
      <c r="S20" s="306" t="str">
        <f t="shared" si="2"/>
        <v>1901</v>
      </c>
      <c r="T20" s="132" t="s">
        <v>836</v>
      </c>
      <c r="U20" s="51"/>
      <c r="V20" s="51"/>
      <c r="W20" s="307">
        <v>33811200</v>
      </c>
      <c r="X20" s="308">
        <v>939200</v>
      </c>
      <c r="Y20" s="134">
        <v>281760</v>
      </c>
      <c r="Z20" s="134"/>
      <c r="AA20" s="287">
        <v>14088000</v>
      </c>
      <c r="AB20" s="134">
        <v>281760</v>
      </c>
      <c r="AC20" s="53">
        <v>281760</v>
      </c>
      <c r="AD20" s="134">
        <v>281760</v>
      </c>
      <c r="AE20" s="134">
        <v>281760</v>
      </c>
      <c r="AF20" s="134">
        <v>281760</v>
      </c>
      <c r="AG20" s="134">
        <v>281760</v>
      </c>
      <c r="AH20" s="134">
        <v>281760</v>
      </c>
      <c r="AI20" s="134">
        <v>281760</v>
      </c>
      <c r="AJ20" s="134">
        <v>281760</v>
      </c>
      <c r="AK20" s="134">
        <v>281760</v>
      </c>
      <c r="AL20" s="134">
        <v>281760</v>
      </c>
      <c r="AM20" s="134">
        <v>281760</v>
      </c>
      <c r="AN20" s="53">
        <f t="shared" si="3"/>
        <v>3381120</v>
      </c>
      <c r="AO20" s="55">
        <f t="shared" si="4"/>
        <v>10706880</v>
      </c>
      <c r="AP20" s="370"/>
    </row>
    <row r="21" spans="1:42" outlineLevel="1" x14ac:dyDescent="0.25">
      <c r="A21" s="369"/>
      <c r="B21" s="302"/>
      <c r="C21" s="303"/>
      <c r="D21" s="397" t="s">
        <v>47</v>
      </c>
      <c r="E21" s="397" t="s">
        <v>60</v>
      </c>
      <c r="F21" s="304" t="str">
        <f>_xlfn.XLOOKUP(E21,'1. 2020-2025'!$E$9:$E$41,'1. 2020-2025'!$E$9:$E$41)</f>
        <v>103000010</v>
      </c>
      <c r="G21" s="128" t="s">
        <v>61</v>
      </c>
      <c r="H21" s="304" t="s">
        <v>1244</v>
      </c>
      <c r="I21" s="131">
        <v>45291</v>
      </c>
      <c r="J21" s="131">
        <v>45261</v>
      </c>
      <c r="K21" s="132" t="s">
        <v>1247</v>
      </c>
      <c r="L21" s="132">
        <v>120</v>
      </c>
      <c r="M21" s="128" t="s">
        <v>619</v>
      </c>
      <c r="N21" s="133" t="s">
        <v>43</v>
      </c>
      <c r="O21" s="132">
        <v>0</v>
      </c>
      <c r="P21" s="420"/>
      <c r="Q21" s="128" t="s">
        <v>1246</v>
      </c>
      <c r="R21" s="306" t="str">
        <f t="shared" si="1"/>
        <v>627</v>
      </c>
      <c r="S21" s="306" t="str">
        <f t="shared" si="2"/>
        <v>1901</v>
      </c>
      <c r="T21" s="132" t="s">
        <v>836</v>
      </c>
      <c r="U21" s="302"/>
      <c r="V21" s="51"/>
      <c r="W21" s="307">
        <v>118791283</v>
      </c>
      <c r="X21" s="308">
        <v>1237409.1979166667</v>
      </c>
      <c r="Y21" s="134">
        <v>989927.35833333328</v>
      </c>
      <c r="Z21" s="134"/>
      <c r="AA21" s="287">
        <v>87856054</v>
      </c>
      <c r="AB21" s="134">
        <v>989927.35833333328</v>
      </c>
      <c r="AC21" s="53">
        <v>989927.35833333328</v>
      </c>
      <c r="AD21" s="134">
        <v>989927.35833333328</v>
      </c>
      <c r="AE21" s="134">
        <v>989927.35833333328</v>
      </c>
      <c r="AF21" s="134">
        <v>989927.35833333328</v>
      </c>
      <c r="AG21" s="134">
        <v>989927.35833333328</v>
      </c>
      <c r="AH21" s="134">
        <v>989927.35833333328</v>
      </c>
      <c r="AI21" s="134">
        <v>989927.35833333328</v>
      </c>
      <c r="AJ21" s="134">
        <v>989927.35833333328</v>
      </c>
      <c r="AK21" s="134">
        <v>989927.35833333328</v>
      </c>
      <c r="AL21" s="134">
        <v>989927.35833333328</v>
      </c>
      <c r="AM21" s="134">
        <v>989927.35833333328</v>
      </c>
      <c r="AN21" s="53">
        <f t="shared" si="3"/>
        <v>11879128.299999997</v>
      </c>
      <c r="AO21" s="55">
        <f t="shared" si="4"/>
        <v>75976925.700000003</v>
      </c>
      <c r="AP21" s="311"/>
    </row>
    <row r="22" spans="1:42" outlineLevel="1" x14ac:dyDescent="0.25">
      <c r="A22" s="369"/>
      <c r="B22" s="302"/>
      <c r="C22" s="303"/>
      <c r="D22" s="397" t="s">
        <v>40</v>
      </c>
      <c r="E22" s="397" t="s">
        <v>41</v>
      </c>
      <c r="F22" s="304" t="str">
        <f>_xlfn.XLOOKUP(E22,'1. 2020-2025'!$E$9:$E$41,'1. 2020-2025'!$E$9:$E$41)</f>
        <v>101000019</v>
      </c>
      <c r="G22" s="128" t="s">
        <v>42</v>
      </c>
      <c r="H22" s="304" t="s">
        <v>1244</v>
      </c>
      <c r="I22" s="131">
        <v>45291</v>
      </c>
      <c r="J22" s="131">
        <v>45261</v>
      </c>
      <c r="K22" s="132" t="s">
        <v>814</v>
      </c>
      <c r="L22" s="132">
        <v>120</v>
      </c>
      <c r="M22" s="128" t="s">
        <v>619</v>
      </c>
      <c r="N22" s="133" t="s">
        <v>43</v>
      </c>
      <c r="O22" s="132">
        <v>0</v>
      </c>
      <c r="P22" s="420"/>
      <c r="Q22" s="128" t="s">
        <v>1246</v>
      </c>
      <c r="R22" s="306" t="str">
        <f t="shared" si="1"/>
        <v>627</v>
      </c>
      <c r="S22" s="306" t="str">
        <f t="shared" si="2"/>
        <v>1901</v>
      </c>
      <c r="T22" s="132" t="s">
        <v>836</v>
      </c>
      <c r="U22" s="302"/>
      <c r="V22" s="51"/>
      <c r="W22" s="307">
        <v>958076791</v>
      </c>
      <c r="X22" s="308">
        <v>13306622.097222222</v>
      </c>
      <c r="Y22" s="134">
        <v>7983973.2583333338</v>
      </c>
      <c r="Z22" s="134"/>
      <c r="AA22" s="287">
        <v>625411239</v>
      </c>
      <c r="AB22" s="134">
        <v>7983973.2583333338</v>
      </c>
      <c r="AC22" s="53">
        <v>7983973.2583333338</v>
      </c>
      <c r="AD22" s="134">
        <v>7983973.2583333338</v>
      </c>
      <c r="AE22" s="134">
        <v>7983973.2583333338</v>
      </c>
      <c r="AF22" s="134">
        <v>7983973.2583333338</v>
      </c>
      <c r="AG22" s="134">
        <v>7983973.2583333338</v>
      </c>
      <c r="AH22" s="134">
        <v>7983973.2583333338</v>
      </c>
      <c r="AI22" s="134">
        <v>7983973.2583333338</v>
      </c>
      <c r="AJ22" s="134">
        <v>7983973.2583333338</v>
      </c>
      <c r="AK22" s="134">
        <v>7983973.2583333338</v>
      </c>
      <c r="AL22" s="134">
        <v>7983973.2583333338</v>
      </c>
      <c r="AM22" s="134">
        <v>7983973.2583333338</v>
      </c>
      <c r="AN22" s="53">
        <f t="shared" si="3"/>
        <v>95807679.100000024</v>
      </c>
      <c r="AO22" s="55">
        <f t="shared" si="4"/>
        <v>529603559.89999998</v>
      </c>
      <c r="AP22" s="309"/>
    </row>
    <row r="23" spans="1:42" outlineLevel="1" x14ac:dyDescent="0.25">
      <c r="A23" s="129"/>
      <c r="B23" s="129"/>
      <c r="C23" s="130"/>
      <c r="D23" s="397" t="s">
        <v>40</v>
      </c>
      <c r="E23" s="398" t="s">
        <v>654</v>
      </c>
      <c r="F23" s="132" t="str">
        <f>_xlfn.XLOOKUP(E23,'1. 2020-2025'!$E$9:$E$41,'1. 2020-2025'!$E$9:$E$41)</f>
        <v>101000024</v>
      </c>
      <c r="G23" s="129" t="s">
        <v>655</v>
      </c>
      <c r="H23" s="304" t="s">
        <v>1244</v>
      </c>
      <c r="I23" s="131">
        <v>45679</v>
      </c>
      <c r="J23" s="131">
        <v>45689</v>
      </c>
      <c r="K23" s="132" t="s">
        <v>838</v>
      </c>
      <c r="L23" s="132">
        <v>120</v>
      </c>
      <c r="M23" s="128" t="s">
        <v>619</v>
      </c>
      <c r="N23" s="133" t="s">
        <v>43</v>
      </c>
      <c r="O23" s="132">
        <v>0</v>
      </c>
      <c r="P23" s="420"/>
      <c r="Q23" s="128" t="s">
        <v>1246</v>
      </c>
      <c r="R23" s="306" t="str">
        <f t="shared" si="1"/>
        <v>627</v>
      </c>
      <c r="S23" s="306" t="str">
        <f t="shared" si="2"/>
        <v>1901</v>
      </c>
      <c r="T23" s="132" t="s">
        <v>836</v>
      </c>
      <c r="U23" s="51"/>
      <c r="V23" s="51"/>
      <c r="W23" s="307">
        <v>174699000</v>
      </c>
      <c r="X23" s="308">
        <v>8319000</v>
      </c>
      <c r="Y23" s="134">
        <v>1455825</v>
      </c>
      <c r="Z23" s="134" t="s">
        <v>1248</v>
      </c>
      <c r="AA23" s="287">
        <v>48527500</v>
      </c>
      <c r="AB23" s="134">
        <v>1455825</v>
      </c>
      <c r="AC23" s="53">
        <v>1455825</v>
      </c>
      <c r="AD23" s="134">
        <v>1455825</v>
      </c>
      <c r="AE23" s="134">
        <v>1455825</v>
      </c>
      <c r="AF23" s="134">
        <v>1455825</v>
      </c>
      <c r="AG23" s="134">
        <v>1455825</v>
      </c>
      <c r="AH23" s="134">
        <v>1455825</v>
      </c>
      <c r="AI23" s="134">
        <v>1455825</v>
      </c>
      <c r="AJ23" s="134">
        <v>1455825</v>
      </c>
      <c r="AK23" s="134">
        <v>1455825</v>
      </c>
      <c r="AL23" s="134">
        <v>1455825</v>
      </c>
      <c r="AM23" s="134">
        <v>1455825</v>
      </c>
      <c r="AN23" s="53">
        <f t="shared" si="3"/>
        <v>17469900</v>
      </c>
      <c r="AO23" s="55">
        <f t="shared" si="4"/>
        <v>31057600</v>
      </c>
      <c r="AP23" s="373"/>
    </row>
    <row r="24" spans="1:42" outlineLevel="1" x14ac:dyDescent="0.25">
      <c r="A24" s="129"/>
      <c r="B24" s="129"/>
      <c r="C24" s="130"/>
      <c r="D24" s="397" t="s">
        <v>47</v>
      </c>
      <c r="E24" s="397" t="s">
        <v>51</v>
      </c>
      <c r="F24" s="132" t="str">
        <f>_xlfn.XLOOKUP(E24,'1. 2020-2025'!$E$9:$E$41,'1. 2020-2025'!$E$9:$E$41)</f>
        <v>103000006</v>
      </c>
      <c r="G24" s="128" t="s">
        <v>52</v>
      </c>
      <c r="H24" s="304" t="s">
        <v>1244</v>
      </c>
      <c r="I24" s="131">
        <v>45239</v>
      </c>
      <c r="J24" s="131">
        <v>45231</v>
      </c>
      <c r="K24" s="132" t="s">
        <v>717</v>
      </c>
      <c r="L24" s="132">
        <v>120</v>
      </c>
      <c r="M24" s="128" t="s">
        <v>619</v>
      </c>
      <c r="N24" s="133" t="s">
        <v>43</v>
      </c>
      <c r="O24" s="132">
        <v>0</v>
      </c>
      <c r="P24" s="420"/>
      <c r="Q24" s="128" t="s">
        <v>1245</v>
      </c>
      <c r="R24" s="306" t="str">
        <f t="shared" si="1"/>
        <v>642</v>
      </c>
      <c r="S24" s="306" t="str">
        <f t="shared" si="2"/>
        <v>1901</v>
      </c>
      <c r="T24" s="132" t="s">
        <v>837</v>
      </c>
      <c r="U24" s="51"/>
      <c r="V24" s="51"/>
      <c r="W24" s="307">
        <v>0</v>
      </c>
      <c r="X24" s="308">
        <v>0</v>
      </c>
      <c r="Y24" s="134">
        <v>0</v>
      </c>
      <c r="Z24" s="134" t="s">
        <v>1248</v>
      </c>
      <c r="AA24" s="287"/>
      <c r="AB24" s="134">
        <v>0</v>
      </c>
      <c r="AC24" s="53">
        <v>0</v>
      </c>
      <c r="AD24" s="134">
        <v>0</v>
      </c>
      <c r="AE24" s="134">
        <v>0</v>
      </c>
      <c r="AF24" s="134">
        <v>0</v>
      </c>
      <c r="AG24" s="134">
        <v>0</v>
      </c>
      <c r="AH24" s="134">
        <v>0</v>
      </c>
      <c r="AI24" s="134">
        <v>0</v>
      </c>
      <c r="AJ24" s="134">
        <v>0</v>
      </c>
      <c r="AK24" s="134">
        <v>0</v>
      </c>
      <c r="AL24" s="134">
        <v>0</v>
      </c>
      <c r="AM24" s="134">
        <v>0</v>
      </c>
      <c r="AN24" s="53">
        <f t="shared" si="3"/>
        <v>0</v>
      </c>
      <c r="AO24" s="55">
        <f t="shared" si="4"/>
        <v>0</v>
      </c>
      <c r="AP24" s="370"/>
    </row>
    <row r="25" spans="1:42" outlineLevel="1" x14ac:dyDescent="0.25">
      <c r="A25" s="129"/>
      <c r="B25" s="129"/>
      <c r="C25" s="130"/>
      <c r="D25" s="397" t="s">
        <v>40</v>
      </c>
      <c r="E25" s="397" t="s">
        <v>1160</v>
      </c>
      <c r="F25" s="132" t="s">
        <v>1160</v>
      </c>
      <c r="G25" s="128" t="s">
        <v>1249</v>
      </c>
      <c r="H25" s="304" t="s">
        <v>1244</v>
      </c>
      <c r="I25" s="131">
        <v>45291</v>
      </c>
      <c r="J25" s="131">
        <v>45261</v>
      </c>
      <c r="K25" s="132" t="s">
        <v>783</v>
      </c>
      <c r="L25" s="132">
        <v>144</v>
      </c>
      <c r="M25" s="128" t="s">
        <v>94</v>
      </c>
      <c r="N25" s="133" t="s">
        <v>66</v>
      </c>
      <c r="O25" s="132">
        <v>0</v>
      </c>
      <c r="P25" s="420"/>
      <c r="Q25" s="128" t="s">
        <v>1246</v>
      </c>
      <c r="R25" s="306" t="str">
        <f t="shared" si="1"/>
        <v>627</v>
      </c>
      <c r="S25" s="306" t="str">
        <f t="shared" si="2"/>
        <v>1901</v>
      </c>
      <c r="T25" s="132" t="s">
        <v>836</v>
      </c>
      <c r="U25" s="51"/>
      <c r="V25" s="51"/>
      <c r="W25" s="307">
        <v>304857717</v>
      </c>
      <c r="X25" s="308">
        <v>5080961.95</v>
      </c>
      <c r="Y25" s="134">
        <v>2117067.4791666665</v>
      </c>
      <c r="Z25" s="134"/>
      <c r="AA25" s="287">
        <v>177855307</v>
      </c>
      <c r="AB25" s="134">
        <v>2117067.4791666665</v>
      </c>
      <c r="AC25" s="134">
        <v>2117067.4791666665</v>
      </c>
      <c r="AD25" s="134">
        <v>2117067.4791666665</v>
      </c>
      <c r="AE25" s="134">
        <v>2117067.4791666665</v>
      </c>
      <c r="AF25" s="134">
        <v>2117067.4791666665</v>
      </c>
      <c r="AG25" s="134">
        <v>2117067.4791666665</v>
      </c>
      <c r="AH25" s="134">
        <v>2117067.4791666665</v>
      </c>
      <c r="AI25" s="134">
        <v>2117067.4791666665</v>
      </c>
      <c r="AJ25" s="134">
        <v>2117067.4791666665</v>
      </c>
      <c r="AK25" s="134">
        <v>2117067.4791666665</v>
      </c>
      <c r="AL25" s="134">
        <v>2117067.4791666665</v>
      </c>
      <c r="AM25" s="134">
        <v>2117067.4791666665</v>
      </c>
      <c r="AN25" s="53">
        <f t="shared" si="3"/>
        <v>25404809.750000004</v>
      </c>
      <c r="AO25" s="55">
        <f t="shared" si="4"/>
        <v>152450497.25</v>
      </c>
      <c r="AP25" s="311"/>
    </row>
    <row r="26" spans="1:42" s="42" customFormat="1" outlineLevel="1" x14ac:dyDescent="0.25">
      <c r="A26" s="129"/>
      <c r="B26" s="129"/>
      <c r="C26" s="130"/>
      <c r="D26" s="397" t="s">
        <v>40</v>
      </c>
      <c r="E26" s="397" t="s">
        <v>92</v>
      </c>
      <c r="F26" s="132" t="str">
        <f>_xlfn.XLOOKUP(E26,'1. 2020-2025'!$E$9:$E$41,'1. 2020-2025'!$E$9:$E$41)</f>
        <v>101000023</v>
      </c>
      <c r="G26" s="128" t="s">
        <v>93</v>
      </c>
      <c r="H26" s="304" t="s">
        <v>1244</v>
      </c>
      <c r="I26" s="131">
        <v>45626</v>
      </c>
      <c r="J26" s="131">
        <v>45627</v>
      </c>
      <c r="K26" s="132" t="s">
        <v>717</v>
      </c>
      <c r="L26" s="132">
        <v>120</v>
      </c>
      <c r="M26" s="128" t="s">
        <v>94</v>
      </c>
      <c r="N26" s="133" t="s">
        <v>66</v>
      </c>
      <c r="O26" s="132">
        <v>0</v>
      </c>
      <c r="P26" s="420"/>
      <c r="Q26" s="128" t="s">
        <v>1246</v>
      </c>
      <c r="R26" s="306" t="str">
        <f t="shared" ref="R26" si="5">LEFT(T26,3)</f>
        <v>627</v>
      </c>
      <c r="S26" s="306" t="str">
        <f t="shared" ref="S26" si="6">RIGHT(T26,4)</f>
        <v>1901</v>
      </c>
      <c r="T26" s="132" t="s">
        <v>836</v>
      </c>
      <c r="U26" s="51"/>
      <c r="V26" s="51"/>
      <c r="W26" s="307">
        <v>621093014</v>
      </c>
      <c r="X26" s="308">
        <v>17252583.722222224</v>
      </c>
      <c r="Y26" s="134">
        <v>5175775.1166666662</v>
      </c>
      <c r="Z26" s="134"/>
      <c r="AA26" s="287">
        <v>396809425</v>
      </c>
      <c r="AB26" s="134">
        <v>5175775.1166666662</v>
      </c>
      <c r="AC26" s="53">
        <v>5175775.1166666662</v>
      </c>
      <c r="AD26" s="134">
        <v>5175775.1166666662</v>
      </c>
      <c r="AE26" s="134">
        <v>5175775.1166666662</v>
      </c>
      <c r="AF26" s="134">
        <v>5175775.1166666662</v>
      </c>
      <c r="AG26" s="134">
        <v>5175775.1166666662</v>
      </c>
      <c r="AH26" s="134">
        <v>5175775.1166666662</v>
      </c>
      <c r="AI26" s="134">
        <v>5175775.1166666662</v>
      </c>
      <c r="AJ26" s="134">
        <v>5175775.1166666662</v>
      </c>
      <c r="AK26" s="134">
        <v>5175775.1166666662</v>
      </c>
      <c r="AL26" s="134">
        <v>5175775.1166666662</v>
      </c>
      <c r="AM26" s="134">
        <v>5175775.1166666662</v>
      </c>
      <c r="AN26" s="53">
        <f t="shared" ref="AN26" si="7">SUM(AB26:AM26)</f>
        <v>62109301.399999999</v>
      </c>
      <c r="AO26" s="55">
        <f t="shared" ref="AO26" si="8">AA26-AN26</f>
        <v>334700123.60000002</v>
      </c>
      <c r="AP26" s="309"/>
    </row>
    <row r="27" spans="1:42" s="42" customFormat="1" outlineLevel="1" x14ac:dyDescent="0.25">
      <c r="A27" s="129"/>
      <c r="B27" s="129"/>
      <c r="C27" s="130"/>
      <c r="D27" s="397" t="s">
        <v>64</v>
      </c>
      <c r="E27" s="397" t="s">
        <v>1226</v>
      </c>
      <c r="F27" s="132" t="str">
        <f>_xlfn.XLOOKUP(E27,'1. 2020-2025'!$E$9:$E$41,'1. 2020-2025'!$E$9:$E$41)</f>
        <v>115000035</v>
      </c>
      <c r="G27" s="128" t="s">
        <v>1227</v>
      </c>
      <c r="H27" s="304" t="s">
        <v>1244</v>
      </c>
      <c r="I27" s="131">
        <v>46022</v>
      </c>
      <c r="J27" s="131">
        <v>46023</v>
      </c>
      <c r="K27" s="132">
        <v>120</v>
      </c>
      <c r="L27" s="132">
        <v>120</v>
      </c>
      <c r="M27" s="128" t="s">
        <v>94</v>
      </c>
      <c r="N27" s="133" t="s">
        <v>66</v>
      </c>
      <c r="O27" s="132">
        <v>0</v>
      </c>
      <c r="P27" s="420"/>
      <c r="Q27" s="128" t="s">
        <v>1246</v>
      </c>
      <c r="R27" s="306" t="str">
        <f t="shared" si="1"/>
        <v>627</v>
      </c>
      <c r="S27" s="306" t="str">
        <f t="shared" si="2"/>
        <v>1909</v>
      </c>
      <c r="T27" s="132" t="s">
        <v>824</v>
      </c>
      <c r="U27" s="51"/>
      <c r="V27" s="51"/>
      <c r="W27" s="307">
        <v>332694101</v>
      </c>
      <c r="X27" s="308">
        <v>2772450.8416666668</v>
      </c>
      <c r="Y27" s="134">
        <v>2772450.8416666668</v>
      </c>
      <c r="Z27" s="134"/>
      <c r="AA27" s="287">
        <v>332694101</v>
      </c>
      <c r="AB27" s="134">
        <v>2772450.8416666668</v>
      </c>
      <c r="AC27" s="53">
        <v>2772450.8416666668</v>
      </c>
      <c r="AD27" s="134">
        <v>2772450.8416666668</v>
      </c>
      <c r="AE27" s="134">
        <v>2772450.8416666668</v>
      </c>
      <c r="AF27" s="134">
        <v>2772450.8416666668</v>
      </c>
      <c r="AG27" s="134">
        <v>2772450.8416666668</v>
      </c>
      <c r="AH27" s="134">
        <v>2772450.8416666668</v>
      </c>
      <c r="AI27" s="134">
        <v>2772450.8416666668</v>
      </c>
      <c r="AJ27" s="134">
        <v>2772450.8416666668</v>
      </c>
      <c r="AK27" s="134">
        <v>2772450.8416666668</v>
      </c>
      <c r="AL27" s="134">
        <v>2772450.8416666668</v>
      </c>
      <c r="AM27" s="134">
        <v>2772450.8416666668</v>
      </c>
      <c r="AN27" s="53">
        <f t="shared" si="3"/>
        <v>33269410.100000009</v>
      </c>
      <c r="AO27" s="55">
        <f t="shared" si="4"/>
        <v>299424690.89999998</v>
      </c>
      <c r="AP27" s="309"/>
    </row>
    <row r="28" spans="1:42" s="42" customFormat="1" outlineLevel="1" x14ac:dyDescent="0.25">
      <c r="A28" s="129"/>
      <c r="B28" s="129"/>
      <c r="C28" s="130"/>
      <c r="D28" s="397"/>
      <c r="E28" s="397"/>
      <c r="F28" s="132"/>
      <c r="G28" s="128"/>
      <c r="H28" s="304"/>
      <c r="I28" s="131"/>
      <c r="J28" s="131"/>
      <c r="K28" s="132"/>
      <c r="L28" s="132"/>
      <c r="M28" s="128"/>
      <c r="N28" s="133"/>
      <c r="O28" s="132"/>
      <c r="P28" s="420"/>
      <c r="Q28" s="128"/>
      <c r="R28" s="306"/>
      <c r="S28" s="306"/>
      <c r="T28" s="132"/>
      <c r="U28" s="51"/>
      <c r="V28" s="51"/>
      <c r="W28" s="307"/>
      <c r="X28" s="308"/>
      <c r="Y28" s="134"/>
      <c r="Z28" s="134"/>
      <c r="AA28" s="287"/>
      <c r="AB28" s="134"/>
      <c r="AC28" s="53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53"/>
      <c r="AO28" s="55"/>
      <c r="AP28" s="309"/>
    </row>
    <row r="29" spans="1:42" s="24" customFormat="1" x14ac:dyDescent="0.25">
      <c r="A29" s="293"/>
      <c r="B29" s="293"/>
      <c r="C29" s="293"/>
      <c r="D29" s="399"/>
      <c r="E29" s="399">
        <v>2</v>
      </c>
      <c r="F29" s="293"/>
      <c r="G29" s="294" t="s">
        <v>193</v>
      </c>
      <c r="H29" s="293"/>
      <c r="I29" s="293"/>
      <c r="J29" s="295"/>
      <c r="K29" s="293"/>
      <c r="L29" s="293"/>
      <c r="M29" s="293"/>
      <c r="N29" s="293"/>
      <c r="O29" s="293"/>
      <c r="P29" s="294"/>
      <c r="Q29" s="293"/>
      <c r="R29" s="296"/>
      <c r="S29" s="296"/>
      <c r="T29" s="293"/>
      <c r="U29" s="297"/>
      <c r="V29" s="297"/>
      <c r="W29" s="297"/>
      <c r="X29" s="298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  <c r="AJ29" s="297"/>
      <c r="AK29" s="297"/>
      <c r="AL29" s="299"/>
      <c r="AM29" s="299"/>
      <c r="AN29" s="299"/>
      <c r="AO29" s="299"/>
      <c r="AP29" s="300"/>
    </row>
    <row r="30" spans="1:42" s="42" customFormat="1" outlineLevel="1" x14ac:dyDescent="0.25">
      <c r="A30" s="380"/>
      <c r="B30" s="381"/>
      <c r="C30" s="382" t="s">
        <v>213</v>
      </c>
      <c r="D30" s="411" t="s">
        <v>82</v>
      </c>
      <c r="E30" s="400" t="s">
        <v>1019</v>
      </c>
      <c r="F30" s="249"/>
      <c r="G30" s="292" t="s">
        <v>214</v>
      </c>
      <c r="H30" s="249" t="s">
        <v>1250</v>
      </c>
      <c r="I30" s="383">
        <v>44417</v>
      </c>
      <c r="J30" s="383">
        <v>44417</v>
      </c>
      <c r="K30" s="248" t="s">
        <v>1228</v>
      </c>
      <c r="L30" s="248">
        <v>144</v>
      </c>
      <c r="M30" s="292" t="s">
        <v>761</v>
      </c>
      <c r="N30" s="260" t="s">
        <v>428</v>
      </c>
      <c r="O30" s="248" t="s">
        <v>215</v>
      </c>
      <c r="P30" s="264" t="s">
        <v>1251</v>
      </c>
      <c r="Q30" s="292" t="s">
        <v>1252</v>
      </c>
      <c r="R30" s="385" t="str">
        <f>LEFT(T30,3)</f>
        <v>627</v>
      </c>
      <c r="S30" s="385" t="str">
        <f>RIGHT(T30,4)</f>
        <v>1903</v>
      </c>
      <c r="T30" s="248" t="s">
        <v>406</v>
      </c>
      <c r="U30" s="381"/>
      <c r="V30" s="386"/>
      <c r="W30" s="387">
        <f>37079055498/2</f>
        <v>18539527749</v>
      </c>
      <c r="X30" s="388">
        <f>308992129.15/2</f>
        <v>154496064.57499999</v>
      </c>
      <c r="Y30" s="290">
        <f>257493440.958333/2</f>
        <v>128746720.47916649</v>
      </c>
      <c r="Z30" s="290"/>
      <c r="AA30" s="387">
        <v>10351236326</v>
      </c>
      <c r="AB30" s="290">
        <f t="shared" ref="AB30:AM30" si="9">257493440.958333/2</f>
        <v>128746720.47916649</v>
      </c>
      <c r="AC30" s="291">
        <f t="shared" si="9"/>
        <v>128746720.47916649</v>
      </c>
      <c r="AD30" s="290">
        <f t="shared" si="9"/>
        <v>128746720.47916649</v>
      </c>
      <c r="AE30" s="290">
        <f t="shared" si="9"/>
        <v>128746720.47916649</v>
      </c>
      <c r="AF30" s="290">
        <f t="shared" si="9"/>
        <v>128746720.47916649</v>
      </c>
      <c r="AG30" s="290">
        <f t="shared" si="9"/>
        <v>128746720.47916649</v>
      </c>
      <c r="AH30" s="290">
        <f t="shared" si="9"/>
        <v>128746720.47916649</v>
      </c>
      <c r="AI30" s="290">
        <f t="shared" si="9"/>
        <v>128746720.47916649</v>
      </c>
      <c r="AJ30" s="290">
        <f t="shared" si="9"/>
        <v>128746720.47916649</v>
      </c>
      <c r="AK30" s="290">
        <f t="shared" si="9"/>
        <v>128746720.47916649</v>
      </c>
      <c r="AL30" s="290">
        <f t="shared" si="9"/>
        <v>128746720.47916649</v>
      </c>
      <c r="AM30" s="290">
        <f t="shared" si="9"/>
        <v>128746720.47916649</v>
      </c>
      <c r="AN30" s="291">
        <f>SUM(AB30:AM30)</f>
        <v>1544960645.7499979</v>
      </c>
      <c r="AO30" s="389">
        <f>AA30-AN30</f>
        <v>8806275680.2500019</v>
      </c>
      <c r="AP30" s="390"/>
    </row>
    <row r="31" spans="1:42" s="42" customFormat="1" outlineLevel="1" x14ac:dyDescent="0.25">
      <c r="A31" s="380"/>
      <c r="B31" s="381"/>
      <c r="C31" s="382" t="s">
        <v>229</v>
      </c>
      <c r="D31" s="411" t="s">
        <v>82</v>
      </c>
      <c r="E31" s="401" t="s">
        <v>1253</v>
      </c>
      <c r="F31" s="249"/>
      <c r="G31" s="288" t="s">
        <v>1254</v>
      </c>
      <c r="H31" s="249"/>
      <c r="I31" s="383"/>
      <c r="J31" s="383"/>
      <c r="K31" s="248"/>
      <c r="L31" s="248"/>
      <c r="M31" s="292" t="s">
        <v>751</v>
      </c>
      <c r="N31" s="260" t="s">
        <v>231</v>
      </c>
      <c r="O31" s="384" t="s">
        <v>232</v>
      </c>
      <c r="P31" s="427" t="s">
        <v>1255</v>
      </c>
      <c r="Q31" s="292" t="s">
        <v>1252</v>
      </c>
      <c r="R31" s="385" t="str">
        <f>LEFT(T31,3)</f>
        <v>627</v>
      </c>
      <c r="S31" s="385" t="str">
        <f>RIGHT(T31,4)</f>
        <v>1903</v>
      </c>
      <c r="T31" s="248" t="s">
        <v>406</v>
      </c>
      <c r="U31" s="381"/>
      <c r="V31" s="386"/>
      <c r="W31" s="387">
        <v>18539527749</v>
      </c>
      <c r="X31" s="388">
        <v>154496064.57499999</v>
      </c>
      <c r="Y31" s="290">
        <v>128746720.47916649</v>
      </c>
      <c r="Z31" s="290"/>
      <c r="AA31" s="387">
        <v>10351236326</v>
      </c>
      <c r="AB31" s="290">
        <v>128746720.47916649</v>
      </c>
      <c r="AC31" s="291">
        <v>128746720.47916649</v>
      </c>
      <c r="AD31" s="290">
        <v>128746720.47916649</v>
      </c>
      <c r="AE31" s="290">
        <v>128746720.47916649</v>
      </c>
      <c r="AF31" s="290">
        <v>128746720.47916649</v>
      </c>
      <c r="AG31" s="290">
        <v>128746720.47916649</v>
      </c>
      <c r="AH31" s="290">
        <v>128746720.47916649</v>
      </c>
      <c r="AI31" s="290">
        <v>128746720.47916649</v>
      </c>
      <c r="AJ31" s="290">
        <v>128746720.47916649</v>
      </c>
      <c r="AK31" s="290">
        <v>128746720.47916649</v>
      </c>
      <c r="AL31" s="290">
        <v>128746720.47916649</v>
      </c>
      <c r="AM31" s="290">
        <v>128746720.47916649</v>
      </c>
      <c r="AN31" s="291"/>
      <c r="AO31" s="389"/>
      <c r="AP31" s="390"/>
    </row>
    <row r="32" spans="1:42" s="42" customFormat="1" outlineLevel="1" x14ac:dyDescent="0.25">
      <c r="A32" s="109"/>
      <c r="B32" s="109"/>
      <c r="C32" s="109" t="s">
        <v>213</v>
      </c>
      <c r="D32" s="402" t="s">
        <v>82</v>
      </c>
      <c r="E32" s="402" t="s">
        <v>1256</v>
      </c>
      <c r="F32" s="115"/>
      <c r="G32" s="109" t="s">
        <v>1257</v>
      </c>
      <c r="H32" s="375" t="s">
        <v>1258</v>
      </c>
      <c r="I32" s="114"/>
      <c r="J32" s="376"/>
      <c r="K32" s="115"/>
      <c r="L32" s="115">
        <v>144</v>
      </c>
      <c r="M32" s="109" t="s">
        <v>761</v>
      </c>
      <c r="N32" s="116" t="s">
        <v>428</v>
      </c>
      <c r="O32" s="115" t="s">
        <v>215</v>
      </c>
      <c r="P32" s="37" t="s">
        <v>1251</v>
      </c>
      <c r="Q32" s="109" t="s">
        <v>1252</v>
      </c>
      <c r="R32" s="285" t="s">
        <v>1259</v>
      </c>
      <c r="S32" s="285" t="s">
        <v>1260</v>
      </c>
      <c r="T32" s="115" t="s">
        <v>406</v>
      </c>
      <c r="U32" s="109"/>
      <c r="V32" s="109"/>
      <c r="W32" s="312">
        <v>1319363307</v>
      </c>
      <c r="X32" s="194"/>
      <c r="Y32" s="194">
        <v>9162245</v>
      </c>
      <c r="Z32" s="194"/>
      <c r="AA32" s="379">
        <v>1319363307</v>
      </c>
      <c r="AB32" s="194">
        <v>9162245</v>
      </c>
      <c r="AC32" s="109">
        <v>9162245</v>
      </c>
      <c r="AD32" s="194">
        <v>9162245</v>
      </c>
      <c r="AE32" s="194">
        <v>9162245</v>
      </c>
      <c r="AF32" s="194">
        <v>9162245</v>
      </c>
      <c r="AG32" s="194">
        <v>9162245</v>
      </c>
      <c r="AH32" s="194">
        <v>9162245</v>
      </c>
      <c r="AI32" s="194">
        <v>9162245</v>
      </c>
      <c r="AJ32" s="194">
        <v>9162245</v>
      </c>
      <c r="AK32" s="194">
        <v>9162245</v>
      </c>
      <c r="AL32" s="194">
        <v>9162245</v>
      </c>
      <c r="AM32" s="194">
        <v>9162245</v>
      </c>
      <c r="AN32" s="155">
        <v>109946940</v>
      </c>
      <c r="AO32" s="157">
        <v>1209416367</v>
      </c>
      <c r="AP32" s="301"/>
    </row>
    <row r="33" spans="1:42" s="42" customFormat="1" outlineLevel="1" x14ac:dyDescent="0.25">
      <c r="A33" s="109"/>
      <c r="B33" s="109"/>
      <c r="C33" s="109" t="s">
        <v>213</v>
      </c>
      <c r="D33" s="402" t="s">
        <v>82</v>
      </c>
      <c r="E33" s="402" t="s">
        <v>1261</v>
      </c>
      <c r="F33" s="115"/>
      <c r="G33" s="109" t="s">
        <v>1262</v>
      </c>
      <c r="H33" s="375" t="s">
        <v>1258</v>
      </c>
      <c r="I33" s="114"/>
      <c r="J33" s="114"/>
      <c r="K33" s="115"/>
      <c r="L33" s="115">
        <v>144</v>
      </c>
      <c r="M33" s="109" t="s">
        <v>761</v>
      </c>
      <c r="N33" s="116" t="s">
        <v>428</v>
      </c>
      <c r="O33" s="115" t="s">
        <v>215</v>
      </c>
      <c r="P33" s="37" t="s">
        <v>1251</v>
      </c>
      <c r="Q33" s="109" t="s">
        <v>1252</v>
      </c>
      <c r="R33" s="285" t="s">
        <v>1259</v>
      </c>
      <c r="S33" s="285" t="s">
        <v>1260</v>
      </c>
      <c r="T33" s="115" t="s">
        <v>406</v>
      </c>
      <c r="U33" s="109"/>
      <c r="V33" s="109"/>
      <c r="W33" s="312">
        <v>2638142335</v>
      </c>
      <c r="X33" s="194"/>
      <c r="Y33" s="194">
        <v>18320433</v>
      </c>
      <c r="Z33" s="194"/>
      <c r="AA33" s="379">
        <v>2638142335</v>
      </c>
      <c r="AB33" s="194">
        <v>18320433</v>
      </c>
      <c r="AC33" s="109">
        <v>18320433</v>
      </c>
      <c r="AD33" s="194">
        <v>18320433</v>
      </c>
      <c r="AE33" s="194">
        <v>18320433</v>
      </c>
      <c r="AF33" s="194">
        <v>18320433</v>
      </c>
      <c r="AG33" s="194">
        <v>18320433</v>
      </c>
      <c r="AH33" s="194">
        <v>18320433</v>
      </c>
      <c r="AI33" s="194">
        <v>18320433</v>
      </c>
      <c r="AJ33" s="194">
        <v>18320433</v>
      </c>
      <c r="AK33" s="194">
        <v>18320433</v>
      </c>
      <c r="AL33" s="194">
        <v>18320433</v>
      </c>
      <c r="AM33" s="194">
        <v>18320433</v>
      </c>
      <c r="AN33" s="155">
        <v>219845196</v>
      </c>
      <c r="AO33" s="157">
        <v>2418297139</v>
      </c>
      <c r="AP33" s="301"/>
    </row>
    <row r="34" spans="1:42" s="42" customFormat="1" outlineLevel="1" x14ac:dyDescent="0.25">
      <c r="A34" s="32"/>
      <c r="B34" s="33"/>
      <c r="C34" s="34" t="s">
        <v>197</v>
      </c>
      <c r="D34" s="402" t="s">
        <v>82</v>
      </c>
      <c r="E34" s="403" t="s">
        <v>1022</v>
      </c>
      <c r="F34" s="36"/>
      <c r="G34" s="109" t="s">
        <v>223</v>
      </c>
      <c r="H34" s="36" t="s">
        <v>1250</v>
      </c>
      <c r="I34" s="114">
        <v>44417</v>
      </c>
      <c r="J34" s="114">
        <v>44417</v>
      </c>
      <c r="K34" s="115" t="s">
        <v>1228</v>
      </c>
      <c r="L34" s="115">
        <v>144</v>
      </c>
      <c r="M34" s="109" t="s">
        <v>767</v>
      </c>
      <c r="N34" s="116" t="s">
        <v>1263</v>
      </c>
      <c r="O34" s="115" t="s">
        <v>225</v>
      </c>
      <c r="P34" s="37" t="s">
        <v>1264</v>
      </c>
      <c r="Q34" s="109" t="s">
        <v>1252</v>
      </c>
      <c r="R34" s="285" t="str">
        <f>LEFT(T34,3)</f>
        <v>627</v>
      </c>
      <c r="S34" s="285" t="str">
        <f>RIGHT(T34,4)</f>
        <v>1903</v>
      </c>
      <c r="T34" s="115" t="s">
        <v>406</v>
      </c>
      <c r="U34" s="33"/>
      <c r="V34" s="77"/>
      <c r="W34" s="289">
        <v>8257058918</v>
      </c>
      <c r="X34" s="286">
        <v>68808824.316666663</v>
      </c>
      <c r="Y34" s="194">
        <v>57340686.930555552</v>
      </c>
      <c r="Z34" s="194"/>
      <c r="AA34" s="287">
        <v>4610191228</v>
      </c>
      <c r="AB34" s="194">
        <v>57340686.930555552</v>
      </c>
      <c r="AC34" s="155">
        <v>57340686.930555552</v>
      </c>
      <c r="AD34" s="194">
        <v>57340686.930555552</v>
      </c>
      <c r="AE34" s="194">
        <v>57340686.930555552</v>
      </c>
      <c r="AF34" s="194">
        <v>57340686.930555552</v>
      </c>
      <c r="AG34" s="194">
        <v>57340686.930555552</v>
      </c>
      <c r="AH34" s="194">
        <v>57340686.930555552</v>
      </c>
      <c r="AI34" s="194">
        <v>57340686.930555552</v>
      </c>
      <c r="AJ34" s="194">
        <v>57340686.930555552</v>
      </c>
      <c r="AK34" s="194">
        <v>57340686.930555552</v>
      </c>
      <c r="AL34" s="194">
        <v>57340686.930555552</v>
      </c>
      <c r="AM34" s="194">
        <v>57340686.930555552</v>
      </c>
      <c r="AN34" s="155">
        <f>SUM(AB34:AM34)</f>
        <v>688088243.16666687</v>
      </c>
      <c r="AO34" s="157">
        <f>AA34-AN34</f>
        <v>3922102984.833333</v>
      </c>
      <c r="AP34" s="223"/>
    </row>
    <row r="35" spans="1:42" s="42" customFormat="1" outlineLevel="1" x14ac:dyDescent="0.25">
      <c r="A35" s="32"/>
      <c r="B35" s="33"/>
      <c r="C35" s="34" t="s">
        <v>197</v>
      </c>
      <c r="D35" s="402" t="s">
        <v>82</v>
      </c>
      <c r="E35" s="403" t="s">
        <v>1020</v>
      </c>
      <c r="F35" s="36"/>
      <c r="G35" s="109" t="s">
        <v>1265</v>
      </c>
      <c r="H35" s="36" t="s">
        <v>1250</v>
      </c>
      <c r="I35" s="114">
        <v>44417</v>
      </c>
      <c r="J35" s="114">
        <v>44417</v>
      </c>
      <c r="K35" s="115" t="s">
        <v>1228</v>
      </c>
      <c r="L35" s="115">
        <v>144</v>
      </c>
      <c r="M35" s="109" t="s">
        <v>754</v>
      </c>
      <c r="N35" s="116" t="s">
        <v>1266</v>
      </c>
      <c r="O35" s="115" t="s">
        <v>218</v>
      </c>
      <c r="P35" s="37" t="s">
        <v>1267</v>
      </c>
      <c r="Q35" s="109" t="s">
        <v>1252</v>
      </c>
      <c r="R35" s="285" t="str">
        <f>LEFT(T35,3)</f>
        <v>627</v>
      </c>
      <c r="S35" s="285" t="str">
        <f>RIGHT(T35,4)</f>
        <v>1903</v>
      </c>
      <c r="T35" s="115" t="s">
        <v>406</v>
      </c>
      <c r="U35" s="33"/>
      <c r="V35" s="77"/>
      <c r="W35" s="289">
        <v>40241134847</v>
      </c>
      <c r="X35" s="286">
        <v>335342790.39166665</v>
      </c>
      <c r="Y35" s="194">
        <v>279452325.3263889</v>
      </c>
      <c r="Z35" s="194"/>
      <c r="AA35" s="287">
        <v>22468203565</v>
      </c>
      <c r="AB35" s="194">
        <v>279452325.3263889</v>
      </c>
      <c r="AC35" s="155">
        <v>279452325.3263889</v>
      </c>
      <c r="AD35" s="194">
        <v>279452325.3263889</v>
      </c>
      <c r="AE35" s="194">
        <v>279452325.3263889</v>
      </c>
      <c r="AF35" s="194">
        <v>279452325.3263889</v>
      </c>
      <c r="AG35" s="194">
        <v>279452325.3263889</v>
      </c>
      <c r="AH35" s="194">
        <v>279452325.3263889</v>
      </c>
      <c r="AI35" s="194">
        <v>279452325.3263889</v>
      </c>
      <c r="AJ35" s="194">
        <v>279452325.3263889</v>
      </c>
      <c r="AK35" s="194">
        <v>279452325.3263889</v>
      </c>
      <c r="AL35" s="194">
        <v>279452325.3263889</v>
      </c>
      <c r="AM35" s="194">
        <v>279452325.3263889</v>
      </c>
      <c r="AN35" s="155">
        <f>SUM(AB35:AM35)</f>
        <v>3353427903.9166665</v>
      </c>
      <c r="AO35" s="157">
        <f>AA35-AN35</f>
        <v>19114775661.083332</v>
      </c>
      <c r="AP35" s="223"/>
    </row>
    <row r="36" spans="1:42" s="42" customFormat="1" outlineLevel="1" x14ac:dyDescent="0.25">
      <c r="A36" s="109"/>
      <c r="B36" s="109"/>
      <c r="C36" s="34" t="s">
        <v>197</v>
      </c>
      <c r="D36" s="402" t="s">
        <v>82</v>
      </c>
      <c r="E36" s="402" t="s">
        <v>1268</v>
      </c>
      <c r="F36" s="115"/>
      <c r="G36" s="109" t="s">
        <v>339</v>
      </c>
      <c r="H36" s="375" t="s">
        <v>1258</v>
      </c>
      <c r="I36" s="114"/>
      <c r="J36" s="376"/>
      <c r="K36" s="115"/>
      <c r="L36" s="115">
        <v>144</v>
      </c>
      <c r="M36" s="109" t="s">
        <v>754</v>
      </c>
      <c r="N36" s="116" t="s">
        <v>1266</v>
      </c>
      <c r="O36" s="115" t="s">
        <v>218</v>
      </c>
      <c r="P36" s="37" t="s">
        <v>1267</v>
      </c>
      <c r="Q36" s="109" t="s">
        <v>1252</v>
      </c>
      <c r="R36" s="285" t="s">
        <v>1259</v>
      </c>
      <c r="S36" s="285" t="s">
        <v>1260</v>
      </c>
      <c r="T36" s="115" t="s">
        <v>406</v>
      </c>
      <c r="U36" s="109"/>
      <c r="V36" s="109"/>
      <c r="W36" s="312">
        <v>1387270999</v>
      </c>
      <c r="X36" s="194"/>
      <c r="Y36" s="194">
        <v>9633826</v>
      </c>
      <c r="Z36" s="194"/>
      <c r="AA36" s="379">
        <v>1387270999</v>
      </c>
      <c r="AB36" s="194">
        <v>9633826</v>
      </c>
      <c r="AC36" s="109">
        <v>9633826</v>
      </c>
      <c r="AD36" s="194">
        <v>9633826</v>
      </c>
      <c r="AE36" s="194">
        <v>9633826</v>
      </c>
      <c r="AF36" s="194">
        <v>9633826</v>
      </c>
      <c r="AG36" s="194">
        <v>9633826</v>
      </c>
      <c r="AH36" s="194">
        <v>9633826</v>
      </c>
      <c r="AI36" s="194">
        <v>9633826</v>
      </c>
      <c r="AJ36" s="194">
        <v>9633826</v>
      </c>
      <c r="AK36" s="194">
        <v>9633826</v>
      </c>
      <c r="AL36" s="194">
        <v>9633826</v>
      </c>
      <c r="AM36" s="194">
        <v>9633826</v>
      </c>
      <c r="AN36" s="155">
        <v>115605912</v>
      </c>
      <c r="AO36" s="157">
        <v>1271665087</v>
      </c>
      <c r="AP36" s="301"/>
    </row>
    <row r="37" spans="1:42" outlineLevel="1" x14ac:dyDescent="0.25">
      <c r="A37" s="109"/>
      <c r="B37" s="109"/>
      <c r="C37" s="34" t="s">
        <v>197</v>
      </c>
      <c r="D37" s="402" t="s">
        <v>82</v>
      </c>
      <c r="E37" s="402" t="s">
        <v>1270</v>
      </c>
      <c r="F37" s="115"/>
      <c r="G37" s="109" t="s">
        <v>1271</v>
      </c>
      <c r="H37" s="375" t="s">
        <v>1258</v>
      </c>
      <c r="I37" s="114"/>
      <c r="J37" s="114"/>
      <c r="K37" s="115"/>
      <c r="L37" s="115">
        <v>144</v>
      </c>
      <c r="M37" s="109" t="s">
        <v>754</v>
      </c>
      <c r="N37" s="116" t="s">
        <v>1266</v>
      </c>
      <c r="O37" s="115" t="s">
        <v>218</v>
      </c>
      <c r="P37" s="37" t="s">
        <v>1267</v>
      </c>
      <c r="Q37" s="109" t="s">
        <v>1252</v>
      </c>
      <c r="R37" s="285" t="s">
        <v>1259</v>
      </c>
      <c r="S37" s="285" t="s">
        <v>1260</v>
      </c>
      <c r="T37" s="115" t="s">
        <v>406</v>
      </c>
      <c r="U37" s="109"/>
      <c r="V37" s="109"/>
      <c r="W37" s="312">
        <v>2362127925</v>
      </c>
      <c r="X37" s="194"/>
      <c r="Y37" s="194">
        <v>16403666</v>
      </c>
      <c r="Z37" s="194"/>
      <c r="AA37" s="379">
        <v>2362127925</v>
      </c>
      <c r="AB37" s="194">
        <v>16403666</v>
      </c>
      <c r="AC37" s="109">
        <v>16403666</v>
      </c>
      <c r="AD37" s="194">
        <v>16403666</v>
      </c>
      <c r="AE37" s="194">
        <v>16403666</v>
      </c>
      <c r="AF37" s="194">
        <v>16403666</v>
      </c>
      <c r="AG37" s="194">
        <v>16403666</v>
      </c>
      <c r="AH37" s="194">
        <v>16403666</v>
      </c>
      <c r="AI37" s="194">
        <v>16403666</v>
      </c>
      <c r="AJ37" s="194">
        <v>16403666</v>
      </c>
      <c r="AK37" s="194">
        <v>16403666</v>
      </c>
      <c r="AL37" s="194">
        <v>16403666</v>
      </c>
      <c r="AM37" s="194">
        <v>16403666</v>
      </c>
      <c r="AN37" s="155">
        <v>196843992</v>
      </c>
      <c r="AO37" s="157">
        <v>2165283933</v>
      </c>
      <c r="AP37" s="301"/>
    </row>
    <row r="38" spans="1:42" outlineLevel="1" x14ac:dyDescent="0.25">
      <c r="A38" s="32"/>
      <c r="B38" s="33"/>
      <c r="C38" s="34" t="s">
        <v>197</v>
      </c>
      <c r="D38" s="402" t="s">
        <v>82</v>
      </c>
      <c r="E38" s="403" t="s">
        <v>1021</v>
      </c>
      <c r="F38" s="36"/>
      <c r="G38" s="109" t="s">
        <v>220</v>
      </c>
      <c r="H38" s="36" t="s">
        <v>1250</v>
      </c>
      <c r="I38" s="114">
        <v>44417</v>
      </c>
      <c r="J38" s="114">
        <v>44417</v>
      </c>
      <c r="K38" s="115" t="s">
        <v>1228</v>
      </c>
      <c r="L38" s="115">
        <v>144</v>
      </c>
      <c r="M38" s="109" t="s">
        <v>766</v>
      </c>
      <c r="N38" s="116" t="s">
        <v>1269</v>
      </c>
      <c r="O38" s="115" t="s">
        <v>222</v>
      </c>
      <c r="P38" s="37" t="s">
        <v>1272</v>
      </c>
      <c r="Q38" s="109" t="s">
        <v>1252</v>
      </c>
      <c r="R38" s="285" t="str">
        <f>LEFT(T38,3)</f>
        <v>627</v>
      </c>
      <c r="S38" s="285" t="str">
        <f>RIGHT(T38,4)</f>
        <v>1903</v>
      </c>
      <c r="T38" s="115" t="s">
        <v>406</v>
      </c>
      <c r="U38" s="33"/>
      <c r="V38" s="77"/>
      <c r="W38" s="289">
        <v>42627620306</v>
      </c>
      <c r="X38" s="286">
        <v>355230169.21666664</v>
      </c>
      <c r="Y38" s="194">
        <v>296025141.0138889</v>
      </c>
      <c r="Z38" s="194"/>
      <c r="AA38" s="287">
        <v>23801743487</v>
      </c>
      <c r="AB38" s="194">
        <v>296025141.0138889</v>
      </c>
      <c r="AC38" s="155">
        <v>296025141.0138889</v>
      </c>
      <c r="AD38" s="194">
        <v>296025141.0138889</v>
      </c>
      <c r="AE38" s="194">
        <v>296025141.0138889</v>
      </c>
      <c r="AF38" s="194">
        <v>296025141.0138889</v>
      </c>
      <c r="AG38" s="194">
        <v>296025141.0138889</v>
      </c>
      <c r="AH38" s="194">
        <v>296025141.0138889</v>
      </c>
      <c r="AI38" s="194">
        <v>296025141.0138889</v>
      </c>
      <c r="AJ38" s="194">
        <v>296025141.0138889</v>
      </c>
      <c r="AK38" s="194">
        <v>296025141.0138889</v>
      </c>
      <c r="AL38" s="194">
        <v>296025141.0138889</v>
      </c>
      <c r="AM38" s="194">
        <v>296025141.0138889</v>
      </c>
      <c r="AN38" s="155">
        <f>SUM(AB38:AM38)</f>
        <v>3552301692.1666665</v>
      </c>
      <c r="AO38" s="157">
        <f>AA38-AN38</f>
        <v>20249441794.833332</v>
      </c>
      <c r="AP38" s="223"/>
    </row>
    <row r="39" spans="1:42" outlineLevel="1" x14ac:dyDescent="0.25">
      <c r="A39" s="32"/>
      <c r="B39" s="33"/>
      <c r="C39" s="34" t="s">
        <v>1610</v>
      </c>
      <c r="D39" s="402" t="s">
        <v>82</v>
      </c>
      <c r="E39" s="403" t="s">
        <v>1016</v>
      </c>
      <c r="F39" s="36"/>
      <c r="G39" s="109" t="s">
        <v>202</v>
      </c>
      <c r="H39" s="36" t="s">
        <v>1244</v>
      </c>
      <c r="I39" s="114">
        <v>44169</v>
      </c>
      <c r="J39" s="114">
        <v>44166</v>
      </c>
      <c r="K39" s="115" t="s">
        <v>1273</v>
      </c>
      <c r="L39" s="115">
        <v>144</v>
      </c>
      <c r="M39" s="109" t="s">
        <v>763</v>
      </c>
      <c r="N39" s="116" t="s">
        <v>426</v>
      </c>
      <c r="O39" s="115" t="s">
        <v>1274</v>
      </c>
      <c r="P39" s="37" t="s">
        <v>426</v>
      </c>
      <c r="Q39" s="109" t="s">
        <v>1252</v>
      </c>
      <c r="R39" s="285" t="str">
        <f>LEFT(T39,3)</f>
        <v>627</v>
      </c>
      <c r="S39" s="285" t="str">
        <f>RIGHT(T39,4)</f>
        <v>1903</v>
      </c>
      <c r="T39" s="115" t="s">
        <v>406</v>
      </c>
      <c r="U39" s="33"/>
      <c r="V39" s="77"/>
      <c r="W39" s="289">
        <v>171900000</v>
      </c>
      <c r="X39" s="286">
        <v>1910000</v>
      </c>
      <c r="Y39" s="194">
        <v>1193750</v>
      </c>
      <c r="Z39" s="194"/>
      <c r="AA39" s="287">
        <v>56380244</v>
      </c>
      <c r="AB39" s="194">
        <v>1193750</v>
      </c>
      <c r="AC39" s="155">
        <v>1193750</v>
      </c>
      <c r="AD39" s="194">
        <v>1193750</v>
      </c>
      <c r="AE39" s="194">
        <v>1193750</v>
      </c>
      <c r="AF39" s="194">
        <v>1193750</v>
      </c>
      <c r="AG39" s="194">
        <v>1193750</v>
      </c>
      <c r="AH39" s="194">
        <v>1193750</v>
      </c>
      <c r="AI39" s="194">
        <v>1193750</v>
      </c>
      <c r="AJ39" s="194">
        <v>1193750</v>
      </c>
      <c r="AK39" s="194">
        <v>1193750</v>
      </c>
      <c r="AL39" s="194">
        <v>1193750</v>
      </c>
      <c r="AM39" s="194">
        <v>1193750</v>
      </c>
      <c r="AN39" s="155">
        <f>SUM(AB39:AM39)</f>
        <v>14325000</v>
      </c>
      <c r="AO39" s="157">
        <f>AA39-AN39</f>
        <v>42055244</v>
      </c>
      <c r="AP39" s="223"/>
    </row>
    <row r="40" spans="1:42" outlineLevel="1" x14ac:dyDescent="0.25">
      <c r="A40" s="109"/>
      <c r="B40" s="109"/>
      <c r="C40" s="392" t="s">
        <v>1610</v>
      </c>
      <c r="D40" s="402" t="s">
        <v>82</v>
      </c>
      <c r="E40" s="402" t="s">
        <v>1275</v>
      </c>
      <c r="F40" s="115"/>
      <c r="G40" s="109" t="s">
        <v>1276</v>
      </c>
      <c r="H40" s="375" t="s">
        <v>1258</v>
      </c>
      <c r="I40" s="114"/>
      <c r="J40" s="114"/>
      <c r="K40" s="115"/>
      <c r="L40" s="115">
        <v>144</v>
      </c>
      <c r="M40" s="109" t="s">
        <v>763</v>
      </c>
      <c r="N40" s="116" t="s">
        <v>426</v>
      </c>
      <c r="O40" s="115" t="s">
        <v>1274</v>
      </c>
      <c r="P40" s="37" t="s">
        <v>426</v>
      </c>
      <c r="Q40" s="109" t="s">
        <v>1252</v>
      </c>
      <c r="R40" s="285" t="s">
        <v>1259</v>
      </c>
      <c r="S40" s="285" t="s">
        <v>1260</v>
      </c>
      <c r="T40" s="115" t="s">
        <v>406</v>
      </c>
      <c r="U40" s="109"/>
      <c r="V40" s="109"/>
      <c r="W40" s="312">
        <v>379166667</v>
      </c>
      <c r="X40" s="194"/>
      <c r="Y40" s="194">
        <v>2633102</v>
      </c>
      <c r="Z40" s="194"/>
      <c r="AA40" s="379">
        <v>379166667</v>
      </c>
      <c r="AB40" s="194">
        <v>2633102</v>
      </c>
      <c r="AC40" s="109">
        <v>2633102</v>
      </c>
      <c r="AD40" s="194">
        <v>2633102</v>
      </c>
      <c r="AE40" s="194">
        <v>2633102</v>
      </c>
      <c r="AF40" s="194">
        <v>2633102</v>
      </c>
      <c r="AG40" s="194">
        <v>2633102</v>
      </c>
      <c r="AH40" s="194">
        <v>2633102</v>
      </c>
      <c r="AI40" s="194">
        <v>2633102</v>
      </c>
      <c r="AJ40" s="194">
        <v>2633102</v>
      </c>
      <c r="AK40" s="194">
        <v>2633102</v>
      </c>
      <c r="AL40" s="194">
        <v>2633102</v>
      </c>
      <c r="AM40" s="194">
        <v>2633102</v>
      </c>
      <c r="AN40" s="155">
        <v>31597224</v>
      </c>
      <c r="AO40" s="157">
        <v>347569443</v>
      </c>
      <c r="AP40" s="301"/>
    </row>
    <row r="41" spans="1:42" outlineLevel="1" x14ac:dyDescent="0.25">
      <c r="A41" s="109"/>
      <c r="B41" s="109"/>
      <c r="C41" s="392" t="s">
        <v>1610</v>
      </c>
      <c r="D41" s="402" t="s">
        <v>82</v>
      </c>
      <c r="E41" s="402" t="s">
        <v>1277</v>
      </c>
      <c r="F41" s="115"/>
      <c r="G41" s="109" t="s">
        <v>1278</v>
      </c>
      <c r="H41" s="375" t="s">
        <v>1258</v>
      </c>
      <c r="I41" s="114"/>
      <c r="J41" s="114"/>
      <c r="K41" s="115"/>
      <c r="L41" s="115">
        <v>144</v>
      </c>
      <c r="M41" s="109" t="s">
        <v>763</v>
      </c>
      <c r="N41" s="116" t="s">
        <v>426</v>
      </c>
      <c r="O41" s="115" t="s">
        <v>1274</v>
      </c>
      <c r="P41" s="37" t="s">
        <v>426</v>
      </c>
      <c r="Q41" s="109" t="s">
        <v>1252</v>
      </c>
      <c r="R41" s="285" t="s">
        <v>1259</v>
      </c>
      <c r="S41" s="285" t="s">
        <v>1260</v>
      </c>
      <c r="T41" s="115" t="s">
        <v>406</v>
      </c>
      <c r="U41" s="109"/>
      <c r="V41" s="109"/>
      <c r="W41" s="312">
        <v>766666667</v>
      </c>
      <c r="X41" s="194"/>
      <c r="Y41" s="194">
        <v>5324074</v>
      </c>
      <c r="Z41" s="194"/>
      <c r="AA41" s="379">
        <v>766666667</v>
      </c>
      <c r="AB41" s="194">
        <v>5324074</v>
      </c>
      <c r="AC41" s="109">
        <v>5324074</v>
      </c>
      <c r="AD41" s="194">
        <v>5324074</v>
      </c>
      <c r="AE41" s="194">
        <v>5324074</v>
      </c>
      <c r="AF41" s="194">
        <v>5324074</v>
      </c>
      <c r="AG41" s="194">
        <v>5324074</v>
      </c>
      <c r="AH41" s="194">
        <v>5324074</v>
      </c>
      <c r="AI41" s="194">
        <v>5324074</v>
      </c>
      <c r="AJ41" s="194">
        <v>5324074</v>
      </c>
      <c r="AK41" s="194">
        <v>5324074</v>
      </c>
      <c r="AL41" s="194">
        <v>5324074</v>
      </c>
      <c r="AM41" s="194">
        <v>5324074</v>
      </c>
      <c r="AN41" s="155">
        <v>63888888</v>
      </c>
      <c r="AO41" s="157">
        <v>702777779</v>
      </c>
      <c r="AP41" s="301"/>
    </row>
    <row r="42" spans="1:42" outlineLevel="1" x14ac:dyDescent="0.25">
      <c r="A42" s="110" t="s">
        <v>1</v>
      </c>
      <c r="B42" s="33"/>
      <c r="C42" s="34" t="s">
        <v>1610</v>
      </c>
      <c r="D42" s="402" t="s">
        <v>82</v>
      </c>
      <c r="E42" s="403" t="s">
        <v>1032</v>
      </c>
      <c r="F42" s="36"/>
      <c r="G42" s="109" t="s">
        <v>246</v>
      </c>
      <c r="H42" s="36" t="s">
        <v>756</v>
      </c>
      <c r="I42" s="114">
        <v>45141</v>
      </c>
      <c r="J42" s="114">
        <v>45108</v>
      </c>
      <c r="K42" s="115" t="s">
        <v>717</v>
      </c>
      <c r="L42" s="115">
        <v>144</v>
      </c>
      <c r="M42" s="109" t="s">
        <v>763</v>
      </c>
      <c r="N42" s="116" t="s">
        <v>426</v>
      </c>
      <c r="O42" s="115" t="s">
        <v>1274</v>
      </c>
      <c r="P42" s="37" t="s">
        <v>426</v>
      </c>
      <c r="Q42" s="109" t="s">
        <v>1252</v>
      </c>
      <c r="R42" s="285" t="str">
        <f>LEFT(T42,3)</f>
        <v>627</v>
      </c>
      <c r="S42" s="285" t="str">
        <f>RIGHT(T42,4)</f>
        <v>1903</v>
      </c>
      <c r="T42" s="115" t="s">
        <v>406</v>
      </c>
      <c r="U42" s="33"/>
      <c r="V42" s="77"/>
      <c r="W42" s="289">
        <v>190093298</v>
      </c>
      <c r="X42" s="286">
        <v>5280369.388888889</v>
      </c>
      <c r="Y42" s="194">
        <v>1320092.3472222222</v>
      </c>
      <c r="Z42" s="194"/>
      <c r="AA42" s="287">
        <v>31682216</v>
      </c>
      <c r="AB42" s="194">
        <v>1320092.3472222222</v>
      </c>
      <c r="AC42" s="155">
        <v>1320092.3472222222</v>
      </c>
      <c r="AD42" s="194">
        <v>1320092.3472222222</v>
      </c>
      <c r="AE42" s="194">
        <v>1320092.3472222222</v>
      </c>
      <c r="AF42" s="194">
        <v>1320092.3472222222</v>
      </c>
      <c r="AG42" s="194">
        <v>1320092.3472222222</v>
      </c>
      <c r="AH42" s="194">
        <v>1320092.3472222222</v>
      </c>
      <c r="AI42" s="194">
        <v>1320092.3472222222</v>
      </c>
      <c r="AJ42" s="194">
        <v>1320092.3472222222</v>
      </c>
      <c r="AK42" s="194">
        <v>1320092.3472222222</v>
      </c>
      <c r="AL42" s="194">
        <v>1320092.3472222222</v>
      </c>
      <c r="AM42" s="194">
        <v>1320092.3472222222</v>
      </c>
      <c r="AN42" s="155">
        <f>SUM(AB42:AM42)</f>
        <v>15841108.166666666</v>
      </c>
      <c r="AO42" s="157">
        <f>AA42-AN42</f>
        <v>15841107.833333334</v>
      </c>
      <c r="AP42" s="223"/>
    </row>
    <row r="43" spans="1:42" outlineLevel="1" x14ac:dyDescent="0.25">
      <c r="A43" s="110" t="s">
        <v>1</v>
      </c>
      <c r="B43" s="33"/>
      <c r="C43" s="34" t="s">
        <v>1610</v>
      </c>
      <c r="D43" s="402" t="s">
        <v>82</v>
      </c>
      <c r="E43" s="403" t="s">
        <v>1033</v>
      </c>
      <c r="F43" s="36"/>
      <c r="G43" s="109" t="s">
        <v>248</v>
      </c>
      <c r="H43" s="36" t="s">
        <v>756</v>
      </c>
      <c r="I43" s="114">
        <v>45141</v>
      </c>
      <c r="J43" s="114">
        <v>45108</v>
      </c>
      <c r="K43" s="115" t="s">
        <v>717</v>
      </c>
      <c r="L43" s="115">
        <v>144</v>
      </c>
      <c r="M43" s="109" t="s">
        <v>763</v>
      </c>
      <c r="N43" s="116" t="s">
        <v>426</v>
      </c>
      <c r="O43" s="115" t="s">
        <v>1274</v>
      </c>
      <c r="P43" s="37" t="s">
        <v>426</v>
      </c>
      <c r="Q43" s="109" t="s">
        <v>1252</v>
      </c>
      <c r="R43" s="285" t="str">
        <f>LEFT(T43,3)</f>
        <v>627</v>
      </c>
      <c r="S43" s="285" t="str">
        <f>RIGHT(T43,4)</f>
        <v>1903</v>
      </c>
      <c r="T43" s="115" t="s">
        <v>406</v>
      </c>
      <c r="U43" s="33"/>
      <c r="V43" s="77"/>
      <c r="W43" s="289">
        <v>196041828</v>
      </c>
      <c r="X43" s="286">
        <v>5445606.333333333</v>
      </c>
      <c r="Y43" s="194">
        <v>1361401.5833333333</v>
      </c>
      <c r="Z43" s="194"/>
      <c r="AA43" s="287">
        <v>32673638</v>
      </c>
      <c r="AB43" s="194">
        <v>1361401.5833333333</v>
      </c>
      <c r="AC43" s="155">
        <v>1361401.5833333333</v>
      </c>
      <c r="AD43" s="194">
        <v>1361401.5833333333</v>
      </c>
      <c r="AE43" s="194">
        <v>1361401.5833333333</v>
      </c>
      <c r="AF43" s="194">
        <v>1361401.5833333333</v>
      </c>
      <c r="AG43" s="194">
        <v>1361401.5833333333</v>
      </c>
      <c r="AH43" s="194">
        <v>1361401.5833333333</v>
      </c>
      <c r="AI43" s="194">
        <v>1361401.5833333333</v>
      </c>
      <c r="AJ43" s="194">
        <v>1361401.5833333333</v>
      </c>
      <c r="AK43" s="194">
        <v>1361401.5833333333</v>
      </c>
      <c r="AL43" s="194">
        <v>1361401.5833333333</v>
      </c>
      <c r="AM43" s="194">
        <v>1361401.5833333333</v>
      </c>
      <c r="AN43" s="155">
        <f>SUM(AB43:AM43)</f>
        <v>16336819.000000002</v>
      </c>
      <c r="AO43" s="157">
        <f>AA43-AN43</f>
        <v>16336818.999999998</v>
      </c>
      <c r="AP43" s="223"/>
    </row>
    <row r="44" spans="1:42" outlineLevel="1" x14ac:dyDescent="0.25">
      <c r="A44" s="110" t="s">
        <v>1</v>
      </c>
      <c r="B44" s="33"/>
      <c r="C44" s="34" t="s">
        <v>1610</v>
      </c>
      <c r="D44" s="402" t="s">
        <v>82</v>
      </c>
      <c r="E44" s="403" t="s">
        <v>1036</v>
      </c>
      <c r="F44" s="36"/>
      <c r="G44" s="109" t="s">
        <v>1279</v>
      </c>
      <c r="H44" s="36" t="s">
        <v>1244</v>
      </c>
      <c r="I44" s="114">
        <v>45200</v>
      </c>
      <c r="J44" s="114">
        <v>45200</v>
      </c>
      <c r="K44" s="115" t="s">
        <v>783</v>
      </c>
      <c r="L44" s="115">
        <v>144</v>
      </c>
      <c r="M44" s="109" t="s">
        <v>763</v>
      </c>
      <c r="N44" s="116" t="s">
        <v>426</v>
      </c>
      <c r="O44" s="115" t="s">
        <v>1274</v>
      </c>
      <c r="P44" s="37" t="s">
        <v>426</v>
      </c>
      <c r="Q44" s="109" t="s">
        <v>1252</v>
      </c>
      <c r="R44" s="285" t="str">
        <f>LEFT(T44,3)</f>
        <v>627</v>
      </c>
      <c r="S44" s="285" t="str">
        <f>RIGHT(T44,4)</f>
        <v>1903</v>
      </c>
      <c r="T44" s="115" t="s">
        <v>406</v>
      </c>
      <c r="U44" s="33"/>
      <c r="V44" s="77"/>
      <c r="W44" s="289">
        <v>343273414</v>
      </c>
      <c r="X44" s="286">
        <v>5721223.5666666664</v>
      </c>
      <c r="Y44" s="194">
        <v>2383843.152777778</v>
      </c>
      <c r="Z44" s="194"/>
      <c r="AA44" s="287">
        <v>188800377</v>
      </c>
      <c r="AB44" s="194">
        <v>2383843.152777778</v>
      </c>
      <c r="AC44" s="155">
        <v>2383843.152777778</v>
      </c>
      <c r="AD44" s="194">
        <v>2383843.152777778</v>
      </c>
      <c r="AE44" s="194">
        <v>2383843.152777778</v>
      </c>
      <c r="AF44" s="194">
        <v>2383843.152777778</v>
      </c>
      <c r="AG44" s="194">
        <v>2383843.152777778</v>
      </c>
      <c r="AH44" s="194">
        <v>2383843.152777778</v>
      </c>
      <c r="AI44" s="194">
        <v>2383843.152777778</v>
      </c>
      <c r="AJ44" s="194">
        <v>2383843.152777778</v>
      </c>
      <c r="AK44" s="194">
        <v>2383843.152777778</v>
      </c>
      <c r="AL44" s="194">
        <v>2383843.152777778</v>
      </c>
      <c r="AM44" s="194">
        <v>2383843.152777778</v>
      </c>
      <c r="AN44" s="155">
        <f>SUM(AB44:AM44)</f>
        <v>28606117.833333328</v>
      </c>
      <c r="AO44" s="157">
        <f>AA44-AN44</f>
        <v>160194259.16666669</v>
      </c>
      <c r="AP44" s="223"/>
    </row>
    <row r="45" spans="1:42" outlineLevel="1" x14ac:dyDescent="0.25">
      <c r="A45" s="110" t="s">
        <v>1</v>
      </c>
      <c r="B45" s="33"/>
      <c r="C45" s="34" t="s">
        <v>1610</v>
      </c>
      <c r="D45" s="402" t="s">
        <v>82</v>
      </c>
      <c r="E45" s="403" t="s">
        <v>1037</v>
      </c>
      <c r="F45" s="36"/>
      <c r="G45" s="109" t="s">
        <v>1280</v>
      </c>
      <c r="H45" s="36" t="s">
        <v>1244</v>
      </c>
      <c r="I45" s="114">
        <v>45291</v>
      </c>
      <c r="J45" s="114">
        <v>45200</v>
      </c>
      <c r="K45" s="115" t="s">
        <v>783</v>
      </c>
      <c r="L45" s="115">
        <v>144</v>
      </c>
      <c r="M45" s="109" t="s">
        <v>763</v>
      </c>
      <c r="N45" s="116" t="s">
        <v>426</v>
      </c>
      <c r="O45" s="115" t="s">
        <v>1274</v>
      </c>
      <c r="P45" s="37" t="s">
        <v>426</v>
      </c>
      <c r="Q45" s="109" t="s">
        <v>1252</v>
      </c>
      <c r="R45" s="285" t="str">
        <f>LEFT(T45,3)</f>
        <v>627</v>
      </c>
      <c r="S45" s="285" t="str">
        <f>RIGHT(T45,4)</f>
        <v>1903</v>
      </c>
      <c r="T45" s="115" t="s">
        <v>406</v>
      </c>
      <c r="U45" s="33"/>
      <c r="V45" s="77"/>
      <c r="W45" s="289">
        <v>46757482</v>
      </c>
      <c r="X45" s="286">
        <v>779291.3666666667</v>
      </c>
      <c r="Y45" s="194">
        <v>324704.73611111112</v>
      </c>
      <c r="Z45" s="194"/>
      <c r="AA45" s="287">
        <v>25716615</v>
      </c>
      <c r="AB45" s="194">
        <v>324704.73611111112</v>
      </c>
      <c r="AC45" s="155">
        <v>324704.73611111112</v>
      </c>
      <c r="AD45" s="194">
        <v>324704.73611111112</v>
      </c>
      <c r="AE45" s="194">
        <v>324704.73611111112</v>
      </c>
      <c r="AF45" s="194">
        <v>324704.73611111112</v>
      </c>
      <c r="AG45" s="194">
        <v>324704.73611111112</v>
      </c>
      <c r="AH45" s="194">
        <v>324704.73611111112</v>
      </c>
      <c r="AI45" s="194">
        <v>324704.73611111112</v>
      </c>
      <c r="AJ45" s="194">
        <v>324704.73611111112</v>
      </c>
      <c r="AK45" s="194">
        <v>324704.73611111112</v>
      </c>
      <c r="AL45" s="194">
        <v>324704.73611111112</v>
      </c>
      <c r="AM45" s="194">
        <v>324704.73611111112</v>
      </c>
      <c r="AN45" s="155">
        <f>SUM(AB45:AM45)</f>
        <v>3896456.8333333326</v>
      </c>
      <c r="AO45" s="157">
        <f>AA45-AN45</f>
        <v>21820158.166666668</v>
      </c>
      <c r="AP45" s="223"/>
    </row>
    <row r="46" spans="1:42" outlineLevel="1" x14ac:dyDescent="0.25">
      <c r="A46" s="109"/>
      <c r="B46" s="109"/>
      <c r="C46" s="110" t="s">
        <v>197</v>
      </c>
      <c r="D46" s="402" t="s">
        <v>82</v>
      </c>
      <c r="E46" s="402" t="s">
        <v>1281</v>
      </c>
      <c r="F46" s="115"/>
      <c r="G46" s="109" t="s">
        <v>1282</v>
      </c>
      <c r="H46" s="375" t="s">
        <v>1258</v>
      </c>
      <c r="I46" s="114"/>
      <c r="J46" s="114"/>
      <c r="K46" s="115"/>
      <c r="L46" s="115">
        <v>144</v>
      </c>
      <c r="M46" s="109" t="s">
        <v>294</v>
      </c>
      <c r="N46" s="116" t="s">
        <v>450</v>
      </c>
      <c r="O46" s="115" t="s">
        <v>296</v>
      </c>
      <c r="P46" s="37" t="s">
        <v>1283</v>
      </c>
      <c r="Q46" s="109" t="s">
        <v>1252</v>
      </c>
      <c r="R46" s="285" t="s">
        <v>1259</v>
      </c>
      <c r="S46" s="285" t="s">
        <v>1260</v>
      </c>
      <c r="T46" s="115" t="s">
        <v>406</v>
      </c>
      <c r="U46" s="109"/>
      <c r="V46" s="109"/>
      <c r="W46" s="312">
        <v>5825852922</v>
      </c>
      <c r="X46" s="194"/>
      <c r="Y46" s="194">
        <v>40457312</v>
      </c>
      <c r="Z46" s="194"/>
      <c r="AA46" s="379">
        <v>5825852922</v>
      </c>
      <c r="AB46" s="194">
        <v>40457312</v>
      </c>
      <c r="AC46" s="109">
        <v>40457312</v>
      </c>
      <c r="AD46" s="194">
        <v>40457312</v>
      </c>
      <c r="AE46" s="194">
        <v>40457312</v>
      </c>
      <c r="AF46" s="194">
        <v>40457312</v>
      </c>
      <c r="AG46" s="194">
        <v>40457312</v>
      </c>
      <c r="AH46" s="194">
        <v>40457312</v>
      </c>
      <c r="AI46" s="194">
        <v>40457312</v>
      </c>
      <c r="AJ46" s="194">
        <v>40457312</v>
      </c>
      <c r="AK46" s="194">
        <v>40457312</v>
      </c>
      <c r="AL46" s="194">
        <v>40457312</v>
      </c>
      <c r="AM46" s="194">
        <v>40457312</v>
      </c>
      <c r="AN46" s="155">
        <v>485487744</v>
      </c>
      <c r="AO46" s="157">
        <v>5340365178</v>
      </c>
      <c r="AP46" s="301"/>
    </row>
    <row r="47" spans="1:42" s="42" customFormat="1" outlineLevel="1" x14ac:dyDescent="0.25">
      <c r="A47" s="110" t="s">
        <v>1</v>
      </c>
      <c r="B47" s="109"/>
      <c r="C47" s="110" t="s">
        <v>197</v>
      </c>
      <c r="D47" s="402" t="s">
        <v>82</v>
      </c>
      <c r="E47" s="403" t="s">
        <v>1053</v>
      </c>
      <c r="F47" s="115"/>
      <c r="G47" s="109" t="s">
        <v>293</v>
      </c>
      <c r="H47" s="36" t="s">
        <v>1244</v>
      </c>
      <c r="I47" s="114">
        <v>45747</v>
      </c>
      <c r="J47" s="114">
        <v>45748</v>
      </c>
      <c r="K47" s="115" t="s">
        <v>1247</v>
      </c>
      <c r="L47" s="115">
        <v>144</v>
      </c>
      <c r="M47" s="109" t="s">
        <v>294</v>
      </c>
      <c r="N47" s="116" t="s">
        <v>450</v>
      </c>
      <c r="O47" s="115" t="s">
        <v>296</v>
      </c>
      <c r="P47" s="37" t="s">
        <v>1283</v>
      </c>
      <c r="Q47" s="109" t="s">
        <v>1252</v>
      </c>
      <c r="R47" s="285" t="str">
        <f>LEFT(T47,3)</f>
        <v>627</v>
      </c>
      <c r="S47" s="285" t="str">
        <f>RIGHT(T47,4)</f>
        <v>1903</v>
      </c>
      <c r="T47" s="115" t="s">
        <v>406</v>
      </c>
      <c r="U47" s="109"/>
      <c r="V47" s="77"/>
      <c r="W47" s="289">
        <v>6670000000</v>
      </c>
      <c r="X47" s="286">
        <v>69479166.666666672</v>
      </c>
      <c r="Y47" s="194">
        <v>46319444.444444448</v>
      </c>
      <c r="Z47" s="194"/>
      <c r="AA47" s="287">
        <v>6044687500</v>
      </c>
      <c r="AB47" s="194">
        <v>46319444.444444448</v>
      </c>
      <c r="AC47" s="155">
        <v>46319444.444444448</v>
      </c>
      <c r="AD47" s="194">
        <v>46319444.444444448</v>
      </c>
      <c r="AE47" s="194">
        <v>46319444.444444448</v>
      </c>
      <c r="AF47" s="194">
        <v>46319444.444444448</v>
      </c>
      <c r="AG47" s="194">
        <v>46319444.444444448</v>
      </c>
      <c r="AH47" s="194">
        <v>46319444.444444448</v>
      </c>
      <c r="AI47" s="194">
        <v>46319444.444444448</v>
      </c>
      <c r="AJ47" s="194">
        <v>46319444.444444448</v>
      </c>
      <c r="AK47" s="194">
        <v>46319444.444444448</v>
      </c>
      <c r="AL47" s="194">
        <v>46319444.444444448</v>
      </c>
      <c r="AM47" s="194">
        <v>46319444.444444448</v>
      </c>
      <c r="AN47" s="155">
        <f>SUM(AB47:AM47)</f>
        <v>555833333.33333325</v>
      </c>
      <c r="AO47" s="157">
        <f>AA47-AN47</f>
        <v>5488854166.666667</v>
      </c>
      <c r="AP47" s="301"/>
    </row>
    <row r="48" spans="1:42" outlineLevel="1" x14ac:dyDescent="0.25">
      <c r="A48" s="109"/>
      <c r="B48" s="109"/>
      <c r="C48" s="110" t="s">
        <v>197</v>
      </c>
      <c r="D48" s="402" t="s">
        <v>82</v>
      </c>
      <c r="E48" s="402" t="s">
        <v>1284</v>
      </c>
      <c r="F48" s="115"/>
      <c r="G48" s="109" t="s">
        <v>1285</v>
      </c>
      <c r="H48" s="375" t="s">
        <v>1258</v>
      </c>
      <c r="I48" s="114"/>
      <c r="J48" s="114"/>
      <c r="K48" s="115"/>
      <c r="L48" s="115">
        <v>144</v>
      </c>
      <c r="M48" s="109" t="s">
        <v>755</v>
      </c>
      <c r="N48" s="116" t="s">
        <v>1286</v>
      </c>
      <c r="O48" s="115" t="s">
        <v>1287</v>
      </c>
      <c r="P48" s="37" t="s">
        <v>1288</v>
      </c>
      <c r="Q48" s="109" t="s">
        <v>1252</v>
      </c>
      <c r="R48" s="285" t="s">
        <v>1259</v>
      </c>
      <c r="S48" s="285" t="s">
        <v>1260</v>
      </c>
      <c r="T48" s="115" t="s">
        <v>406</v>
      </c>
      <c r="U48" s="109"/>
      <c r="V48" s="109"/>
      <c r="W48" s="312">
        <v>2362127925</v>
      </c>
      <c r="X48" s="194"/>
      <c r="Y48" s="194">
        <v>16403666</v>
      </c>
      <c r="Z48" s="194"/>
      <c r="AA48" s="379">
        <v>2362127925</v>
      </c>
      <c r="AB48" s="194">
        <v>16403666</v>
      </c>
      <c r="AC48" s="109">
        <v>16403666</v>
      </c>
      <c r="AD48" s="194">
        <v>16403666</v>
      </c>
      <c r="AE48" s="194">
        <v>16403666</v>
      </c>
      <c r="AF48" s="194">
        <v>16403666</v>
      </c>
      <c r="AG48" s="194">
        <v>16403666</v>
      </c>
      <c r="AH48" s="194">
        <v>16403666</v>
      </c>
      <c r="AI48" s="194">
        <v>16403666</v>
      </c>
      <c r="AJ48" s="194">
        <v>16403666</v>
      </c>
      <c r="AK48" s="194">
        <v>16403666</v>
      </c>
      <c r="AL48" s="194">
        <v>16403666</v>
      </c>
      <c r="AM48" s="194">
        <v>16403666</v>
      </c>
      <c r="AN48" s="155">
        <v>196843992</v>
      </c>
      <c r="AO48" s="157">
        <v>2165283933</v>
      </c>
      <c r="AP48" s="301"/>
    </row>
    <row r="49" spans="1:42" outlineLevel="1" x14ac:dyDescent="0.25">
      <c r="A49" s="109"/>
      <c r="B49" s="109"/>
      <c r="C49" s="110" t="s">
        <v>197</v>
      </c>
      <c r="D49" s="402" t="s">
        <v>82</v>
      </c>
      <c r="E49" s="402" t="s">
        <v>1289</v>
      </c>
      <c r="F49" s="115"/>
      <c r="G49" s="109" t="s">
        <v>1290</v>
      </c>
      <c r="H49" s="375" t="s">
        <v>1258</v>
      </c>
      <c r="I49" s="114"/>
      <c r="J49" s="114"/>
      <c r="K49" s="115"/>
      <c r="L49" s="115">
        <v>144</v>
      </c>
      <c r="M49" s="109" t="s">
        <v>755</v>
      </c>
      <c r="N49" s="116" t="s">
        <v>1286</v>
      </c>
      <c r="O49" s="115" t="s">
        <v>1287</v>
      </c>
      <c r="P49" s="37" t="s">
        <v>1288</v>
      </c>
      <c r="Q49" s="109" t="s">
        <v>1252</v>
      </c>
      <c r="R49" s="285" t="s">
        <v>1259</v>
      </c>
      <c r="S49" s="285" t="s">
        <v>1260</v>
      </c>
      <c r="T49" s="115" t="s">
        <v>406</v>
      </c>
      <c r="U49" s="109"/>
      <c r="V49" s="109"/>
      <c r="W49" s="312">
        <v>37770978823</v>
      </c>
      <c r="X49" s="194"/>
      <c r="Y49" s="194">
        <v>262298464</v>
      </c>
      <c r="Z49" s="194"/>
      <c r="AA49" s="379">
        <v>37770978823</v>
      </c>
      <c r="AB49" s="194">
        <v>262298464</v>
      </c>
      <c r="AC49" s="109">
        <v>262298464</v>
      </c>
      <c r="AD49" s="194">
        <v>262298464</v>
      </c>
      <c r="AE49" s="194">
        <v>262298464</v>
      </c>
      <c r="AF49" s="194">
        <v>262298464</v>
      </c>
      <c r="AG49" s="194">
        <v>262298464</v>
      </c>
      <c r="AH49" s="194">
        <v>262298464</v>
      </c>
      <c r="AI49" s="194">
        <v>262298464</v>
      </c>
      <c r="AJ49" s="194">
        <v>262298464</v>
      </c>
      <c r="AK49" s="194">
        <v>262298464</v>
      </c>
      <c r="AL49" s="194">
        <v>262298464</v>
      </c>
      <c r="AM49" s="194">
        <v>262298464</v>
      </c>
      <c r="AN49" s="155">
        <v>3147581568</v>
      </c>
      <c r="AO49" s="157">
        <v>34623397255</v>
      </c>
      <c r="AP49" s="301"/>
    </row>
    <row r="50" spans="1:42" outlineLevel="1" x14ac:dyDescent="0.25">
      <c r="A50" s="109"/>
      <c r="B50" s="109"/>
      <c r="C50" s="110" t="s">
        <v>229</v>
      </c>
      <c r="D50" s="402" t="s">
        <v>1291</v>
      </c>
      <c r="E50" s="403" t="s">
        <v>1292</v>
      </c>
      <c r="F50" s="115"/>
      <c r="G50" s="109" t="s">
        <v>237</v>
      </c>
      <c r="H50" s="36" t="s">
        <v>1293</v>
      </c>
      <c r="I50" s="114">
        <v>45625</v>
      </c>
      <c r="J50" s="114">
        <v>45627</v>
      </c>
      <c r="K50" s="115" t="s">
        <v>1294</v>
      </c>
      <c r="L50" s="115">
        <v>144</v>
      </c>
      <c r="M50" s="109" t="s">
        <v>453</v>
      </c>
      <c r="N50" s="116" t="s">
        <v>454</v>
      </c>
      <c r="O50" s="115" t="s">
        <v>239</v>
      </c>
      <c r="P50" s="37" t="s">
        <v>1295</v>
      </c>
      <c r="Q50" s="109" t="s">
        <v>1296</v>
      </c>
      <c r="R50" s="285" t="str">
        <f>LEFT(T50,3)</f>
        <v>627</v>
      </c>
      <c r="S50" s="285" t="str">
        <f>RIGHT(T50,4)</f>
        <v>1903</v>
      </c>
      <c r="T50" s="115" t="s">
        <v>406</v>
      </c>
      <c r="U50" s="109"/>
      <c r="V50" s="77"/>
      <c r="W50" s="289">
        <v>2648137998</v>
      </c>
      <c r="X50" s="286">
        <v>71571297.243243247</v>
      </c>
      <c r="Y50" s="194">
        <v>18389847.208333332</v>
      </c>
      <c r="Z50" s="194"/>
      <c r="AA50" s="287">
        <v>1717711134</v>
      </c>
      <c r="AB50" s="194">
        <v>18389847.208333332</v>
      </c>
      <c r="AC50" s="155">
        <v>18389847.208333332</v>
      </c>
      <c r="AD50" s="194">
        <v>18389847.208333332</v>
      </c>
      <c r="AE50" s="194">
        <v>18389847.208333332</v>
      </c>
      <c r="AF50" s="194">
        <v>18389847.208333332</v>
      </c>
      <c r="AG50" s="194">
        <v>18389847.208333332</v>
      </c>
      <c r="AH50" s="194">
        <v>18389847.208333332</v>
      </c>
      <c r="AI50" s="194">
        <v>18389847.208333332</v>
      </c>
      <c r="AJ50" s="194">
        <v>18389847.208333332</v>
      </c>
      <c r="AK50" s="194">
        <v>18389847.208333332</v>
      </c>
      <c r="AL50" s="194">
        <v>18389847.208333332</v>
      </c>
      <c r="AM50" s="194">
        <v>18389847.208333332</v>
      </c>
      <c r="AN50" s="155">
        <f>SUM(AB50:AM50)</f>
        <v>220678166.50000003</v>
      </c>
      <c r="AO50" s="157">
        <f>AA50-AN50</f>
        <v>1497032967.5</v>
      </c>
      <c r="AP50" s="301"/>
    </row>
    <row r="51" spans="1:42" outlineLevel="1" x14ac:dyDescent="0.25">
      <c r="A51" s="110" t="s">
        <v>1</v>
      </c>
      <c r="B51" s="33"/>
      <c r="C51" s="32" t="s">
        <v>229</v>
      </c>
      <c r="D51" s="402" t="s">
        <v>82</v>
      </c>
      <c r="E51" s="403" t="s">
        <v>1164</v>
      </c>
      <c r="F51" s="36"/>
      <c r="G51" s="109" t="s">
        <v>400</v>
      </c>
      <c r="H51" s="36" t="s">
        <v>756</v>
      </c>
      <c r="I51" s="114">
        <v>45383</v>
      </c>
      <c r="J51" s="114">
        <v>45413</v>
      </c>
      <c r="K51" s="115" t="s">
        <v>783</v>
      </c>
      <c r="L51" s="115">
        <v>144</v>
      </c>
      <c r="M51" s="109" t="s">
        <v>453</v>
      </c>
      <c r="N51" s="116" t="s">
        <v>454</v>
      </c>
      <c r="O51" s="115" t="s">
        <v>239</v>
      </c>
      <c r="P51" s="37" t="s">
        <v>1295</v>
      </c>
      <c r="Q51" s="109" t="s">
        <v>1252</v>
      </c>
      <c r="R51" s="285" t="str">
        <f>LEFT(T51,3)</f>
        <v>627</v>
      </c>
      <c r="S51" s="285" t="str">
        <f>RIGHT(T51,4)</f>
        <v>1903</v>
      </c>
      <c r="T51" s="115" t="s">
        <v>406</v>
      </c>
      <c r="U51" s="33"/>
      <c r="V51" s="77"/>
      <c r="W51" s="289">
        <v>1470802869</v>
      </c>
      <c r="X51" s="286">
        <v>24513381.149999999</v>
      </c>
      <c r="Y51" s="194">
        <v>10213908.8125</v>
      </c>
      <c r="Z51" s="194"/>
      <c r="AA51" s="287">
        <v>980535246</v>
      </c>
      <c r="AB51" s="194">
        <v>10213908.8125</v>
      </c>
      <c r="AC51" s="155">
        <v>10213908.8125</v>
      </c>
      <c r="AD51" s="194">
        <v>10213908.8125</v>
      </c>
      <c r="AE51" s="194">
        <v>10213908.8125</v>
      </c>
      <c r="AF51" s="194">
        <v>10213908.8125</v>
      </c>
      <c r="AG51" s="194">
        <v>10213908.8125</v>
      </c>
      <c r="AH51" s="194">
        <v>10213908.8125</v>
      </c>
      <c r="AI51" s="194">
        <v>10213908.8125</v>
      </c>
      <c r="AJ51" s="194">
        <v>10213908.8125</v>
      </c>
      <c r="AK51" s="194">
        <v>10213908.8125</v>
      </c>
      <c r="AL51" s="194">
        <v>10213908.8125</v>
      </c>
      <c r="AM51" s="194">
        <v>10213908.8125</v>
      </c>
      <c r="AN51" s="155">
        <f>SUM(AB51:AM51)</f>
        <v>122566905.75</v>
      </c>
      <c r="AO51" s="157">
        <f>AA51-AN51</f>
        <v>857968340.25</v>
      </c>
      <c r="AP51" s="223"/>
    </row>
    <row r="52" spans="1:42" outlineLevel="1" x14ac:dyDescent="0.25">
      <c r="A52" s="109"/>
      <c r="B52" s="109"/>
      <c r="C52" s="110" t="s">
        <v>213</v>
      </c>
      <c r="D52" s="402" t="s">
        <v>82</v>
      </c>
      <c r="E52" s="402" t="s">
        <v>1297</v>
      </c>
      <c r="F52" s="115"/>
      <c r="G52" s="109" t="s">
        <v>1298</v>
      </c>
      <c r="H52" s="375" t="s">
        <v>1258</v>
      </c>
      <c r="I52" s="114"/>
      <c r="J52" s="114"/>
      <c r="K52" s="115"/>
      <c r="L52" s="115">
        <v>144</v>
      </c>
      <c r="M52" s="109" t="s">
        <v>292</v>
      </c>
      <c r="N52" s="116" t="s">
        <v>1299</v>
      </c>
      <c r="O52" s="115" t="s">
        <v>253</v>
      </c>
      <c r="P52" s="37" t="s">
        <v>1300</v>
      </c>
      <c r="Q52" s="109" t="s">
        <v>1252</v>
      </c>
      <c r="R52" s="285" t="s">
        <v>1259</v>
      </c>
      <c r="S52" s="285" t="s">
        <v>1260</v>
      </c>
      <c r="T52" s="115" t="s">
        <v>406</v>
      </c>
      <c r="U52" s="109"/>
      <c r="V52" s="109"/>
      <c r="W52" s="312">
        <v>10986846578</v>
      </c>
      <c r="X52" s="194"/>
      <c r="Y52" s="194">
        <v>76297546</v>
      </c>
      <c r="Z52" s="194"/>
      <c r="AA52" s="379">
        <v>10986846578</v>
      </c>
      <c r="AB52" s="194">
        <v>76297546</v>
      </c>
      <c r="AC52" s="109">
        <v>76297546</v>
      </c>
      <c r="AD52" s="194">
        <v>76297546</v>
      </c>
      <c r="AE52" s="194">
        <v>76297546</v>
      </c>
      <c r="AF52" s="194">
        <v>76297546</v>
      </c>
      <c r="AG52" s="194">
        <v>76297546</v>
      </c>
      <c r="AH52" s="194">
        <v>76297546</v>
      </c>
      <c r="AI52" s="194">
        <v>76297546</v>
      </c>
      <c r="AJ52" s="194">
        <v>76297546</v>
      </c>
      <c r="AK52" s="194">
        <v>76297546</v>
      </c>
      <c r="AL52" s="194">
        <v>76297546</v>
      </c>
      <c r="AM52" s="194">
        <v>76297546</v>
      </c>
      <c r="AN52" s="155">
        <v>915570552</v>
      </c>
      <c r="AO52" s="157">
        <v>10071276026</v>
      </c>
      <c r="AP52" s="301"/>
    </row>
    <row r="53" spans="1:42" outlineLevel="1" x14ac:dyDescent="0.25">
      <c r="A53" s="110" t="s">
        <v>1</v>
      </c>
      <c r="B53" s="33"/>
      <c r="C53" s="32" t="s">
        <v>213</v>
      </c>
      <c r="D53" s="402" t="s">
        <v>82</v>
      </c>
      <c r="E53" s="403" t="s">
        <v>1035</v>
      </c>
      <c r="F53" s="36"/>
      <c r="G53" s="109" t="s">
        <v>252</v>
      </c>
      <c r="H53" s="36" t="s">
        <v>756</v>
      </c>
      <c r="I53" s="114">
        <v>45170</v>
      </c>
      <c r="J53" s="114">
        <v>45170</v>
      </c>
      <c r="K53" s="115" t="s">
        <v>783</v>
      </c>
      <c r="L53" s="115">
        <v>144</v>
      </c>
      <c r="M53" s="109" t="s">
        <v>292</v>
      </c>
      <c r="N53" s="116" t="s">
        <v>1299</v>
      </c>
      <c r="O53" s="115" t="s">
        <v>253</v>
      </c>
      <c r="P53" s="37" t="s">
        <v>1300</v>
      </c>
      <c r="Q53" s="109" t="s">
        <v>1252</v>
      </c>
      <c r="R53" s="285" t="str">
        <f>LEFT(T53,3)</f>
        <v>627</v>
      </c>
      <c r="S53" s="285" t="str">
        <f>RIGHT(T53,4)</f>
        <v>1903</v>
      </c>
      <c r="T53" s="115" t="s">
        <v>406</v>
      </c>
      <c r="U53" s="33"/>
      <c r="V53" s="77"/>
      <c r="W53" s="289">
        <v>2381394958</v>
      </c>
      <c r="X53" s="286">
        <v>39689915.966666669</v>
      </c>
      <c r="Y53" s="194">
        <v>16537464.986111112</v>
      </c>
      <c r="Z53" s="194"/>
      <c r="AA53" s="287">
        <v>1270077311</v>
      </c>
      <c r="AB53" s="194">
        <v>16537464.986111112</v>
      </c>
      <c r="AC53" s="155">
        <v>16537464.986111112</v>
      </c>
      <c r="AD53" s="194">
        <v>16537464.986111112</v>
      </c>
      <c r="AE53" s="194">
        <v>16537464.986111112</v>
      </c>
      <c r="AF53" s="194">
        <v>16537464.986111112</v>
      </c>
      <c r="AG53" s="194">
        <v>16537464.986111112</v>
      </c>
      <c r="AH53" s="194">
        <v>16537464.986111112</v>
      </c>
      <c r="AI53" s="194">
        <v>16537464.986111112</v>
      </c>
      <c r="AJ53" s="194">
        <v>16537464.986111112</v>
      </c>
      <c r="AK53" s="194">
        <v>16537464.986111112</v>
      </c>
      <c r="AL53" s="194">
        <v>16537464.986111112</v>
      </c>
      <c r="AM53" s="194">
        <v>16537464.986111112</v>
      </c>
      <c r="AN53" s="155">
        <f>SUM(AB53:AM53)</f>
        <v>198449579.83333328</v>
      </c>
      <c r="AO53" s="157">
        <f>AA53-AN53</f>
        <v>1071627731.1666667</v>
      </c>
      <c r="AP53" s="223"/>
    </row>
    <row r="54" spans="1:42" s="42" customFormat="1" ht="25" outlineLevel="1" x14ac:dyDescent="0.25">
      <c r="A54" s="110" t="s">
        <v>1</v>
      </c>
      <c r="B54" s="33"/>
      <c r="C54" s="32" t="s">
        <v>213</v>
      </c>
      <c r="D54" s="402" t="s">
        <v>82</v>
      </c>
      <c r="E54" s="403" t="s">
        <v>1158</v>
      </c>
      <c r="F54" s="36"/>
      <c r="G54" s="109" t="s">
        <v>361</v>
      </c>
      <c r="H54" s="36" t="s">
        <v>1244</v>
      </c>
      <c r="I54" s="114">
        <v>45260</v>
      </c>
      <c r="J54" s="114">
        <v>45231</v>
      </c>
      <c r="K54" s="115" t="s">
        <v>783</v>
      </c>
      <c r="L54" s="115">
        <v>144</v>
      </c>
      <c r="M54" s="109" t="s">
        <v>292</v>
      </c>
      <c r="N54" s="116" t="s">
        <v>1299</v>
      </c>
      <c r="O54" s="115" t="s">
        <v>253</v>
      </c>
      <c r="P54" s="37" t="s">
        <v>1300</v>
      </c>
      <c r="Q54" s="109" t="s">
        <v>1252</v>
      </c>
      <c r="R54" s="285" t="str">
        <f>LEFT(T54,3)</f>
        <v>627</v>
      </c>
      <c r="S54" s="285" t="str">
        <f>RIGHT(T54,4)</f>
        <v>1903</v>
      </c>
      <c r="T54" s="115" t="s">
        <v>406</v>
      </c>
      <c r="U54" s="33"/>
      <c r="V54" s="77"/>
      <c r="W54" s="289">
        <v>596514760</v>
      </c>
      <c r="X54" s="286">
        <v>9941912.666666666</v>
      </c>
      <c r="Y54" s="194">
        <v>4142463.611111111</v>
      </c>
      <c r="Z54" s="194"/>
      <c r="AA54" s="287">
        <v>338025031</v>
      </c>
      <c r="AB54" s="194">
        <v>4142463.611111111</v>
      </c>
      <c r="AC54" s="155">
        <v>4142463.611111111</v>
      </c>
      <c r="AD54" s="194">
        <v>4142463.611111111</v>
      </c>
      <c r="AE54" s="194">
        <v>4142463.611111111</v>
      </c>
      <c r="AF54" s="194">
        <v>4142463.611111111</v>
      </c>
      <c r="AG54" s="194">
        <v>4142463.611111111</v>
      </c>
      <c r="AH54" s="194">
        <v>4142463.611111111</v>
      </c>
      <c r="AI54" s="194">
        <v>4142463.611111111</v>
      </c>
      <c r="AJ54" s="194">
        <v>4142463.611111111</v>
      </c>
      <c r="AK54" s="194">
        <v>4142463.611111111</v>
      </c>
      <c r="AL54" s="194">
        <v>4142463.611111111</v>
      </c>
      <c r="AM54" s="194">
        <v>4142463.611111111</v>
      </c>
      <c r="AN54" s="155">
        <f>SUM(AB54:AM54)</f>
        <v>49709563.333333336</v>
      </c>
      <c r="AO54" s="157">
        <f>AA54-AN54</f>
        <v>288315467.66666669</v>
      </c>
      <c r="AP54" s="216" t="s">
        <v>1301</v>
      </c>
    </row>
    <row r="55" spans="1:42" s="42" customFormat="1" outlineLevel="1" x14ac:dyDescent="0.25">
      <c r="A55" s="110" t="s">
        <v>1</v>
      </c>
      <c r="B55" s="109"/>
      <c r="C55" s="32" t="s">
        <v>213</v>
      </c>
      <c r="D55" s="402" t="s">
        <v>82</v>
      </c>
      <c r="E55" s="403" t="s">
        <v>1052</v>
      </c>
      <c r="F55" s="115"/>
      <c r="G55" s="109" t="s">
        <v>291</v>
      </c>
      <c r="H55" s="36" t="s">
        <v>1244</v>
      </c>
      <c r="I55" s="114">
        <v>45714</v>
      </c>
      <c r="J55" s="114">
        <v>45717</v>
      </c>
      <c r="K55" s="115" t="s">
        <v>717</v>
      </c>
      <c r="L55" s="115">
        <v>144</v>
      </c>
      <c r="M55" s="109" t="s">
        <v>292</v>
      </c>
      <c r="N55" s="116" t="s">
        <v>1299</v>
      </c>
      <c r="O55" s="115" t="s">
        <v>253</v>
      </c>
      <c r="P55" s="37" t="s">
        <v>1300</v>
      </c>
      <c r="Q55" s="109" t="s">
        <v>1252</v>
      </c>
      <c r="R55" s="285" t="str">
        <f>LEFT(T55,3)</f>
        <v>627</v>
      </c>
      <c r="S55" s="285" t="str">
        <f>RIGHT(T55,4)</f>
        <v>1903</v>
      </c>
      <c r="T55" s="115" t="s">
        <v>406</v>
      </c>
      <c r="U55" s="109"/>
      <c r="V55" s="77"/>
      <c r="W55" s="289">
        <v>432632369</v>
      </c>
      <c r="X55" s="286">
        <v>12017565.805555556</v>
      </c>
      <c r="Y55" s="194">
        <v>3004391.451388889</v>
      </c>
      <c r="Z55" s="194"/>
      <c r="AA55" s="287">
        <v>312456711</v>
      </c>
      <c r="AB55" s="194">
        <v>3004391.451388889</v>
      </c>
      <c r="AC55" s="155">
        <v>3004391.451388889</v>
      </c>
      <c r="AD55" s="194">
        <v>3004391.451388889</v>
      </c>
      <c r="AE55" s="194">
        <v>3004391.451388889</v>
      </c>
      <c r="AF55" s="194">
        <v>3004391.451388889</v>
      </c>
      <c r="AG55" s="194">
        <v>3004391.451388889</v>
      </c>
      <c r="AH55" s="194">
        <v>3004391.451388889</v>
      </c>
      <c r="AI55" s="194">
        <v>3004391.451388889</v>
      </c>
      <c r="AJ55" s="194">
        <v>3004391.451388889</v>
      </c>
      <c r="AK55" s="194">
        <v>3004391.451388889</v>
      </c>
      <c r="AL55" s="194">
        <v>3004391.451388889</v>
      </c>
      <c r="AM55" s="194">
        <v>3004391.451388889</v>
      </c>
      <c r="AN55" s="155">
        <f>SUM(AB55:AM55)</f>
        <v>36052697.416666664</v>
      </c>
      <c r="AO55" s="157">
        <f>AA55-AN55</f>
        <v>276404013.58333331</v>
      </c>
      <c r="AP55" s="301"/>
    </row>
    <row r="56" spans="1:42" outlineLevel="1" x14ac:dyDescent="0.25">
      <c r="A56" s="109"/>
      <c r="B56" s="109"/>
      <c r="C56" s="32" t="s">
        <v>213</v>
      </c>
      <c r="D56" s="402" t="s">
        <v>82</v>
      </c>
      <c r="E56" s="402" t="s">
        <v>1302</v>
      </c>
      <c r="F56" s="115"/>
      <c r="G56" s="109" t="s">
        <v>1303</v>
      </c>
      <c r="H56" s="375" t="s">
        <v>1258</v>
      </c>
      <c r="I56" s="114"/>
      <c r="J56" s="114"/>
      <c r="K56" s="115"/>
      <c r="L56" s="115">
        <v>144</v>
      </c>
      <c r="M56" s="109" t="s">
        <v>292</v>
      </c>
      <c r="N56" s="116" t="s">
        <v>1299</v>
      </c>
      <c r="O56" s="115" t="s">
        <v>253</v>
      </c>
      <c r="P56" s="37" t="s">
        <v>1300</v>
      </c>
      <c r="Q56" s="109" t="s">
        <v>1252</v>
      </c>
      <c r="R56" s="285" t="s">
        <v>1259</v>
      </c>
      <c r="S56" s="285" t="s">
        <v>1260</v>
      </c>
      <c r="T56" s="115" t="s">
        <v>406</v>
      </c>
      <c r="U56" s="109"/>
      <c r="V56" s="109"/>
      <c r="W56" s="312">
        <v>5913193824</v>
      </c>
      <c r="X56" s="194"/>
      <c r="Y56" s="194">
        <v>41063846</v>
      </c>
      <c r="Z56" s="194"/>
      <c r="AA56" s="379">
        <v>5913193824</v>
      </c>
      <c r="AB56" s="194">
        <v>41063846</v>
      </c>
      <c r="AC56" s="109">
        <v>41063846</v>
      </c>
      <c r="AD56" s="194">
        <v>41063846</v>
      </c>
      <c r="AE56" s="194">
        <v>41063846</v>
      </c>
      <c r="AF56" s="194">
        <v>41063846</v>
      </c>
      <c r="AG56" s="194">
        <v>41063846</v>
      </c>
      <c r="AH56" s="194">
        <v>41063846</v>
      </c>
      <c r="AI56" s="194">
        <v>41063846</v>
      </c>
      <c r="AJ56" s="194">
        <v>41063846</v>
      </c>
      <c r="AK56" s="194">
        <v>41063846</v>
      </c>
      <c r="AL56" s="194">
        <v>41063846</v>
      </c>
      <c r="AM56" s="194">
        <v>41063846</v>
      </c>
      <c r="AN56" s="155">
        <v>492766152</v>
      </c>
      <c r="AO56" s="157">
        <v>5420427672</v>
      </c>
      <c r="AP56" s="301"/>
    </row>
    <row r="57" spans="1:42" outlineLevel="1" x14ac:dyDescent="0.25">
      <c r="A57" s="109"/>
      <c r="B57" s="109"/>
      <c r="C57" s="32" t="s">
        <v>213</v>
      </c>
      <c r="D57" s="402" t="s">
        <v>82</v>
      </c>
      <c r="E57" s="402" t="s">
        <v>1304</v>
      </c>
      <c r="F57" s="115"/>
      <c r="G57" s="109" t="s">
        <v>1305</v>
      </c>
      <c r="H57" s="375" t="s">
        <v>1258</v>
      </c>
      <c r="I57" s="114"/>
      <c r="J57" s="114"/>
      <c r="K57" s="115"/>
      <c r="L57" s="115">
        <v>144</v>
      </c>
      <c r="M57" s="109" t="s">
        <v>292</v>
      </c>
      <c r="N57" s="116" t="s">
        <v>1299</v>
      </c>
      <c r="O57" s="115" t="s">
        <v>253</v>
      </c>
      <c r="P57" s="37" t="s">
        <v>1300</v>
      </c>
      <c r="Q57" s="109" t="s">
        <v>1252</v>
      </c>
      <c r="R57" s="285" t="s">
        <v>1259</v>
      </c>
      <c r="S57" s="285" t="s">
        <v>1260</v>
      </c>
      <c r="T57" s="115" t="s">
        <v>406</v>
      </c>
      <c r="U57" s="109"/>
      <c r="V57" s="109"/>
      <c r="W57" s="312">
        <v>2638142335</v>
      </c>
      <c r="X57" s="194"/>
      <c r="Y57" s="194">
        <v>18320433</v>
      </c>
      <c r="Z57" s="194"/>
      <c r="AA57" s="379">
        <v>2638142335</v>
      </c>
      <c r="AB57" s="194">
        <v>18320433</v>
      </c>
      <c r="AC57" s="109">
        <v>18320433</v>
      </c>
      <c r="AD57" s="194">
        <v>18320433</v>
      </c>
      <c r="AE57" s="194">
        <v>18320433</v>
      </c>
      <c r="AF57" s="194">
        <v>18320433</v>
      </c>
      <c r="AG57" s="194">
        <v>18320433</v>
      </c>
      <c r="AH57" s="194">
        <v>18320433</v>
      </c>
      <c r="AI57" s="194">
        <v>18320433</v>
      </c>
      <c r="AJ57" s="194">
        <v>18320433</v>
      </c>
      <c r="AK57" s="194">
        <v>18320433</v>
      </c>
      <c r="AL57" s="194">
        <v>18320433</v>
      </c>
      <c r="AM57" s="194">
        <v>18320433</v>
      </c>
      <c r="AN57" s="155">
        <v>219845196</v>
      </c>
      <c r="AO57" s="157">
        <v>2418297139</v>
      </c>
      <c r="AP57" s="301"/>
    </row>
    <row r="58" spans="1:42" outlineLevel="1" x14ac:dyDescent="0.25">
      <c r="A58" s="109"/>
      <c r="B58" s="109"/>
      <c r="C58" s="110" t="s">
        <v>229</v>
      </c>
      <c r="D58" s="402" t="s">
        <v>82</v>
      </c>
      <c r="E58" s="402" t="s">
        <v>1306</v>
      </c>
      <c r="F58" s="115"/>
      <c r="G58" s="109" t="s">
        <v>1307</v>
      </c>
      <c r="H58" s="375" t="s">
        <v>1258</v>
      </c>
      <c r="I58" s="114"/>
      <c r="J58" s="114"/>
      <c r="K58" s="115"/>
      <c r="L58" s="115">
        <v>144</v>
      </c>
      <c r="M58" s="109" t="s">
        <v>750</v>
      </c>
      <c r="N58" s="116" t="s">
        <v>434</v>
      </c>
      <c r="O58" s="115" t="s">
        <v>251</v>
      </c>
      <c r="P58" s="37" t="s">
        <v>1308</v>
      </c>
      <c r="Q58" s="109" t="s">
        <v>1252</v>
      </c>
      <c r="R58" s="285" t="s">
        <v>1259</v>
      </c>
      <c r="S58" s="285" t="s">
        <v>1260</v>
      </c>
      <c r="T58" s="115" t="s">
        <v>406</v>
      </c>
      <c r="U58" s="109"/>
      <c r="V58" s="109"/>
      <c r="W58" s="312">
        <v>10986846578</v>
      </c>
      <c r="X58" s="194"/>
      <c r="Y58" s="194">
        <v>76297546</v>
      </c>
      <c r="Z58" s="194"/>
      <c r="AA58" s="379">
        <v>10986846578</v>
      </c>
      <c r="AB58" s="194">
        <v>76297546</v>
      </c>
      <c r="AC58" s="109">
        <v>76297546</v>
      </c>
      <c r="AD58" s="194">
        <v>76297546</v>
      </c>
      <c r="AE58" s="194">
        <v>76297546</v>
      </c>
      <c r="AF58" s="194">
        <v>76297546</v>
      </c>
      <c r="AG58" s="194">
        <v>76297546</v>
      </c>
      <c r="AH58" s="194">
        <v>76297546</v>
      </c>
      <c r="AI58" s="194">
        <v>76297546</v>
      </c>
      <c r="AJ58" s="194">
        <v>76297546</v>
      </c>
      <c r="AK58" s="194">
        <v>76297546</v>
      </c>
      <c r="AL58" s="194">
        <v>76297546</v>
      </c>
      <c r="AM58" s="194">
        <v>76297546</v>
      </c>
      <c r="AN58" s="155">
        <v>915570552</v>
      </c>
      <c r="AO58" s="157">
        <v>10071276026</v>
      </c>
      <c r="AP58" s="301"/>
    </row>
    <row r="59" spans="1:42" outlineLevel="1" x14ac:dyDescent="0.25">
      <c r="A59" s="110" t="s">
        <v>1</v>
      </c>
      <c r="B59" s="33"/>
      <c r="C59" s="32" t="s">
        <v>229</v>
      </c>
      <c r="D59" s="402" t="s">
        <v>82</v>
      </c>
      <c r="E59" s="403" t="s">
        <v>1034</v>
      </c>
      <c r="F59" s="36"/>
      <c r="G59" s="109" t="s">
        <v>250</v>
      </c>
      <c r="H59" s="36" t="s">
        <v>756</v>
      </c>
      <c r="I59" s="114">
        <v>45170</v>
      </c>
      <c r="J59" s="114">
        <v>45170</v>
      </c>
      <c r="K59" s="115" t="s">
        <v>783</v>
      </c>
      <c r="L59" s="115">
        <v>144</v>
      </c>
      <c r="M59" s="109" t="s">
        <v>750</v>
      </c>
      <c r="N59" s="116" t="s">
        <v>434</v>
      </c>
      <c r="O59" s="115" t="s">
        <v>251</v>
      </c>
      <c r="P59" s="37" t="s">
        <v>1308</v>
      </c>
      <c r="Q59" s="109" t="s">
        <v>1252</v>
      </c>
      <c r="R59" s="285" t="str">
        <f>LEFT(T59,3)</f>
        <v>627</v>
      </c>
      <c r="S59" s="285" t="str">
        <f>RIGHT(T59,4)</f>
        <v>1903</v>
      </c>
      <c r="T59" s="115" t="s">
        <v>406</v>
      </c>
      <c r="U59" s="33"/>
      <c r="V59" s="77"/>
      <c r="W59" s="289">
        <v>3033103521</v>
      </c>
      <c r="X59" s="286">
        <v>50551725.350000001</v>
      </c>
      <c r="Y59" s="194">
        <v>21063218.895833332</v>
      </c>
      <c r="Z59" s="194"/>
      <c r="AA59" s="287">
        <v>1617705411</v>
      </c>
      <c r="AB59" s="194">
        <v>21063218.895833332</v>
      </c>
      <c r="AC59" s="155">
        <v>21063218.895833332</v>
      </c>
      <c r="AD59" s="194">
        <v>21063218.895833332</v>
      </c>
      <c r="AE59" s="194">
        <v>21063218.895833332</v>
      </c>
      <c r="AF59" s="194">
        <v>21063218.895833332</v>
      </c>
      <c r="AG59" s="194">
        <v>21063218.895833332</v>
      </c>
      <c r="AH59" s="194">
        <v>21063218.895833332</v>
      </c>
      <c r="AI59" s="194">
        <v>21063218.895833332</v>
      </c>
      <c r="AJ59" s="194">
        <v>21063218.895833332</v>
      </c>
      <c r="AK59" s="194">
        <v>21063218.895833332</v>
      </c>
      <c r="AL59" s="194">
        <v>21063218.895833332</v>
      </c>
      <c r="AM59" s="194">
        <v>21063218.895833332</v>
      </c>
      <c r="AN59" s="155">
        <f>SUM(AB59:AM59)</f>
        <v>252758626.75000003</v>
      </c>
      <c r="AO59" s="157">
        <f>AA59-AN59</f>
        <v>1364946784.25</v>
      </c>
      <c r="AP59" s="223"/>
    </row>
    <row r="60" spans="1:42" outlineLevel="1" x14ac:dyDescent="0.25">
      <c r="A60" s="109"/>
      <c r="B60" s="109"/>
      <c r="C60" s="110" t="s">
        <v>229</v>
      </c>
      <c r="D60" s="402" t="s">
        <v>82</v>
      </c>
      <c r="E60" s="402" t="s">
        <v>1309</v>
      </c>
      <c r="F60" s="115"/>
      <c r="G60" s="109" t="s">
        <v>1310</v>
      </c>
      <c r="H60" s="375" t="s">
        <v>1258</v>
      </c>
      <c r="I60" s="114"/>
      <c r="J60" s="114"/>
      <c r="K60" s="115"/>
      <c r="L60" s="115">
        <v>144</v>
      </c>
      <c r="M60" s="109" t="s">
        <v>750</v>
      </c>
      <c r="N60" s="116" t="s">
        <v>434</v>
      </c>
      <c r="O60" s="115" t="s">
        <v>251</v>
      </c>
      <c r="P60" s="37" t="s">
        <v>1308</v>
      </c>
      <c r="Q60" s="109" t="s">
        <v>1252</v>
      </c>
      <c r="R60" s="285" t="s">
        <v>1259</v>
      </c>
      <c r="S60" s="285" t="s">
        <v>1260</v>
      </c>
      <c r="T60" s="115" t="s">
        <v>406</v>
      </c>
      <c r="U60" s="109"/>
      <c r="V60" s="109"/>
      <c r="W60" s="312">
        <v>1511728468</v>
      </c>
      <c r="X60" s="194"/>
      <c r="Y60" s="194">
        <v>10498114</v>
      </c>
      <c r="Z60" s="194"/>
      <c r="AA60" s="379">
        <v>1511728468</v>
      </c>
      <c r="AB60" s="194">
        <v>10498114</v>
      </c>
      <c r="AC60" s="109">
        <v>10498114</v>
      </c>
      <c r="AD60" s="194">
        <v>10498114</v>
      </c>
      <c r="AE60" s="194">
        <v>10498114</v>
      </c>
      <c r="AF60" s="194">
        <v>10498114</v>
      </c>
      <c r="AG60" s="194">
        <v>10498114</v>
      </c>
      <c r="AH60" s="194">
        <v>10498114</v>
      </c>
      <c r="AI60" s="194">
        <v>10498114</v>
      </c>
      <c r="AJ60" s="194">
        <v>10498114</v>
      </c>
      <c r="AK60" s="194">
        <v>10498114</v>
      </c>
      <c r="AL60" s="194">
        <v>10498114</v>
      </c>
      <c r="AM60" s="194">
        <v>10498114</v>
      </c>
      <c r="AN60" s="155">
        <v>125977368</v>
      </c>
      <c r="AO60" s="157">
        <v>1385751100</v>
      </c>
      <c r="AP60" s="301"/>
    </row>
    <row r="61" spans="1:42" outlineLevel="1" x14ac:dyDescent="0.25">
      <c r="A61" s="109"/>
      <c r="B61" s="109"/>
      <c r="C61" s="110" t="s">
        <v>229</v>
      </c>
      <c r="D61" s="402" t="s">
        <v>82</v>
      </c>
      <c r="E61" s="402" t="s">
        <v>1311</v>
      </c>
      <c r="F61" s="115"/>
      <c r="G61" s="109" t="s">
        <v>1312</v>
      </c>
      <c r="H61" s="375" t="s">
        <v>1258</v>
      </c>
      <c r="I61" s="114"/>
      <c r="J61" s="114"/>
      <c r="K61" s="115"/>
      <c r="L61" s="115">
        <v>144</v>
      </c>
      <c r="M61" s="109" t="s">
        <v>456</v>
      </c>
      <c r="N61" s="116" t="s">
        <v>457</v>
      </c>
      <c r="O61" s="115" t="s">
        <v>363</v>
      </c>
      <c r="P61" s="37" t="s">
        <v>1313</v>
      </c>
      <c r="Q61" s="109" t="s">
        <v>1252</v>
      </c>
      <c r="R61" s="285" t="s">
        <v>1259</v>
      </c>
      <c r="S61" s="285" t="s">
        <v>1260</v>
      </c>
      <c r="T61" s="115" t="s">
        <v>406</v>
      </c>
      <c r="U61" s="109"/>
      <c r="V61" s="109"/>
      <c r="W61" s="312">
        <v>2219731018</v>
      </c>
      <c r="X61" s="194"/>
      <c r="Y61" s="194">
        <v>15414799</v>
      </c>
      <c r="Z61" s="194"/>
      <c r="AA61" s="379">
        <v>2219731018</v>
      </c>
      <c r="AB61" s="194">
        <v>15414799</v>
      </c>
      <c r="AC61" s="109">
        <v>15414799</v>
      </c>
      <c r="AD61" s="194">
        <v>15414799</v>
      </c>
      <c r="AE61" s="194">
        <v>15414799</v>
      </c>
      <c r="AF61" s="194">
        <v>15414799</v>
      </c>
      <c r="AG61" s="194">
        <v>15414799</v>
      </c>
      <c r="AH61" s="194">
        <v>15414799</v>
      </c>
      <c r="AI61" s="194">
        <v>15414799</v>
      </c>
      <c r="AJ61" s="194">
        <v>15414799</v>
      </c>
      <c r="AK61" s="194">
        <v>15414799</v>
      </c>
      <c r="AL61" s="194">
        <v>15414799</v>
      </c>
      <c r="AM61" s="194">
        <v>15414799</v>
      </c>
      <c r="AN61" s="155">
        <v>184977588</v>
      </c>
      <c r="AO61" s="157">
        <v>2034753430</v>
      </c>
      <c r="AP61" s="301"/>
    </row>
    <row r="62" spans="1:42" outlineLevel="1" x14ac:dyDescent="0.25">
      <c r="A62" s="109"/>
      <c r="B62" s="109"/>
      <c r="C62" s="110" t="s">
        <v>213</v>
      </c>
      <c r="D62" s="402" t="s">
        <v>82</v>
      </c>
      <c r="E62" s="402" t="s">
        <v>1314</v>
      </c>
      <c r="F62" s="115"/>
      <c r="G62" s="109" t="s">
        <v>1315</v>
      </c>
      <c r="H62" s="375" t="s">
        <v>1258</v>
      </c>
      <c r="I62" s="114"/>
      <c r="J62" s="114"/>
      <c r="K62" s="115"/>
      <c r="L62" s="115">
        <v>144</v>
      </c>
      <c r="M62" s="109" t="s">
        <v>415</v>
      </c>
      <c r="N62" s="116" t="s">
        <v>437</v>
      </c>
      <c r="O62" s="115" t="s">
        <v>331</v>
      </c>
      <c r="P62" s="37" t="s">
        <v>1316</v>
      </c>
      <c r="Q62" s="109" t="s">
        <v>1252</v>
      </c>
      <c r="R62" s="285" t="s">
        <v>1259</v>
      </c>
      <c r="S62" s="285" t="s">
        <v>1260</v>
      </c>
      <c r="T62" s="115" t="s">
        <v>406</v>
      </c>
      <c r="U62" s="109"/>
      <c r="V62" s="109"/>
      <c r="W62" s="312">
        <v>3025919614</v>
      </c>
      <c r="X62" s="194"/>
      <c r="Y62" s="194">
        <v>21013331</v>
      </c>
      <c r="Z62" s="194"/>
      <c r="AA62" s="379">
        <v>3025919614</v>
      </c>
      <c r="AB62" s="194">
        <v>21013331</v>
      </c>
      <c r="AC62" s="109">
        <v>21013331</v>
      </c>
      <c r="AD62" s="194">
        <v>21013331</v>
      </c>
      <c r="AE62" s="194">
        <v>21013331</v>
      </c>
      <c r="AF62" s="194">
        <v>21013331</v>
      </c>
      <c r="AG62" s="194">
        <v>21013331</v>
      </c>
      <c r="AH62" s="194">
        <v>21013331</v>
      </c>
      <c r="AI62" s="194">
        <v>21013331</v>
      </c>
      <c r="AJ62" s="194">
        <v>21013331</v>
      </c>
      <c r="AK62" s="194">
        <v>21013331</v>
      </c>
      <c r="AL62" s="194">
        <v>21013331</v>
      </c>
      <c r="AM62" s="194">
        <v>21013331</v>
      </c>
      <c r="AN62" s="155">
        <v>252159972</v>
      </c>
      <c r="AO62" s="157">
        <v>2773759642</v>
      </c>
      <c r="AP62" s="301"/>
    </row>
    <row r="63" spans="1:42" outlineLevel="1" x14ac:dyDescent="0.25">
      <c r="A63" s="109"/>
      <c r="B63" s="109"/>
      <c r="C63" s="110" t="s">
        <v>213</v>
      </c>
      <c r="D63" s="402" t="s">
        <v>82</v>
      </c>
      <c r="E63" s="402" t="s">
        <v>1317</v>
      </c>
      <c r="F63" s="115"/>
      <c r="G63" s="109" t="s">
        <v>1318</v>
      </c>
      <c r="H63" s="375" t="s">
        <v>1258</v>
      </c>
      <c r="I63" s="114"/>
      <c r="J63" s="114"/>
      <c r="K63" s="115"/>
      <c r="L63" s="115">
        <v>144</v>
      </c>
      <c r="M63" s="109" t="s">
        <v>415</v>
      </c>
      <c r="N63" s="116" t="s">
        <v>437</v>
      </c>
      <c r="O63" s="115" t="s">
        <v>331</v>
      </c>
      <c r="P63" s="37" t="s">
        <v>1316</v>
      </c>
      <c r="Q63" s="109" t="s">
        <v>1252</v>
      </c>
      <c r="R63" s="285" t="s">
        <v>1259</v>
      </c>
      <c r="S63" s="285" t="s">
        <v>1260</v>
      </c>
      <c r="T63" s="115" t="s">
        <v>406</v>
      </c>
      <c r="U63" s="109"/>
      <c r="V63" s="109"/>
      <c r="W63" s="312">
        <v>24614634398</v>
      </c>
      <c r="X63" s="194"/>
      <c r="Y63" s="194">
        <v>170934961</v>
      </c>
      <c r="Z63" s="194"/>
      <c r="AA63" s="379">
        <v>24614634398</v>
      </c>
      <c r="AB63" s="194">
        <v>170934961</v>
      </c>
      <c r="AC63" s="109">
        <v>170934961</v>
      </c>
      <c r="AD63" s="194">
        <v>170934961</v>
      </c>
      <c r="AE63" s="194">
        <v>170934961</v>
      </c>
      <c r="AF63" s="194">
        <v>170934961</v>
      </c>
      <c r="AG63" s="194">
        <v>170934961</v>
      </c>
      <c r="AH63" s="194">
        <v>170934961</v>
      </c>
      <c r="AI63" s="194">
        <v>170934961</v>
      </c>
      <c r="AJ63" s="194">
        <v>170934961</v>
      </c>
      <c r="AK63" s="194">
        <v>170934961</v>
      </c>
      <c r="AL63" s="194">
        <v>170934961</v>
      </c>
      <c r="AM63" s="194">
        <v>170934961</v>
      </c>
      <c r="AN63" s="155">
        <v>2051219532</v>
      </c>
      <c r="AO63" s="157">
        <v>22563414866</v>
      </c>
      <c r="AP63" s="301"/>
    </row>
    <row r="64" spans="1:42" s="42" customFormat="1" outlineLevel="1" x14ac:dyDescent="0.25">
      <c r="A64" s="110" t="s">
        <v>1</v>
      </c>
      <c r="B64" s="109"/>
      <c r="C64" s="110" t="s">
        <v>213</v>
      </c>
      <c r="D64" s="402" t="s">
        <v>82</v>
      </c>
      <c r="E64" s="403" t="s">
        <v>1169</v>
      </c>
      <c r="F64" s="115"/>
      <c r="G64" s="109" t="s">
        <v>414</v>
      </c>
      <c r="H64" s="36" t="s">
        <v>1244</v>
      </c>
      <c r="I64" s="114">
        <v>45626</v>
      </c>
      <c r="J64" s="114">
        <v>45627</v>
      </c>
      <c r="K64" s="115" t="s">
        <v>1247</v>
      </c>
      <c r="L64" s="115">
        <v>144</v>
      </c>
      <c r="M64" s="109" t="s">
        <v>415</v>
      </c>
      <c r="N64" s="116" t="s">
        <v>437</v>
      </c>
      <c r="O64" s="115" t="s">
        <v>331</v>
      </c>
      <c r="P64" s="37" t="s">
        <v>1316</v>
      </c>
      <c r="Q64" s="109" t="s">
        <v>1252</v>
      </c>
      <c r="R64" s="285" t="str">
        <f>LEFT(T64,3)</f>
        <v>627</v>
      </c>
      <c r="S64" s="285" t="str">
        <f>RIGHT(T64,4)</f>
        <v>1903</v>
      </c>
      <c r="T64" s="115" t="s">
        <v>406</v>
      </c>
      <c r="U64" s="109"/>
      <c r="V64" s="77"/>
      <c r="W64" s="289">
        <v>8047003036</v>
      </c>
      <c r="X64" s="286">
        <v>83822948.291666672</v>
      </c>
      <c r="Y64" s="194">
        <v>55881965.527777776</v>
      </c>
      <c r="Z64" s="194"/>
      <c r="AA64" s="287">
        <v>6932893113</v>
      </c>
      <c r="AB64" s="194">
        <v>55881965.527777776</v>
      </c>
      <c r="AC64" s="155">
        <v>55881965.527777776</v>
      </c>
      <c r="AD64" s="194">
        <v>55881965.527777776</v>
      </c>
      <c r="AE64" s="194">
        <v>55881965.527777776</v>
      </c>
      <c r="AF64" s="194">
        <v>55881965.527777776</v>
      </c>
      <c r="AG64" s="194">
        <v>55881965.527777776</v>
      </c>
      <c r="AH64" s="194">
        <v>55881965.527777776</v>
      </c>
      <c r="AI64" s="194">
        <v>55881965.527777776</v>
      </c>
      <c r="AJ64" s="194">
        <v>55881965.527777776</v>
      </c>
      <c r="AK64" s="194">
        <v>55881965.527777776</v>
      </c>
      <c r="AL64" s="194">
        <v>55881965.527777776</v>
      </c>
      <c r="AM64" s="194">
        <v>55881965.527777776</v>
      </c>
      <c r="AN64" s="155">
        <f>SUM(AB64:AM64)</f>
        <v>670583586.33333337</v>
      </c>
      <c r="AO64" s="157">
        <f>AA64-AN64</f>
        <v>6262309526.666667</v>
      </c>
      <c r="AP64" s="301"/>
    </row>
    <row r="65" spans="1:42" outlineLevel="1" x14ac:dyDescent="0.25">
      <c r="A65" s="109"/>
      <c r="B65" s="109"/>
      <c r="C65" s="110" t="s">
        <v>213</v>
      </c>
      <c r="D65" s="402" t="s">
        <v>82</v>
      </c>
      <c r="E65" s="402" t="s">
        <v>1319</v>
      </c>
      <c r="F65" s="115"/>
      <c r="G65" s="109" t="s">
        <v>1320</v>
      </c>
      <c r="H65" s="375" t="s">
        <v>1258</v>
      </c>
      <c r="I65" s="114"/>
      <c r="J65" s="114"/>
      <c r="K65" s="115"/>
      <c r="L65" s="115">
        <v>144</v>
      </c>
      <c r="M65" s="109" t="s">
        <v>413</v>
      </c>
      <c r="N65" s="116" t="s">
        <v>430</v>
      </c>
      <c r="O65" s="115" t="s">
        <v>262</v>
      </c>
      <c r="P65" s="37" t="s">
        <v>1321</v>
      </c>
      <c r="Q65" s="109" t="s">
        <v>1252</v>
      </c>
      <c r="R65" s="285" t="s">
        <v>1259</v>
      </c>
      <c r="S65" s="285" t="s">
        <v>1260</v>
      </c>
      <c r="T65" s="115" t="s">
        <v>406</v>
      </c>
      <c r="U65" s="109"/>
      <c r="V65" s="109"/>
      <c r="W65" s="312">
        <v>3025919614</v>
      </c>
      <c r="X65" s="194"/>
      <c r="Y65" s="194">
        <v>21013331</v>
      </c>
      <c r="Z65" s="194"/>
      <c r="AA65" s="379">
        <v>3025919614</v>
      </c>
      <c r="AB65" s="194">
        <v>21013331</v>
      </c>
      <c r="AC65" s="109">
        <v>21013331</v>
      </c>
      <c r="AD65" s="194">
        <v>21013331</v>
      </c>
      <c r="AE65" s="194">
        <v>21013331</v>
      </c>
      <c r="AF65" s="194">
        <v>21013331</v>
      </c>
      <c r="AG65" s="194">
        <v>21013331</v>
      </c>
      <c r="AH65" s="194">
        <v>21013331</v>
      </c>
      <c r="AI65" s="194">
        <v>21013331</v>
      </c>
      <c r="AJ65" s="194">
        <v>21013331</v>
      </c>
      <c r="AK65" s="194">
        <v>21013331</v>
      </c>
      <c r="AL65" s="194">
        <v>21013331</v>
      </c>
      <c r="AM65" s="194">
        <v>21013331</v>
      </c>
      <c r="AN65" s="155">
        <v>252159972</v>
      </c>
      <c r="AO65" s="157">
        <v>2773759642</v>
      </c>
      <c r="AP65" s="301"/>
    </row>
    <row r="66" spans="1:42" outlineLevel="1" x14ac:dyDescent="0.25">
      <c r="A66" s="109"/>
      <c r="B66" s="109"/>
      <c r="C66" s="110" t="s">
        <v>213</v>
      </c>
      <c r="D66" s="402" t="s">
        <v>82</v>
      </c>
      <c r="E66" s="402" t="s">
        <v>1322</v>
      </c>
      <c r="F66" s="115"/>
      <c r="G66" s="109" t="s">
        <v>1323</v>
      </c>
      <c r="H66" s="375" t="s">
        <v>1258</v>
      </c>
      <c r="I66" s="114"/>
      <c r="J66" s="114"/>
      <c r="K66" s="115"/>
      <c r="L66" s="115">
        <v>144</v>
      </c>
      <c r="M66" s="109" t="s">
        <v>413</v>
      </c>
      <c r="N66" s="116" t="s">
        <v>430</v>
      </c>
      <c r="O66" s="115" t="s">
        <v>262</v>
      </c>
      <c r="P66" s="37" t="s">
        <v>1321</v>
      </c>
      <c r="Q66" s="109" t="s">
        <v>1252</v>
      </c>
      <c r="R66" s="285" t="s">
        <v>1259</v>
      </c>
      <c r="S66" s="285" t="s">
        <v>1260</v>
      </c>
      <c r="T66" s="115" t="s">
        <v>406</v>
      </c>
      <c r="U66" s="109"/>
      <c r="V66" s="109"/>
      <c r="W66" s="312">
        <v>24614634398</v>
      </c>
      <c r="X66" s="194"/>
      <c r="Y66" s="194">
        <v>170934961</v>
      </c>
      <c r="Z66" s="194"/>
      <c r="AA66" s="379">
        <v>24614634398</v>
      </c>
      <c r="AB66" s="194">
        <v>170934961</v>
      </c>
      <c r="AC66" s="109">
        <v>170934961</v>
      </c>
      <c r="AD66" s="194">
        <v>170934961</v>
      </c>
      <c r="AE66" s="194">
        <v>170934961</v>
      </c>
      <c r="AF66" s="194">
        <v>170934961</v>
      </c>
      <c r="AG66" s="194">
        <v>170934961</v>
      </c>
      <c r="AH66" s="194">
        <v>170934961</v>
      </c>
      <c r="AI66" s="194">
        <v>170934961</v>
      </c>
      <c r="AJ66" s="194">
        <v>170934961</v>
      </c>
      <c r="AK66" s="194">
        <v>170934961</v>
      </c>
      <c r="AL66" s="194">
        <v>170934961</v>
      </c>
      <c r="AM66" s="194">
        <v>170934961</v>
      </c>
      <c r="AN66" s="155">
        <v>2051219532</v>
      </c>
      <c r="AO66" s="157">
        <v>22563414866</v>
      </c>
      <c r="AP66" s="301"/>
    </row>
    <row r="67" spans="1:42" outlineLevel="1" x14ac:dyDescent="0.25">
      <c r="A67" s="110" t="s">
        <v>1</v>
      </c>
      <c r="B67" s="109"/>
      <c r="C67" s="110" t="s">
        <v>213</v>
      </c>
      <c r="D67" s="402" t="s">
        <v>82</v>
      </c>
      <c r="E67" s="403" t="s">
        <v>1168</v>
      </c>
      <c r="F67" s="115"/>
      <c r="G67" s="109" t="s">
        <v>412</v>
      </c>
      <c r="H67" s="36" t="s">
        <v>1244</v>
      </c>
      <c r="I67" s="114">
        <v>45626</v>
      </c>
      <c r="J67" s="114">
        <v>45627</v>
      </c>
      <c r="K67" s="115" t="s">
        <v>1247</v>
      </c>
      <c r="L67" s="115">
        <v>144</v>
      </c>
      <c r="M67" s="109" t="s">
        <v>413</v>
      </c>
      <c r="N67" s="116" t="s">
        <v>430</v>
      </c>
      <c r="O67" s="115" t="s">
        <v>262</v>
      </c>
      <c r="P67" s="37" t="s">
        <v>1321</v>
      </c>
      <c r="Q67" s="109" t="s">
        <v>1252</v>
      </c>
      <c r="R67" s="285" t="str">
        <f>LEFT(T67,3)</f>
        <v>627</v>
      </c>
      <c r="S67" s="285" t="str">
        <f>RIGHT(T67,4)</f>
        <v>1903</v>
      </c>
      <c r="T67" s="115" t="s">
        <v>406</v>
      </c>
      <c r="U67" s="109"/>
      <c r="V67" s="77"/>
      <c r="W67" s="289">
        <v>8047003036</v>
      </c>
      <c r="X67" s="286">
        <v>83822948.291666672</v>
      </c>
      <c r="Y67" s="194">
        <v>55881965.527777776</v>
      </c>
      <c r="Z67" s="194"/>
      <c r="AA67" s="287">
        <v>6932893113</v>
      </c>
      <c r="AB67" s="194">
        <v>55881965.527777776</v>
      </c>
      <c r="AC67" s="155">
        <v>55881965.527777776</v>
      </c>
      <c r="AD67" s="194">
        <v>55881965.527777776</v>
      </c>
      <c r="AE67" s="194">
        <v>55881965.527777776</v>
      </c>
      <c r="AF67" s="194">
        <v>55881965.527777776</v>
      </c>
      <c r="AG67" s="194">
        <v>55881965.527777776</v>
      </c>
      <c r="AH67" s="194">
        <v>55881965.527777776</v>
      </c>
      <c r="AI67" s="194">
        <v>55881965.527777776</v>
      </c>
      <c r="AJ67" s="194">
        <v>55881965.527777776</v>
      </c>
      <c r="AK67" s="194">
        <v>55881965.527777776</v>
      </c>
      <c r="AL67" s="194">
        <v>55881965.527777776</v>
      </c>
      <c r="AM67" s="194">
        <v>55881965.527777776</v>
      </c>
      <c r="AN67" s="155">
        <f>SUM(AB67:AM67)</f>
        <v>670583586.33333337</v>
      </c>
      <c r="AO67" s="157">
        <f>AA67-AN67</f>
        <v>6262309526.666667</v>
      </c>
      <c r="AP67" s="301"/>
    </row>
    <row r="68" spans="1:42" outlineLevel="1" x14ac:dyDescent="0.25">
      <c r="A68" s="109"/>
      <c r="B68" s="109"/>
      <c r="C68" s="110" t="s">
        <v>213</v>
      </c>
      <c r="D68" s="402" t="s">
        <v>82</v>
      </c>
      <c r="E68" s="402" t="s">
        <v>1324</v>
      </c>
      <c r="F68" s="115"/>
      <c r="G68" s="109" t="s">
        <v>1325</v>
      </c>
      <c r="H68" s="375" t="s">
        <v>1258</v>
      </c>
      <c r="I68" s="114"/>
      <c r="J68" s="114"/>
      <c r="K68" s="115"/>
      <c r="L68" s="115">
        <v>144</v>
      </c>
      <c r="M68" s="109" t="s">
        <v>413</v>
      </c>
      <c r="N68" s="116" t="s">
        <v>430</v>
      </c>
      <c r="O68" s="115" t="s">
        <v>262</v>
      </c>
      <c r="P68" s="37" t="s">
        <v>1321</v>
      </c>
      <c r="Q68" s="109" t="s">
        <v>1252</v>
      </c>
      <c r="R68" s="285" t="s">
        <v>1259</v>
      </c>
      <c r="S68" s="285" t="s">
        <v>1260</v>
      </c>
      <c r="T68" s="115" t="s">
        <v>406</v>
      </c>
      <c r="U68" s="109"/>
      <c r="V68" s="109"/>
      <c r="W68" s="312">
        <v>3214763652</v>
      </c>
      <c r="X68" s="194"/>
      <c r="Y68" s="194">
        <v>22324748</v>
      </c>
      <c r="Z68" s="194"/>
      <c r="AA68" s="379">
        <v>3214763652</v>
      </c>
      <c r="AB68" s="194">
        <v>22324748</v>
      </c>
      <c r="AC68" s="109">
        <v>22324748</v>
      </c>
      <c r="AD68" s="194">
        <v>22324748</v>
      </c>
      <c r="AE68" s="194">
        <v>22324748</v>
      </c>
      <c r="AF68" s="194">
        <v>22324748</v>
      </c>
      <c r="AG68" s="194">
        <v>22324748</v>
      </c>
      <c r="AH68" s="194">
        <v>22324748</v>
      </c>
      <c r="AI68" s="194">
        <v>22324748</v>
      </c>
      <c r="AJ68" s="194">
        <v>22324748</v>
      </c>
      <c r="AK68" s="194">
        <v>22324748</v>
      </c>
      <c r="AL68" s="194">
        <v>22324748</v>
      </c>
      <c r="AM68" s="194">
        <v>22324748</v>
      </c>
      <c r="AN68" s="155">
        <v>267896976</v>
      </c>
      <c r="AO68" s="157">
        <v>2946866676</v>
      </c>
      <c r="AP68" s="301"/>
    </row>
    <row r="69" spans="1:42" outlineLevel="1" x14ac:dyDescent="0.25">
      <c r="A69" s="109"/>
      <c r="B69" s="109"/>
      <c r="C69" s="110" t="s">
        <v>213</v>
      </c>
      <c r="D69" s="402" t="s">
        <v>82</v>
      </c>
      <c r="E69" s="402" t="s">
        <v>1326</v>
      </c>
      <c r="F69" s="115"/>
      <c r="G69" s="109" t="s">
        <v>1327</v>
      </c>
      <c r="H69" s="375" t="s">
        <v>1258</v>
      </c>
      <c r="I69" s="114"/>
      <c r="J69" s="114"/>
      <c r="K69" s="115"/>
      <c r="L69" s="115">
        <v>144</v>
      </c>
      <c r="M69" s="109" t="s">
        <v>774</v>
      </c>
      <c r="N69" s="116" t="s">
        <v>421</v>
      </c>
      <c r="O69" s="115" t="s">
        <v>1328</v>
      </c>
      <c r="P69" s="37" t="s">
        <v>421</v>
      </c>
      <c r="Q69" s="109" t="s">
        <v>1252</v>
      </c>
      <c r="R69" s="285" t="s">
        <v>1259</v>
      </c>
      <c r="S69" s="285" t="s">
        <v>1260</v>
      </c>
      <c r="T69" s="115" t="s">
        <v>406</v>
      </c>
      <c r="U69" s="109"/>
      <c r="V69" s="109"/>
      <c r="W69" s="312">
        <v>2577281834</v>
      </c>
      <c r="X69" s="194"/>
      <c r="Y69" s="194">
        <v>17897791</v>
      </c>
      <c r="Z69" s="194"/>
      <c r="AA69" s="379">
        <v>2577281834</v>
      </c>
      <c r="AB69" s="194">
        <v>17897791</v>
      </c>
      <c r="AC69" s="109">
        <v>17897791</v>
      </c>
      <c r="AD69" s="194">
        <v>17897791</v>
      </c>
      <c r="AE69" s="194">
        <v>17897791</v>
      </c>
      <c r="AF69" s="194">
        <v>17897791</v>
      </c>
      <c r="AG69" s="194">
        <v>17897791</v>
      </c>
      <c r="AH69" s="194">
        <v>17897791</v>
      </c>
      <c r="AI69" s="194">
        <v>17897791</v>
      </c>
      <c r="AJ69" s="194">
        <v>17897791</v>
      </c>
      <c r="AK69" s="194">
        <v>17897791</v>
      </c>
      <c r="AL69" s="194">
        <v>17897791</v>
      </c>
      <c r="AM69" s="194">
        <v>17897791</v>
      </c>
      <c r="AN69" s="155">
        <v>214773492</v>
      </c>
      <c r="AO69" s="157">
        <v>2362508342</v>
      </c>
      <c r="AP69" s="301"/>
    </row>
    <row r="70" spans="1:42" outlineLevel="1" x14ac:dyDescent="0.25">
      <c r="A70" s="109"/>
      <c r="B70" s="109"/>
      <c r="C70" s="110" t="s">
        <v>213</v>
      </c>
      <c r="D70" s="402" t="s">
        <v>82</v>
      </c>
      <c r="E70" s="402" t="s">
        <v>1329</v>
      </c>
      <c r="F70" s="115"/>
      <c r="G70" s="109" t="s">
        <v>1330</v>
      </c>
      <c r="H70" s="375" t="s">
        <v>1258</v>
      </c>
      <c r="I70" s="114"/>
      <c r="J70" s="114"/>
      <c r="K70" s="115"/>
      <c r="L70" s="115">
        <v>144</v>
      </c>
      <c r="M70" s="109" t="s">
        <v>774</v>
      </c>
      <c r="N70" s="116" t="s">
        <v>421</v>
      </c>
      <c r="O70" s="115" t="s">
        <v>1328</v>
      </c>
      <c r="P70" s="37" t="s">
        <v>421</v>
      </c>
      <c r="Q70" s="109" t="s">
        <v>1252</v>
      </c>
      <c r="R70" s="285" t="s">
        <v>1259</v>
      </c>
      <c r="S70" s="285" t="s">
        <v>1260</v>
      </c>
      <c r="T70" s="115" t="s">
        <v>406</v>
      </c>
      <c r="U70" s="109"/>
      <c r="V70" s="109"/>
      <c r="W70" s="312">
        <v>1552164104</v>
      </c>
      <c r="X70" s="194"/>
      <c r="Y70" s="194">
        <v>10778917</v>
      </c>
      <c r="Z70" s="194"/>
      <c r="AA70" s="379">
        <v>1552164104</v>
      </c>
      <c r="AB70" s="194">
        <v>10778917</v>
      </c>
      <c r="AC70" s="109">
        <v>10778917</v>
      </c>
      <c r="AD70" s="194">
        <v>10778917</v>
      </c>
      <c r="AE70" s="194">
        <v>10778917</v>
      </c>
      <c r="AF70" s="194">
        <v>10778917</v>
      </c>
      <c r="AG70" s="194">
        <v>10778917</v>
      </c>
      <c r="AH70" s="194">
        <v>10778917</v>
      </c>
      <c r="AI70" s="194">
        <v>10778917</v>
      </c>
      <c r="AJ70" s="194">
        <v>10778917</v>
      </c>
      <c r="AK70" s="194">
        <v>10778917</v>
      </c>
      <c r="AL70" s="194">
        <v>10778917</v>
      </c>
      <c r="AM70" s="194">
        <v>10778917</v>
      </c>
      <c r="AN70" s="155">
        <v>129347004</v>
      </c>
      <c r="AO70" s="157">
        <v>1422817100</v>
      </c>
      <c r="AP70" s="301"/>
    </row>
    <row r="71" spans="1:42" ht="25" outlineLevel="1" x14ac:dyDescent="0.25">
      <c r="A71" s="109"/>
      <c r="B71" s="109"/>
      <c r="C71" s="110" t="s">
        <v>213</v>
      </c>
      <c r="D71" s="402" t="s">
        <v>82</v>
      </c>
      <c r="E71" s="402" t="s">
        <v>1331</v>
      </c>
      <c r="F71" s="115"/>
      <c r="G71" s="109" t="s">
        <v>1332</v>
      </c>
      <c r="H71" s="375" t="s">
        <v>1258</v>
      </c>
      <c r="I71" s="114"/>
      <c r="J71" s="114"/>
      <c r="K71" s="115"/>
      <c r="L71" s="115">
        <v>144</v>
      </c>
      <c r="M71" s="109" t="s">
        <v>774</v>
      </c>
      <c r="N71" s="116" t="s">
        <v>421</v>
      </c>
      <c r="O71" s="115" t="s">
        <v>1328</v>
      </c>
      <c r="P71" s="37" t="s">
        <v>421</v>
      </c>
      <c r="Q71" s="109" t="s">
        <v>1252</v>
      </c>
      <c r="R71" s="285" t="s">
        <v>1259</v>
      </c>
      <c r="S71" s="285" t="s">
        <v>1260</v>
      </c>
      <c r="T71" s="115" t="s">
        <v>406</v>
      </c>
      <c r="U71" s="109"/>
      <c r="V71" s="109"/>
      <c r="W71" s="312">
        <v>1715519708</v>
      </c>
      <c r="X71" s="194"/>
      <c r="Y71" s="194">
        <v>11913331</v>
      </c>
      <c r="Z71" s="194"/>
      <c r="AA71" s="379">
        <v>1715519708</v>
      </c>
      <c r="AB71" s="194">
        <v>11913331</v>
      </c>
      <c r="AC71" s="109">
        <v>11913331</v>
      </c>
      <c r="AD71" s="194">
        <v>11913331</v>
      </c>
      <c r="AE71" s="194">
        <v>11913331</v>
      </c>
      <c r="AF71" s="194">
        <v>11913331</v>
      </c>
      <c r="AG71" s="194">
        <v>11913331</v>
      </c>
      <c r="AH71" s="194">
        <v>11913331</v>
      </c>
      <c r="AI71" s="194">
        <v>11913331</v>
      </c>
      <c r="AJ71" s="194">
        <v>11913331</v>
      </c>
      <c r="AK71" s="194">
        <v>11913331</v>
      </c>
      <c r="AL71" s="194">
        <v>11913331</v>
      </c>
      <c r="AM71" s="194">
        <v>11913331</v>
      </c>
      <c r="AN71" s="155">
        <v>142959972</v>
      </c>
      <c r="AO71" s="157">
        <v>1572559736</v>
      </c>
      <c r="AP71" s="378" t="s">
        <v>1333</v>
      </c>
    </row>
    <row r="72" spans="1:42" outlineLevel="1" x14ac:dyDescent="0.25">
      <c r="A72" s="109"/>
      <c r="B72" s="109"/>
      <c r="C72" s="110" t="s">
        <v>213</v>
      </c>
      <c r="D72" s="402" t="s">
        <v>82</v>
      </c>
      <c r="E72" s="402" t="s">
        <v>1334</v>
      </c>
      <c r="F72" s="115"/>
      <c r="G72" s="109" t="s">
        <v>1335</v>
      </c>
      <c r="H72" s="375" t="s">
        <v>1258</v>
      </c>
      <c r="I72" s="114"/>
      <c r="J72" s="114"/>
      <c r="K72" s="115"/>
      <c r="L72" s="115">
        <v>144</v>
      </c>
      <c r="M72" s="109" t="s">
        <v>774</v>
      </c>
      <c r="N72" s="116" t="s">
        <v>421</v>
      </c>
      <c r="O72" s="115" t="s">
        <v>1328</v>
      </c>
      <c r="P72" s="37" t="s">
        <v>421</v>
      </c>
      <c r="Q72" s="109" t="s">
        <v>1252</v>
      </c>
      <c r="R72" s="285" t="s">
        <v>1259</v>
      </c>
      <c r="S72" s="285" t="s">
        <v>1260</v>
      </c>
      <c r="T72" s="115" t="s">
        <v>406</v>
      </c>
      <c r="U72" s="109"/>
      <c r="V72" s="109"/>
      <c r="W72" s="312">
        <v>2156489140.0000005</v>
      </c>
      <c r="X72" s="194"/>
      <c r="Y72" s="194">
        <v>14975619</v>
      </c>
      <c r="Z72" s="194"/>
      <c r="AA72" s="379">
        <v>2156489140.0000005</v>
      </c>
      <c r="AB72" s="194">
        <v>14975619</v>
      </c>
      <c r="AC72" s="109">
        <v>14975619</v>
      </c>
      <c r="AD72" s="194">
        <v>14975619</v>
      </c>
      <c r="AE72" s="194">
        <v>14975619</v>
      </c>
      <c r="AF72" s="194">
        <v>14975619</v>
      </c>
      <c r="AG72" s="194">
        <v>14975619</v>
      </c>
      <c r="AH72" s="194">
        <v>14975619</v>
      </c>
      <c r="AI72" s="194">
        <v>14975619</v>
      </c>
      <c r="AJ72" s="194">
        <v>14975619</v>
      </c>
      <c r="AK72" s="194">
        <v>14975619</v>
      </c>
      <c r="AL72" s="194">
        <v>14975619</v>
      </c>
      <c r="AM72" s="194">
        <v>14975619</v>
      </c>
      <c r="AN72" s="155">
        <v>179707428</v>
      </c>
      <c r="AO72" s="157">
        <v>1976781712.0000005</v>
      </c>
      <c r="AP72" s="301"/>
    </row>
    <row r="73" spans="1:42" ht="25" outlineLevel="1" x14ac:dyDescent="0.25">
      <c r="A73" s="109"/>
      <c r="B73" s="109"/>
      <c r="C73" s="110" t="s">
        <v>213</v>
      </c>
      <c r="D73" s="402" t="s">
        <v>147</v>
      </c>
      <c r="E73" s="403" t="s">
        <v>1163</v>
      </c>
      <c r="F73" s="115"/>
      <c r="G73" s="109" t="s">
        <v>399</v>
      </c>
      <c r="H73" s="36" t="s">
        <v>756</v>
      </c>
      <c r="I73" s="114">
        <v>45352</v>
      </c>
      <c r="J73" s="114">
        <v>45383</v>
      </c>
      <c r="K73" s="115" t="s">
        <v>783</v>
      </c>
      <c r="L73" s="115">
        <v>144</v>
      </c>
      <c r="M73" s="109" t="s">
        <v>774</v>
      </c>
      <c r="N73" s="116" t="s">
        <v>421</v>
      </c>
      <c r="O73" s="115" t="s">
        <v>1328</v>
      </c>
      <c r="P73" s="37" t="s">
        <v>421</v>
      </c>
      <c r="Q73" s="109" t="s">
        <v>1252</v>
      </c>
      <c r="R73" s="285" t="str">
        <f>LEFT(T73,3)</f>
        <v>627</v>
      </c>
      <c r="S73" s="285" t="s">
        <v>1260</v>
      </c>
      <c r="T73" s="115" t="s">
        <v>406</v>
      </c>
      <c r="U73" s="109"/>
      <c r="V73" s="77"/>
      <c r="W73" s="289">
        <v>1500556886</v>
      </c>
      <c r="X73" s="286">
        <v>25009281.433333334</v>
      </c>
      <c r="Y73" s="194">
        <v>10420533.930555556</v>
      </c>
      <c r="Z73" s="194"/>
      <c r="AA73" s="287">
        <v>975361976</v>
      </c>
      <c r="AB73" s="194">
        <v>10420533.930555556</v>
      </c>
      <c r="AC73" s="155">
        <v>10420533.930555556</v>
      </c>
      <c r="AD73" s="194">
        <v>10420533.930555556</v>
      </c>
      <c r="AE73" s="194">
        <v>10420533.930555556</v>
      </c>
      <c r="AF73" s="194">
        <v>10420533.930555556</v>
      </c>
      <c r="AG73" s="194">
        <v>10420533.930555556</v>
      </c>
      <c r="AH73" s="194">
        <v>10420533.930555556</v>
      </c>
      <c r="AI73" s="194">
        <v>10420533.930555556</v>
      </c>
      <c r="AJ73" s="194">
        <v>10420533.930555556</v>
      </c>
      <c r="AK73" s="194">
        <v>10420533.930555556</v>
      </c>
      <c r="AL73" s="194">
        <v>10420533.930555556</v>
      </c>
      <c r="AM73" s="194">
        <v>10420533.930555556</v>
      </c>
      <c r="AN73" s="155">
        <f>SUM(AB73:AM73)</f>
        <v>125046407.16666664</v>
      </c>
      <c r="AO73" s="157">
        <f>AA73-AN73</f>
        <v>850315568.83333337</v>
      </c>
      <c r="AP73" s="378" t="s">
        <v>1336</v>
      </c>
    </row>
    <row r="74" spans="1:42" outlineLevel="1" x14ac:dyDescent="0.25">
      <c r="A74" s="109"/>
      <c r="B74" s="109"/>
      <c r="C74" s="110" t="s">
        <v>197</v>
      </c>
      <c r="D74" s="402" t="s">
        <v>82</v>
      </c>
      <c r="E74" s="402" t="s">
        <v>1337</v>
      </c>
      <c r="F74" s="115"/>
      <c r="G74" s="109" t="s">
        <v>1338</v>
      </c>
      <c r="H74" s="375" t="s">
        <v>1258</v>
      </c>
      <c r="I74" s="114"/>
      <c r="J74" s="114"/>
      <c r="K74" s="115"/>
      <c r="L74" s="115">
        <v>144</v>
      </c>
      <c r="M74" s="109" t="s">
        <v>772</v>
      </c>
      <c r="N74" s="116" t="s">
        <v>273</v>
      </c>
      <c r="O74" s="115" t="s">
        <v>1339</v>
      </c>
      <c r="P74" s="37" t="s">
        <v>1340</v>
      </c>
      <c r="Q74" s="109" t="s">
        <v>1252</v>
      </c>
      <c r="R74" s="285" t="s">
        <v>1259</v>
      </c>
      <c r="S74" s="285" t="s">
        <v>1260</v>
      </c>
      <c r="T74" s="115" t="s">
        <v>406</v>
      </c>
      <c r="U74" s="109"/>
      <c r="V74" s="109"/>
      <c r="W74" s="312">
        <v>8399805665</v>
      </c>
      <c r="X74" s="194"/>
      <c r="Y74" s="194">
        <v>58331984</v>
      </c>
      <c r="Z74" s="194"/>
      <c r="AA74" s="379">
        <v>8399805665</v>
      </c>
      <c r="AB74" s="194">
        <v>58331984</v>
      </c>
      <c r="AC74" s="109">
        <v>58331984</v>
      </c>
      <c r="AD74" s="194">
        <v>58331984</v>
      </c>
      <c r="AE74" s="194">
        <v>58331984</v>
      </c>
      <c r="AF74" s="194">
        <v>58331984</v>
      </c>
      <c r="AG74" s="194">
        <v>58331984</v>
      </c>
      <c r="AH74" s="194">
        <v>58331984</v>
      </c>
      <c r="AI74" s="194">
        <v>58331984</v>
      </c>
      <c r="AJ74" s="194">
        <v>58331984</v>
      </c>
      <c r="AK74" s="194">
        <v>58331984</v>
      </c>
      <c r="AL74" s="194">
        <v>58331984</v>
      </c>
      <c r="AM74" s="194">
        <v>58331984</v>
      </c>
      <c r="AN74" s="155">
        <v>699983808</v>
      </c>
      <c r="AO74" s="157">
        <v>7699821857</v>
      </c>
      <c r="AP74" s="301"/>
    </row>
    <row r="75" spans="1:42" outlineLevel="1" x14ac:dyDescent="0.25">
      <c r="A75" s="109"/>
      <c r="B75" s="109"/>
      <c r="C75" s="110" t="s">
        <v>197</v>
      </c>
      <c r="D75" s="402" t="s">
        <v>82</v>
      </c>
      <c r="E75" s="402" t="s">
        <v>1341</v>
      </c>
      <c r="F75" s="115"/>
      <c r="G75" s="109" t="s">
        <v>1342</v>
      </c>
      <c r="H75" s="375" t="s">
        <v>1258</v>
      </c>
      <c r="I75" s="114"/>
      <c r="J75" s="114"/>
      <c r="K75" s="115"/>
      <c r="L75" s="115">
        <v>144</v>
      </c>
      <c r="M75" s="109" t="s">
        <v>772</v>
      </c>
      <c r="N75" s="116" t="s">
        <v>273</v>
      </c>
      <c r="O75" s="115" t="s">
        <v>1339</v>
      </c>
      <c r="P75" s="37" t="s">
        <v>1340</v>
      </c>
      <c r="Q75" s="109" t="s">
        <v>1252</v>
      </c>
      <c r="R75" s="285" t="s">
        <v>1259</v>
      </c>
      <c r="S75" s="285" t="s">
        <v>1260</v>
      </c>
      <c r="T75" s="115" t="s">
        <v>406</v>
      </c>
      <c r="U75" s="109"/>
      <c r="V75" s="109"/>
      <c r="W75" s="312">
        <v>222048207</v>
      </c>
      <c r="X75" s="194"/>
      <c r="Y75" s="194">
        <v>1542001</v>
      </c>
      <c r="Z75" s="194"/>
      <c r="AA75" s="379">
        <v>222048207</v>
      </c>
      <c r="AB75" s="194">
        <v>1542001</v>
      </c>
      <c r="AC75" s="109">
        <v>1542001</v>
      </c>
      <c r="AD75" s="194">
        <v>1542001</v>
      </c>
      <c r="AE75" s="194">
        <v>1542001</v>
      </c>
      <c r="AF75" s="194">
        <v>1542001</v>
      </c>
      <c r="AG75" s="194">
        <v>1542001</v>
      </c>
      <c r="AH75" s="194">
        <v>1542001</v>
      </c>
      <c r="AI75" s="194">
        <v>1542001</v>
      </c>
      <c r="AJ75" s="194">
        <v>1542001</v>
      </c>
      <c r="AK75" s="194">
        <v>1542001</v>
      </c>
      <c r="AL75" s="194">
        <v>1542001</v>
      </c>
      <c r="AM75" s="194">
        <v>1542001</v>
      </c>
      <c r="AN75" s="155">
        <v>18504012</v>
      </c>
      <c r="AO75" s="157">
        <v>203544195</v>
      </c>
      <c r="AP75" s="301"/>
    </row>
    <row r="76" spans="1:42" outlineLevel="1" x14ac:dyDescent="0.25">
      <c r="A76" s="109"/>
      <c r="B76" s="109"/>
      <c r="C76" s="110" t="s">
        <v>197</v>
      </c>
      <c r="D76" s="402" t="s">
        <v>82</v>
      </c>
      <c r="E76" s="402" t="s">
        <v>1343</v>
      </c>
      <c r="F76" s="115"/>
      <c r="G76" s="109" t="s">
        <v>1338</v>
      </c>
      <c r="H76" s="375" t="s">
        <v>1258</v>
      </c>
      <c r="I76" s="114"/>
      <c r="J76" s="114"/>
      <c r="K76" s="115"/>
      <c r="L76" s="115">
        <v>144</v>
      </c>
      <c r="M76" s="109" t="s">
        <v>772</v>
      </c>
      <c r="N76" s="116" t="s">
        <v>273</v>
      </c>
      <c r="O76" s="115" t="s">
        <v>1339</v>
      </c>
      <c r="P76" s="37" t="s">
        <v>1340</v>
      </c>
      <c r="Q76" s="109" t="s">
        <v>1252</v>
      </c>
      <c r="R76" s="285" t="s">
        <v>1259</v>
      </c>
      <c r="S76" s="285" t="s">
        <v>1260</v>
      </c>
      <c r="T76" s="115" t="s">
        <v>406</v>
      </c>
      <c r="U76" s="109"/>
      <c r="V76" s="109"/>
      <c r="W76" s="312">
        <v>8399805665</v>
      </c>
      <c r="X76" s="194"/>
      <c r="Y76" s="194">
        <v>58331984</v>
      </c>
      <c r="Z76" s="194"/>
      <c r="AA76" s="379">
        <v>8399805665</v>
      </c>
      <c r="AB76" s="194">
        <v>58331984</v>
      </c>
      <c r="AC76" s="109">
        <v>58331984</v>
      </c>
      <c r="AD76" s="194">
        <v>58331984</v>
      </c>
      <c r="AE76" s="194">
        <v>58331984</v>
      </c>
      <c r="AF76" s="194">
        <v>58331984</v>
      </c>
      <c r="AG76" s="194">
        <v>58331984</v>
      </c>
      <c r="AH76" s="194">
        <v>58331984</v>
      </c>
      <c r="AI76" s="194">
        <v>58331984</v>
      </c>
      <c r="AJ76" s="194">
        <v>58331984</v>
      </c>
      <c r="AK76" s="194">
        <v>58331984</v>
      </c>
      <c r="AL76" s="194">
        <v>58331984</v>
      </c>
      <c r="AM76" s="194">
        <v>58331984</v>
      </c>
      <c r="AN76" s="155">
        <v>699983808</v>
      </c>
      <c r="AO76" s="157">
        <v>7699821857</v>
      </c>
      <c r="AP76" s="301"/>
    </row>
    <row r="77" spans="1:42" outlineLevel="1" x14ac:dyDescent="0.25">
      <c r="A77" s="109"/>
      <c r="B77" s="109"/>
      <c r="C77" s="110" t="s">
        <v>197</v>
      </c>
      <c r="D77" s="402" t="s">
        <v>82</v>
      </c>
      <c r="E77" s="402" t="s">
        <v>1344</v>
      </c>
      <c r="F77" s="115"/>
      <c r="G77" s="109" t="s">
        <v>1345</v>
      </c>
      <c r="H77" s="375" t="s">
        <v>1258</v>
      </c>
      <c r="I77" s="114"/>
      <c r="J77" s="114"/>
      <c r="K77" s="115"/>
      <c r="L77" s="115">
        <v>144</v>
      </c>
      <c r="M77" s="109" t="s">
        <v>772</v>
      </c>
      <c r="N77" s="116" t="s">
        <v>273</v>
      </c>
      <c r="O77" s="115" t="s">
        <v>1339</v>
      </c>
      <c r="P77" s="37" t="s">
        <v>1340</v>
      </c>
      <c r="Q77" s="109" t="s">
        <v>1252</v>
      </c>
      <c r="R77" s="285" t="s">
        <v>1259</v>
      </c>
      <c r="S77" s="285" t="s">
        <v>1260</v>
      </c>
      <c r="T77" s="115" t="s">
        <v>406</v>
      </c>
      <c r="U77" s="109"/>
      <c r="V77" s="109"/>
      <c r="W77" s="312">
        <v>222048207</v>
      </c>
      <c r="X77" s="194"/>
      <c r="Y77" s="194">
        <v>1542001</v>
      </c>
      <c r="Z77" s="194"/>
      <c r="AA77" s="379">
        <v>222048207</v>
      </c>
      <c r="AB77" s="194">
        <v>1542001</v>
      </c>
      <c r="AC77" s="109">
        <v>1542001</v>
      </c>
      <c r="AD77" s="194">
        <v>1542001</v>
      </c>
      <c r="AE77" s="194">
        <v>1542001</v>
      </c>
      <c r="AF77" s="194">
        <v>1542001</v>
      </c>
      <c r="AG77" s="194">
        <v>1542001</v>
      </c>
      <c r="AH77" s="194">
        <v>1542001</v>
      </c>
      <c r="AI77" s="194">
        <v>1542001</v>
      </c>
      <c r="AJ77" s="194">
        <v>1542001</v>
      </c>
      <c r="AK77" s="194">
        <v>1542001</v>
      </c>
      <c r="AL77" s="194">
        <v>1542001</v>
      </c>
      <c r="AM77" s="194">
        <v>1542001</v>
      </c>
      <c r="AN77" s="155">
        <v>18504012</v>
      </c>
      <c r="AO77" s="157">
        <v>203544195</v>
      </c>
      <c r="AP77" s="301"/>
    </row>
    <row r="78" spans="1:42" outlineLevel="1" x14ac:dyDescent="0.25">
      <c r="A78" s="110" t="s">
        <v>1</v>
      </c>
      <c r="B78" s="33"/>
      <c r="C78" s="34" t="s">
        <v>197</v>
      </c>
      <c r="D78" s="402" t="s">
        <v>82</v>
      </c>
      <c r="E78" s="403" t="s">
        <v>1038</v>
      </c>
      <c r="F78" s="36"/>
      <c r="G78" s="109" t="s">
        <v>258</v>
      </c>
      <c r="H78" s="36" t="s">
        <v>1244</v>
      </c>
      <c r="I78" s="114">
        <v>45260</v>
      </c>
      <c r="J78" s="114">
        <v>45261</v>
      </c>
      <c r="K78" s="115" t="s">
        <v>783</v>
      </c>
      <c r="L78" s="115">
        <v>144</v>
      </c>
      <c r="M78" s="109" t="s">
        <v>772</v>
      </c>
      <c r="N78" s="116" t="s">
        <v>273</v>
      </c>
      <c r="O78" s="115" t="s">
        <v>1339</v>
      </c>
      <c r="P78" s="37" t="s">
        <v>1340</v>
      </c>
      <c r="Q78" s="109" t="s">
        <v>1252</v>
      </c>
      <c r="R78" s="285" t="str">
        <f>LEFT(T78,3)</f>
        <v>627</v>
      </c>
      <c r="S78" s="285" t="str">
        <f>RIGHT(T78,4)</f>
        <v>1903</v>
      </c>
      <c r="T78" s="115" t="s">
        <v>406</v>
      </c>
      <c r="U78" s="33"/>
      <c r="V78" s="77"/>
      <c r="W78" s="289">
        <v>1798575168</v>
      </c>
      <c r="X78" s="286">
        <v>29976252.800000001</v>
      </c>
      <c r="Y78" s="194">
        <v>12490105.333333334</v>
      </c>
      <c r="Z78" s="194"/>
      <c r="AA78" s="287">
        <v>1049168848</v>
      </c>
      <c r="AB78" s="194">
        <v>12490105.333333334</v>
      </c>
      <c r="AC78" s="155">
        <v>12490105.333333334</v>
      </c>
      <c r="AD78" s="194">
        <v>12490105.333333334</v>
      </c>
      <c r="AE78" s="194">
        <v>12490105.333333334</v>
      </c>
      <c r="AF78" s="194">
        <v>12490105.333333334</v>
      </c>
      <c r="AG78" s="194">
        <v>12490105.333333334</v>
      </c>
      <c r="AH78" s="194">
        <v>12490105.333333334</v>
      </c>
      <c r="AI78" s="194">
        <v>12490105.333333334</v>
      </c>
      <c r="AJ78" s="194">
        <v>12490105.333333334</v>
      </c>
      <c r="AK78" s="194">
        <v>12490105.333333334</v>
      </c>
      <c r="AL78" s="194">
        <v>12490105.333333334</v>
      </c>
      <c r="AM78" s="194">
        <v>12490105.333333334</v>
      </c>
      <c r="AN78" s="155">
        <f>SUM(AB78:AM78)</f>
        <v>149881264</v>
      </c>
      <c r="AO78" s="157">
        <f>AA78-AN78</f>
        <v>899287584</v>
      </c>
      <c r="AP78" s="223"/>
    </row>
    <row r="79" spans="1:42" outlineLevel="1" x14ac:dyDescent="0.25">
      <c r="A79" s="110" t="s">
        <v>1</v>
      </c>
      <c r="B79" s="33"/>
      <c r="C79" s="34" t="s">
        <v>197</v>
      </c>
      <c r="D79" s="402" t="s">
        <v>82</v>
      </c>
      <c r="E79" s="403" t="s">
        <v>1044</v>
      </c>
      <c r="F79" s="36"/>
      <c r="G79" s="109" t="s">
        <v>272</v>
      </c>
      <c r="H79" s="36" t="s">
        <v>1244</v>
      </c>
      <c r="I79" s="114">
        <v>45539</v>
      </c>
      <c r="J79" s="114">
        <v>45536</v>
      </c>
      <c r="K79" s="115" t="s">
        <v>783</v>
      </c>
      <c r="L79" s="115">
        <v>144</v>
      </c>
      <c r="M79" s="109" t="s">
        <v>772</v>
      </c>
      <c r="N79" s="116" t="s">
        <v>273</v>
      </c>
      <c r="O79" s="115" t="s">
        <v>1339</v>
      </c>
      <c r="P79" s="37" t="s">
        <v>1340</v>
      </c>
      <c r="Q79" s="109" t="s">
        <v>1252</v>
      </c>
      <c r="R79" s="285" t="str">
        <f>LEFT(T79,3)</f>
        <v>627</v>
      </c>
      <c r="S79" s="285" t="str">
        <f>RIGHT(T79,4)</f>
        <v>1903</v>
      </c>
      <c r="T79" s="115" t="s">
        <v>406</v>
      </c>
      <c r="U79" s="33"/>
      <c r="V79" s="77"/>
      <c r="W79" s="289">
        <v>936402136</v>
      </c>
      <c r="X79" s="286">
        <v>15606702.266666668</v>
      </c>
      <c r="Y79" s="194">
        <v>6502792.611111111</v>
      </c>
      <c r="Z79" s="194"/>
      <c r="AA79" s="287">
        <v>686694900</v>
      </c>
      <c r="AB79" s="194">
        <v>6502792.611111111</v>
      </c>
      <c r="AC79" s="155">
        <v>6502792.611111111</v>
      </c>
      <c r="AD79" s="194">
        <v>6502792.611111111</v>
      </c>
      <c r="AE79" s="194">
        <v>6502792.611111111</v>
      </c>
      <c r="AF79" s="194">
        <v>6502792.611111111</v>
      </c>
      <c r="AG79" s="194">
        <v>6502792.611111111</v>
      </c>
      <c r="AH79" s="194">
        <v>6502792.611111111</v>
      </c>
      <c r="AI79" s="194">
        <v>6502792.611111111</v>
      </c>
      <c r="AJ79" s="194">
        <v>6502792.611111111</v>
      </c>
      <c r="AK79" s="194">
        <v>6502792.611111111</v>
      </c>
      <c r="AL79" s="194">
        <v>6502792.611111111</v>
      </c>
      <c r="AM79" s="194">
        <v>6502792.611111111</v>
      </c>
      <c r="AN79" s="155">
        <f>SUM(AB79:AM79)</f>
        <v>78033511.333333328</v>
      </c>
      <c r="AO79" s="157">
        <f>AA79-AN79</f>
        <v>608661388.66666663</v>
      </c>
      <c r="AP79" s="223"/>
    </row>
    <row r="80" spans="1:42" outlineLevel="1" x14ac:dyDescent="0.25">
      <c r="A80" s="109"/>
      <c r="B80" s="109"/>
      <c r="C80" s="392" t="s">
        <v>197</v>
      </c>
      <c r="D80" s="402" t="s">
        <v>82</v>
      </c>
      <c r="E80" s="402" t="s">
        <v>1346</v>
      </c>
      <c r="F80" s="115"/>
      <c r="G80" s="109" t="s">
        <v>1347</v>
      </c>
      <c r="H80" s="375" t="s">
        <v>1258</v>
      </c>
      <c r="I80" s="114"/>
      <c r="J80" s="114"/>
      <c r="K80" s="115"/>
      <c r="L80" s="115">
        <v>144</v>
      </c>
      <c r="M80" s="109" t="s">
        <v>448</v>
      </c>
      <c r="N80" s="116" t="s">
        <v>270</v>
      </c>
      <c r="O80" s="115" t="s">
        <v>271</v>
      </c>
      <c r="P80" s="37" t="s">
        <v>269</v>
      </c>
      <c r="Q80" s="109" t="s">
        <v>1252</v>
      </c>
      <c r="R80" s="285" t="s">
        <v>1259</v>
      </c>
      <c r="S80" s="285" t="s">
        <v>1260</v>
      </c>
      <c r="T80" s="115" t="s">
        <v>406</v>
      </c>
      <c r="U80" s="109"/>
      <c r="V80" s="109"/>
      <c r="W80" s="312">
        <v>9371349453</v>
      </c>
      <c r="X80" s="194"/>
      <c r="Y80" s="194">
        <v>65078816</v>
      </c>
      <c r="Z80" s="194"/>
      <c r="AA80" s="379">
        <v>9371349453</v>
      </c>
      <c r="AB80" s="194">
        <v>65078816</v>
      </c>
      <c r="AC80" s="109">
        <v>65078816</v>
      </c>
      <c r="AD80" s="194">
        <v>65078816</v>
      </c>
      <c r="AE80" s="194">
        <v>65078816</v>
      </c>
      <c r="AF80" s="194">
        <v>65078816</v>
      </c>
      <c r="AG80" s="194">
        <v>65078816</v>
      </c>
      <c r="AH80" s="194">
        <v>65078816</v>
      </c>
      <c r="AI80" s="194">
        <v>65078816</v>
      </c>
      <c r="AJ80" s="194">
        <v>65078816</v>
      </c>
      <c r="AK80" s="194">
        <v>65078816</v>
      </c>
      <c r="AL80" s="194">
        <v>65078816</v>
      </c>
      <c r="AM80" s="194">
        <v>65078816</v>
      </c>
      <c r="AN80" s="155">
        <v>780945792</v>
      </c>
      <c r="AO80" s="157">
        <v>8590403661</v>
      </c>
      <c r="AP80" s="301"/>
    </row>
    <row r="81" spans="1:42" outlineLevel="1" x14ac:dyDescent="0.25">
      <c r="A81" s="109"/>
      <c r="B81" s="109"/>
      <c r="C81" s="392" t="s">
        <v>197</v>
      </c>
      <c r="D81" s="402" t="s">
        <v>82</v>
      </c>
      <c r="E81" s="402" t="s">
        <v>1348</v>
      </c>
      <c r="F81" s="115"/>
      <c r="G81" s="109" t="s">
        <v>1349</v>
      </c>
      <c r="H81" s="375" t="s">
        <v>1258</v>
      </c>
      <c r="I81" s="114"/>
      <c r="J81" s="114"/>
      <c r="K81" s="115"/>
      <c r="L81" s="115">
        <v>144</v>
      </c>
      <c r="M81" s="109" t="s">
        <v>448</v>
      </c>
      <c r="N81" s="116" t="s">
        <v>270</v>
      </c>
      <c r="O81" s="115" t="s">
        <v>271</v>
      </c>
      <c r="P81" s="37" t="s">
        <v>269</v>
      </c>
      <c r="Q81" s="109" t="s">
        <v>1252</v>
      </c>
      <c r="R81" s="285" t="s">
        <v>1259</v>
      </c>
      <c r="S81" s="285" t="s">
        <v>1260</v>
      </c>
      <c r="T81" s="115" t="s">
        <v>406</v>
      </c>
      <c r="U81" s="109"/>
      <c r="V81" s="109"/>
      <c r="W81" s="312">
        <v>247730890</v>
      </c>
      <c r="X81" s="194"/>
      <c r="Y81" s="194">
        <v>1720353</v>
      </c>
      <c r="Z81" s="194"/>
      <c r="AA81" s="379">
        <v>247730890</v>
      </c>
      <c r="AB81" s="194">
        <v>1720353</v>
      </c>
      <c r="AC81" s="109">
        <v>1720353</v>
      </c>
      <c r="AD81" s="194">
        <v>1720353</v>
      </c>
      <c r="AE81" s="194">
        <v>1720353</v>
      </c>
      <c r="AF81" s="194">
        <v>1720353</v>
      </c>
      <c r="AG81" s="194">
        <v>1720353</v>
      </c>
      <c r="AH81" s="194">
        <v>1720353</v>
      </c>
      <c r="AI81" s="194">
        <v>1720353</v>
      </c>
      <c r="AJ81" s="194">
        <v>1720353</v>
      </c>
      <c r="AK81" s="194">
        <v>1720353</v>
      </c>
      <c r="AL81" s="194">
        <v>1720353</v>
      </c>
      <c r="AM81" s="194">
        <v>1720353</v>
      </c>
      <c r="AN81" s="155">
        <v>20644236</v>
      </c>
      <c r="AO81" s="157">
        <v>227086654</v>
      </c>
      <c r="AP81" s="301"/>
    </row>
    <row r="82" spans="1:42" outlineLevel="1" x14ac:dyDescent="0.25">
      <c r="A82" s="110" t="s">
        <v>1</v>
      </c>
      <c r="B82" s="33"/>
      <c r="C82" s="34" t="s">
        <v>197</v>
      </c>
      <c r="D82" s="402" t="s">
        <v>82</v>
      </c>
      <c r="E82" s="403" t="s">
        <v>1043</v>
      </c>
      <c r="F82" s="36"/>
      <c r="G82" s="109" t="s">
        <v>269</v>
      </c>
      <c r="H82" s="36" t="s">
        <v>1244</v>
      </c>
      <c r="I82" s="114">
        <v>45539</v>
      </c>
      <c r="J82" s="114">
        <v>45536</v>
      </c>
      <c r="K82" s="115" t="s">
        <v>783</v>
      </c>
      <c r="L82" s="115">
        <v>144</v>
      </c>
      <c r="M82" s="109" t="s">
        <v>448</v>
      </c>
      <c r="N82" s="116" t="s">
        <v>270</v>
      </c>
      <c r="O82" s="115" t="s">
        <v>271</v>
      </c>
      <c r="P82" s="37" t="s">
        <v>269</v>
      </c>
      <c r="Q82" s="109" t="s">
        <v>1252</v>
      </c>
      <c r="R82" s="285" t="str">
        <f>LEFT(T82,3)</f>
        <v>627</v>
      </c>
      <c r="S82" s="285" t="str">
        <f>RIGHT(T82,4)</f>
        <v>1903</v>
      </c>
      <c r="T82" s="115" t="s">
        <v>406</v>
      </c>
      <c r="U82" s="33"/>
      <c r="V82" s="77"/>
      <c r="W82" s="289">
        <v>1128375223</v>
      </c>
      <c r="X82" s="286">
        <v>18806253.716666665</v>
      </c>
      <c r="Y82" s="194">
        <v>7835939.048611111</v>
      </c>
      <c r="Z82" s="194"/>
      <c r="AA82" s="287">
        <v>827475163</v>
      </c>
      <c r="AB82" s="194">
        <v>7835939.048611111</v>
      </c>
      <c r="AC82" s="155">
        <v>7835939.048611111</v>
      </c>
      <c r="AD82" s="194">
        <v>7835939.048611111</v>
      </c>
      <c r="AE82" s="194">
        <v>7835939.048611111</v>
      </c>
      <c r="AF82" s="194">
        <v>7835939.048611111</v>
      </c>
      <c r="AG82" s="194">
        <v>7835939.048611111</v>
      </c>
      <c r="AH82" s="194">
        <v>7835939.048611111</v>
      </c>
      <c r="AI82" s="194">
        <v>7835939.048611111</v>
      </c>
      <c r="AJ82" s="194">
        <v>7835939.048611111</v>
      </c>
      <c r="AK82" s="194">
        <v>7835939.048611111</v>
      </c>
      <c r="AL82" s="194">
        <v>7835939.048611111</v>
      </c>
      <c r="AM82" s="194">
        <v>7835939.048611111</v>
      </c>
      <c r="AN82" s="155">
        <f>SUM(AB82:AM82)</f>
        <v>94031268.583333313</v>
      </c>
      <c r="AO82" s="157">
        <f>AA82-AN82</f>
        <v>733443894.41666675</v>
      </c>
      <c r="AP82" s="223"/>
    </row>
    <row r="83" spans="1:42" outlineLevel="1" x14ac:dyDescent="0.25">
      <c r="A83" s="109"/>
      <c r="B83" s="109"/>
      <c r="C83" s="110" t="s">
        <v>206</v>
      </c>
      <c r="D83" s="402" t="s">
        <v>82</v>
      </c>
      <c r="E83" s="402" t="s">
        <v>1350</v>
      </c>
      <c r="F83" s="115"/>
      <c r="G83" s="109" t="s">
        <v>1351</v>
      </c>
      <c r="H83" s="375" t="s">
        <v>1258</v>
      </c>
      <c r="I83" s="114"/>
      <c r="J83" s="114"/>
      <c r="K83" s="115"/>
      <c r="L83" s="115">
        <v>144</v>
      </c>
      <c r="M83" s="109" t="s">
        <v>770</v>
      </c>
      <c r="N83" s="116" t="s">
        <v>1184</v>
      </c>
      <c r="O83" s="115" t="s">
        <v>243</v>
      </c>
      <c r="P83" s="37" t="s">
        <v>264</v>
      </c>
      <c r="Q83" s="109" t="s">
        <v>1252</v>
      </c>
      <c r="R83" s="285" t="s">
        <v>1259</v>
      </c>
      <c r="S83" s="285" t="s">
        <v>1260</v>
      </c>
      <c r="T83" s="115" t="s">
        <v>406</v>
      </c>
      <c r="U83" s="109"/>
      <c r="V83" s="109"/>
      <c r="W83" s="312">
        <v>2696300000</v>
      </c>
      <c r="X83" s="194"/>
      <c r="Y83" s="194">
        <v>18724306</v>
      </c>
      <c r="Z83" s="194"/>
      <c r="AA83" s="379">
        <v>2696300000</v>
      </c>
      <c r="AB83" s="194">
        <v>18724306</v>
      </c>
      <c r="AC83" s="109">
        <v>18724306</v>
      </c>
      <c r="AD83" s="194">
        <v>18724306</v>
      </c>
      <c r="AE83" s="194">
        <v>18724306</v>
      </c>
      <c r="AF83" s="194">
        <v>18724306</v>
      </c>
      <c r="AG83" s="194">
        <v>18724306</v>
      </c>
      <c r="AH83" s="194">
        <v>18724306</v>
      </c>
      <c r="AI83" s="194">
        <v>18724306</v>
      </c>
      <c r="AJ83" s="194">
        <v>18724306</v>
      </c>
      <c r="AK83" s="194">
        <v>18724306</v>
      </c>
      <c r="AL83" s="194">
        <v>18724306</v>
      </c>
      <c r="AM83" s="194">
        <v>18724306</v>
      </c>
      <c r="AN83" s="155">
        <v>224691672</v>
      </c>
      <c r="AO83" s="157">
        <v>2471608328</v>
      </c>
      <c r="AP83" s="301"/>
    </row>
    <row r="84" spans="1:42" outlineLevel="1" x14ac:dyDescent="0.25">
      <c r="A84" s="109"/>
      <c r="B84" s="109"/>
      <c r="C84" s="110" t="s">
        <v>206</v>
      </c>
      <c r="D84" s="402" t="s">
        <v>82</v>
      </c>
      <c r="E84" s="402" t="s">
        <v>1353</v>
      </c>
      <c r="F84" s="115"/>
      <c r="G84" s="109" t="s">
        <v>1354</v>
      </c>
      <c r="H84" s="375" t="s">
        <v>1258</v>
      </c>
      <c r="I84" s="114"/>
      <c r="J84" s="114"/>
      <c r="K84" s="115"/>
      <c r="L84" s="115">
        <v>144</v>
      </c>
      <c r="M84" s="109" t="s">
        <v>770</v>
      </c>
      <c r="N84" s="116" t="s">
        <v>1184</v>
      </c>
      <c r="O84" s="115" t="s">
        <v>243</v>
      </c>
      <c r="P84" s="37" t="s">
        <v>264</v>
      </c>
      <c r="Q84" s="109" t="s">
        <v>1252</v>
      </c>
      <c r="R84" s="285" t="s">
        <v>1259</v>
      </c>
      <c r="S84" s="285" t="s">
        <v>1260</v>
      </c>
      <c r="T84" s="115" t="s">
        <v>406</v>
      </c>
      <c r="U84" s="109"/>
      <c r="V84" s="109"/>
      <c r="W84" s="312">
        <v>2157866667</v>
      </c>
      <c r="X84" s="194"/>
      <c r="Y84" s="194">
        <v>14985185</v>
      </c>
      <c r="Z84" s="194"/>
      <c r="AA84" s="379">
        <v>2157866667</v>
      </c>
      <c r="AB84" s="194">
        <v>14985185</v>
      </c>
      <c r="AC84" s="109">
        <v>14985185</v>
      </c>
      <c r="AD84" s="194">
        <v>14985185</v>
      </c>
      <c r="AE84" s="194">
        <v>14985185</v>
      </c>
      <c r="AF84" s="194">
        <v>14985185</v>
      </c>
      <c r="AG84" s="194">
        <v>14985185</v>
      </c>
      <c r="AH84" s="194">
        <v>14985185</v>
      </c>
      <c r="AI84" s="194">
        <v>14985185</v>
      </c>
      <c r="AJ84" s="194">
        <v>14985185</v>
      </c>
      <c r="AK84" s="194">
        <v>14985185</v>
      </c>
      <c r="AL84" s="194">
        <v>14985185</v>
      </c>
      <c r="AM84" s="194">
        <v>14985185</v>
      </c>
      <c r="AN84" s="155">
        <v>179822220</v>
      </c>
      <c r="AO84" s="157">
        <v>1978044447</v>
      </c>
      <c r="AP84" s="301"/>
    </row>
    <row r="85" spans="1:42" outlineLevel="1" x14ac:dyDescent="0.25">
      <c r="A85" s="109"/>
      <c r="B85" s="109"/>
      <c r="C85" s="110" t="s">
        <v>206</v>
      </c>
      <c r="D85" s="402" t="s">
        <v>82</v>
      </c>
      <c r="E85" s="402" t="s">
        <v>1355</v>
      </c>
      <c r="F85" s="115"/>
      <c r="G85" s="109" t="s">
        <v>1356</v>
      </c>
      <c r="H85" s="375" t="s">
        <v>1258</v>
      </c>
      <c r="I85" s="114"/>
      <c r="J85" s="114"/>
      <c r="K85" s="115"/>
      <c r="L85" s="115">
        <v>144</v>
      </c>
      <c r="M85" s="109" t="s">
        <v>770</v>
      </c>
      <c r="N85" s="377" t="s">
        <v>1184</v>
      </c>
      <c r="O85" s="374" t="s">
        <v>243</v>
      </c>
      <c r="P85" s="37" t="s">
        <v>264</v>
      </c>
      <c r="Q85" s="109" t="s">
        <v>1252</v>
      </c>
      <c r="R85" s="285" t="s">
        <v>1259</v>
      </c>
      <c r="S85" s="285" t="s">
        <v>1260</v>
      </c>
      <c r="T85" s="115" t="s">
        <v>406</v>
      </c>
      <c r="U85" s="109"/>
      <c r="V85" s="109"/>
      <c r="W85" s="312">
        <v>2052960000</v>
      </c>
      <c r="X85" s="194"/>
      <c r="Y85" s="194">
        <v>14256667</v>
      </c>
      <c r="Z85" s="194"/>
      <c r="AA85" s="379">
        <v>2052960000</v>
      </c>
      <c r="AB85" s="194">
        <v>14256667</v>
      </c>
      <c r="AC85" s="109">
        <v>14256667</v>
      </c>
      <c r="AD85" s="194">
        <v>14256667</v>
      </c>
      <c r="AE85" s="194">
        <v>14256667</v>
      </c>
      <c r="AF85" s="194">
        <v>14256667</v>
      </c>
      <c r="AG85" s="194">
        <v>14256667</v>
      </c>
      <c r="AH85" s="194">
        <v>14256667</v>
      </c>
      <c r="AI85" s="194">
        <v>14256667</v>
      </c>
      <c r="AJ85" s="194">
        <v>14256667</v>
      </c>
      <c r="AK85" s="194">
        <v>14256667</v>
      </c>
      <c r="AL85" s="194">
        <v>14256667</v>
      </c>
      <c r="AM85" s="194">
        <v>14256667</v>
      </c>
      <c r="AN85" s="155">
        <v>171080004</v>
      </c>
      <c r="AO85" s="157">
        <v>1881879996</v>
      </c>
      <c r="AP85" s="301"/>
    </row>
    <row r="86" spans="1:42" ht="13.5" customHeight="1" outlineLevel="1" x14ac:dyDescent="0.25">
      <c r="A86" s="110" t="s">
        <v>1</v>
      </c>
      <c r="B86" s="33"/>
      <c r="C86" s="32" t="s">
        <v>206</v>
      </c>
      <c r="D86" s="402" t="s">
        <v>82</v>
      </c>
      <c r="E86" s="403" t="s">
        <v>1041</v>
      </c>
      <c r="F86" s="36"/>
      <c r="G86" s="109" t="s">
        <v>263</v>
      </c>
      <c r="H86" s="36" t="s">
        <v>756</v>
      </c>
      <c r="I86" s="114">
        <v>45446</v>
      </c>
      <c r="J86" s="114">
        <v>45474</v>
      </c>
      <c r="K86" s="115" t="s">
        <v>783</v>
      </c>
      <c r="L86" s="115">
        <v>144</v>
      </c>
      <c r="M86" s="109" t="s">
        <v>770</v>
      </c>
      <c r="N86" s="116" t="s">
        <v>1184</v>
      </c>
      <c r="O86" s="115" t="s">
        <v>243</v>
      </c>
      <c r="P86" s="37" t="s">
        <v>264</v>
      </c>
      <c r="Q86" s="109" t="s">
        <v>1252</v>
      </c>
      <c r="R86" s="285" t="str">
        <f>LEFT(T86,3)</f>
        <v>627</v>
      </c>
      <c r="S86" s="285" t="str">
        <f>RIGHT(T86,4)</f>
        <v>1903</v>
      </c>
      <c r="T86" s="115" t="s">
        <v>406</v>
      </c>
      <c r="U86" s="33"/>
      <c r="V86" s="77"/>
      <c r="W86" s="289">
        <v>700209603</v>
      </c>
      <c r="X86" s="286">
        <v>11670160.050000001</v>
      </c>
      <c r="Y86" s="194">
        <v>4862566.6875</v>
      </c>
      <c r="Z86" s="194"/>
      <c r="AA86" s="287">
        <v>490146722</v>
      </c>
      <c r="AB86" s="194">
        <v>4862566.6875</v>
      </c>
      <c r="AC86" s="155">
        <v>4862566.6875</v>
      </c>
      <c r="AD86" s="194">
        <v>4862566.6875</v>
      </c>
      <c r="AE86" s="194">
        <v>4862566.6875</v>
      </c>
      <c r="AF86" s="194">
        <v>4862566.6875</v>
      </c>
      <c r="AG86" s="194">
        <v>4862566.6875</v>
      </c>
      <c r="AH86" s="194">
        <v>4862566.6875</v>
      </c>
      <c r="AI86" s="194">
        <v>4862566.6875</v>
      </c>
      <c r="AJ86" s="194">
        <v>4862566.6875</v>
      </c>
      <c r="AK86" s="194">
        <v>4862566.6875</v>
      </c>
      <c r="AL86" s="194">
        <v>4862566.6875</v>
      </c>
      <c r="AM86" s="194">
        <v>4862566.6875</v>
      </c>
      <c r="AN86" s="155">
        <f>SUM(AB86:AM86)</f>
        <v>58350800.25</v>
      </c>
      <c r="AO86" s="157">
        <f>AA86-AN86</f>
        <v>431795921.75</v>
      </c>
      <c r="AP86" s="223"/>
    </row>
    <row r="87" spans="1:42" outlineLevel="1" x14ac:dyDescent="0.25">
      <c r="A87" s="109"/>
      <c r="B87" s="109"/>
      <c r="C87" s="110" t="s">
        <v>197</v>
      </c>
      <c r="D87" s="402" t="s">
        <v>82</v>
      </c>
      <c r="E87" s="402" t="s">
        <v>1357</v>
      </c>
      <c r="F87" s="115"/>
      <c r="G87" s="109" t="s">
        <v>1358</v>
      </c>
      <c r="H87" s="375" t="s">
        <v>1258</v>
      </c>
      <c r="I87" s="114"/>
      <c r="J87" s="114"/>
      <c r="K87" s="115"/>
      <c r="L87" s="115">
        <v>144</v>
      </c>
      <c r="M87" s="109" t="s">
        <v>752</v>
      </c>
      <c r="N87" s="116" t="s">
        <v>1359</v>
      </c>
      <c r="O87" s="115" t="s">
        <v>338</v>
      </c>
      <c r="P87" s="37" t="s">
        <v>1360</v>
      </c>
      <c r="Q87" s="109" t="s">
        <v>1252</v>
      </c>
      <c r="R87" s="285" t="s">
        <v>1259</v>
      </c>
      <c r="S87" s="285" t="s">
        <v>1260</v>
      </c>
      <c r="T87" s="115" t="s">
        <v>406</v>
      </c>
      <c r="U87" s="109"/>
      <c r="V87" s="109"/>
      <c r="W87" s="312">
        <v>2362127925</v>
      </c>
      <c r="X87" s="194"/>
      <c r="Y87" s="194">
        <v>16403666</v>
      </c>
      <c r="Z87" s="194"/>
      <c r="AA87" s="379">
        <v>2362127925</v>
      </c>
      <c r="AB87" s="194">
        <v>16403666</v>
      </c>
      <c r="AC87" s="109">
        <v>16403666</v>
      </c>
      <c r="AD87" s="194">
        <v>16403666</v>
      </c>
      <c r="AE87" s="194">
        <v>16403666</v>
      </c>
      <c r="AF87" s="194">
        <v>16403666</v>
      </c>
      <c r="AG87" s="194">
        <v>16403666</v>
      </c>
      <c r="AH87" s="194">
        <v>16403666</v>
      </c>
      <c r="AI87" s="194">
        <v>16403666</v>
      </c>
      <c r="AJ87" s="194">
        <v>16403666</v>
      </c>
      <c r="AK87" s="194">
        <v>16403666</v>
      </c>
      <c r="AL87" s="194">
        <v>16403666</v>
      </c>
      <c r="AM87" s="194">
        <v>16403666</v>
      </c>
      <c r="AN87" s="155">
        <v>196843992</v>
      </c>
      <c r="AO87" s="157">
        <v>2165283933</v>
      </c>
      <c r="AP87" s="301"/>
    </row>
    <row r="88" spans="1:42" outlineLevel="1" x14ac:dyDescent="0.25">
      <c r="A88" s="109"/>
      <c r="B88" s="109"/>
      <c r="C88" s="110" t="s">
        <v>197</v>
      </c>
      <c r="D88" s="402" t="s">
        <v>82</v>
      </c>
      <c r="E88" s="402" t="s">
        <v>1361</v>
      </c>
      <c r="F88" s="115"/>
      <c r="G88" s="109" t="s">
        <v>1362</v>
      </c>
      <c r="H88" s="375" t="s">
        <v>1258</v>
      </c>
      <c r="I88" s="114"/>
      <c r="J88" s="114"/>
      <c r="K88" s="115"/>
      <c r="L88" s="115">
        <v>144</v>
      </c>
      <c r="M88" s="109" t="s">
        <v>752</v>
      </c>
      <c r="N88" s="116" t="s">
        <v>1359</v>
      </c>
      <c r="O88" s="115" t="s">
        <v>338</v>
      </c>
      <c r="P88" s="37" t="s">
        <v>1360</v>
      </c>
      <c r="Q88" s="109" t="s">
        <v>1252</v>
      </c>
      <c r="R88" s="285" t="s">
        <v>1259</v>
      </c>
      <c r="S88" s="285" t="s">
        <v>1260</v>
      </c>
      <c r="T88" s="115" t="s">
        <v>406</v>
      </c>
      <c r="U88" s="109"/>
      <c r="V88" s="109"/>
      <c r="W88" s="312">
        <f>136868538373/2</f>
        <v>68434269186.5</v>
      </c>
      <c r="X88" s="194"/>
      <c r="Y88" s="194">
        <f>950475961/2</f>
        <v>475237980.5</v>
      </c>
      <c r="Z88" s="194"/>
      <c r="AA88" s="379">
        <v>68434269186.5</v>
      </c>
      <c r="AB88" s="194">
        <v>950475961</v>
      </c>
      <c r="AC88" s="109">
        <v>950475961</v>
      </c>
      <c r="AD88" s="194">
        <v>950475961</v>
      </c>
      <c r="AE88" s="194">
        <v>950475961</v>
      </c>
      <c r="AF88" s="194">
        <v>950475961</v>
      </c>
      <c r="AG88" s="194">
        <v>950475961</v>
      </c>
      <c r="AH88" s="194">
        <v>950475961</v>
      </c>
      <c r="AI88" s="194">
        <v>950475961</v>
      </c>
      <c r="AJ88" s="194">
        <v>950475961</v>
      </c>
      <c r="AK88" s="194">
        <v>950475961</v>
      </c>
      <c r="AL88" s="194">
        <v>950475961</v>
      </c>
      <c r="AM88" s="194">
        <v>950475961</v>
      </c>
      <c r="AN88" s="155">
        <v>11405711532</v>
      </c>
      <c r="AO88" s="157">
        <v>125462826841</v>
      </c>
      <c r="AP88" s="301"/>
    </row>
    <row r="89" spans="1:42" outlineLevel="1" x14ac:dyDescent="0.25">
      <c r="A89" s="109"/>
      <c r="B89" s="109"/>
      <c r="C89" s="110" t="s">
        <v>197</v>
      </c>
      <c r="D89" s="402" t="s">
        <v>82</v>
      </c>
      <c r="E89" s="402" t="s">
        <v>1363</v>
      </c>
      <c r="F89" s="115"/>
      <c r="G89" s="109" t="s">
        <v>1364</v>
      </c>
      <c r="H89" s="375" t="s">
        <v>1258</v>
      </c>
      <c r="I89" s="114"/>
      <c r="J89" s="114"/>
      <c r="K89" s="115"/>
      <c r="L89" s="115">
        <v>144</v>
      </c>
      <c r="M89" s="109" t="s">
        <v>752</v>
      </c>
      <c r="N89" s="116" t="s">
        <v>1359</v>
      </c>
      <c r="O89" s="115" t="s">
        <v>338</v>
      </c>
      <c r="P89" s="37" t="s">
        <v>1360</v>
      </c>
      <c r="Q89" s="109" t="s">
        <v>1252</v>
      </c>
      <c r="R89" s="285" t="s">
        <v>1259</v>
      </c>
      <c r="S89" s="285" t="s">
        <v>1260</v>
      </c>
      <c r="T89" s="115" t="s">
        <v>406</v>
      </c>
      <c r="U89" s="109"/>
      <c r="V89" s="109"/>
      <c r="W89" s="312">
        <f>3542824474/2</f>
        <v>1771412237</v>
      </c>
      <c r="X89" s="194"/>
      <c r="Y89" s="194">
        <f>24602948/2</f>
        <v>12301474</v>
      </c>
      <c r="Z89" s="194"/>
      <c r="AA89" s="379">
        <v>1771412237</v>
      </c>
      <c r="AB89" s="194">
        <v>24602948</v>
      </c>
      <c r="AC89" s="109">
        <v>24602948</v>
      </c>
      <c r="AD89" s="194">
        <v>24602948</v>
      </c>
      <c r="AE89" s="194">
        <v>24602948</v>
      </c>
      <c r="AF89" s="194">
        <v>24602948</v>
      </c>
      <c r="AG89" s="194">
        <v>24602948</v>
      </c>
      <c r="AH89" s="194">
        <v>24602948</v>
      </c>
      <c r="AI89" s="194">
        <v>24602948</v>
      </c>
      <c r="AJ89" s="194">
        <v>24602948</v>
      </c>
      <c r="AK89" s="194">
        <v>24602948</v>
      </c>
      <c r="AL89" s="194">
        <v>24602948</v>
      </c>
      <c r="AM89" s="194">
        <v>24602948</v>
      </c>
      <c r="AN89" s="155">
        <v>295235376</v>
      </c>
      <c r="AO89" s="157">
        <v>3247589098</v>
      </c>
      <c r="AP89" s="301"/>
    </row>
    <row r="90" spans="1:42" outlineLevel="1" x14ac:dyDescent="0.25">
      <c r="A90" s="109"/>
      <c r="B90" s="109"/>
      <c r="C90" s="110" t="s">
        <v>197</v>
      </c>
      <c r="D90" s="402" t="s">
        <v>147</v>
      </c>
      <c r="E90" s="403" t="s">
        <v>736</v>
      </c>
      <c r="F90" s="115"/>
      <c r="G90" s="109" t="s">
        <v>1365</v>
      </c>
      <c r="H90" s="36" t="s">
        <v>1244</v>
      </c>
      <c r="I90" s="114">
        <v>45900</v>
      </c>
      <c r="J90" s="114">
        <v>45901</v>
      </c>
      <c r="K90" s="115" t="s">
        <v>1247</v>
      </c>
      <c r="L90" s="115">
        <v>144</v>
      </c>
      <c r="M90" s="109" t="s">
        <v>752</v>
      </c>
      <c r="N90" s="116" t="s">
        <v>1359</v>
      </c>
      <c r="O90" s="115" t="s">
        <v>338</v>
      </c>
      <c r="P90" s="37" t="s">
        <v>1360</v>
      </c>
      <c r="Q90" s="109" t="s">
        <v>1366</v>
      </c>
      <c r="R90" s="285" t="str">
        <f>LEFT(T90,3)</f>
        <v>627</v>
      </c>
      <c r="S90" s="285" t="s">
        <v>1260</v>
      </c>
      <c r="T90" s="115" t="s">
        <v>406</v>
      </c>
      <c r="U90" s="109"/>
      <c r="V90" s="77"/>
      <c r="W90" s="289">
        <v>9194024100</v>
      </c>
      <c r="X90" s="286">
        <v>95771084.375</v>
      </c>
      <c r="Y90" s="194">
        <v>63847389.583333336</v>
      </c>
      <c r="Z90" s="194"/>
      <c r="AA90" s="287">
        <v>8810939762</v>
      </c>
      <c r="AB90" s="194">
        <v>63847389.583333336</v>
      </c>
      <c r="AC90" s="155">
        <v>63847389.583333336</v>
      </c>
      <c r="AD90" s="194">
        <v>63847389.583333336</v>
      </c>
      <c r="AE90" s="194">
        <v>63847389.583333336</v>
      </c>
      <c r="AF90" s="194">
        <v>63847389.583333336</v>
      </c>
      <c r="AG90" s="194">
        <v>63847389.583333336</v>
      </c>
      <c r="AH90" s="194">
        <v>63847389.583333336</v>
      </c>
      <c r="AI90" s="194">
        <v>63847389.583333336</v>
      </c>
      <c r="AJ90" s="194">
        <v>63847389.583333336</v>
      </c>
      <c r="AK90" s="194">
        <v>63847389.583333336</v>
      </c>
      <c r="AL90" s="194">
        <v>63847389.583333336</v>
      </c>
      <c r="AM90" s="194">
        <v>63847389.583333336</v>
      </c>
      <c r="AN90" s="155">
        <f>SUM(AB90:AM90)</f>
        <v>766168675.00000012</v>
      </c>
      <c r="AO90" s="157">
        <f>AA90-AN90</f>
        <v>8044771087</v>
      </c>
      <c r="AP90" s="301"/>
    </row>
    <row r="91" spans="1:42" outlineLevel="1" x14ac:dyDescent="0.25">
      <c r="A91" s="292"/>
      <c r="B91" s="292"/>
      <c r="C91" s="288" t="s">
        <v>197</v>
      </c>
      <c r="D91" s="411"/>
      <c r="E91" s="401" t="s">
        <v>1253</v>
      </c>
      <c r="F91" s="248"/>
      <c r="G91" s="288" t="s">
        <v>1367</v>
      </c>
      <c r="H91" s="249"/>
      <c r="I91" s="383"/>
      <c r="J91" s="383"/>
      <c r="K91" s="248"/>
      <c r="L91" s="248"/>
      <c r="M91" s="292" t="s">
        <v>753</v>
      </c>
      <c r="N91" s="260" t="s">
        <v>1368</v>
      </c>
      <c r="O91" s="248" t="s">
        <v>1369</v>
      </c>
      <c r="P91" s="264" t="s">
        <v>1370</v>
      </c>
      <c r="Q91" s="292" t="s">
        <v>1366</v>
      </c>
      <c r="R91" s="385" t="str">
        <f>LEFT(T91,3)</f>
        <v>627</v>
      </c>
      <c r="S91" s="385" t="s">
        <v>1260</v>
      </c>
      <c r="T91" s="248" t="s">
        <v>406</v>
      </c>
      <c r="U91" s="292"/>
      <c r="V91" s="386"/>
      <c r="W91" s="387">
        <f>+W88+W89</f>
        <v>70205681423.5</v>
      </c>
      <c r="X91" s="388"/>
      <c r="Y91" s="290">
        <f>+Y88+Y89</f>
        <v>487539454.5</v>
      </c>
      <c r="Z91" s="290"/>
      <c r="AA91" s="387">
        <v>70205681423.5</v>
      </c>
      <c r="AB91" s="290"/>
      <c r="AC91" s="291"/>
      <c r="AD91" s="290"/>
      <c r="AE91" s="290"/>
      <c r="AF91" s="290"/>
      <c r="AG91" s="290"/>
      <c r="AH91" s="290"/>
      <c r="AI91" s="290"/>
      <c r="AJ91" s="290"/>
      <c r="AK91" s="290"/>
      <c r="AL91" s="290"/>
      <c r="AM91" s="290"/>
      <c r="AN91" s="291"/>
      <c r="AO91" s="389"/>
      <c r="AP91" s="391"/>
    </row>
    <row r="92" spans="1:42" outlineLevel="1" x14ac:dyDescent="0.25">
      <c r="A92" s="109"/>
      <c r="B92" s="109"/>
      <c r="C92" s="110" t="s">
        <v>197</v>
      </c>
      <c r="D92" s="402" t="s">
        <v>147</v>
      </c>
      <c r="E92" s="403" t="s">
        <v>738</v>
      </c>
      <c r="F92" s="115"/>
      <c r="G92" s="109" t="s">
        <v>1371</v>
      </c>
      <c r="H92" s="36" t="s">
        <v>1244</v>
      </c>
      <c r="I92" s="114">
        <v>45900</v>
      </c>
      <c r="J92" s="114">
        <v>45901</v>
      </c>
      <c r="K92" s="115" t="s">
        <v>1247</v>
      </c>
      <c r="L92" s="115">
        <v>144</v>
      </c>
      <c r="M92" s="109" t="s">
        <v>753</v>
      </c>
      <c r="N92" s="116" t="s">
        <v>1368</v>
      </c>
      <c r="O92" s="115" t="s">
        <v>1369</v>
      </c>
      <c r="P92" s="37" t="s">
        <v>1370</v>
      </c>
      <c r="Q92" s="109" t="s">
        <v>1366</v>
      </c>
      <c r="R92" s="285" t="str">
        <f>LEFT(T92,3)</f>
        <v>627</v>
      </c>
      <c r="S92" s="285" t="s">
        <v>1260</v>
      </c>
      <c r="T92" s="115" t="s">
        <v>406</v>
      </c>
      <c r="U92" s="109"/>
      <c r="V92" s="77"/>
      <c r="W92" s="289">
        <v>9194024100</v>
      </c>
      <c r="X92" s="286">
        <v>95771084.375</v>
      </c>
      <c r="Y92" s="194">
        <v>63847389.583333336</v>
      </c>
      <c r="Z92" s="194"/>
      <c r="AA92" s="287">
        <v>8810939762</v>
      </c>
      <c r="AB92" s="194">
        <v>63847389.583333336</v>
      </c>
      <c r="AC92" s="155">
        <v>63847389.583333336</v>
      </c>
      <c r="AD92" s="194">
        <v>63847389.583333336</v>
      </c>
      <c r="AE92" s="194">
        <v>63847389.583333336</v>
      </c>
      <c r="AF92" s="194">
        <v>63847389.583333336</v>
      </c>
      <c r="AG92" s="194">
        <v>63847389.583333336</v>
      </c>
      <c r="AH92" s="194">
        <v>63847389.583333336</v>
      </c>
      <c r="AI92" s="194">
        <v>63847389.583333336</v>
      </c>
      <c r="AJ92" s="194">
        <v>63847389.583333336</v>
      </c>
      <c r="AK92" s="194">
        <v>63847389.583333336</v>
      </c>
      <c r="AL92" s="194">
        <v>63847389.583333336</v>
      </c>
      <c r="AM92" s="194">
        <v>63847389.583333336</v>
      </c>
      <c r="AN92" s="155">
        <f>SUM(AB92:AM92)</f>
        <v>766168675.00000012</v>
      </c>
      <c r="AO92" s="157">
        <f>AA92-AN92</f>
        <v>8044771087</v>
      </c>
      <c r="AP92" s="301"/>
    </row>
    <row r="93" spans="1:42" outlineLevel="1" x14ac:dyDescent="0.25">
      <c r="A93" s="109"/>
      <c r="B93" s="109"/>
      <c r="C93" s="110" t="s">
        <v>213</v>
      </c>
      <c r="D93" s="402" t="s">
        <v>82</v>
      </c>
      <c r="E93" s="402" t="s">
        <v>1372</v>
      </c>
      <c r="F93" s="115"/>
      <c r="G93" s="109" t="s">
        <v>1373</v>
      </c>
      <c r="H93" s="375" t="s">
        <v>1258</v>
      </c>
      <c r="I93" s="114"/>
      <c r="J93" s="114"/>
      <c r="K93" s="115"/>
      <c r="L93" s="115">
        <v>144</v>
      </c>
      <c r="M93" s="109" t="s">
        <v>286</v>
      </c>
      <c r="N93" s="116" t="s">
        <v>287</v>
      </c>
      <c r="O93" s="115" t="s">
        <v>288</v>
      </c>
      <c r="P93" s="37" t="s">
        <v>287</v>
      </c>
      <c r="Q93" s="109" t="s">
        <v>1252</v>
      </c>
      <c r="R93" s="285" t="s">
        <v>1259</v>
      </c>
      <c r="S93" s="285" t="s">
        <v>1260</v>
      </c>
      <c r="T93" s="115" t="s">
        <v>406</v>
      </c>
      <c r="U93" s="109"/>
      <c r="V93" s="109"/>
      <c r="W93" s="312">
        <v>3214763652</v>
      </c>
      <c r="X93" s="194"/>
      <c r="Y93" s="194">
        <v>22324748</v>
      </c>
      <c r="Z93" s="194"/>
      <c r="AA93" s="379">
        <v>3214763652</v>
      </c>
      <c r="AB93" s="194">
        <v>22324748</v>
      </c>
      <c r="AC93" s="109">
        <v>22324748</v>
      </c>
      <c r="AD93" s="194">
        <v>22324748</v>
      </c>
      <c r="AE93" s="194">
        <v>22324748</v>
      </c>
      <c r="AF93" s="194">
        <v>22324748</v>
      </c>
      <c r="AG93" s="194">
        <v>22324748</v>
      </c>
      <c r="AH93" s="194">
        <v>22324748</v>
      </c>
      <c r="AI93" s="194">
        <v>22324748</v>
      </c>
      <c r="AJ93" s="194">
        <v>22324748</v>
      </c>
      <c r="AK93" s="194">
        <v>22324748</v>
      </c>
      <c r="AL93" s="194">
        <v>22324748</v>
      </c>
      <c r="AM93" s="194">
        <v>22324748</v>
      </c>
      <c r="AN93" s="155">
        <v>267896976</v>
      </c>
      <c r="AO93" s="157">
        <v>2946866676</v>
      </c>
      <c r="AP93" s="301"/>
    </row>
    <row r="94" spans="1:42" outlineLevel="1" x14ac:dyDescent="0.25">
      <c r="A94" s="109"/>
      <c r="B94" s="109"/>
      <c r="C94" s="110" t="s">
        <v>213</v>
      </c>
      <c r="D94" s="402" t="s">
        <v>82</v>
      </c>
      <c r="E94" s="402" t="s">
        <v>1374</v>
      </c>
      <c r="F94" s="115"/>
      <c r="G94" s="109" t="s">
        <v>1375</v>
      </c>
      <c r="H94" s="375" t="s">
        <v>1258</v>
      </c>
      <c r="I94" s="114"/>
      <c r="J94" s="114"/>
      <c r="K94" s="115"/>
      <c r="L94" s="115">
        <v>144</v>
      </c>
      <c r="M94" s="109" t="s">
        <v>286</v>
      </c>
      <c r="N94" s="116" t="s">
        <v>287</v>
      </c>
      <c r="O94" s="115" t="s">
        <v>288</v>
      </c>
      <c r="P94" s="37" t="s">
        <v>287</v>
      </c>
      <c r="Q94" s="109" t="s">
        <v>1252</v>
      </c>
      <c r="R94" s="285" t="s">
        <v>1259</v>
      </c>
      <c r="S94" s="285" t="s">
        <v>1260</v>
      </c>
      <c r="T94" s="115" t="s">
        <v>406</v>
      </c>
      <c r="U94" s="109"/>
      <c r="V94" s="109"/>
      <c r="W94" s="312">
        <v>1783287056</v>
      </c>
      <c r="X94" s="194"/>
      <c r="Y94" s="194">
        <v>12383938</v>
      </c>
      <c r="Z94" s="194"/>
      <c r="AA94" s="379">
        <v>1783287056</v>
      </c>
      <c r="AB94" s="194">
        <v>12383938</v>
      </c>
      <c r="AC94" s="109">
        <v>12383938</v>
      </c>
      <c r="AD94" s="194">
        <v>12383938</v>
      </c>
      <c r="AE94" s="194">
        <v>12383938</v>
      </c>
      <c r="AF94" s="194">
        <v>12383938</v>
      </c>
      <c r="AG94" s="194">
        <v>12383938</v>
      </c>
      <c r="AH94" s="194">
        <v>12383938</v>
      </c>
      <c r="AI94" s="194">
        <v>12383938</v>
      </c>
      <c r="AJ94" s="194">
        <v>12383938</v>
      </c>
      <c r="AK94" s="194">
        <v>12383938</v>
      </c>
      <c r="AL94" s="194">
        <v>12383938</v>
      </c>
      <c r="AM94" s="194">
        <v>12383938</v>
      </c>
      <c r="AN94" s="155">
        <v>148607256</v>
      </c>
      <c r="AO94" s="157">
        <v>1634679800</v>
      </c>
      <c r="AP94" s="301"/>
    </row>
    <row r="95" spans="1:42" outlineLevel="1" x14ac:dyDescent="0.25">
      <c r="A95" s="109"/>
      <c r="B95" s="109"/>
      <c r="C95" s="110" t="s">
        <v>213</v>
      </c>
      <c r="D95" s="402" t="s">
        <v>82</v>
      </c>
      <c r="E95" s="402" t="s">
        <v>1376</v>
      </c>
      <c r="F95" s="115"/>
      <c r="G95" s="109" t="s">
        <v>1377</v>
      </c>
      <c r="H95" s="375" t="s">
        <v>1258</v>
      </c>
      <c r="I95" s="114"/>
      <c r="J95" s="114"/>
      <c r="K95" s="115"/>
      <c r="L95" s="115">
        <v>144</v>
      </c>
      <c r="M95" s="109" t="s">
        <v>286</v>
      </c>
      <c r="N95" s="116" t="s">
        <v>287</v>
      </c>
      <c r="O95" s="115" t="s">
        <v>288</v>
      </c>
      <c r="P95" s="37" t="s">
        <v>287</v>
      </c>
      <c r="Q95" s="109" t="s">
        <v>1252</v>
      </c>
      <c r="R95" s="285" t="s">
        <v>1259</v>
      </c>
      <c r="S95" s="285" t="s">
        <v>1260</v>
      </c>
      <c r="T95" s="115" t="s">
        <v>406</v>
      </c>
      <c r="U95" s="109"/>
      <c r="V95" s="109"/>
      <c r="W95" s="312">
        <v>1009201043</v>
      </c>
      <c r="X95" s="194"/>
      <c r="Y95" s="194">
        <v>7008341</v>
      </c>
      <c r="Z95" s="194"/>
      <c r="AA95" s="379">
        <v>1009201043</v>
      </c>
      <c r="AB95" s="194">
        <v>7008341</v>
      </c>
      <c r="AC95" s="109">
        <v>7008341</v>
      </c>
      <c r="AD95" s="194">
        <v>7008341</v>
      </c>
      <c r="AE95" s="194">
        <v>7008341</v>
      </c>
      <c r="AF95" s="194">
        <v>7008341</v>
      </c>
      <c r="AG95" s="194">
        <v>7008341</v>
      </c>
      <c r="AH95" s="194">
        <v>7008341</v>
      </c>
      <c r="AI95" s="194">
        <v>7008341</v>
      </c>
      <c r="AJ95" s="194">
        <v>7008341</v>
      </c>
      <c r="AK95" s="194">
        <v>7008341</v>
      </c>
      <c r="AL95" s="194">
        <v>7008341</v>
      </c>
      <c r="AM95" s="194">
        <v>7008341</v>
      </c>
      <c r="AN95" s="155">
        <v>84100092</v>
      </c>
      <c r="AO95" s="157">
        <v>925100951</v>
      </c>
      <c r="AP95" s="301"/>
    </row>
    <row r="96" spans="1:42" outlineLevel="1" x14ac:dyDescent="0.25">
      <c r="A96" s="109"/>
      <c r="B96" s="109"/>
      <c r="C96" s="110" t="s">
        <v>213</v>
      </c>
      <c r="D96" s="402" t="s">
        <v>82</v>
      </c>
      <c r="E96" s="402" t="s">
        <v>1378</v>
      </c>
      <c r="F96" s="115"/>
      <c r="G96" s="109" t="s">
        <v>1379</v>
      </c>
      <c r="H96" s="375" t="s">
        <v>1258</v>
      </c>
      <c r="I96" s="114"/>
      <c r="J96" s="114"/>
      <c r="K96" s="115"/>
      <c r="L96" s="115">
        <v>144</v>
      </c>
      <c r="M96" s="109" t="s">
        <v>286</v>
      </c>
      <c r="N96" s="116" t="s">
        <v>287</v>
      </c>
      <c r="O96" s="115" t="s">
        <v>288</v>
      </c>
      <c r="P96" s="37" t="s">
        <v>287</v>
      </c>
      <c r="Q96" s="109" t="s">
        <v>1252</v>
      </c>
      <c r="R96" s="285" t="s">
        <v>1259</v>
      </c>
      <c r="S96" s="285" t="s">
        <v>1260</v>
      </c>
      <c r="T96" s="115" t="s">
        <v>406</v>
      </c>
      <c r="U96" s="109"/>
      <c r="V96" s="109"/>
      <c r="W96" s="312">
        <v>1950144551</v>
      </c>
      <c r="X96" s="194"/>
      <c r="Y96" s="194">
        <v>13542670</v>
      </c>
      <c r="Z96" s="194"/>
      <c r="AA96" s="379">
        <v>1950144551</v>
      </c>
      <c r="AB96" s="194">
        <v>13542670</v>
      </c>
      <c r="AC96" s="109">
        <v>13542670</v>
      </c>
      <c r="AD96" s="194">
        <v>13542670</v>
      </c>
      <c r="AE96" s="194">
        <v>13542670</v>
      </c>
      <c r="AF96" s="194">
        <v>13542670</v>
      </c>
      <c r="AG96" s="194">
        <v>13542670</v>
      </c>
      <c r="AH96" s="194">
        <v>13542670</v>
      </c>
      <c r="AI96" s="194">
        <v>13542670</v>
      </c>
      <c r="AJ96" s="194">
        <v>13542670</v>
      </c>
      <c r="AK96" s="194">
        <v>13542670</v>
      </c>
      <c r="AL96" s="194">
        <v>13542670</v>
      </c>
      <c r="AM96" s="194">
        <v>13542670</v>
      </c>
      <c r="AN96" s="155">
        <v>162512040</v>
      </c>
      <c r="AO96" s="157">
        <v>1787632511</v>
      </c>
      <c r="AP96" s="301"/>
    </row>
    <row r="97" spans="1:42" s="225" customFormat="1" outlineLevel="1" x14ac:dyDescent="0.25">
      <c r="A97" s="110" t="s">
        <v>1</v>
      </c>
      <c r="B97" s="109"/>
      <c r="C97" s="110" t="s">
        <v>213</v>
      </c>
      <c r="D97" s="402" t="s">
        <v>82</v>
      </c>
      <c r="E97" s="403" t="s">
        <v>1049</v>
      </c>
      <c r="F97" s="115"/>
      <c r="G97" s="109" t="s">
        <v>285</v>
      </c>
      <c r="H97" s="36" t="s">
        <v>1244</v>
      </c>
      <c r="I97" s="114">
        <v>45714</v>
      </c>
      <c r="J97" s="114">
        <v>45717</v>
      </c>
      <c r="K97" s="115" t="s">
        <v>783</v>
      </c>
      <c r="L97" s="115">
        <v>144</v>
      </c>
      <c r="M97" s="109" t="s">
        <v>286</v>
      </c>
      <c r="N97" s="116" t="s">
        <v>287</v>
      </c>
      <c r="O97" s="115" t="s">
        <v>288</v>
      </c>
      <c r="P97" s="37" t="s">
        <v>287</v>
      </c>
      <c r="Q97" s="109" t="s">
        <v>1252</v>
      </c>
      <c r="R97" s="285" t="str">
        <f>LEFT(T97,3)</f>
        <v>627</v>
      </c>
      <c r="S97" s="285" t="str">
        <f>RIGHT(T97,4)</f>
        <v>1903</v>
      </c>
      <c r="T97" s="115" t="s">
        <v>406</v>
      </c>
      <c r="U97" s="109"/>
      <c r="V97" s="77"/>
      <c r="W97" s="289">
        <v>2745703965</v>
      </c>
      <c r="X97" s="286">
        <v>45761732.75</v>
      </c>
      <c r="Y97" s="194">
        <v>19067388.645833332</v>
      </c>
      <c r="Z97" s="194"/>
      <c r="AA97" s="287">
        <v>2288086637</v>
      </c>
      <c r="AB97" s="194">
        <v>19067388.645833332</v>
      </c>
      <c r="AC97" s="155">
        <v>19067388.645833332</v>
      </c>
      <c r="AD97" s="194">
        <v>19067388.645833332</v>
      </c>
      <c r="AE97" s="194">
        <v>19067388.645833332</v>
      </c>
      <c r="AF97" s="194">
        <v>19067388.645833332</v>
      </c>
      <c r="AG97" s="194">
        <v>19067388.645833332</v>
      </c>
      <c r="AH97" s="194">
        <v>19067388.645833332</v>
      </c>
      <c r="AI97" s="194">
        <v>19067388.645833332</v>
      </c>
      <c r="AJ97" s="194">
        <v>19067388.645833332</v>
      </c>
      <c r="AK97" s="194">
        <v>19067388.645833332</v>
      </c>
      <c r="AL97" s="194">
        <v>19067388.645833332</v>
      </c>
      <c r="AM97" s="194">
        <v>19067388.645833332</v>
      </c>
      <c r="AN97" s="155">
        <f>SUM(AB97:AM97)</f>
        <v>228808663.75000003</v>
      </c>
      <c r="AO97" s="157">
        <f>AA97-AN97</f>
        <v>2059277973.25</v>
      </c>
      <c r="AP97" s="301"/>
    </row>
    <row r="98" spans="1:42" outlineLevel="1" x14ac:dyDescent="0.25">
      <c r="A98" s="109"/>
      <c r="B98" s="109"/>
      <c r="C98" s="110" t="s">
        <v>213</v>
      </c>
      <c r="D98" s="402" t="s">
        <v>82</v>
      </c>
      <c r="E98" s="402" t="s">
        <v>1380</v>
      </c>
      <c r="F98" s="115"/>
      <c r="G98" s="109" t="s">
        <v>1381</v>
      </c>
      <c r="H98" s="375" t="s">
        <v>1258</v>
      </c>
      <c r="I98" s="114"/>
      <c r="J98" s="114"/>
      <c r="K98" s="115"/>
      <c r="L98" s="115">
        <v>144</v>
      </c>
      <c r="M98" s="109" t="s">
        <v>286</v>
      </c>
      <c r="N98" s="116" t="s">
        <v>287</v>
      </c>
      <c r="O98" s="115" t="s">
        <v>288</v>
      </c>
      <c r="P98" s="37" t="s">
        <v>287</v>
      </c>
      <c r="Q98" s="109" t="s">
        <v>1252</v>
      </c>
      <c r="R98" s="285" t="s">
        <v>1259</v>
      </c>
      <c r="S98" s="285" t="s">
        <v>1260</v>
      </c>
      <c r="T98" s="115" t="s">
        <v>406</v>
      </c>
      <c r="U98" s="109"/>
      <c r="V98" s="109"/>
      <c r="W98" s="312">
        <v>583993000</v>
      </c>
      <c r="X98" s="194"/>
      <c r="Y98" s="194">
        <v>4055507</v>
      </c>
      <c r="Z98" s="194"/>
      <c r="AA98" s="379">
        <v>583993000</v>
      </c>
      <c r="AB98" s="194">
        <v>4055507</v>
      </c>
      <c r="AC98" s="109">
        <v>4055507</v>
      </c>
      <c r="AD98" s="194">
        <v>4055507</v>
      </c>
      <c r="AE98" s="194">
        <v>4055507</v>
      </c>
      <c r="AF98" s="194">
        <v>4055507</v>
      </c>
      <c r="AG98" s="194">
        <v>4055507</v>
      </c>
      <c r="AH98" s="194">
        <v>4055507</v>
      </c>
      <c r="AI98" s="194">
        <v>4055507</v>
      </c>
      <c r="AJ98" s="194">
        <v>4055507</v>
      </c>
      <c r="AK98" s="194">
        <v>4055507</v>
      </c>
      <c r="AL98" s="194">
        <v>4055507</v>
      </c>
      <c r="AM98" s="194">
        <v>4055507</v>
      </c>
      <c r="AN98" s="155">
        <v>48666084</v>
      </c>
      <c r="AO98" s="157">
        <v>535326916</v>
      </c>
      <c r="AP98" s="301"/>
    </row>
    <row r="99" spans="1:42" outlineLevel="1" x14ac:dyDescent="0.25">
      <c r="A99" s="109"/>
      <c r="B99" s="109"/>
      <c r="C99" s="110" t="s">
        <v>197</v>
      </c>
      <c r="D99" s="402" t="s">
        <v>82</v>
      </c>
      <c r="E99" s="402" t="s">
        <v>1382</v>
      </c>
      <c r="F99" s="115"/>
      <c r="G99" s="109" t="s">
        <v>1383</v>
      </c>
      <c r="H99" s="375" t="s">
        <v>1258</v>
      </c>
      <c r="I99" s="114"/>
      <c r="J99" s="114"/>
      <c r="K99" s="115"/>
      <c r="L99" s="115">
        <v>144</v>
      </c>
      <c r="M99" s="109" t="s">
        <v>1384</v>
      </c>
      <c r="N99" s="116" t="s">
        <v>1385</v>
      </c>
      <c r="O99" s="115" t="s">
        <v>1386</v>
      </c>
      <c r="P99" s="37" t="s">
        <v>1385</v>
      </c>
      <c r="Q99" s="109" t="s">
        <v>1252</v>
      </c>
      <c r="R99" s="285" t="s">
        <v>1259</v>
      </c>
      <c r="S99" s="285" t="s">
        <v>1260</v>
      </c>
      <c r="T99" s="115" t="s">
        <v>406</v>
      </c>
      <c r="U99" s="109"/>
      <c r="V99" s="109"/>
      <c r="W99" s="312">
        <v>6709861922</v>
      </c>
      <c r="X99" s="194"/>
      <c r="Y99" s="194">
        <v>46596263</v>
      </c>
      <c r="Z99" s="194"/>
      <c r="AA99" s="379">
        <v>6709861922</v>
      </c>
      <c r="AB99" s="194">
        <v>46596263</v>
      </c>
      <c r="AC99" s="109">
        <v>46596263</v>
      </c>
      <c r="AD99" s="194">
        <v>46596263</v>
      </c>
      <c r="AE99" s="194">
        <v>46596263</v>
      </c>
      <c r="AF99" s="194">
        <v>46596263</v>
      </c>
      <c r="AG99" s="194">
        <v>46596263</v>
      </c>
      <c r="AH99" s="194">
        <v>46596263</v>
      </c>
      <c r="AI99" s="194">
        <v>46596263</v>
      </c>
      <c r="AJ99" s="194">
        <v>46596263</v>
      </c>
      <c r="AK99" s="194">
        <v>46596263</v>
      </c>
      <c r="AL99" s="194">
        <v>46596263</v>
      </c>
      <c r="AM99" s="194">
        <v>46596263</v>
      </c>
      <c r="AN99" s="155">
        <v>559155156</v>
      </c>
      <c r="AO99" s="157">
        <v>6150706766</v>
      </c>
      <c r="AP99" s="301"/>
    </row>
    <row r="100" spans="1:42" outlineLevel="1" x14ac:dyDescent="0.25">
      <c r="A100" s="109"/>
      <c r="B100" s="109"/>
      <c r="C100" s="110" t="s">
        <v>197</v>
      </c>
      <c r="D100" s="402" t="s">
        <v>147</v>
      </c>
      <c r="E100" s="403" t="s">
        <v>734</v>
      </c>
      <c r="F100" s="115"/>
      <c r="G100" s="109" t="s">
        <v>735</v>
      </c>
      <c r="H100" s="36" t="s">
        <v>1244</v>
      </c>
      <c r="I100" s="114">
        <v>45877</v>
      </c>
      <c r="J100" s="114">
        <v>45901</v>
      </c>
      <c r="K100" s="115" t="s">
        <v>783</v>
      </c>
      <c r="L100" s="115">
        <v>144</v>
      </c>
      <c r="M100" s="109" t="s">
        <v>1384</v>
      </c>
      <c r="N100" s="116" t="s">
        <v>1385</v>
      </c>
      <c r="O100" s="115" t="s">
        <v>1386</v>
      </c>
      <c r="P100" s="37" t="s">
        <v>1385</v>
      </c>
      <c r="Q100" s="109" t="s">
        <v>1366</v>
      </c>
      <c r="R100" s="285" t="str">
        <f>LEFT(T100,3)</f>
        <v>627</v>
      </c>
      <c r="S100" s="285" t="s">
        <v>1260</v>
      </c>
      <c r="T100" s="115" t="s">
        <v>406</v>
      </c>
      <c r="U100" s="109"/>
      <c r="V100" s="77"/>
      <c r="W100" s="289">
        <v>995280138</v>
      </c>
      <c r="X100" s="286">
        <v>16588002.300000001</v>
      </c>
      <c r="Y100" s="194">
        <v>6911667.625</v>
      </c>
      <c r="Z100" s="194"/>
      <c r="AA100" s="287">
        <v>928928129</v>
      </c>
      <c r="AB100" s="194">
        <v>6911667.625</v>
      </c>
      <c r="AC100" s="155">
        <v>6911667.625</v>
      </c>
      <c r="AD100" s="194">
        <v>6911667.625</v>
      </c>
      <c r="AE100" s="194">
        <v>6911667.625</v>
      </c>
      <c r="AF100" s="194">
        <v>6911667.625</v>
      </c>
      <c r="AG100" s="194">
        <v>6911667.625</v>
      </c>
      <c r="AH100" s="194">
        <v>6911667.625</v>
      </c>
      <c r="AI100" s="194">
        <v>6911667.625</v>
      </c>
      <c r="AJ100" s="194">
        <v>6911667.625</v>
      </c>
      <c r="AK100" s="194">
        <v>6911667.625</v>
      </c>
      <c r="AL100" s="194">
        <v>6911667.625</v>
      </c>
      <c r="AM100" s="194">
        <v>6911667.625</v>
      </c>
      <c r="AN100" s="155">
        <f>SUM(AB100:AM100)</f>
        <v>82940011.5</v>
      </c>
      <c r="AO100" s="157">
        <f>AA100-AN100</f>
        <v>845988117.5</v>
      </c>
      <c r="AP100" s="301"/>
    </row>
    <row r="101" spans="1:42" outlineLevel="1" x14ac:dyDescent="0.25">
      <c r="A101" s="109"/>
      <c r="B101" s="109"/>
      <c r="C101" s="110" t="s">
        <v>213</v>
      </c>
      <c r="D101" s="402" t="s">
        <v>82</v>
      </c>
      <c r="E101" s="402" t="s">
        <v>1387</v>
      </c>
      <c r="F101" s="115"/>
      <c r="G101" s="109" t="s">
        <v>1388</v>
      </c>
      <c r="H101" s="375" t="s">
        <v>1258</v>
      </c>
      <c r="I101" s="114"/>
      <c r="J101" s="114"/>
      <c r="K101" s="115"/>
      <c r="L101" s="115">
        <v>144</v>
      </c>
      <c r="M101" s="109" t="s">
        <v>1389</v>
      </c>
      <c r="N101" s="116" t="s">
        <v>1390</v>
      </c>
      <c r="O101" s="115" t="s">
        <v>1391</v>
      </c>
      <c r="P101" s="37" t="s">
        <v>1392</v>
      </c>
      <c r="Q101" s="109" t="s">
        <v>1252</v>
      </c>
      <c r="R101" s="285" t="s">
        <v>1259</v>
      </c>
      <c r="S101" s="285" t="s">
        <v>1260</v>
      </c>
      <c r="T101" s="115" t="s">
        <v>406</v>
      </c>
      <c r="U101" s="109"/>
      <c r="V101" s="109"/>
      <c r="W101" s="312">
        <v>42003448000</v>
      </c>
      <c r="X101" s="194"/>
      <c r="Y101" s="194">
        <v>291690611</v>
      </c>
      <c r="Z101" s="194"/>
      <c r="AA101" s="379">
        <v>42003448000</v>
      </c>
      <c r="AB101" s="194">
        <v>291690611</v>
      </c>
      <c r="AC101" s="109">
        <v>291690611</v>
      </c>
      <c r="AD101" s="194">
        <v>291690611</v>
      </c>
      <c r="AE101" s="194">
        <v>291690611</v>
      </c>
      <c r="AF101" s="194">
        <v>291690611</v>
      </c>
      <c r="AG101" s="194">
        <v>291690611</v>
      </c>
      <c r="AH101" s="194">
        <v>291690611</v>
      </c>
      <c r="AI101" s="194">
        <v>291690611</v>
      </c>
      <c r="AJ101" s="194">
        <v>291690611</v>
      </c>
      <c r="AK101" s="194">
        <v>291690611</v>
      </c>
      <c r="AL101" s="194">
        <v>291690611</v>
      </c>
      <c r="AM101" s="194">
        <v>291690611</v>
      </c>
      <c r="AN101" s="155">
        <v>3500287332</v>
      </c>
      <c r="AO101" s="157">
        <v>38503160668</v>
      </c>
      <c r="AP101" s="301"/>
    </row>
    <row r="102" spans="1:42" s="42" customFormat="1" outlineLevel="1" x14ac:dyDescent="0.25">
      <c r="A102" s="110" t="s">
        <v>1</v>
      </c>
      <c r="B102" s="109"/>
      <c r="C102" s="110" t="s">
        <v>197</v>
      </c>
      <c r="D102" s="402" t="s">
        <v>1291</v>
      </c>
      <c r="E102" s="403" t="s">
        <v>1393</v>
      </c>
      <c r="F102" s="115"/>
      <c r="G102" s="109" t="s">
        <v>234</v>
      </c>
      <c r="H102" s="36" t="s">
        <v>1293</v>
      </c>
      <c r="I102" s="114">
        <v>45625</v>
      </c>
      <c r="J102" s="114">
        <v>45627</v>
      </c>
      <c r="K102" s="115" t="s">
        <v>1394</v>
      </c>
      <c r="L102" s="115">
        <v>144</v>
      </c>
      <c r="M102" s="109" t="s">
        <v>769</v>
      </c>
      <c r="N102" s="116" t="s">
        <v>1395</v>
      </c>
      <c r="O102" s="115" t="s">
        <v>236</v>
      </c>
      <c r="P102" s="37" t="s">
        <v>1396</v>
      </c>
      <c r="Q102" s="109" t="s">
        <v>1296</v>
      </c>
      <c r="R102" s="285" t="str">
        <f>LEFT(T102,3)</f>
        <v>627</v>
      </c>
      <c r="S102" s="285" t="str">
        <f>RIGHT(T102,4)</f>
        <v>1903</v>
      </c>
      <c r="T102" s="115" t="s">
        <v>406</v>
      </c>
      <c r="U102" s="109"/>
      <c r="V102" s="77"/>
      <c r="W102" s="289">
        <v>1107892413</v>
      </c>
      <c r="X102" s="286">
        <v>12042308.836956521</v>
      </c>
      <c r="Y102" s="194">
        <v>7693697.3125</v>
      </c>
      <c r="Z102" s="194"/>
      <c r="AA102" s="287">
        <v>951342398</v>
      </c>
      <c r="AB102" s="194">
        <v>7693697.3125</v>
      </c>
      <c r="AC102" s="155">
        <v>7693697.3125</v>
      </c>
      <c r="AD102" s="194">
        <v>7693697.3125</v>
      </c>
      <c r="AE102" s="194">
        <v>7693697.3125</v>
      </c>
      <c r="AF102" s="194">
        <v>7693697.3125</v>
      </c>
      <c r="AG102" s="194">
        <v>7693697.3125</v>
      </c>
      <c r="AH102" s="194">
        <v>7693697.3125</v>
      </c>
      <c r="AI102" s="194">
        <v>7693697.3125</v>
      </c>
      <c r="AJ102" s="194">
        <v>7693697.3125</v>
      </c>
      <c r="AK102" s="194">
        <v>7693697.3125</v>
      </c>
      <c r="AL102" s="194">
        <v>7693697.3125</v>
      </c>
      <c r="AM102" s="194">
        <v>7693697.3125</v>
      </c>
      <c r="AN102" s="155">
        <f>SUM(AB102:AM102)</f>
        <v>92324367.75</v>
      </c>
      <c r="AO102" s="157">
        <f>AA102-AN102</f>
        <v>859018030.25</v>
      </c>
      <c r="AP102" s="301"/>
    </row>
    <row r="103" spans="1:42" outlineLevel="1" x14ac:dyDescent="0.25">
      <c r="A103" s="109"/>
      <c r="B103" s="109"/>
      <c r="C103" s="109"/>
      <c r="D103" s="402"/>
      <c r="E103" s="403"/>
      <c r="F103" s="115"/>
      <c r="G103" s="109"/>
      <c r="H103" s="36"/>
      <c r="I103" s="114"/>
      <c r="J103" s="114"/>
      <c r="K103" s="115"/>
      <c r="L103" s="115"/>
      <c r="M103" s="109"/>
      <c r="N103" s="116"/>
      <c r="O103" s="115"/>
      <c r="P103" s="37"/>
      <c r="Q103" s="109"/>
      <c r="R103" s="285"/>
      <c r="S103" s="285"/>
      <c r="T103" s="115"/>
      <c r="U103" s="109"/>
      <c r="V103" s="77"/>
      <c r="W103" s="289"/>
      <c r="X103" s="286"/>
      <c r="Y103" s="194"/>
      <c r="Z103" s="194"/>
      <c r="AA103" s="289"/>
      <c r="AB103" s="194"/>
      <c r="AC103" s="155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55"/>
      <c r="AO103" s="157"/>
      <c r="AP103" s="301"/>
    </row>
    <row r="104" spans="1:42" s="24" customFormat="1" x14ac:dyDescent="0.25">
      <c r="A104" s="293"/>
      <c r="B104" s="293"/>
      <c r="C104" s="293"/>
      <c r="D104" s="399"/>
      <c r="E104" s="404" t="s">
        <v>1397</v>
      </c>
      <c r="F104" s="293"/>
      <c r="G104" s="294" t="s">
        <v>343</v>
      </c>
      <c r="H104" s="293"/>
      <c r="I104" s="293"/>
      <c r="J104" s="295"/>
      <c r="K104" s="293"/>
      <c r="L104" s="293"/>
      <c r="M104" s="293"/>
      <c r="N104" s="293"/>
      <c r="O104" s="293"/>
      <c r="P104" s="294"/>
      <c r="Q104" s="293"/>
      <c r="R104" s="296"/>
      <c r="S104" s="296"/>
      <c r="T104" s="293"/>
      <c r="U104" s="297"/>
      <c r="V104" s="297"/>
      <c r="W104" s="297"/>
      <c r="X104" s="298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9"/>
      <c r="AM104" s="299"/>
      <c r="AN104" s="299"/>
      <c r="AO104" s="299"/>
      <c r="AP104" s="209"/>
    </row>
    <row r="105" spans="1:42" outlineLevel="1" x14ac:dyDescent="0.25">
      <c r="A105" s="129" t="s">
        <v>1398</v>
      </c>
      <c r="B105" s="128"/>
      <c r="C105" s="128"/>
      <c r="D105" s="397" t="s">
        <v>168</v>
      </c>
      <c r="E105" s="398" t="s">
        <v>871</v>
      </c>
      <c r="F105" s="305"/>
      <c r="G105" s="128" t="s">
        <v>530</v>
      </c>
      <c r="H105" s="304" t="s">
        <v>1244</v>
      </c>
      <c r="I105" s="131">
        <v>44439</v>
      </c>
      <c r="J105" s="131">
        <v>44438</v>
      </c>
      <c r="K105" s="132" t="s">
        <v>1228</v>
      </c>
      <c r="L105" s="132">
        <v>144</v>
      </c>
      <c r="M105" s="128" t="s">
        <v>721</v>
      </c>
      <c r="N105" s="133" t="s">
        <v>50</v>
      </c>
      <c r="O105" s="132">
        <v>0</v>
      </c>
      <c r="P105" s="420"/>
      <c r="Q105" s="128" t="s">
        <v>1399</v>
      </c>
      <c r="R105" s="306" t="str">
        <f t="shared" ref="R105:R123" si="10">LEFT(T105,3)</f>
        <v>627</v>
      </c>
      <c r="S105" s="306" t="str">
        <f t="shared" ref="S105:S168" si="11">RIGHT(T105,4)</f>
        <v>1906</v>
      </c>
      <c r="T105" s="132">
        <v>6274001906</v>
      </c>
      <c r="U105" s="128"/>
      <c r="V105" s="51"/>
      <c r="W105" s="307">
        <v>1971544318</v>
      </c>
      <c r="X105" s="308">
        <v>16429535.983333332</v>
      </c>
      <c r="Y105" s="134">
        <v>13691279.986111112</v>
      </c>
      <c r="Z105" s="134"/>
      <c r="AA105" s="287">
        <v>1100778910</v>
      </c>
      <c r="AB105" s="134">
        <v>13691279.986111112</v>
      </c>
      <c r="AC105" s="53">
        <v>13691279.986111112</v>
      </c>
      <c r="AD105" s="134">
        <v>13691279.986111112</v>
      </c>
      <c r="AE105" s="134">
        <v>13691279.986111112</v>
      </c>
      <c r="AF105" s="134">
        <v>13691279.986111112</v>
      </c>
      <c r="AG105" s="134">
        <v>13691279.986111112</v>
      </c>
      <c r="AH105" s="134">
        <v>13691279.986111112</v>
      </c>
      <c r="AI105" s="134">
        <v>13691279.986111112</v>
      </c>
      <c r="AJ105" s="134">
        <v>13691279.986111112</v>
      </c>
      <c r="AK105" s="134">
        <v>13691279.986111112</v>
      </c>
      <c r="AL105" s="134">
        <v>13691279.986111112</v>
      </c>
      <c r="AM105" s="134">
        <v>13691279.986111112</v>
      </c>
      <c r="AN105" s="53">
        <f t="shared" ref="AN105:AN123" si="12">SUM(AB105:AM105)</f>
        <v>164295359.83333328</v>
      </c>
      <c r="AO105" s="55">
        <f t="shared" ref="AO105:AO123" si="13">AA105-AN105</f>
        <v>936483550.16666675</v>
      </c>
      <c r="AP105" s="310"/>
    </row>
    <row r="106" spans="1:42" outlineLevel="1" x14ac:dyDescent="0.25">
      <c r="A106" s="129" t="s">
        <v>1398</v>
      </c>
      <c r="B106" s="128"/>
      <c r="C106" s="128"/>
      <c r="D106" s="397" t="s">
        <v>168</v>
      </c>
      <c r="E106" s="398" t="s">
        <v>943</v>
      </c>
      <c r="F106" s="132"/>
      <c r="G106" s="128" t="s">
        <v>532</v>
      </c>
      <c r="H106" s="304" t="s">
        <v>1244</v>
      </c>
      <c r="I106" s="131">
        <v>44985</v>
      </c>
      <c r="J106" s="131">
        <v>44986</v>
      </c>
      <c r="K106" s="132" t="s">
        <v>717</v>
      </c>
      <c r="L106" s="132">
        <v>144</v>
      </c>
      <c r="M106" s="128" t="s">
        <v>721</v>
      </c>
      <c r="N106" s="133" t="s">
        <v>50</v>
      </c>
      <c r="O106" s="132">
        <v>0</v>
      </c>
      <c r="P106" s="420"/>
      <c r="Q106" s="128" t="s">
        <v>1399</v>
      </c>
      <c r="R106" s="306" t="str">
        <f t="shared" si="10"/>
        <v>627</v>
      </c>
      <c r="S106" s="306" t="str">
        <f t="shared" si="11"/>
        <v>1906</v>
      </c>
      <c r="T106" s="132">
        <v>6274001906</v>
      </c>
      <c r="U106" s="128"/>
      <c r="V106" s="51"/>
      <c r="W106" s="307">
        <v>296505989</v>
      </c>
      <c r="X106" s="308">
        <v>8236277.472222222</v>
      </c>
      <c r="Y106" s="134">
        <v>2059069.3680555555</v>
      </c>
      <c r="Z106" s="134"/>
      <c r="AA106" s="287">
        <v>16472555</v>
      </c>
      <c r="AB106" s="134">
        <v>2059069.3680555555</v>
      </c>
      <c r="AC106" s="53">
        <v>2059069.3680555555</v>
      </c>
      <c r="AD106" s="134">
        <v>2059069.3680555555</v>
      </c>
      <c r="AE106" s="134">
        <v>2059069.3680555555</v>
      </c>
      <c r="AF106" s="134">
        <v>2059069.3680555555</v>
      </c>
      <c r="AG106" s="134">
        <v>2059069.3680555555</v>
      </c>
      <c r="AH106" s="134">
        <v>2059069.3680555555</v>
      </c>
      <c r="AI106" s="134">
        <v>2059069.3680555555</v>
      </c>
      <c r="AJ106" s="134">
        <v>2059069.3680555555</v>
      </c>
      <c r="AK106" s="134">
        <v>2059069.3680555555</v>
      </c>
      <c r="AL106" s="134">
        <v>2059069.3680555555</v>
      </c>
      <c r="AM106" s="134">
        <v>2059069.3680555555</v>
      </c>
      <c r="AN106" s="53">
        <f t="shared" si="12"/>
        <v>24708832.416666668</v>
      </c>
      <c r="AO106" s="55">
        <f t="shared" si="13"/>
        <v>-8236277.4166666679</v>
      </c>
      <c r="AP106" s="310"/>
    </row>
    <row r="107" spans="1:42" outlineLevel="1" x14ac:dyDescent="0.25">
      <c r="A107" s="129" t="s">
        <v>1398</v>
      </c>
      <c r="B107" s="128"/>
      <c r="C107" s="128"/>
      <c r="D107" s="397" t="s">
        <v>168</v>
      </c>
      <c r="E107" s="398" t="s">
        <v>955</v>
      </c>
      <c r="F107" s="132"/>
      <c r="G107" s="128" t="s">
        <v>533</v>
      </c>
      <c r="H107" s="304" t="s">
        <v>1244</v>
      </c>
      <c r="I107" s="131">
        <v>45153</v>
      </c>
      <c r="J107" s="131">
        <v>45078</v>
      </c>
      <c r="K107" s="132" t="s">
        <v>817</v>
      </c>
      <c r="L107" s="132">
        <v>144</v>
      </c>
      <c r="M107" s="128" t="s">
        <v>721</v>
      </c>
      <c r="N107" s="133" t="s">
        <v>50</v>
      </c>
      <c r="O107" s="132">
        <v>0</v>
      </c>
      <c r="P107" s="420"/>
      <c r="Q107" s="128" t="s">
        <v>1399</v>
      </c>
      <c r="R107" s="306" t="str">
        <f t="shared" si="10"/>
        <v>627</v>
      </c>
      <c r="S107" s="306" t="str">
        <f t="shared" si="11"/>
        <v>1906</v>
      </c>
      <c r="T107" s="132">
        <v>6274001906</v>
      </c>
      <c r="U107" s="128"/>
      <c r="V107" s="51"/>
      <c r="W107" s="307">
        <v>85559000</v>
      </c>
      <c r="X107" s="308">
        <v>1782479.1666666667</v>
      </c>
      <c r="Y107" s="134">
        <v>594159.72222222225</v>
      </c>
      <c r="Z107" s="134"/>
      <c r="AA107" s="287">
        <v>30302146</v>
      </c>
      <c r="AB107" s="134">
        <v>594159.72222222225</v>
      </c>
      <c r="AC107" s="53">
        <v>594159.72222222225</v>
      </c>
      <c r="AD107" s="134">
        <v>594159.72222222225</v>
      </c>
      <c r="AE107" s="134">
        <v>594159.72222222225</v>
      </c>
      <c r="AF107" s="134">
        <v>594159.72222222225</v>
      </c>
      <c r="AG107" s="134">
        <v>594159.72222222225</v>
      </c>
      <c r="AH107" s="134">
        <v>594159.72222222225</v>
      </c>
      <c r="AI107" s="134">
        <v>594159.72222222225</v>
      </c>
      <c r="AJ107" s="134">
        <v>594159.72222222225</v>
      </c>
      <c r="AK107" s="134">
        <v>594159.72222222225</v>
      </c>
      <c r="AL107" s="134">
        <v>594159.72222222225</v>
      </c>
      <c r="AM107" s="134">
        <v>594159.72222222225</v>
      </c>
      <c r="AN107" s="53">
        <f t="shared" si="12"/>
        <v>7129916.6666666651</v>
      </c>
      <c r="AO107" s="55">
        <f t="shared" si="13"/>
        <v>23172229.333333336</v>
      </c>
      <c r="AP107" s="310"/>
    </row>
    <row r="108" spans="1:42" outlineLevel="1" x14ac:dyDescent="0.25">
      <c r="A108" s="129" t="s">
        <v>1398</v>
      </c>
      <c r="B108" s="128"/>
      <c r="C108" s="128"/>
      <c r="D108" s="397" t="s">
        <v>168</v>
      </c>
      <c r="E108" s="398" t="s">
        <v>956</v>
      </c>
      <c r="F108" s="132"/>
      <c r="G108" s="128" t="s">
        <v>534</v>
      </c>
      <c r="H108" s="304" t="s">
        <v>1244</v>
      </c>
      <c r="I108" s="131">
        <v>45153</v>
      </c>
      <c r="J108" s="131">
        <v>45078</v>
      </c>
      <c r="K108" s="132" t="s">
        <v>817</v>
      </c>
      <c r="L108" s="132">
        <v>144</v>
      </c>
      <c r="M108" s="128" t="s">
        <v>721</v>
      </c>
      <c r="N108" s="133" t="s">
        <v>50</v>
      </c>
      <c r="O108" s="132">
        <v>0</v>
      </c>
      <c r="P108" s="420"/>
      <c r="Q108" s="128" t="s">
        <v>1399</v>
      </c>
      <c r="R108" s="306" t="str">
        <f t="shared" si="10"/>
        <v>627</v>
      </c>
      <c r="S108" s="306" t="str">
        <f t="shared" si="11"/>
        <v>1906</v>
      </c>
      <c r="T108" s="132">
        <v>6274001906</v>
      </c>
      <c r="U108" s="128"/>
      <c r="V108" s="51"/>
      <c r="W108" s="307">
        <v>85559000</v>
      </c>
      <c r="X108" s="308">
        <v>1782479.1666666667</v>
      </c>
      <c r="Y108" s="134">
        <v>594159.72222222225</v>
      </c>
      <c r="Z108" s="134"/>
      <c r="AA108" s="287">
        <v>30302146</v>
      </c>
      <c r="AB108" s="134">
        <v>594159.72222222225</v>
      </c>
      <c r="AC108" s="53">
        <v>594159.72222222225</v>
      </c>
      <c r="AD108" s="134">
        <v>594159.72222222225</v>
      </c>
      <c r="AE108" s="134">
        <v>594159.72222222225</v>
      </c>
      <c r="AF108" s="134">
        <v>594159.72222222225</v>
      </c>
      <c r="AG108" s="134">
        <v>594159.72222222225</v>
      </c>
      <c r="AH108" s="134">
        <v>594159.72222222225</v>
      </c>
      <c r="AI108" s="134">
        <v>594159.72222222225</v>
      </c>
      <c r="AJ108" s="134">
        <v>594159.72222222225</v>
      </c>
      <c r="AK108" s="134">
        <v>594159.72222222225</v>
      </c>
      <c r="AL108" s="134">
        <v>594159.72222222225</v>
      </c>
      <c r="AM108" s="134">
        <v>594159.72222222225</v>
      </c>
      <c r="AN108" s="53">
        <f t="shared" si="12"/>
        <v>7129916.6666666651</v>
      </c>
      <c r="AO108" s="55">
        <f t="shared" si="13"/>
        <v>23172229.333333336</v>
      </c>
      <c r="AP108" s="310"/>
    </row>
    <row r="109" spans="1:42" outlineLevel="1" x14ac:dyDescent="0.25">
      <c r="A109" s="129" t="s">
        <v>1398</v>
      </c>
      <c r="B109" s="128"/>
      <c r="C109" s="128"/>
      <c r="D109" s="397" t="s">
        <v>168</v>
      </c>
      <c r="E109" s="398" t="s">
        <v>966</v>
      </c>
      <c r="F109" s="132"/>
      <c r="G109" s="128" t="s">
        <v>535</v>
      </c>
      <c r="H109" s="304" t="s">
        <v>756</v>
      </c>
      <c r="I109" s="131">
        <v>45170</v>
      </c>
      <c r="J109" s="131">
        <v>45170</v>
      </c>
      <c r="K109" s="132" t="s">
        <v>783</v>
      </c>
      <c r="L109" s="132">
        <v>144</v>
      </c>
      <c r="M109" s="128" t="s">
        <v>721</v>
      </c>
      <c r="N109" s="133" t="s">
        <v>50</v>
      </c>
      <c r="O109" s="132">
        <v>0</v>
      </c>
      <c r="P109" s="420"/>
      <c r="Q109" s="128" t="s">
        <v>1399</v>
      </c>
      <c r="R109" s="306" t="str">
        <f t="shared" si="10"/>
        <v>627</v>
      </c>
      <c r="S109" s="306" t="str">
        <f t="shared" si="11"/>
        <v>1906</v>
      </c>
      <c r="T109" s="132">
        <v>6274001906</v>
      </c>
      <c r="U109" s="128"/>
      <c r="V109" s="51"/>
      <c r="W109" s="307">
        <v>267417833</v>
      </c>
      <c r="X109" s="308">
        <v>4456963.8833333338</v>
      </c>
      <c r="Y109" s="134">
        <v>1857068.2847222222</v>
      </c>
      <c r="Z109" s="134"/>
      <c r="AA109" s="287">
        <v>142622844</v>
      </c>
      <c r="AB109" s="134">
        <v>1857068.2847222222</v>
      </c>
      <c r="AC109" s="53">
        <v>1857068.2847222222</v>
      </c>
      <c r="AD109" s="134">
        <v>1857068.2847222222</v>
      </c>
      <c r="AE109" s="134">
        <v>1857068.2847222222</v>
      </c>
      <c r="AF109" s="134">
        <v>1857068.2847222222</v>
      </c>
      <c r="AG109" s="134">
        <v>1857068.2847222222</v>
      </c>
      <c r="AH109" s="134">
        <v>1857068.2847222222</v>
      </c>
      <c r="AI109" s="134">
        <v>1857068.2847222222</v>
      </c>
      <c r="AJ109" s="134">
        <v>1857068.2847222222</v>
      </c>
      <c r="AK109" s="134">
        <v>1857068.2847222222</v>
      </c>
      <c r="AL109" s="134">
        <v>1857068.2847222222</v>
      </c>
      <c r="AM109" s="134">
        <v>1857068.2847222222</v>
      </c>
      <c r="AN109" s="53">
        <f t="shared" si="12"/>
        <v>22284819.416666672</v>
      </c>
      <c r="AO109" s="55">
        <f t="shared" si="13"/>
        <v>120338024.58333333</v>
      </c>
      <c r="AP109" s="310"/>
    </row>
    <row r="110" spans="1:42" outlineLevel="1" x14ac:dyDescent="0.25">
      <c r="A110" s="129" t="s">
        <v>1398</v>
      </c>
      <c r="B110" s="128"/>
      <c r="C110" s="128"/>
      <c r="D110" s="397" t="s">
        <v>168</v>
      </c>
      <c r="E110" s="398" t="s">
        <v>1400</v>
      </c>
      <c r="F110" s="132"/>
      <c r="G110" s="129" t="s">
        <v>1401</v>
      </c>
      <c r="H110" s="304" t="s">
        <v>1244</v>
      </c>
      <c r="I110" s="131">
        <v>45854</v>
      </c>
      <c r="J110" s="131">
        <v>45870</v>
      </c>
      <c r="K110" s="132" t="s">
        <v>783</v>
      </c>
      <c r="L110" s="132">
        <v>144</v>
      </c>
      <c r="M110" s="128" t="s">
        <v>816</v>
      </c>
      <c r="N110" s="133" t="s">
        <v>1090</v>
      </c>
      <c r="O110" s="132">
        <v>0</v>
      </c>
      <c r="P110" s="420"/>
      <c r="Q110" s="128" t="s">
        <v>1399</v>
      </c>
      <c r="R110" s="306" t="str">
        <f t="shared" si="10"/>
        <v>627</v>
      </c>
      <c r="S110" s="306" t="str">
        <f t="shared" si="11"/>
        <v>1906</v>
      </c>
      <c r="T110" s="132">
        <v>6274001906</v>
      </c>
      <c r="U110" s="128"/>
      <c r="V110" s="51"/>
      <c r="W110" s="307">
        <v>0</v>
      </c>
      <c r="X110" s="308">
        <v>0</v>
      </c>
      <c r="Y110" s="134">
        <v>0</v>
      </c>
      <c r="Z110" s="134" t="s">
        <v>1402</v>
      </c>
      <c r="AA110" s="287"/>
      <c r="AB110" s="134">
        <v>0</v>
      </c>
      <c r="AC110" s="53">
        <v>0</v>
      </c>
      <c r="AD110" s="134">
        <v>0</v>
      </c>
      <c r="AE110" s="134">
        <v>0</v>
      </c>
      <c r="AF110" s="134">
        <v>0</v>
      </c>
      <c r="AG110" s="134">
        <v>0</v>
      </c>
      <c r="AH110" s="134">
        <v>0</v>
      </c>
      <c r="AI110" s="134">
        <v>0</v>
      </c>
      <c r="AJ110" s="134">
        <v>0</v>
      </c>
      <c r="AK110" s="134">
        <v>0</v>
      </c>
      <c r="AL110" s="134">
        <v>0</v>
      </c>
      <c r="AM110" s="134">
        <v>0</v>
      </c>
      <c r="AN110" s="53">
        <f t="shared" si="12"/>
        <v>0</v>
      </c>
      <c r="AO110" s="55">
        <f t="shared" si="13"/>
        <v>0</v>
      </c>
      <c r="AP110" s="310"/>
    </row>
    <row r="111" spans="1:42" outlineLevel="1" x14ac:dyDescent="0.25">
      <c r="A111" s="128"/>
      <c r="B111" s="128"/>
      <c r="C111" s="128"/>
      <c r="D111" s="397" t="s">
        <v>147</v>
      </c>
      <c r="E111" s="398" t="s">
        <v>937</v>
      </c>
      <c r="F111" s="132"/>
      <c r="G111" s="128" t="s">
        <v>522</v>
      </c>
      <c r="H111" s="304" t="s">
        <v>1244</v>
      </c>
      <c r="I111" s="131">
        <v>44958</v>
      </c>
      <c r="J111" s="131">
        <v>44986</v>
      </c>
      <c r="K111" s="132" t="s">
        <v>717</v>
      </c>
      <c r="L111" s="132">
        <v>144</v>
      </c>
      <c r="M111" s="128" t="s">
        <v>619</v>
      </c>
      <c r="N111" s="133" t="s">
        <v>43</v>
      </c>
      <c r="O111" s="132">
        <v>0</v>
      </c>
      <c r="P111" s="420"/>
      <c r="Q111" s="128" t="s">
        <v>1366</v>
      </c>
      <c r="R111" s="306" t="str">
        <f t="shared" si="10"/>
        <v>627</v>
      </c>
      <c r="S111" s="306" t="str">
        <f t="shared" si="11"/>
        <v>1906</v>
      </c>
      <c r="T111" s="132">
        <v>6274001906</v>
      </c>
      <c r="U111" s="128"/>
      <c r="V111" s="51"/>
      <c r="W111" s="307">
        <v>90310000</v>
      </c>
      <c r="X111" s="308">
        <v>2508611.111111111</v>
      </c>
      <c r="Y111" s="134">
        <v>627152.77777777775</v>
      </c>
      <c r="Z111" s="134"/>
      <c r="AA111" s="287">
        <v>5017222</v>
      </c>
      <c r="AB111" s="134">
        <v>627152.77777777775</v>
      </c>
      <c r="AC111" s="53">
        <v>627152.77777777775</v>
      </c>
      <c r="AD111" s="134">
        <v>627152.77777777775</v>
      </c>
      <c r="AE111" s="134">
        <v>627152.77777777775</v>
      </c>
      <c r="AF111" s="134">
        <v>627152.77777777775</v>
      </c>
      <c r="AG111" s="134">
        <v>627152.77777777775</v>
      </c>
      <c r="AH111" s="134">
        <v>627152.77777777775</v>
      </c>
      <c r="AI111" s="134">
        <v>627152.77777777775</v>
      </c>
      <c r="AJ111" s="134">
        <v>627152.77777777775</v>
      </c>
      <c r="AK111" s="134">
        <v>627152.77777777775</v>
      </c>
      <c r="AL111" s="134">
        <v>627152.77777777775</v>
      </c>
      <c r="AM111" s="134">
        <v>627152.77777777775</v>
      </c>
      <c r="AN111" s="53">
        <f t="shared" si="12"/>
        <v>7525833.3333333349</v>
      </c>
      <c r="AO111" s="55">
        <f t="shared" si="13"/>
        <v>-2508611.3333333349</v>
      </c>
      <c r="AP111" s="310"/>
    </row>
    <row r="112" spans="1:42" outlineLevel="1" x14ac:dyDescent="0.25">
      <c r="A112" s="128"/>
      <c r="B112" s="128"/>
      <c r="C112" s="128"/>
      <c r="D112" s="397" t="s">
        <v>147</v>
      </c>
      <c r="E112" s="398" t="s">
        <v>941</v>
      </c>
      <c r="F112" s="132"/>
      <c r="G112" s="128" t="s">
        <v>526</v>
      </c>
      <c r="H112" s="304" t="s">
        <v>1244</v>
      </c>
      <c r="I112" s="131">
        <v>45008</v>
      </c>
      <c r="J112" s="131">
        <v>44986</v>
      </c>
      <c r="K112" s="132" t="s">
        <v>717</v>
      </c>
      <c r="L112" s="132">
        <v>144</v>
      </c>
      <c r="M112" s="128" t="s">
        <v>619</v>
      </c>
      <c r="N112" s="133" t="s">
        <v>43</v>
      </c>
      <c r="O112" s="132">
        <v>0</v>
      </c>
      <c r="P112" s="420"/>
      <c r="Q112" s="128" t="s">
        <v>1366</v>
      </c>
      <c r="R112" s="306" t="str">
        <f t="shared" si="10"/>
        <v>627</v>
      </c>
      <c r="S112" s="306" t="str">
        <f t="shared" si="11"/>
        <v>1906</v>
      </c>
      <c r="T112" s="132">
        <v>6274001906</v>
      </c>
      <c r="U112" s="128"/>
      <c r="V112" s="51"/>
      <c r="W112" s="307">
        <v>79900000</v>
      </c>
      <c r="X112" s="308">
        <v>2219444.4444444445</v>
      </c>
      <c r="Y112" s="134">
        <v>554861.11111111112</v>
      </c>
      <c r="Z112" s="134"/>
      <c r="AA112" s="287">
        <v>4438889</v>
      </c>
      <c r="AB112" s="134">
        <v>554861.11111111112</v>
      </c>
      <c r="AC112" s="53">
        <v>554861.11111111112</v>
      </c>
      <c r="AD112" s="134">
        <v>554861.11111111112</v>
      </c>
      <c r="AE112" s="134">
        <v>554861.11111111112</v>
      </c>
      <c r="AF112" s="134">
        <v>554861.11111111112</v>
      </c>
      <c r="AG112" s="134">
        <v>554861.11111111112</v>
      </c>
      <c r="AH112" s="134">
        <v>554861.11111111112</v>
      </c>
      <c r="AI112" s="134">
        <v>554861.11111111112</v>
      </c>
      <c r="AJ112" s="134">
        <v>554861.11111111112</v>
      </c>
      <c r="AK112" s="134">
        <v>554861.11111111112</v>
      </c>
      <c r="AL112" s="134">
        <v>554861.11111111112</v>
      </c>
      <c r="AM112" s="134">
        <v>554861.11111111112</v>
      </c>
      <c r="AN112" s="53">
        <f t="shared" si="12"/>
        <v>6658333.333333333</v>
      </c>
      <c r="AO112" s="55">
        <f t="shared" si="13"/>
        <v>-2219444.333333333</v>
      </c>
      <c r="AP112" s="310"/>
    </row>
    <row r="113" spans="1:42" outlineLevel="1" x14ac:dyDescent="0.25">
      <c r="A113" s="128"/>
      <c r="B113" s="128"/>
      <c r="C113" s="128"/>
      <c r="D113" s="397" t="s">
        <v>147</v>
      </c>
      <c r="E113" s="398" t="s">
        <v>999</v>
      </c>
      <c r="F113" s="132"/>
      <c r="G113" s="128" t="s">
        <v>624</v>
      </c>
      <c r="H113" s="304" t="s">
        <v>1244</v>
      </c>
      <c r="I113" s="131">
        <v>45626</v>
      </c>
      <c r="J113" s="131">
        <v>45627</v>
      </c>
      <c r="K113" s="132" t="s">
        <v>717</v>
      </c>
      <c r="L113" s="132">
        <v>144</v>
      </c>
      <c r="M113" s="128" t="s">
        <v>619</v>
      </c>
      <c r="N113" s="133" t="s">
        <v>43</v>
      </c>
      <c r="O113" s="132">
        <v>0</v>
      </c>
      <c r="P113" s="420"/>
      <c r="Q113" s="128" t="s">
        <v>1366</v>
      </c>
      <c r="R113" s="306" t="str">
        <f t="shared" si="10"/>
        <v>627</v>
      </c>
      <c r="S113" s="306" t="str">
        <f t="shared" si="11"/>
        <v>1906</v>
      </c>
      <c r="T113" s="132">
        <v>6274001906</v>
      </c>
      <c r="U113" s="128"/>
      <c r="V113" s="51"/>
      <c r="W113" s="307">
        <v>170000000</v>
      </c>
      <c r="X113" s="308">
        <v>4722222.222222222</v>
      </c>
      <c r="Y113" s="134">
        <v>1180555.5555555555</v>
      </c>
      <c r="Z113" s="134"/>
      <c r="AA113" s="287">
        <v>108611111</v>
      </c>
      <c r="AB113" s="134">
        <v>1180555.5555555555</v>
      </c>
      <c r="AC113" s="53">
        <v>1180555.5555555555</v>
      </c>
      <c r="AD113" s="134">
        <v>1180555.5555555555</v>
      </c>
      <c r="AE113" s="134">
        <v>1180555.5555555555</v>
      </c>
      <c r="AF113" s="134">
        <v>1180555.5555555555</v>
      </c>
      <c r="AG113" s="134">
        <v>1180555.5555555555</v>
      </c>
      <c r="AH113" s="134">
        <v>1180555.5555555555</v>
      </c>
      <c r="AI113" s="134">
        <v>1180555.5555555555</v>
      </c>
      <c r="AJ113" s="134">
        <v>1180555.5555555555</v>
      </c>
      <c r="AK113" s="134">
        <v>1180555.5555555555</v>
      </c>
      <c r="AL113" s="134">
        <v>1180555.5555555555</v>
      </c>
      <c r="AM113" s="134">
        <v>1180555.5555555555</v>
      </c>
      <c r="AN113" s="53">
        <f t="shared" si="12"/>
        <v>14166666.66666667</v>
      </c>
      <c r="AO113" s="55">
        <f t="shared" si="13"/>
        <v>94444444.333333328</v>
      </c>
      <c r="AP113" s="310"/>
    </row>
    <row r="114" spans="1:42" ht="25" outlineLevel="1" x14ac:dyDescent="0.25">
      <c r="A114" s="128"/>
      <c r="B114" s="128"/>
      <c r="C114" s="128"/>
      <c r="D114" s="397" t="s">
        <v>147</v>
      </c>
      <c r="E114" s="398" t="s">
        <v>1006</v>
      </c>
      <c r="F114" s="132"/>
      <c r="G114" s="128" t="s">
        <v>631</v>
      </c>
      <c r="H114" s="304" t="s">
        <v>1244</v>
      </c>
      <c r="I114" s="131">
        <v>45728</v>
      </c>
      <c r="J114" s="131">
        <v>45748</v>
      </c>
      <c r="K114" s="132" t="s">
        <v>717</v>
      </c>
      <c r="L114" s="132">
        <v>144</v>
      </c>
      <c r="M114" s="128" t="s">
        <v>619</v>
      </c>
      <c r="N114" s="133" t="s">
        <v>43</v>
      </c>
      <c r="O114" s="132">
        <v>0</v>
      </c>
      <c r="P114" s="420"/>
      <c r="Q114" s="128" t="s">
        <v>1366</v>
      </c>
      <c r="R114" s="306" t="str">
        <f t="shared" si="10"/>
        <v>627</v>
      </c>
      <c r="S114" s="306" t="str">
        <f t="shared" si="11"/>
        <v>1906</v>
      </c>
      <c r="T114" s="132">
        <v>6274001906</v>
      </c>
      <c r="U114" s="128"/>
      <c r="V114" s="51"/>
      <c r="W114" s="307">
        <v>118000000</v>
      </c>
      <c r="X114" s="308">
        <v>3277777.777777778</v>
      </c>
      <c r="Y114" s="134">
        <v>819444.4444444445</v>
      </c>
      <c r="Z114" s="134"/>
      <c r="AA114" s="287">
        <v>88500000</v>
      </c>
      <c r="AB114" s="134">
        <v>819444.4444444445</v>
      </c>
      <c r="AC114" s="53">
        <v>819444.4444444445</v>
      </c>
      <c r="AD114" s="134">
        <v>819444.4444444445</v>
      </c>
      <c r="AE114" s="134">
        <v>819444.4444444445</v>
      </c>
      <c r="AF114" s="134">
        <v>819444.4444444445</v>
      </c>
      <c r="AG114" s="134">
        <v>819444.4444444445</v>
      </c>
      <c r="AH114" s="134">
        <v>819444.4444444445</v>
      </c>
      <c r="AI114" s="134">
        <v>819444.4444444445</v>
      </c>
      <c r="AJ114" s="134">
        <v>819444.4444444445</v>
      </c>
      <c r="AK114" s="134">
        <v>819444.4444444445</v>
      </c>
      <c r="AL114" s="134">
        <v>819444.4444444445</v>
      </c>
      <c r="AM114" s="134">
        <v>819444.4444444445</v>
      </c>
      <c r="AN114" s="53">
        <f t="shared" si="12"/>
        <v>9833333.3333333321</v>
      </c>
      <c r="AO114" s="55">
        <f t="shared" si="13"/>
        <v>78666666.666666672</v>
      </c>
      <c r="AP114" s="313" t="s">
        <v>1403</v>
      </c>
    </row>
    <row r="115" spans="1:42" ht="25" outlineLevel="1" x14ac:dyDescent="0.25">
      <c r="A115" s="128"/>
      <c r="B115" s="128"/>
      <c r="C115" s="128"/>
      <c r="D115" s="397" t="s">
        <v>147</v>
      </c>
      <c r="E115" s="398" t="s">
        <v>1007</v>
      </c>
      <c r="F115" s="132"/>
      <c r="G115" s="128" t="s">
        <v>632</v>
      </c>
      <c r="H115" s="304" t="s">
        <v>1244</v>
      </c>
      <c r="I115" s="131">
        <v>45728</v>
      </c>
      <c r="J115" s="131">
        <v>45748</v>
      </c>
      <c r="K115" s="132" t="s">
        <v>717</v>
      </c>
      <c r="L115" s="132">
        <v>144</v>
      </c>
      <c r="M115" s="128" t="s">
        <v>619</v>
      </c>
      <c r="N115" s="133" t="s">
        <v>43</v>
      </c>
      <c r="O115" s="132">
        <v>0</v>
      </c>
      <c r="P115" s="420"/>
      <c r="Q115" s="128" t="s">
        <v>1366</v>
      </c>
      <c r="R115" s="306" t="str">
        <f t="shared" si="10"/>
        <v>627</v>
      </c>
      <c r="S115" s="306" t="str">
        <f t="shared" si="11"/>
        <v>1906</v>
      </c>
      <c r="T115" s="132">
        <v>6274001906</v>
      </c>
      <c r="U115" s="128"/>
      <c r="V115" s="51"/>
      <c r="W115" s="307">
        <v>118000000</v>
      </c>
      <c r="X115" s="308">
        <v>3277777.777777778</v>
      </c>
      <c r="Y115" s="134">
        <v>819444.4444444445</v>
      </c>
      <c r="Z115" s="134"/>
      <c r="AA115" s="287">
        <v>88500000</v>
      </c>
      <c r="AB115" s="134">
        <v>819444.4444444445</v>
      </c>
      <c r="AC115" s="53">
        <v>819444.4444444445</v>
      </c>
      <c r="AD115" s="134">
        <v>819444.4444444445</v>
      </c>
      <c r="AE115" s="134">
        <v>819444.4444444445</v>
      </c>
      <c r="AF115" s="134">
        <v>819444.4444444445</v>
      </c>
      <c r="AG115" s="134">
        <v>819444.4444444445</v>
      </c>
      <c r="AH115" s="134">
        <v>819444.4444444445</v>
      </c>
      <c r="AI115" s="134">
        <v>819444.4444444445</v>
      </c>
      <c r="AJ115" s="134">
        <v>819444.4444444445</v>
      </c>
      <c r="AK115" s="134">
        <v>819444.4444444445</v>
      </c>
      <c r="AL115" s="134">
        <v>819444.4444444445</v>
      </c>
      <c r="AM115" s="134">
        <v>819444.4444444445</v>
      </c>
      <c r="AN115" s="53">
        <f t="shared" si="12"/>
        <v>9833333.3333333321</v>
      </c>
      <c r="AO115" s="55">
        <f t="shared" si="13"/>
        <v>78666666.666666672</v>
      </c>
      <c r="AP115" s="313" t="s">
        <v>1403</v>
      </c>
    </row>
    <row r="116" spans="1:42" outlineLevel="1" x14ac:dyDescent="0.25">
      <c r="A116" s="128"/>
      <c r="B116" s="128"/>
      <c r="C116" s="128"/>
      <c r="D116" s="397" t="s">
        <v>147</v>
      </c>
      <c r="E116" s="398" t="s">
        <v>740</v>
      </c>
      <c r="F116" s="132"/>
      <c r="G116" s="128" t="s">
        <v>741</v>
      </c>
      <c r="H116" s="304" t="s">
        <v>1244</v>
      </c>
      <c r="I116" s="131">
        <v>45900</v>
      </c>
      <c r="J116" s="131">
        <v>45901</v>
      </c>
      <c r="K116" s="132" t="s">
        <v>783</v>
      </c>
      <c r="L116" s="132">
        <v>144</v>
      </c>
      <c r="M116" s="128" t="s">
        <v>619</v>
      </c>
      <c r="N116" s="133" t="s">
        <v>43</v>
      </c>
      <c r="O116" s="132">
        <v>0</v>
      </c>
      <c r="P116" s="420"/>
      <c r="Q116" s="128" t="s">
        <v>1366</v>
      </c>
      <c r="R116" s="306" t="str">
        <f t="shared" si="10"/>
        <v>627</v>
      </c>
      <c r="S116" s="306" t="str">
        <f t="shared" si="11"/>
        <v>1906</v>
      </c>
      <c r="T116" s="132">
        <v>6274001906</v>
      </c>
      <c r="U116" s="128"/>
      <c r="V116" s="51"/>
      <c r="W116" s="307">
        <v>530000000</v>
      </c>
      <c r="X116" s="308">
        <v>8833333.333333334</v>
      </c>
      <c r="Y116" s="134">
        <v>3680555.5555555555</v>
      </c>
      <c r="Z116" s="134"/>
      <c r="AA116" s="287">
        <v>494666667</v>
      </c>
      <c r="AB116" s="134">
        <v>3680555.5555555555</v>
      </c>
      <c r="AC116" s="53">
        <v>3680555.5555555555</v>
      </c>
      <c r="AD116" s="134">
        <v>3680555.5555555555</v>
      </c>
      <c r="AE116" s="134">
        <v>3680555.5555555555</v>
      </c>
      <c r="AF116" s="134">
        <v>3680555.5555555555</v>
      </c>
      <c r="AG116" s="134">
        <v>3680555.5555555555</v>
      </c>
      <c r="AH116" s="134">
        <v>3680555.5555555555</v>
      </c>
      <c r="AI116" s="134">
        <v>3680555.5555555555</v>
      </c>
      <c r="AJ116" s="134">
        <v>3680555.5555555555</v>
      </c>
      <c r="AK116" s="134">
        <v>3680555.5555555555</v>
      </c>
      <c r="AL116" s="134">
        <v>3680555.5555555555</v>
      </c>
      <c r="AM116" s="134">
        <v>3680555.5555555555</v>
      </c>
      <c r="AN116" s="53">
        <f t="shared" si="12"/>
        <v>44166666.666666657</v>
      </c>
      <c r="AO116" s="55">
        <f t="shared" si="13"/>
        <v>450500000.33333337</v>
      </c>
      <c r="AP116" s="313" t="s">
        <v>1404</v>
      </c>
    </row>
    <row r="117" spans="1:42" outlineLevel="1" x14ac:dyDescent="0.25">
      <c r="A117" s="128"/>
      <c r="B117" s="128"/>
      <c r="C117" s="128"/>
      <c r="D117" s="397" t="s">
        <v>147</v>
      </c>
      <c r="E117" s="398" t="s">
        <v>1078</v>
      </c>
      <c r="F117" s="132"/>
      <c r="G117" s="128" t="s">
        <v>1076</v>
      </c>
      <c r="H117" s="304" t="s">
        <v>1244</v>
      </c>
      <c r="I117" s="131">
        <v>45961</v>
      </c>
      <c r="J117" s="131">
        <v>45962</v>
      </c>
      <c r="K117" s="132" t="s">
        <v>783</v>
      </c>
      <c r="L117" s="132">
        <v>144</v>
      </c>
      <c r="M117" s="128" t="s">
        <v>619</v>
      </c>
      <c r="N117" s="133" t="s">
        <v>43</v>
      </c>
      <c r="O117" s="132">
        <v>0</v>
      </c>
      <c r="P117" s="420"/>
      <c r="Q117" s="128" t="s">
        <v>1366</v>
      </c>
      <c r="R117" s="306" t="str">
        <f t="shared" si="10"/>
        <v>627</v>
      </c>
      <c r="S117" s="306" t="str">
        <f t="shared" si="11"/>
        <v>1906</v>
      </c>
      <c r="T117" s="132">
        <v>6274001906</v>
      </c>
      <c r="U117" s="128"/>
      <c r="V117" s="51"/>
      <c r="W117" s="307">
        <v>680000000</v>
      </c>
      <c r="X117" s="308">
        <v>11333333.333333334</v>
      </c>
      <c r="Y117" s="134">
        <v>4722222.222222222</v>
      </c>
      <c r="Z117" s="134"/>
      <c r="AA117" s="287">
        <v>657333333</v>
      </c>
      <c r="AB117" s="134">
        <v>4722222.222222222</v>
      </c>
      <c r="AC117" s="53">
        <v>4722222.222222222</v>
      </c>
      <c r="AD117" s="134">
        <v>4722222.222222222</v>
      </c>
      <c r="AE117" s="134">
        <v>4722222.222222222</v>
      </c>
      <c r="AF117" s="134">
        <v>4722222.222222222</v>
      </c>
      <c r="AG117" s="134">
        <v>4722222.222222222</v>
      </c>
      <c r="AH117" s="134">
        <v>4722222.222222222</v>
      </c>
      <c r="AI117" s="134">
        <v>4722222.222222222</v>
      </c>
      <c r="AJ117" s="134">
        <v>4722222.222222222</v>
      </c>
      <c r="AK117" s="134">
        <v>4722222.222222222</v>
      </c>
      <c r="AL117" s="134">
        <v>4722222.222222222</v>
      </c>
      <c r="AM117" s="134">
        <v>4722222.222222222</v>
      </c>
      <c r="AN117" s="53">
        <f t="shared" si="12"/>
        <v>56666666.666666679</v>
      </c>
      <c r="AO117" s="55">
        <f t="shared" si="13"/>
        <v>600666666.33333337</v>
      </c>
      <c r="AP117" s="310"/>
    </row>
    <row r="118" spans="1:42" outlineLevel="1" x14ac:dyDescent="0.25">
      <c r="A118" s="128"/>
      <c r="B118" s="128"/>
      <c r="C118" s="128"/>
      <c r="D118" s="397" t="s">
        <v>147</v>
      </c>
      <c r="E118" s="398" t="s">
        <v>1086</v>
      </c>
      <c r="F118" s="132"/>
      <c r="G118" s="128" t="s">
        <v>1087</v>
      </c>
      <c r="H118" s="304" t="s">
        <v>1244</v>
      </c>
      <c r="I118" s="131">
        <v>45961</v>
      </c>
      <c r="J118" s="131">
        <v>45962</v>
      </c>
      <c r="K118" s="132" t="s">
        <v>783</v>
      </c>
      <c r="L118" s="132">
        <v>144</v>
      </c>
      <c r="M118" s="128" t="s">
        <v>619</v>
      </c>
      <c r="N118" s="133" t="s">
        <v>43</v>
      </c>
      <c r="O118" s="132">
        <v>0</v>
      </c>
      <c r="P118" s="420"/>
      <c r="Q118" s="128" t="s">
        <v>1366</v>
      </c>
      <c r="R118" s="306" t="str">
        <f t="shared" si="10"/>
        <v>627</v>
      </c>
      <c r="S118" s="306" t="str">
        <f t="shared" si="11"/>
        <v>1906</v>
      </c>
      <c r="T118" s="132">
        <v>6274001906</v>
      </c>
      <c r="U118" s="128"/>
      <c r="V118" s="51"/>
      <c r="W118" s="307">
        <v>1195290458</v>
      </c>
      <c r="X118" s="308">
        <v>19921507.633333333</v>
      </c>
      <c r="Y118" s="134">
        <v>8300628.180555556</v>
      </c>
      <c r="Z118" s="134"/>
      <c r="AA118" s="287">
        <v>1155447443</v>
      </c>
      <c r="AB118" s="134">
        <v>8300628.180555556</v>
      </c>
      <c r="AC118" s="53">
        <v>8300628.180555556</v>
      </c>
      <c r="AD118" s="134">
        <v>8300628.180555556</v>
      </c>
      <c r="AE118" s="134">
        <v>8300628.180555556</v>
      </c>
      <c r="AF118" s="134">
        <v>8300628.180555556</v>
      </c>
      <c r="AG118" s="134">
        <v>8300628.180555556</v>
      </c>
      <c r="AH118" s="134">
        <v>8300628.180555556</v>
      </c>
      <c r="AI118" s="134">
        <v>8300628.180555556</v>
      </c>
      <c r="AJ118" s="134">
        <v>8300628.180555556</v>
      </c>
      <c r="AK118" s="134">
        <v>8300628.180555556</v>
      </c>
      <c r="AL118" s="134">
        <v>8300628.180555556</v>
      </c>
      <c r="AM118" s="134">
        <v>8300628.180555556</v>
      </c>
      <c r="AN118" s="53">
        <f t="shared" si="12"/>
        <v>99607538.166666642</v>
      </c>
      <c r="AO118" s="55">
        <f t="shared" si="13"/>
        <v>1055839904.8333334</v>
      </c>
      <c r="AP118" s="310"/>
    </row>
    <row r="119" spans="1:42" outlineLevel="1" x14ac:dyDescent="0.25">
      <c r="A119" s="129" t="s">
        <v>1</v>
      </c>
      <c r="B119" s="302"/>
      <c r="C119" s="303"/>
      <c r="D119" s="397" t="s">
        <v>82</v>
      </c>
      <c r="E119" s="398" t="s">
        <v>948</v>
      </c>
      <c r="F119" s="304"/>
      <c r="G119" s="128" t="s">
        <v>474</v>
      </c>
      <c r="H119" s="304" t="s">
        <v>1244</v>
      </c>
      <c r="I119" s="131">
        <v>45047</v>
      </c>
      <c r="J119" s="131">
        <v>45017</v>
      </c>
      <c r="K119" s="132" t="s">
        <v>783</v>
      </c>
      <c r="L119" s="132">
        <v>144</v>
      </c>
      <c r="M119" s="128" t="s">
        <v>619</v>
      </c>
      <c r="N119" s="133" t="s">
        <v>43</v>
      </c>
      <c r="O119" s="132">
        <v>0</v>
      </c>
      <c r="P119" s="420"/>
      <c r="Q119" s="128" t="s">
        <v>1252</v>
      </c>
      <c r="R119" s="306" t="str">
        <f t="shared" si="10"/>
        <v>627</v>
      </c>
      <c r="S119" s="306" t="str">
        <f t="shared" si="11"/>
        <v>1906</v>
      </c>
      <c r="T119" s="132">
        <v>6274001906</v>
      </c>
      <c r="U119" s="302"/>
      <c r="V119" s="51"/>
      <c r="W119" s="307">
        <v>219500000</v>
      </c>
      <c r="X119" s="308">
        <v>3658333.3333333335</v>
      </c>
      <c r="Y119" s="134">
        <v>1524305.5555555555</v>
      </c>
      <c r="Z119" s="134"/>
      <c r="AA119" s="287">
        <v>98775000</v>
      </c>
      <c r="AB119" s="134">
        <v>1524305.5555555555</v>
      </c>
      <c r="AC119" s="53">
        <v>1524305.5555555555</v>
      </c>
      <c r="AD119" s="134">
        <v>1524305.5555555555</v>
      </c>
      <c r="AE119" s="134">
        <v>1524305.5555555555</v>
      </c>
      <c r="AF119" s="134">
        <v>1524305.5555555555</v>
      </c>
      <c r="AG119" s="134">
        <v>1524305.5555555555</v>
      </c>
      <c r="AH119" s="134">
        <v>1524305.5555555555</v>
      </c>
      <c r="AI119" s="134">
        <v>1524305.5555555555</v>
      </c>
      <c r="AJ119" s="134">
        <v>1524305.5555555555</v>
      </c>
      <c r="AK119" s="134">
        <v>1524305.5555555555</v>
      </c>
      <c r="AL119" s="134">
        <v>1524305.5555555555</v>
      </c>
      <c r="AM119" s="134">
        <v>1524305.5555555555</v>
      </c>
      <c r="AN119" s="53">
        <f t="shared" si="12"/>
        <v>18291666.666666668</v>
      </c>
      <c r="AO119" s="55">
        <f t="shared" si="13"/>
        <v>80483333.333333328</v>
      </c>
      <c r="AP119" s="309"/>
    </row>
    <row r="120" spans="1:42" outlineLevel="1" x14ac:dyDescent="0.25">
      <c r="A120" s="129" t="s">
        <v>1</v>
      </c>
      <c r="B120" s="302"/>
      <c r="C120" s="303"/>
      <c r="D120" s="397" t="s">
        <v>82</v>
      </c>
      <c r="E120" s="398" t="s">
        <v>1148</v>
      </c>
      <c r="F120" s="304"/>
      <c r="G120" s="128" t="s">
        <v>401</v>
      </c>
      <c r="H120" s="304" t="s">
        <v>1244</v>
      </c>
      <c r="I120" s="131">
        <v>45058</v>
      </c>
      <c r="J120" s="131">
        <v>45047</v>
      </c>
      <c r="K120" s="132" t="s">
        <v>783</v>
      </c>
      <c r="L120" s="132">
        <v>144</v>
      </c>
      <c r="M120" s="128" t="s">
        <v>619</v>
      </c>
      <c r="N120" s="133" t="s">
        <v>43</v>
      </c>
      <c r="O120" s="132">
        <v>0</v>
      </c>
      <c r="P120" s="420"/>
      <c r="Q120" s="128" t="s">
        <v>1252</v>
      </c>
      <c r="R120" s="306" t="str">
        <f t="shared" si="10"/>
        <v>627</v>
      </c>
      <c r="S120" s="306" t="str">
        <f t="shared" si="11"/>
        <v>1906</v>
      </c>
      <c r="T120" s="132">
        <v>6274001906</v>
      </c>
      <c r="U120" s="302"/>
      <c r="V120" s="51"/>
      <c r="W120" s="307">
        <v>140000000</v>
      </c>
      <c r="X120" s="308">
        <v>2333333.3333333335</v>
      </c>
      <c r="Y120" s="134">
        <v>972222.22222222225</v>
      </c>
      <c r="Z120" s="134"/>
      <c r="AA120" s="287">
        <v>65333333</v>
      </c>
      <c r="AB120" s="134">
        <v>972222.22222222225</v>
      </c>
      <c r="AC120" s="53">
        <v>972222.22222222225</v>
      </c>
      <c r="AD120" s="134">
        <v>972222.22222222225</v>
      </c>
      <c r="AE120" s="134">
        <v>972222.22222222225</v>
      </c>
      <c r="AF120" s="134">
        <v>972222.22222222225</v>
      </c>
      <c r="AG120" s="134">
        <v>972222.22222222225</v>
      </c>
      <c r="AH120" s="134">
        <v>972222.22222222225</v>
      </c>
      <c r="AI120" s="134">
        <v>972222.22222222225</v>
      </c>
      <c r="AJ120" s="134">
        <v>972222.22222222225</v>
      </c>
      <c r="AK120" s="134">
        <v>972222.22222222225</v>
      </c>
      <c r="AL120" s="134">
        <v>972222.22222222225</v>
      </c>
      <c r="AM120" s="134">
        <v>972222.22222222225</v>
      </c>
      <c r="AN120" s="53">
        <f t="shared" si="12"/>
        <v>11666666.666666666</v>
      </c>
      <c r="AO120" s="55">
        <f t="shared" si="13"/>
        <v>53666666.333333336</v>
      </c>
      <c r="AP120" s="309"/>
    </row>
    <row r="121" spans="1:42" outlineLevel="1" x14ac:dyDescent="0.25">
      <c r="A121" s="129" t="s">
        <v>1</v>
      </c>
      <c r="B121" s="302"/>
      <c r="C121" s="303"/>
      <c r="D121" s="397" t="s">
        <v>82</v>
      </c>
      <c r="E121" s="398" t="s">
        <v>969</v>
      </c>
      <c r="F121" s="304"/>
      <c r="G121" s="128" t="s">
        <v>480</v>
      </c>
      <c r="H121" s="304" t="s">
        <v>1244</v>
      </c>
      <c r="I121" s="131">
        <v>45232</v>
      </c>
      <c r="J121" s="131">
        <v>45231</v>
      </c>
      <c r="K121" s="132" t="s">
        <v>1228</v>
      </c>
      <c r="L121" s="132">
        <v>180</v>
      </c>
      <c r="M121" s="128" t="s">
        <v>619</v>
      </c>
      <c r="N121" s="133" t="s">
        <v>43</v>
      </c>
      <c r="O121" s="132">
        <v>0</v>
      </c>
      <c r="P121" s="420"/>
      <c r="Q121" s="128" t="s">
        <v>1252</v>
      </c>
      <c r="R121" s="306" t="str">
        <f t="shared" si="10"/>
        <v>627</v>
      </c>
      <c r="S121" s="306" t="str">
        <f t="shared" si="11"/>
        <v>1906</v>
      </c>
      <c r="T121" s="132">
        <v>6274001906</v>
      </c>
      <c r="U121" s="302"/>
      <c r="V121" s="51"/>
      <c r="W121" s="307">
        <v>1782611000</v>
      </c>
      <c r="X121" s="308">
        <v>14855091.666666666</v>
      </c>
      <c r="Y121" s="134">
        <v>9903394.444444444</v>
      </c>
      <c r="Z121" s="134"/>
      <c r="AA121" s="287">
        <v>1396378617</v>
      </c>
      <c r="AB121" s="134">
        <v>9903394.444444444</v>
      </c>
      <c r="AC121" s="53">
        <v>9903394.444444444</v>
      </c>
      <c r="AD121" s="134">
        <v>9903394.444444444</v>
      </c>
      <c r="AE121" s="134">
        <v>9903394.444444444</v>
      </c>
      <c r="AF121" s="134">
        <v>9903394.444444444</v>
      </c>
      <c r="AG121" s="134">
        <v>9903394.444444444</v>
      </c>
      <c r="AH121" s="134">
        <v>9903394.444444444</v>
      </c>
      <c r="AI121" s="134">
        <v>9903394.444444444</v>
      </c>
      <c r="AJ121" s="134">
        <v>9903394.444444444</v>
      </c>
      <c r="AK121" s="134">
        <v>9903394.444444444</v>
      </c>
      <c r="AL121" s="134">
        <v>9903394.444444444</v>
      </c>
      <c r="AM121" s="134">
        <v>9903394.444444444</v>
      </c>
      <c r="AN121" s="53">
        <f t="shared" si="12"/>
        <v>118840733.33333336</v>
      </c>
      <c r="AO121" s="55">
        <f t="shared" si="13"/>
        <v>1277537883.6666667</v>
      </c>
      <c r="AP121" s="309"/>
    </row>
    <row r="122" spans="1:42" outlineLevel="1" x14ac:dyDescent="0.25">
      <c r="A122" s="129" t="s">
        <v>1</v>
      </c>
      <c r="B122" s="302"/>
      <c r="C122" s="303"/>
      <c r="D122" s="397" t="s">
        <v>82</v>
      </c>
      <c r="E122" s="398" t="s">
        <v>970</v>
      </c>
      <c r="F122" s="304"/>
      <c r="G122" s="128" t="s">
        <v>481</v>
      </c>
      <c r="H122" s="304" t="s">
        <v>1244</v>
      </c>
      <c r="I122" s="131">
        <v>45260</v>
      </c>
      <c r="J122" s="131">
        <v>45231</v>
      </c>
      <c r="K122" s="132" t="s">
        <v>1247</v>
      </c>
      <c r="L122" s="132">
        <v>144</v>
      </c>
      <c r="M122" s="128" t="s">
        <v>619</v>
      </c>
      <c r="N122" s="133" t="s">
        <v>43</v>
      </c>
      <c r="O122" s="132">
        <v>0</v>
      </c>
      <c r="P122" s="420"/>
      <c r="Q122" s="128" t="s">
        <v>1252</v>
      </c>
      <c r="R122" s="306" t="str">
        <f t="shared" si="10"/>
        <v>627</v>
      </c>
      <c r="S122" s="306" t="str">
        <f t="shared" si="11"/>
        <v>1906</v>
      </c>
      <c r="T122" s="132">
        <v>6274001906</v>
      </c>
      <c r="U122" s="302"/>
      <c r="V122" s="51"/>
      <c r="W122" s="307">
        <v>208093649</v>
      </c>
      <c r="X122" s="308">
        <v>2167642.1770833335</v>
      </c>
      <c r="Y122" s="134">
        <v>1445094.7847222222</v>
      </c>
      <c r="Z122" s="134"/>
      <c r="AA122" s="287">
        <v>151734953</v>
      </c>
      <c r="AB122" s="134">
        <v>1445094.7847222222</v>
      </c>
      <c r="AC122" s="53">
        <v>1445094.7847222222</v>
      </c>
      <c r="AD122" s="134">
        <v>1445094.7847222222</v>
      </c>
      <c r="AE122" s="134">
        <v>1445094.7847222222</v>
      </c>
      <c r="AF122" s="134">
        <v>1445094.7847222222</v>
      </c>
      <c r="AG122" s="134">
        <v>1445094.7847222222</v>
      </c>
      <c r="AH122" s="134">
        <v>1445094.7847222222</v>
      </c>
      <c r="AI122" s="134">
        <v>1445094.7847222222</v>
      </c>
      <c r="AJ122" s="134">
        <v>1445094.7847222222</v>
      </c>
      <c r="AK122" s="134">
        <v>1445094.7847222222</v>
      </c>
      <c r="AL122" s="134">
        <v>1445094.7847222222</v>
      </c>
      <c r="AM122" s="134">
        <v>1445094.7847222222</v>
      </c>
      <c r="AN122" s="53">
        <f t="shared" si="12"/>
        <v>17341137.416666668</v>
      </c>
      <c r="AO122" s="55">
        <f t="shared" si="13"/>
        <v>134393815.58333334</v>
      </c>
      <c r="AP122" s="309"/>
    </row>
    <row r="123" spans="1:42" outlineLevel="1" x14ac:dyDescent="0.25">
      <c r="A123" s="129" t="s">
        <v>1</v>
      </c>
      <c r="B123" s="302"/>
      <c r="C123" s="303"/>
      <c r="D123" s="397" t="s">
        <v>82</v>
      </c>
      <c r="E123" s="398" t="s">
        <v>996</v>
      </c>
      <c r="F123" s="304"/>
      <c r="G123" s="128" t="s">
        <v>618</v>
      </c>
      <c r="H123" s="304" t="s">
        <v>1244</v>
      </c>
      <c r="I123" s="131">
        <v>45291</v>
      </c>
      <c r="J123" s="131">
        <v>45566</v>
      </c>
      <c r="K123" s="132" t="s">
        <v>717</v>
      </c>
      <c r="L123" s="132">
        <v>144</v>
      </c>
      <c r="M123" s="128" t="s">
        <v>619</v>
      </c>
      <c r="N123" s="133" t="s">
        <v>43</v>
      </c>
      <c r="O123" s="132">
        <v>0</v>
      </c>
      <c r="P123" s="420"/>
      <c r="Q123" s="128" t="s">
        <v>1252</v>
      </c>
      <c r="R123" s="306" t="str">
        <f t="shared" si="10"/>
        <v>627</v>
      </c>
      <c r="S123" s="306" t="str">
        <f t="shared" si="11"/>
        <v>1906</v>
      </c>
      <c r="T123" s="132">
        <v>6274001906</v>
      </c>
      <c r="U123" s="302"/>
      <c r="V123" s="51"/>
      <c r="W123" s="307">
        <v>208587018</v>
      </c>
      <c r="X123" s="308">
        <v>5794083.833333333</v>
      </c>
      <c r="Y123" s="134">
        <v>1448520.9583333333</v>
      </c>
      <c r="Z123" s="134"/>
      <c r="AA123" s="287">
        <v>121675760</v>
      </c>
      <c r="AB123" s="134">
        <v>1448520.9583333333</v>
      </c>
      <c r="AC123" s="53">
        <v>1448520.9583333333</v>
      </c>
      <c r="AD123" s="134">
        <v>1448520.9583333333</v>
      </c>
      <c r="AE123" s="134">
        <v>1448520.9583333333</v>
      </c>
      <c r="AF123" s="134">
        <v>1448520.9583333333</v>
      </c>
      <c r="AG123" s="134">
        <v>1448520.9583333333</v>
      </c>
      <c r="AH123" s="134">
        <v>1448520.9583333333</v>
      </c>
      <c r="AI123" s="134">
        <v>1448520.9583333333</v>
      </c>
      <c r="AJ123" s="134">
        <v>1448520.9583333333</v>
      </c>
      <c r="AK123" s="134">
        <v>1448520.9583333333</v>
      </c>
      <c r="AL123" s="134">
        <v>1448520.9583333333</v>
      </c>
      <c r="AM123" s="134">
        <v>1448520.9583333333</v>
      </c>
      <c r="AN123" s="53">
        <f t="shared" si="12"/>
        <v>17382251.500000004</v>
      </c>
      <c r="AO123" s="55">
        <f t="shared" si="13"/>
        <v>104293508.5</v>
      </c>
      <c r="AP123" s="309"/>
    </row>
    <row r="124" spans="1:42" outlineLevel="1" x14ac:dyDescent="0.25">
      <c r="A124" s="128"/>
      <c r="B124" s="128"/>
      <c r="C124" s="128"/>
      <c r="D124" s="397" t="s">
        <v>147</v>
      </c>
      <c r="E124" s="397" t="s">
        <v>1405</v>
      </c>
      <c r="F124" s="132"/>
      <c r="G124" s="128" t="s">
        <v>1406</v>
      </c>
      <c r="H124" s="418" t="s">
        <v>1258</v>
      </c>
      <c r="I124" s="131"/>
      <c r="J124" s="131"/>
      <c r="K124" s="132"/>
      <c r="L124" s="132">
        <v>144</v>
      </c>
      <c r="M124" s="128" t="s">
        <v>619</v>
      </c>
      <c r="N124" s="133" t="s">
        <v>43</v>
      </c>
      <c r="O124" s="132">
        <v>0</v>
      </c>
      <c r="P124" s="420"/>
      <c r="Q124" s="128" t="s">
        <v>1366</v>
      </c>
      <c r="R124" s="306" t="s">
        <v>1259</v>
      </c>
      <c r="S124" s="306" t="str">
        <f t="shared" si="11"/>
        <v>1906</v>
      </c>
      <c r="T124" s="132">
        <v>6274001906</v>
      </c>
      <c r="U124" s="128"/>
      <c r="V124" s="128"/>
      <c r="W124" s="419">
        <v>2765000000</v>
      </c>
      <c r="X124" s="134"/>
      <c r="Y124" s="134">
        <v>19201389</v>
      </c>
      <c r="Z124" s="134"/>
      <c r="AA124" s="287">
        <v>2765000000</v>
      </c>
      <c r="AB124" s="134">
        <v>19201389</v>
      </c>
      <c r="AC124" s="128">
        <v>19201389</v>
      </c>
      <c r="AD124" s="134">
        <v>19201389</v>
      </c>
      <c r="AE124" s="134">
        <v>19201389</v>
      </c>
      <c r="AF124" s="134">
        <v>19201389</v>
      </c>
      <c r="AG124" s="134">
        <v>19201389</v>
      </c>
      <c r="AH124" s="134">
        <v>19201389</v>
      </c>
      <c r="AI124" s="134">
        <v>19201389</v>
      </c>
      <c r="AJ124" s="134">
        <v>19201389</v>
      </c>
      <c r="AK124" s="134">
        <v>19201389</v>
      </c>
      <c r="AL124" s="134">
        <v>19201389</v>
      </c>
      <c r="AM124" s="134">
        <v>19201389</v>
      </c>
      <c r="AN124" s="53">
        <v>230416668</v>
      </c>
      <c r="AO124" s="55">
        <v>2534583332</v>
      </c>
      <c r="AP124" s="310"/>
    </row>
    <row r="125" spans="1:42" outlineLevel="1" x14ac:dyDescent="0.25">
      <c r="A125" s="128"/>
      <c r="B125" s="128"/>
      <c r="C125" s="128"/>
      <c r="D125" s="397" t="s">
        <v>147</v>
      </c>
      <c r="E125" s="398" t="s">
        <v>882</v>
      </c>
      <c r="F125" s="132"/>
      <c r="G125" s="128" t="s">
        <v>502</v>
      </c>
      <c r="H125" s="304" t="s">
        <v>1244</v>
      </c>
      <c r="I125" s="131">
        <v>44614</v>
      </c>
      <c r="J125" s="131">
        <v>44614</v>
      </c>
      <c r="K125" s="132" t="s">
        <v>783</v>
      </c>
      <c r="L125" s="132">
        <v>144</v>
      </c>
      <c r="M125" s="128" t="s">
        <v>613</v>
      </c>
      <c r="N125" s="133" t="s">
        <v>46</v>
      </c>
      <c r="O125" s="132">
        <v>0</v>
      </c>
      <c r="P125" s="420"/>
      <c r="Q125" s="128" t="s">
        <v>1366</v>
      </c>
      <c r="R125" s="306" t="str">
        <f t="shared" ref="R125:R158" si="14">LEFT(T125,3)</f>
        <v>627</v>
      </c>
      <c r="S125" s="306" t="str">
        <f t="shared" si="11"/>
        <v>1906</v>
      </c>
      <c r="T125" s="132">
        <v>6274001906</v>
      </c>
      <c r="U125" s="128"/>
      <c r="V125" s="51"/>
      <c r="W125" s="307">
        <v>78409091</v>
      </c>
      <c r="X125" s="308">
        <v>1306818.1833333333</v>
      </c>
      <c r="Y125" s="134">
        <v>544507.57638888888</v>
      </c>
      <c r="Z125" s="134"/>
      <c r="AA125" s="287">
        <v>16988637</v>
      </c>
      <c r="AB125" s="134">
        <v>544507.57638888888</v>
      </c>
      <c r="AC125" s="53">
        <v>544507.57638888888</v>
      </c>
      <c r="AD125" s="134">
        <v>544507.57638888888</v>
      </c>
      <c r="AE125" s="134">
        <v>544507.57638888888</v>
      </c>
      <c r="AF125" s="134">
        <v>544507.57638888888</v>
      </c>
      <c r="AG125" s="134">
        <v>544507.57638888888</v>
      </c>
      <c r="AH125" s="134">
        <v>544507.57638888888</v>
      </c>
      <c r="AI125" s="134">
        <v>544507.57638888888</v>
      </c>
      <c r="AJ125" s="134">
        <v>544507.57638888888</v>
      </c>
      <c r="AK125" s="134">
        <v>544507.57638888888</v>
      </c>
      <c r="AL125" s="134">
        <v>544507.57638888888</v>
      </c>
      <c r="AM125" s="134">
        <v>544507.57638888888</v>
      </c>
      <c r="AN125" s="53">
        <f t="shared" ref="AN125:AN158" si="15">SUM(AB125:AM125)</f>
        <v>6534090.916666667</v>
      </c>
      <c r="AO125" s="55">
        <f t="shared" ref="AO125:AO158" si="16">AA125-AN125</f>
        <v>10454546.083333332</v>
      </c>
      <c r="AP125" s="310"/>
    </row>
    <row r="126" spans="1:42" ht="25" outlineLevel="1" x14ac:dyDescent="0.25">
      <c r="A126" s="128"/>
      <c r="B126" s="128"/>
      <c r="C126" s="128"/>
      <c r="D126" s="397" t="s">
        <v>147</v>
      </c>
      <c r="E126" s="398" t="s">
        <v>902</v>
      </c>
      <c r="F126" s="132"/>
      <c r="G126" s="128" t="s">
        <v>504</v>
      </c>
      <c r="H126" s="304" t="s">
        <v>1244</v>
      </c>
      <c r="I126" s="131">
        <v>44825</v>
      </c>
      <c r="J126" s="131">
        <v>44813</v>
      </c>
      <c r="K126" s="132" t="s">
        <v>783</v>
      </c>
      <c r="L126" s="132">
        <v>144</v>
      </c>
      <c r="M126" s="128" t="s">
        <v>613</v>
      </c>
      <c r="N126" s="133" t="s">
        <v>46</v>
      </c>
      <c r="O126" s="132">
        <v>0</v>
      </c>
      <c r="P126" s="420"/>
      <c r="Q126" s="128" t="s">
        <v>1366</v>
      </c>
      <c r="R126" s="306" t="str">
        <f t="shared" si="14"/>
        <v>627</v>
      </c>
      <c r="S126" s="306" t="str">
        <f t="shared" si="11"/>
        <v>1906</v>
      </c>
      <c r="T126" s="132">
        <v>6274001906</v>
      </c>
      <c r="U126" s="128"/>
      <c r="V126" s="51"/>
      <c r="W126" s="307">
        <v>60000000</v>
      </c>
      <c r="X126" s="308">
        <v>1000000</v>
      </c>
      <c r="Y126" s="134">
        <v>416666.66666666669</v>
      </c>
      <c r="Z126" s="134"/>
      <c r="AA126" s="287">
        <v>20000000</v>
      </c>
      <c r="AB126" s="134">
        <v>416666.66666666669</v>
      </c>
      <c r="AC126" s="53">
        <v>416666.66666666669</v>
      </c>
      <c r="AD126" s="134">
        <v>416666.66666666669</v>
      </c>
      <c r="AE126" s="134">
        <v>416666.66666666669</v>
      </c>
      <c r="AF126" s="134">
        <v>416666.66666666669</v>
      </c>
      <c r="AG126" s="134">
        <v>416666.66666666669</v>
      </c>
      <c r="AH126" s="134">
        <v>416666.66666666669</v>
      </c>
      <c r="AI126" s="134">
        <v>416666.66666666669</v>
      </c>
      <c r="AJ126" s="134">
        <v>416666.66666666669</v>
      </c>
      <c r="AK126" s="134">
        <v>416666.66666666669</v>
      </c>
      <c r="AL126" s="134">
        <v>416666.66666666669</v>
      </c>
      <c r="AM126" s="134">
        <v>416666.66666666669</v>
      </c>
      <c r="AN126" s="53">
        <f t="shared" si="15"/>
        <v>5000000</v>
      </c>
      <c r="AO126" s="55">
        <f t="shared" si="16"/>
        <v>15000000</v>
      </c>
      <c r="AP126" s="313" t="s">
        <v>1407</v>
      </c>
    </row>
    <row r="127" spans="1:42" outlineLevel="1" x14ac:dyDescent="0.25">
      <c r="A127" s="128"/>
      <c r="B127" s="128"/>
      <c r="C127" s="128"/>
      <c r="D127" s="397" t="s">
        <v>147</v>
      </c>
      <c r="E127" s="398" t="s">
        <v>915</v>
      </c>
      <c r="F127" s="132"/>
      <c r="G127" s="128" t="s">
        <v>506</v>
      </c>
      <c r="H127" s="304" t="s">
        <v>1244</v>
      </c>
      <c r="I127" s="131">
        <v>44866</v>
      </c>
      <c r="J127" s="131">
        <v>44849</v>
      </c>
      <c r="K127" s="132" t="s">
        <v>783</v>
      </c>
      <c r="L127" s="132">
        <v>144</v>
      </c>
      <c r="M127" s="128" t="s">
        <v>613</v>
      </c>
      <c r="N127" s="133" t="s">
        <v>46</v>
      </c>
      <c r="O127" s="132">
        <v>0</v>
      </c>
      <c r="P127" s="420"/>
      <c r="Q127" s="128" t="s">
        <v>1366</v>
      </c>
      <c r="R127" s="306" t="str">
        <f t="shared" si="14"/>
        <v>627</v>
      </c>
      <c r="S127" s="306" t="str">
        <f t="shared" si="11"/>
        <v>1906</v>
      </c>
      <c r="T127" s="132">
        <v>6274001906</v>
      </c>
      <c r="U127" s="128"/>
      <c r="V127" s="51"/>
      <c r="W127" s="307">
        <v>208589000</v>
      </c>
      <c r="X127" s="308">
        <v>3476483.3333333335</v>
      </c>
      <c r="Y127" s="134">
        <v>1448534.7222222222</v>
      </c>
      <c r="Z127" s="134"/>
      <c r="AA127" s="287">
        <v>73006150</v>
      </c>
      <c r="AB127" s="134">
        <v>1448534.7222222222</v>
      </c>
      <c r="AC127" s="53">
        <v>1448534.7222222222</v>
      </c>
      <c r="AD127" s="134">
        <v>1448534.7222222222</v>
      </c>
      <c r="AE127" s="134">
        <v>1448534.7222222222</v>
      </c>
      <c r="AF127" s="134">
        <v>1448534.7222222222</v>
      </c>
      <c r="AG127" s="134">
        <v>1448534.7222222222</v>
      </c>
      <c r="AH127" s="134">
        <v>1448534.7222222222</v>
      </c>
      <c r="AI127" s="134">
        <v>1448534.7222222222</v>
      </c>
      <c r="AJ127" s="134">
        <v>1448534.7222222222</v>
      </c>
      <c r="AK127" s="134">
        <v>1448534.7222222222</v>
      </c>
      <c r="AL127" s="134">
        <v>1448534.7222222222</v>
      </c>
      <c r="AM127" s="134">
        <v>1448534.7222222222</v>
      </c>
      <c r="AN127" s="53">
        <f t="shared" si="15"/>
        <v>17382416.666666668</v>
      </c>
      <c r="AO127" s="55">
        <f t="shared" si="16"/>
        <v>55623733.333333328</v>
      </c>
      <c r="AP127" s="310"/>
    </row>
    <row r="128" spans="1:42" outlineLevel="1" x14ac:dyDescent="0.25">
      <c r="A128" s="128"/>
      <c r="B128" s="128"/>
      <c r="C128" s="128"/>
      <c r="D128" s="397" t="s">
        <v>147</v>
      </c>
      <c r="E128" s="398" t="s">
        <v>911</v>
      </c>
      <c r="F128" s="132"/>
      <c r="G128" s="128" t="s">
        <v>508</v>
      </c>
      <c r="H128" s="304" t="s">
        <v>1244</v>
      </c>
      <c r="I128" s="131">
        <v>44866</v>
      </c>
      <c r="J128" s="131">
        <v>44835</v>
      </c>
      <c r="K128" s="132" t="s">
        <v>783</v>
      </c>
      <c r="L128" s="132">
        <v>144</v>
      </c>
      <c r="M128" s="128" t="s">
        <v>613</v>
      </c>
      <c r="N128" s="133" t="s">
        <v>46</v>
      </c>
      <c r="O128" s="132">
        <v>0</v>
      </c>
      <c r="P128" s="420"/>
      <c r="Q128" s="128" t="s">
        <v>1366</v>
      </c>
      <c r="R128" s="306" t="str">
        <f t="shared" si="14"/>
        <v>627</v>
      </c>
      <c r="S128" s="306" t="str">
        <f t="shared" si="11"/>
        <v>1906</v>
      </c>
      <c r="T128" s="132">
        <v>6274001906</v>
      </c>
      <c r="U128" s="128"/>
      <c r="V128" s="51"/>
      <c r="W128" s="307">
        <v>34500000</v>
      </c>
      <c r="X128" s="308">
        <v>575000</v>
      </c>
      <c r="Y128" s="134">
        <v>239583.33333333334</v>
      </c>
      <c r="Z128" s="134"/>
      <c r="AA128" s="287">
        <v>12075000</v>
      </c>
      <c r="AB128" s="134">
        <v>239583.33333333334</v>
      </c>
      <c r="AC128" s="53">
        <v>239583.33333333334</v>
      </c>
      <c r="AD128" s="134">
        <v>239583.33333333334</v>
      </c>
      <c r="AE128" s="134">
        <v>239583.33333333334</v>
      </c>
      <c r="AF128" s="134">
        <v>239583.33333333334</v>
      </c>
      <c r="AG128" s="134">
        <v>239583.33333333334</v>
      </c>
      <c r="AH128" s="134">
        <v>239583.33333333334</v>
      </c>
      <c r="AI128" s="134">
        <v>239583.33333333334</v>
      </c>
      <c r="AJ128" s="134">
        <v>239583.33333333334</v>
      </c>
      <c r="AK128" s="134">
        <v>239583.33333333334</v>
      </c>
      <c r="AL128" s="134">
        <v>239583.33333333334</v>
      </c>
      <c r="AM128" s="134">
        <v>239583.33333333334</v>
      </c>
      <c r="AN128" s="53">
        <f t="shared" si="15"/>
        <v>2875000.0000000005</v>
      </c>
      <c r="AO128" s="55">
        <f t="shared" si="16"/>
        <v>9200000</v>
      </c>
      <c r="AP128" s="310"/>
    </row>
    <row r="129" spans="1:42" outlineLevel="1" x14ac:dyDescent="0.25">
      <c r="A129" s="128"/>
      <c r="B129" s="128"/>
      <c r="C129" s="128"/>
      <c r="D129" s="397" t="s">
        <v>147</v>
      </c>
      <c r="E129" s="398" t="s">
        <v>929</v>
      </c>
      <c r="F129" s="132"/>
      <c r="G129" s="128" t="s">
        <v>514</v>
      </c>
      <c r="H129" s="304" t="s">
        <v>756</v>
      </c>
      <c r="I129" s="131">
        <v>44958</v>
      </c>
      <c r="J129" s="131">
        <v>44927</v>
      </c>
      <c r="K129" s="132" t="s">
        <v>783</v>
      </c>
      <c r="L129" s="132">
        <v>144</v>
      </c>
      <c r="M129" s="128" t="s">
        <v>613</v>
      </c>
      <c r="N129" s="133" t="s">
        <v>46</v>
      </c>
      <c r="O129" s="132">
        <v>0</v>
      </c>
      <c r="P129" s="420"/>
      <c r="Q129" s="128" t="s">
        <v>1366</v>
      </c>
      <c r="R129" s="306" t="str">
        <f t="shared" si="14"/>
        <v>627</v>
      </c>
      <c r="S129" s="306" t="str">
        <f t="shared" si="11"/>
        <v>1906</v>
      </c>
      <c r="T129" s="132">
        <v>6274001906</v>
      </c>
      <c r="U129" s="128"/>
      <c r="V129" s="51"/>
      <c r="W129" s="307">
        <v>201371940</v>
      </c>
      <c r="X129" s="308">
        <v>3356199</v>
      </c>
      <c r="Y129" s="134">
        <v>1398416.25</v>
      </c>
      <c r="Z129" s="134"/>
      <c r="AA129" s="287">
        <v>80548776</v>
      </c>
      <c r="AB129" s="134">
        <v>1398416.25</v>
      </c>
      <c r="AC129" s="53">
        <v>1398416.25</v>
      </c>
      <c r="AD129" s="134">
        <v>1398416.25</v>
      </c>
      <c r="AE129" s="134">
        <v>1398416.25</v>
      </c>
      <c r="AF129" s="134">
        <v>1398416.25</v>
      </c>
      <c r="AG129" s="134">
        <v>1398416.25</v>
      </c>
      <c r="AH129" s="134">
        <v>1398416.25</v>
      </c>
      <c r="AI129" s="134">
        <v>1398416.25</v>
      </c>
      <c r="AJ129" s="134">
        <v>1398416.25</v>
      </c>
      <c r="AK129" s="134">
        <v>1398416.25</v>
      </c>
      <c r="AL129" s="134">
        <v>1398416.25</v>
      </c>
      <c r="AM129" s="134">
        <v>1398416.25</v>
      </c>
      <c r="AN129" s="53">
        <f t="shared" si="15"/>
        <v>16780995</v>
      </c>
      <c r="AO129" s="55">
        <f t="shared" si="16"/>
        <v>63767781</v>
      </c>
      <c r="AP129" s="310"/>
    </row>
    <row r="130" spans="1:42" outlineLevel="1" x14ac:dyDescent="0.25">
      <c r="A130" s="128"/>
      <c r="B130" s="128"/>
      <c r="C130" s="128"/>
      <c r="D130" s="397" t="s">
        <v>147</v>
      </c>
      <c r="E130" s="398" t="s">
        <v>930</v>
      </c>
      <c r="F130" s="132"/>
      <c r="G130" s="128" t="s">
        <v>515</v>
      </c>
      <c r="H130" s="304" t="s">
        <v>1244</v>
      </c>
      <c r="I130" s="131">
        <v>44921</v>
      </c>
      <c r="J130" s="131">
        <v>44927</v>
      </c>
      <c r="K130" s="132" t="s">
        <v>717</v>
      </c>
      <c r="L130" s="132">
        <v>144</v>
      </c>
      <c r="M130" s="128" t="s">
        <v>613</v>
      </c>
      <c r="N130" s="133" t="s">
        <v>46</v>
      </c>
      <c r="O130" s="132">
        <v>0</v>
      </c>
      <c r="P130" s="420"/>
      <c r="Q130" s="128" t="s">
        <v>1366</v>
      </c>
      <c r="R130" s="306" t="str">
        <f t="shared" si="14"/>
        <v>627</v>
      </c>
      <c r="S130" s="306" t="str">
        <f t="shared" si="11"/>
        <v>1906</v>
      </c>
      <c r="T130" s="132">
        <v>6274001906</v>
      </c>
      <c r="U130" s="128"/>
      <c r="V130" s="51"/>
      <c r="W130" s="307">
        <v>421764609</v>
      </c>
      <c r="X130" s="308">
        <v>11715683.583333334</v>
      </c>
      <c r="Y130" s="134">
        <v>2928920.8958333335</v>
      </c>
      <c r="Z130" s="134"/>
      <c r="AA130" s="287">
        <v>0</v>
      </c>
      <c r="AB130" s="134">
        <v>2928920.8958333335</v>
      </c>
      <c r="AC130" s="53">
        <v>2928920.8958333335</v>
      </c>
      <c r="AD130" s="134">
        <v>2928920.8958333335</v>
      </c>
      <c r="AE130" s="134">
        <v>2928920.8958333335</v>
      </c>
      <c r="AF130" s="134"/>
      <c r="AG130" s="134"/>
      <c r="AH130" s="134"/>
      <c r="AI130" s="134"/>
      <c r="AJ130" s="134"/>
      <c r="AK130" s="134"/>
      <c r="AL130" s="134"/>
      <c r="AM130" s="134"/>
      <c r="AN130" s="53">
        <f t="shared" si="15"/>
        <v>11715683.583333334</v>
      </c>
      <c r="AO130" s="55">
        <f t="shared" si="16"/>
        <v>-11715683.583333334</v>
      </c>
      <c r="AP130" s="310"/>
    </row>
    <row r="131" spans="1:42" outlineLevel="1" x14ac:dyDescent="0.25">
      <c r="A131" s="128"/>
      <c r="B131" s="128"/>
      <c r="C131" s="128"/>
      <c r="D131" s="397" t="s">
        <v>147</v>
      </c>
      <c r="E131" s="398" t="s">
        <v>932</v>
      </c>
      <c r="F131" s="132"/>
      <c r="G131" s="128" t="s">
        <v>517</v>
      </c>
      <c r="H131" s="304" t="s">
        <v>1244</v>
      </c>
      <c r="I131" s="131">
        <v>44921</v>
      </c>
      <c r="J131" s="131">
        <v>44927</v>
      </c>
      <c r="K131" s="132" t="s">
        <v>717</v>
      </c>
      <c r="L131" s="132">
        <v>144</v>
      </c>
      <c r="M131" s="128" t="s">
        <v>613</v>
      </c>
      <c r="N131" s="133" t="s">
        <v>46</v>
      </c>
      <c r="O131" s="132">
        <v>0</v>
      </c>
      <c r="P131" s="420"/>
      <c r="Q131" s="128" t="s">
        <v>1366</v>
      </c>
      <c r="R131" s="306" t="str">
        <f t="shared" si="14"/>
        <v>627</v>
      </c>
      <c r="S131" s="306" t="str">
        <f t="shared" si="11"/>
        <v>1906</v>
      </c>
      <c r="T131" s="132">
        <v>6274001906</v>
      </c>
      <c r="U131" s="128"/>
      <c r="V131" s="51"/>
      <c r="W131" s="307">
        <v>256760000</v>
      </c>
      <c r="X131" s="308">
        <v>7132222.222222222</v>
      </c>
      <c r="Y131" s="134">
        <v>1783055.5555555555</v>
      </c>
      <c r="Z131" s="134"/>
      <c r="AA131" s="287">
        <v>0</v>
      </c>
      <c r="AB131" s="134">
        <v>1783055.5555555555</v>
      </c>
      <c r="AC131" s="53">
        <v>1783055.5555555555</v>
      </c>
      <c r="AD131" s="134">
        <v>1783055.5555555555</v>
      </c>
      <c r="AE131" s="134">
        <v>1783055.5555555555</v>
      </c>
      <c r="AF131" s="134"/>
      <c r="AG131" s="134"/>
      <c r="AH131" s="134"/>
      <c r="AI131" s="134"/>
      <c r="AJ131" s="134"/>
      <c r="AK131" s="134"/>
      <c r="AL131" s="134"/>
      <c r="AM131" s="134"/>
      <c r="AN131" s="53">
        <f t="shared" si="15"/>
        <v>7132222.222222222</v>
      </c>
      <c r="AO131" s="55">
        <f t="shared" si="16"/>
        <v>-7132222.222222222</v>
      </c>
      <c r="AP131" s="310"/>
    </row>
    <row r="132" spans="1:42" outlineLevel="1" x14ac:dyDescent="0.25">
      <c r="A132" s="128"/>
      <c r="B132" s="128"/>
      <c r="C132" s="128"/>
      <c r="D132" s="397" t="s">
        <v>147</v>
      </c>
      <c r="E132" s="398" t="s">
        <v>934</v>
      </c>
      <c r="F132" s="132"/>
      <c r="G132" s="128" t="s">
        <v>519</v>
      </c>
      <c r="H132" s="304" t="s">
        <v>1244</v>
      </c>
      <c r="I132" s="131">
        <v>44896</v>
      </c>
      <c r="J132" s="131">
        <v>44927</v>
      </c>
      <c r="K132" s="132" t="s">
        <v>717</v>
      </c>
      <c r="L132" s="132">
        <v>144</v>
      </c>
      <c r="M132" s="128" t="s">
        <v>613</v>
      </c>
      <c r="N132" s="133" t="s">
        <v>46</v>
      </c>
      <c r="O132" s="132">
        <v>0</v>
      </c>
      <c r="P132" s="420"/>
      <c r="Q132" s="128" t="s">
        <v>1366</v>
      </c>
      <c r="R132" s="306" t="str">
        <f t="shared" si="14"/>
        <v>627</v>
      </c>
      <c r="S132" s="306" t="str">
        <f t="shared" si="11"/>
        <v>1906</v>
      </c>
      <c r="T132" s="132">
        <v>6274001906</v>
      </c>
      <c r="U132" s="128"/>
      <c r="V132" s="51"/>
      <c r="W132" s="307">
        <v>559630200</v>
      </c>
      <c r="X132" s="308">
        <v>15545283.333333334</v>
      </c>
      <c r="Y132" s="134">
        <v>3886320.8333333335</v>
      </c>
      <c r="Z132" s="134"/>
      <c r="AA132" s="287">
        <v>0</v>
      </c>
      <c r="AB132" s="134">
        <v>3886320.8333333335</v>
      </c>
      <c r="AC132" s="53">
        <v>3886320.8333333335</v>
      </c>
      <c r="AD132" s="134">
        <v>3886320.8333333335</v>
      </c>
      <c r="AE132" s="134">
        <v>3886320.8333333335</v>
      </c>
      <c r="AF132" s="134"/>
      <c r="AG132" s="134"/>
      <c r="AH132" s="134"/>
      <c r="AI132" s="134"/>
      <c r="AJ132" s="134"/>
      <c r="AK132" s="134"/>
      <c r="AL132" s="134"/>
      <c r="AM132" s="134"/>
      <c r="AN132" s="53">
        <f t="shared" si="15"/>
        <v>15545283.333333334</v>
      </c>
      <c r="AO132" s="55">
        <f t="shared" si="16"/>
        <v>-15545283.333333334</v>
      </c>
      <c r="AP132" s="310"/>
    </row>
    <row r="133" spans="1:42" outlineLevel="1" x14ac:dyDescent="0.25">
      <c r="A133" s="128"/>
      <c r="B133" s="128"/>
      <c r="C133" s="128"/>
      <c r="D133" s="397" t="s">
        <v>147</v>
      </c>
      <c r="E133" s="398" t="s">
        <v>935</v>
      </c>
      <c r="F133" s="132"/>
      <c r="G133" s="128" t="s">
        <v>520</v>
      </c>
      <c r="H133" s="304" t="s">
        <v>1244</v>
      </c>
      <c r="I133" s="131">
        <v>45082</v>
      </c>
      <c r="J133" s="131">
        <v>44958</v>
      </c>
      <c r="K133" s="132" t="s">
        <v>783</v>
      </c>
      <c r="L133" s="132">
        <v>144</v>
      </c>
      <c r="M133" s="128" t="s">
        <v>613</v>
      </c>
      <c r="N133" s="133" t="s">
        <v>46</v>
      </c>
      <c r="O133" s="132">
        <v>0</v>
      </c>
      <c r="P133" s="420"/>
      <c r="Q133" s="128" t="s">
        <v>1366</v>
      </c>
      <c r="R133" s="306" t="str">
        <f t="shared" si="14"/>
        <v>627</v>
      </c>
      <c r="S133" s="306" t="str">
        <f t="shared" si="11"/>
        <v>1906</v>
      </c>
      <c r="T133" s="132">
        <v>6274001906</v>
      </c>
      <c r="U133" s="128"/>
      <c r="V133" s="51"/>
      <c r="W133" s="307">
        <v>333889440</v>
      </c>
      <c r="X133" s="308">
        <v>5564824</v>
      </c>
      <c r="Y133" s="134">
        <v>2318676.6666666665</v>
      </c>
      <c r="Z133" s="134"/>
      <c r="AA133" s="287">
        <v>139120600</v>
      </c>
      <c r="AB133" s="134">
        <v>2318676.6666666665</v>
      </c>
      <c r="AC133" s="53">
        <v>2318676.6666666665</v>
      </c>
      <c r="AD133" s="134">
        <v>2318676.6666666665</v>
      </c>
      <c r="AE133" s="134">
        <v>2318676.6666666665</v>
      </c>
      <c r="AF133" s="134">
        <v>2318676.6666666665</v>
      </c>
      <c r="AG133" s="134">
        <v>2318676.6666666665</v>
      </c>
      <c r="AH133" s="134">
        <v>2318676.6666666665</v>
      </c>
      <c r="AI133" s="134">
        <v>2318676.6666666665</v>
      </c>
      <c r="AJ133" s="134">
        <v>2318676.6666666665</v>
      </c>
      <c r="AK133" s="134">
        <v>2318676.6666666665</v>
      </c>
      <c r="AL133" s="134">
        <v>2318676.6666666665</v>
      </c>
      <c r="AM133" s="134">
        <v>2318676.6666666665</v>
      </c>
      <c r="AN133" s="53">
        <f t="shared" si="15"/>
        <v>27824120.000000004</v>
      </c>
      <c r="AO133" s="55">
        <f t="shared" si="16"/>
        <v>111296480</v>
      </c>
      <c r="AP133" s="310"/>
    </row>
    <row r="134" spans="1:42" outlineLevel="1" x14ac:dyDescent="0.25">
      <c r="A134" s="128"/>
      <c r="B134" s="128"/>
      <c r="C134" s="128"/>
      <c r="D134" s="397" t="s">
        <v>147</v>
      </c>
      <c r="E134" s="398" t="s">
        <v>936</v>
      </c>
      <c r="F134" s="132"/>
      <c r="G134" s="128" t="s">
        <v>521</v>
      </c>
      <c r="H134" s="304" t="s">
        <v>1244</v>
      </c>
      <c r="I134" s="131">
        <v>44970</v>
      </c>
      <c r="J134" s="131">
        <v>44958</v>
      </c>
      <c r="K134" s="132" t="s">
        <v>783</v>
      </c>
      <c r="L134" s="132">
        <v>144</v>
      </c>
      <c r="M134" s="128" t="s">
        <v>613</v>
      </c>
      <c r="N134" s="133" t="s">
        <v>46</v>
      </c>
      <c r="O134" s="132">
        <v>0</v>
      </c>
      <c r="P134" s="420"/>
      <c r="Q134" s="128" t="s">
        <v>1366</v>
      </c>
      <c r="R134" s="306" t="str">
        <f t="shared" si="14"/>
        <v>627</v>
      </c>
      <c r="S134" s="306" t="str">
        <f t="shared" si="11"/>
        <v>1906</v>
      </c>
      <c r="T134" s="132">
        <v>6274001906</v>
      </c>
      <c r="U134" s="128"/>
      <c r="V134" s="51"/>
      <c r="W134" s="307">
        <v>481950726</v>
      </c>
      <c r="X134" s="308">
        <v>8032512.0999999996</v>
      </c>
      <c r="Y134" s="134">
        <v>3346880.0416666665</v>
      </c>
      <c r="Z134" s="134"/>
      <c r="AA134" s="287">
        <v>200812803</v>
      </c>
      <c r="AB134" s="134">
        <v>3346880.0416666665</v>
      </c>
      <c r="AC134" s="53">
        <v>3346880.0416666665</v>
      </c>
      <c r="AD134" s="134">
        <v>3346880.0416666665</v>
      </c>
      <c r="AE134" s="134">
        <v>3346880.0416666665</v>
      </c>
      <c r="AF134" s="134">
        <v>3346880.0416666665</v>
      </c>
      <c r="AG134" s="134">
        <v>3346880.0416666665</v>
      </c>
      <c r="AH134" s="134">
        <v>3346880.0416666665</v>
      </c>
      <c r="AI134" s="134">
        <v>3346880.0416666665</v>
      </c>
      <c r="AJ134" s="134">
        <v>3346880.0416666665</v>
      </c>
      <c r="AK134" s="134">
        <v>3346880.0416666665</v>
      </c>
      <c r="AL134" s="134">
        <v>3346880.0416666665</v>
      </c>
      <c r="AM134" s="134">
        <v>3346880.0416666665</v>
      </c>
      <c r="AN134" s="53">
        <f t="shared" si="15"/>
        <v>40162560.5</v>
      </c>
      <c r="AO134" s="55">
        <f t="shared" si="16"/>
        <v>160650242.5</v>
      </c>
      <c r="AP134" s="310"/>
    </row>
    <row r="135" spans="1:42" outlineLevel="1" x14ac:dyDescent="0.25">
      <c r="A135" s="128"/>
      <c r="B135" s="128"/>
      <c r="C135" s="128"/>
      <c r="D135" s="397" t="s">
        <v>147</v>
      </c>
      <c r="E135" s="398" t="s">
        <v>939</v>
      </c>
      <c r="F135" s="132"/>
      <c r="G135" s="128" t="s">
        <v>524</v>
      </c>
      <c r="H135" s="304" t="s">
        <v>1244</v>
      </c>
      <c r="I135" s="131">
        <v>44985</v>
      </c>
      <c r="J135" s="131">
        <v>44986</v>
      </c>
      <c r="K135" s="132" t="s">
        <v>717</v>
      </c>
      <c r="L135" s="132">
        <v>144</v>
      </c>
      <c r="M135" s="128" t="s">
        <v>613</v>
      </c>
      <c r="N135" s="133" t="s">
        <v>46</v>
      </c>
      <c r="O135" s="132">
        <v>0</v>
      </c>
      <c r="P135" s="420"/>
      <c r="Q135" s="128" t="s">
        <v>1366</v>
      </c>
      <c r="R135" s="306" t="str">
        <f t="shared" si="14"/>
        <v>627</v>
      </c>
      <c r="S135" s="306" t="str">
        <f t="shared" si="11"/>
        <v>1906</v>
      </c>
      <c r="T135" s="132">
        <v>6274001906</v>
      </c>
      <c r="U135" s="128"/>
      <c r="V135" s="51"/>
      <c r="W135" s="307">
        <v>107872588</v>
      </c>
      <c r="X135" s="308">
        <v>2996460.777777778</v>
      </c>
      <c r="Y135" s="134">
        <v>749115.1944444445</v>
      </c>
      <c r="Z135" s="134"/>
      <c r="AA135" s="287">
        <v>5992922</v>
      </c>
      <c r="AB135" s="134">
        <v>749115.1944444445</v>
      </c>
      <c r="AC135" s="53">
        <v>749115.1944444445</v>
      </c>
      <c r="AD135" s="134">
        <v>749115.1944444445</v>
      </c>
      <c r="AE135" s="134">
        <v>749115.1944444445</v>
      </c>
      <c r="AF135" s="134">
        <v>749115.1944444445</v>
      </c>
      <c r="AG135" s="134">
        <v>749115.1944444445</v>
      </c>
      <c r="AH135" s="134">
        <v>749115.1944444445</v>
      </c>
      <c r="AI135" s="134">
        <v>749115.1944444445</v>
      </c>
      <c r="AJ135" s="134">
        <v>749115.1944444445</v>
      </c>
      <c r="AK135" s="134">
        <v>749115.1944444445</v>
      </c>
      <c r="AL135" s="134">
        <v>749115.1944444445</v>
      </c>
      <c r="AM135" s="134">
        <v>749115.1944444445</v>
      </c>
      <c r="AN135" s="53">
        <f t="shared" si="15"/>
        <v>8989382.3333333321</v>
      </c>
      <c r="AO135" s="55">
        <f t="shared" si="16"/>
        <v>-2996460.3333333321</v>
      </c>
      <c r="AP135" s="310"/>
    </row>
    <row r="136" spans="1:42" outlineLevel="1" x14ac:dyDescent="0.25">
      <c r="A136" s="128"/>
      <c r="B136" s="128"/>
      <c r="C136" s="128"/>
      <c r="D136" s="397" t="s">
        <v>147</v>
      </c>
      <c r="E136" s="398" t="s">
        <v>994</v>
      </c>
      <c r="F136" s="132"/>
      <c r="G136" s="128" t="s">
        <v>616</v>
      </c>
      <c r="H136" s="304" t="s">
        <v>756</v>
      </c>
      <c r="I136" s="131">
        <v>45505</v>
      </c>
      <c r="J136" s="131">
        <v>45536</v>
      </c>
      <c r="K136" s="132" t="s">
        <v>717</v>
      </c>
      <c r="L136" s="132">
        <v>144</v>
      </c>
      <c r="M136" s="128" t="s">
        <v>613</v>
      </c>
      <c r="N136" s="133" t="s">
        <v>46</v>
      </c>
      <c r="O136" s="132">
        <v>0</v>
      </c>
      <c r="P136" s="420"/>
      <c r="Q136" s="128" t="s">
        <v>1366</v>
      </c>
      <c r="R136" s="306" t="str">
        <f t="shared" si="14"/>
        <v>627</v>
      </c>
      <c r="S136" s="306" t="str">
        <f t="shared" si="11"/>
        <v>1906</v>
      </c>
      <c r="T136" s="132">
        <v>6274001906</v>
      </c>
      <c r="U136" s="128"/>
      <c r="V136" s="51"/>
      <c r="W136" s="307">
        <v>54950000</v>
      </c>
      <c r="X136" s="308">
        <v>1526388.888888889</v>
      </c>
      <c r="Y136" s="134">
        <v>381597.22222222225</v>
      </c>
      <c r="Z136" s="134"/>
      <c r="AA136" s="287">
        <v>30527777</v>
      </c>
      <c r="AB136" s="134">
        <v>381597.22222222225</v>
      </c>
      <c r="AC136" s="53">
        <v>381597.22222222225</v>
      </c>
      <c r="AD136" s="134">
        <v>381597.22222222225</v>
      </c>
      <c r="AE136" s="134">
        <v>381597.22222222225</v>
      </c>
      <c r="AF136" s="134">
        <v>381597.22222222225</v>
      </c>
      <c r="AG136" s="134">
        <v>381597.22222222225</v>
      </c>
      <c r="AH136" s="134">
        <v>381597.22222222225</v>
      </c>
      <c r="AI136" s="134">
        <v>381597.22222222225</v>
      </c>
      <c r="AJ136" s="134">
        <v>381597.22222222225</v>
      </c>
      <c r="AK136" s="134">
        <v>381597.22222222225</v>
      </c>
      <c r="AL136" s="134">
        <v>381597.22222222225</v>
      </c>
      <c r="AM136" s="134">
        <v>381597.22222222225</v>
      </c>
      <c r="AN136" s="53">
        <f t="shared" si="15"/>
        <v>4579166.666666666</v>
      </c>
      <c r="AO136" s="55">
        <f t="shared" si="16"/>
        <v>25948610.333333336</v>
      </c>
      <c r="AP136" s="310"/>
    </row>
    <row r="137" spans="1:42" outlineLevel="1" x14ac:dyDescent="0.25">
      <c r="A137" s="128"/>
      <c r="B137" s="128"/>
      <c r="C137" s="128"/>
      <c r="D137" s="397" t="s">
        <v>147</v>
      </c>
      <c r="E137" s="398" t="s">
        <v>995</v>
      </c>
      <c r="F137" s="132"/>
      <c r="G137" s="128" t="s">
        <v>617</v>
      </c>
      <c r="H137" s="304" t="s">
        <v>756</v>
      </c>
      <c r="I137" s="131">
        <v>45505</v>
      </c>
      <c r="J137" s="131">
        <v>45536</v>
      </c>
      <c r="K137" s="132" t="s">
        <v>717</v>
      </c>
      <c r="L137" s="132">
        <v>144</v>
      </c>
      <c r="M137" s="128" t="s">
        <v>613</v>
      </c>
      <c r="N137" s="133" t="s">
        <v>46</v>
      </c>
      <c r="O137" s="132">
        <v>0</v>
      </c>
      <c r="P137" s="420"/>
      <c r="Q137" s="128" t="s">
        <v>1366</v>
      </c>
      <c r="R137" s="306" t="str">
        <f t="shared" si="14"/>
        <v>627</v>
      </c>
      <c r="S137" s="306" t="str">
        <f t="shared" si="11"/>
        <v>1906</v>
      </c>
      <c r="T137" s="132">
        <v>6274001906</v>
      </c>
      <c r="U137" s="128"/>
      <c r="V137" s="51"/>
      <c r="W137" s="307">
        <v>50000000</v>
      </c>
      <c r="X137" s="308">
        <v>1388888.888888889</v>
      </c>
      <c r="Y137" s="134">
        <v>347222.22222222225</v>
      </c>
      <c r="Z137" s="134"/>
      <c r="AA137" s="287">
        <v>27777777</v>
      </c>
      <c r="AB137" s="134">
        <v>347222.22222222225</v>
      </c>
      <c r="AC137" s="53">
        <v>347222.22222222225</v>
      </c>
      <c r="AD137" s="134">
        <v>347222.22222222225</v>
      </c>
      <c r="AE137" s="134">
        <v>347222.22222222225</v>
      </c>
      <c r="AF137" s="134">
        <v>347222.22222222225</v>
      </c>
      <c r="AG137" s="134">
        <v>347222.22222222225</v>
      </c>
      <c r="AH137" s="134">
        <v>347222.22222222225</v>
      </c>
      <c r="AI137" s="134">
        <v>347222.22222222225</v>
      </c>
      <c r="AJ137" s="134">
        <v>347222.22222222225</v>
      </c>
      <c r="AK137" s="134">
        <v>347222.22222222225</v>
      </c>
      <c r="AL137" s="134">
        <v>347222.22222222225</v>
      </c>
      <c r="AM137" s="134">
        <v>347222.22222222225</v>
      </c>
      <c r="AN137" s="53">
        <f t="shared" si="15"/>
        <v>4166666.666666666</v>
      </c>
      <c r="AO137" s="55">
        <f t="shared" si="16"/>
        <v>23611110.333333336</v>
      </c>
      <c r="AP137" s="310"/>
    </row>
    <row r="138" spans="1:42" outlineLevel="1" x14ac:dyDescent="0.25">
      <c r="A138" s="128"/>
      <c r="B138" s="128"/>
      <c r="C138" s="128"/>
      <c r="D138" s="397" t="s">
        <v>147</v>
      </c>
      <c r="E138" s="398" t="s">
        <v>991</v>
      </c>
      <c r="F138" s="132"/>
      <c r="G138" s="128" t="s">
        <v>1408</v>
      </c>
      <c r="H138" s="304" t="s">
        <v>756</v>
      </c>
      <c r="I138" s="131">
        <v>45446</v>
      </c>
      <c r="J138" s="131">
        <v>45474</v>
      </c>
      <c r="K138" s="132" t="s">
        <v>783</v>
      </c>
      <c r="L138" s="132">
        <v>144</v>
      </c>
      <c r="M138" s="128" t="s">
        <v>613</v>
      </c>
      <c r="N138" s="133" t="s">
        <v>46</v>
      </c>
      <c r="O138" s="132">
        <v>0</v>
      </c>
      <c r="P138" s="420"/>
      <c r="Q138" s="128" t="s">
        <v>1366</v>
      </c>
      <c r="R138" s="306" t="str">
        <f t="shared" si="14"/>
        <v>627</v>
      </c>
      <c r="S138" s="306" t="str">
        <f t="shared" si="11"/>
        <v>1906</v>
      </c>
      <c r="T138" s="132">
        <v>6274001906</v>
      </c>
      <c r="U138" s="128"/>
      <c r="V138" s="51"/>
      <c r="W138" s="307">
        <v>400000000</v>
      </c>
      <c r="X138" s="308">
        <v>6666666.666666667</v>
      </c>
      <c r="Y138" s="134">
        <v>2777777.777777778</v>
      </c>
      <c r="Z138" s="134"/>
      <c r="AA138" s="287">
        <v>280000000</v>
      </c>
      <c r="AB138" s="134">
        <v>2777777.777777778</v>
      </c>
      <c r="AC138" s="53">
        <v>2777777.777777778</v>
      </c>
      <c r="AD138" s="134">
        <v>2777777.777777778</v>
      </c>
      <c r="AE138" s="134">
        <v>2777777.777777778</v>
      </c>
      <c r="AF138" s="134">
        <v>2777777.777777778</v>
      </c>
      <c r="AG138" s="134">
        <v>2777777.777777778</v>
      </c>
      <c r="AH138" s="134">
        <v>2777777.777777778</v>
      </c>
      <c r="AI138" s="134">
        <v>2777777.777777778</v>
      </c>
      <c r="AJ138" s="134">
        <v>2777777.777777778</v>
      </c>
      <c r="AK138" s="134">
        <v>2777777.777777778</v>
      </c>
      <c r="AL138" s="134">
        <v>2777777.777777778</v>
      </c>
      <c r="AM138" s="134">
        <v>2777777.777777778</v>
      </c>
      <c r="AN138" s="53">
        <f t="shared" si="15"/>
        <v>33333333.333333328</v>
      </c>
      <c r="AO138" s="55">
        <f t="shared" si="16"/>
        <v>246666666.66666669</v>
      </c>
      <c r="AP138" s="310"/>
    </row>
    <row r="139" spans="1:42" outlineLevel="1" x14ac:dyDescent="0.25">
      <c r="A139" s="128"/>
      <c r="B139" s="128"/>
      <c r="C139" s="128"/>
      <c r="D139" s="397" t="s">
        <v>147</v>
      </c>
      <c r="E139" s="398" t="s">
        <v>1003</v>
      </c>
      <c r="F139" s="132"/>
      <c r="G139" s="128" t="s">
        <v>628</v>
      </c>
      <c r="H139" s="304" t="s">
        <v>1244</v>
      </c>
      <c r="I139" s="131">
        <v>45657</v>
      </c>
      <c r="J139" s="131">
        <v>45658</v>
      </c>
      <c r="K139" s="132" t="s">
        <v>717</v>
      </c>
      <c r="L139" s="132">
        <v>144</v>
      </c>
      <c r="M139" s="128" t="s">
        <v>613</v>
      </c>
      <c r="N139" s="133" t="s">
        <v>46</v>
      </c>
      <c r="O139" s="132">
        <v>0</v>
      </c>
      <c r="P139" s="420"/>
      <c r="Q139" s="128" t="s">
        <v>1366</v>
      </c>
      <c r="R139" s="306" t="str">
        <f t="shared" si="14"/>
        <v>627</v>
      </c>
      <c r="S139" s="306" t="str">
        <f t="shared" si="11"/>
        <v>1906</v>
      </c>
      <c r="T139" s="132">
        <v>6274001906</v>
      </c>
      <c r="U139" s="128"/>
      <c r="V139" s="51"/>
      <c r="W139" s="307">
        <v>765000000</v>
      </c>
      <c r="X139" s="308">
        <v>21250000</v>
      </c>
      <c r="Y139" s="134">
        <v>5312500</v>
      </c>
      <c r="Z139" s="134"/>
      <c r="AA139" s="287">
        <v>510000000</v>
      </c>
      <c r="AB139" s="134">
        <v>5312500</v>
      </c>
      <c r="AC139" s="53">
        <v>5312500</v>
      </c>
      <c r="AD139" s="134">
        <v>5312500</v>
      </c>
      <c r="AE139" s="134">
        <v>5312500</v>
      </c>
      <c r="AF139" s="134">
        <v>5312500</v>
      </c>
      <c r="AG139" s="134">
        <v>5312500</v>
      </c>
      <c r="AH139" s="134">
        <v>5312500</v>
      </c>
      <c r="AI139" s="134">
        <v>5312500</v>
      </c>
      <c r="AJ139" s="134">
        <v>5312500</v>
      </c>
      <c r="AK139" s="134">
        <v>5312500</v>
      </c>
      <c r="AL139" s="134">
        <v>5312500</v>
      </c>
      <c r="AM139" s="134">
        <v>5312500</v>
      </c>
      <c r="AN139" s="53">
        <f t="shared" si="15"/>
        <v>63750000</v>
      </c>
      <c r="AO139" s="55">
        <f t="shared" si="16"/>
        <v>446250000</v>
      </c>
      <c r="AP139" s="310"/>
    </row>
    <row r="140" spans="1:42" outlineLevel="1" x14ac:dyDescent="0.25">
      <c r="A140" s="128"/>
      <c r="B140" s="128"/>
      <c r="C140" s="128"/>
      <c r="D140" s="397" t="s">
        <v>147</v>
      </c>
      <c r="E140" s="398" t="s">
        <v>724</v>
      </c>
      <c r="F140" s="132"/>
      <c r="G140" s="129" t="s">
        <v>725</v>
      </c>
      <c r="H140" s="304" t="s">
        <v>1244</v>
      </c>
      <c r="I140" s="131">
        <v>45679</v>
      </c>
      <c r="J140" s="131">
        <v>45689</v>
      </c>
      <c r="K140" s="132" t="s">
        <v>782</v>
      </c>
      <c r="L140" s="132">
        <v>144</v>
      </c>
      <c r="M140" s="128" t="s">
        <v>613</v>
      </c>
      <c r="N140" s="133" t="s">
        <v>46</v>
      </c>
      <c r="O140" s="132">
        <v>0</v>
      </c>
      <c r="P140" s="420"/>
      <c r="Q140" s="128" t="s">
        <v>1366</v>
      </c>
      <c r="R140" s="306" t="str">
        <f t="shared" si="14"/>
        <v>627</v>
      </c>
      <c r="S140" s="306" t="str">
        <f t="shared" si="11"/>
        <v>1906</v>
      </c>
      <c r="T140" s="132">
        <v>6274001906</v>
      </c>
      <c r="U140" s="128"/>
      <c r="V140" s="51"/>
      <c r="W140" s="307">
        <v>98100000</v>
      </c>
      <c r="X140" s="308">
        <v>3382758.6206896552</v>
      </c>
      <c r="Y140" s="134">
        <v>681250</v>
      </c>
      <c r="Z140" s="134" t="s">
        <v>1409</v>
      </c>
      <c r="AA140" s="287">
        <v>32170139</v>
      </c>
      <c r="AB140" s="134">
        <v>681250</v>
      </c>
      <c r="AC140" s="53">
        <v>681250</v>
      </c>
      <c r="AD140" s="134">
        <v>681250</v>
      </c>
      <c r="AE140" s="134">
        <v>681250</v>
      </c>
      <c r="AF140" s="134">
        <v>681250</v>
      </c>
      <c r="AG140" s="134">
        <v>681250</v>
      </c>
      <c r="AH140" s="134">
        <v>681250</v>
      </c>
      <c r="AI140" s="134">
        <v>681250</v>
      </c>
      <c r="AJ140" s="134">
        <v>681250</v>
      </c>
      <c r="AK140" s="134">
        <v>681250</v>
      </c>
      <c r="AL140" s="134">
        <v>681250</v>
      </c>
      <c r="AM140" s="134">
        <v>681250</v>
      </c>
      <c r="AN140" s="53">
        <f t="shared" si="15"/>
        <v>8175000</v>
      </c>
      <c r="AO140" s="55">
        <f t="shared" si="16"/>
        <v>23995139</v>
      </c>
      <c r="AP140" s="310"/>
    </row>
    <row r="141" spans="1:42" outlineLevel="1" x14ac:dyDescent="0.25">
      <c r="A141" s="128"/>
      <c r="B141" s="128"/>
      <c r="C141" s="128"/>
      <c r="D141" s="397" t="s">
        <v>147</v>
      </c>
      <c r="E141" s="398" t="s">
        <v>1010</v>
      </c>
      <c r="F141" s="132"/>
      <c r="G141" s="129" t="s">
        <v>635</v>
      </c>
      <c r="H141" s="304" t="s">
        <v>1244</v>
      </c>
      <c r="I141" s="131">
        <v>45747</v>
      </c>
      <c r="J141" s="131">
        <v>45748</v>
      </c>
      <c r="K141" s="132" t="s">
        <v>1410</v>
      </c>
      <c r="L141" s="132">
        <v>144</v>
      </c>
      <c r="M141" s="128" t="s">
        <v>613</v>
      </c>
      <c r="N141" s="133" t="s">
        <v>46</v>
      </c>
      <c r="O141" s="132">
        <v>0</v>
      </c>
      <c r="P141" s="420"/>
      <c r="Q141" s="128" t="s">
        <v>1366</v>
      </c>
      <c r="R141" s="306" t="str">
        <f t="shared" si="14"/>
        <v>627</v>
      </c>
      <c r="S141" s="306" t="str">
        <f t="shared" si="11"/>
        <v>1906</v>
      </c>
      <c r="T141" s="132">
        <v>6274001906</v>
      </c>
      <c r="U141" s="128"/>
      <c r="V141" s="51"/>
      <c r="W141" s="307">
        <v>185000000</v>
      </c>
      <c r="X141" s="308">
        <v>5285714.2857142854</v>
      </c>
      <c r="Y141" s="134">
        <v>1284722.2222222222</v>
      </c>
      <c r="Z141" s="134" t="s">
        <v>1411</v>
      </c>
      <c r="AA141" s="287">
        <v>133611111</v>
      </c>
      <c r="AB141" s="134">
        <v>1284722.2222222222</v>
      </c>
      <c r="AC141" s="53">
        <v>1284722.2222222222</v>
      </c>
      <c r="AD141" s="134">
        <v>1284722.2222222222</v>
      </c>
      <c r="AE141" s="134">
        <v>1284722.2222222222</v>
      </c>
      <c r="AF141" s="134">
        <v>1284722.2222222222</v>
      </c>
      <c r="AG141" s="134">
        <v>1284722.2222222222</v>
      </c>
      <c r="AH141" s="134">
        <v>1284722.2222222222</v>
      </c>
      <c r="AI141" s="134">
        <v>1284722.2222222222</v>
      </c>
      <c r="AJ141" s="134">
        <v>1284722.2222222222</v>
      </c>
      <c r="AK141" s="134">
        <v>1284722.2222222222</v>
      </c>
      <c r="AL141" s="134">
        <v>1284722.2222222222</v>
      </c>
      <c r="AM141" s="134">
        <v>1284722.2222222222</v>
      </c>
      <c r="AN141" s="53">
        <f t="shared" si="15"/>
        <v>15416666.666666666</v>
      </c>
      <c r="AO141" s="55">
        <f t="shared" si="16"/>
        <v>118194444.33333333</v>
      </c>
      <c r="AP141" s="310"/>
    </row>
    <row r="142" spans="1:42" outlineLevel="1" x14ac:dyDescent="0.25">
      <c r="A142" s="128"/>
      <c r="B142" s="128"/>
      <c r="C142" s="128"/>
      <c r="D142" s="397" t="s">
        <v>1412</v>
      </c>
      <c r="E142" s="398" t="s">
        <v>1413</v>
      </c>
      <c r="F142" s="132"/>
      <c r="G142" s="128" t="s">
        <v>507</v>
      </c>
      <c r="H142" s="304" t="s">
        <v>1293</v>
      </c>
      <c r="I142" s="131">
        <v>45625</v>
      </c>
      <c r="J142" s="131">
        <v>45627</v>
      </c>
      <c r="K142" s="132" t="s">
        <v>1410</v>
      </c>
      <c r="L142" s="132">
        <v>144</v>
      </c>
      <c r="M142" s="128" t="s">
        <v>613</v>
      </c>
      <c r="N142" s="133" t="s">
        <v>46</v>
      </c>
      <c r="O142" s="132">
        <v>0</v>
      </c>
      <c r="P142" s="420"/>
      <c r="Q142" s="128" t="s">
        <v>1414</v>
      </c>
      <c r="R142" s="306" t="str">
        <f t="shared" si="14"/>
        <v>627</v>
      </c>
      <c r="S142" s="306" t="str">
        <f t="shared" si="11"/>
        <v>1906</v>
      </c>
      <c r="T142" s="132">
        <v>6274001906</v>
      </c>
      <c r="U142" s="128"/>
      <c r="V142" s="51"/>
      <c r="W142" s="307">
        <v>189637410</v>
      </c>
      <c r="X142" s="308">
        <v>5418211.7142857146</v>
      </c>
      <c r="Y142" s="134">
        <v>1316926.4583333333</v>
      </c>
      <c r="Z142" s="134"/>
      <c r="AA142" s="287">
        <v>119200658</v>
      </c>
      <c r="AB142" s="134">
        <v>1316926.4583333333</v>
      </c>
      <c r="AC142" s="53">
        <v>1316926.4583333333</v>
      </c>
      <c r="AD142" s="134">
        <v>1316926.4583333333</v>
      </c>
      <c r="AE142" s="134">
        <v>1316926.4583333333</v>
      </c>
      <c r="AF142" s="134">
        <v>1316926.4583333333</v>
      </c>
      <c r="AG142" s="134">
        <v>1316926.4583333333</v>
      </c>
      <c r="AH142" s="134">
        <v>1316926.4583333333</v>
      </c>
      <c r="AI142" s="134">
        <v>1316926.4583333333</v>
      </c>
      <c r="AJ142" s="134">
        <v>1316926.4583333333</v>
      </c>
      <c r="AK142" s="134">
        <v>1316926.4583333333</v>
      </c>
      <c r="AL142" s="134">
        <v>1316926.4583333333</v>
      </c>
      <c r="AM142" s="134">
        <v>1316926.4583333333</v>
      </c>
      <c r="AN142" s="53">
        <f t="shared" si="15"/>
        <v>15803117.500000002</v>
      </c>
      <c r="AO142" s="55">
        <f t="shared" si="16"/>
        <v>103397540.5</v>
      </c>
      <c r="AP142" s="310"/>
    </row>
    <row r="143" spans="1:42" outlineLevel="1" x14ac:dyDescent="0.25">
      <c r="A143" s="128"/>
      <c r="B143" s="128"/>
      <c r="C143" s="128"/>
      <c r="D143" s="397" t="s">
        <v>1412</v>
      </c>
      <c r="E143" s="398" t="s">
        <v>1415</v>
      </c>
      <c r="F143" s="132"/>
      <c r="G143" s="128" t="s">
        <v>516</v>
      </c>
      <c r="H143" s="304" t="s">
        <v>1293</v>
      </c>
      <c r="I143" s="131">
        <v>45625</v>
      </c>
      <c r="J143" s="131">
        <v>45627</v>
      </c>
      <c r="K143" s="132" t="s">
        <v>1416</v>
      </c>
      <c r="L143" s="132">
        <v>144</v>
      </c>
      <c r="M143" s="128" t="s">
        <v>613</v>
      </c>
      <c r="N143" s="133" t="s">
        <v>46</v>
      </c>
      <c r="O143" s="132">
        <v>0</v>
      </c>
      <c r="P143" s="420"/>
      <c r="Q143" s="128" t="s">
        <v>1414</v>
      </c>
      <c r="R143" s="306" t="str">
        <f t="shared" si="14"/>
        <v>627</v>
      </c>
      <c r="S143" s="306" t="str">
        <f t="shared" si="11"/>
        <v>1906</v>
      </c>
      <c r="T143" s="132">
        <v>6274001906</v>
      </c>
      <c r="U143" s="128"/>
      <c r="V143" s="51"/>
      <c r="W143" s="307">
        <v>147949511</v>
      </c>
      <c r="X143" s="308">
        <v>10567822.214285715</v>
      </c>
      <c r="Y143" s="134">
        <v>1027427.1597222222</v>
      </c>
      <c r="Z143" s="134"/>
      <c r="AA143" s="287">
        <v>10567822</v>
      </c>
      <c r="AB143" s="134">
        <v>1027427.1597222222</v>
      </c>
      <c r="AC143" s="53">
        <v>1027427.1597222222</v>
      </c>
      <c r="AD143" s="134">
        <v>1027427.1597222222</v>
      </c>
      <c r="AE143" s="134">
        <v>1027427.1597222222</v>
      </c>
      <c r="AF143" s="134">
        <v>1027427.1597222222</v>
      </c>
      <c r="AG143" s="134">
        <v>1027427.1597222222</v>
      </c>
      <c r="AH143" s="134">
        <v>1027427.1597222222</v>
      </c>
      <c r="AI143" s="134">
        <v>1027427.1597222222</v>
      </c>
      <c r="AJ143" s="134">
        <v>1027427.1597222222</v>
      </c>
      <c r="AK143" s="134">
        <v>1027427.1597222222</v>
      </c>
      <c r="AL143" s="134">
        <v>1027427.1597222222</v>
      </c>
      <c r="AM143" s="134">
        <v>1027427.1597222222</v>
      </c>
      <c r="AN143" s="53">
        <f t="shared" si="15"/>
        <v>12329125.916666666</v>
      </c>
      <c r="AO143" s="55">
        <f t="shared" si="16"/>
        <v>-1761303.916666666</v>
      </c>
      <c r="AP143" s="310"/>
    </row>
    <row r="144" spans="1:42" outlineLevel="1" x14ac:dyDescent="0.25">
      <c r="A144" s="128"/>
      <c r="B144" s="128"/>
      <c r="C144" s="128"/>
      <c r="D144" s="397" t="s">
        <v>1412</v>
      </c>
      <c r="E144" s="398" t="s">
        <v>1417</v>
      </c>
      <c r="F144" s="132"/>
      <c r="G144" s="128" t="s">
        <v>518</v>
      </c>
      <c r="H144" s="304" t="s">
        <v>1293</v>
      </c>
      <c r="I144" s="131">
        <v>45625</v>
      </c>
      <c r="J144" s="131">
        <v>45627</v>
      </c>
      <c r="K144" s="132" t="s">
        <v>1416</v>
      </c>
      <c r="L144" s="132">
        <v>144</v>
      </c>
      <c r="M144" s="128" t="s">
        <v>613</v>
      </c>
      <c r="N144" s="133" t="s">
        <v>46</v>
      </c>
      <c r="O144" s="132">
        <v>0</v>
      </c>
      <c r="P144" s="420"/>
      <c r="Q144" s="128" t="s">
        <v>1414</v>
      </c>
      <c r="R144" s="306" t="str">
        <f t="shared" si="14"/>
        <v>627</v>
      </c>
      <c r="S144" s="306" t="str">
        <f t="shared" si="11"/>
        <v>1906</v>
      </c>
      <c r="T144" s="132">
        <v>6274001906</v>
      </c>
      <c r="U144" s="128"/>
      <c r="V144" s="51"/>
      <c r="W144" s="307">
        <v>120047555</v>
      </c>
      <c r="X144" s="308">
        <v>8574825.3571428563</v>
      </c>
      <c r="Y144" s="134">
        <v>833663.57638888888</v>
      </c>
      <c r="Z144" s="134"/>
      <c r="AA144" s="287">
        <v>8574825</v>
      </c>
      <c r="AB144" s="134">
        <v>833663.57638888888</v>
      </c>
      <c r="AC144" s="53">
        <v>833663.57638888888</v>
      </c>
      <c r="AD144" s="134">
        <v>833663.57638888888</v>
      </c>
      <c r="AE144" s="134">
        <v>833663.57638888888</v>
      </c>
      <c r="AF144" s="134">
        <v>833663.57638888888</v>
      </c>
      <c r="AG144" s="134">
        <v>833663.57638888888</v>
      </c>
      <c r="AH144" s="134">
        <v>833663.57638888888</v>
      </c>
      <c r="AI144" s="134">
        <v>833663.57638888888</v>
      </c>
      <c r="AJ144" s="134">
        <v>833663.57638888888</v>
      </c>
      <c r="AK144" s="134">
        <v>833663.57638888888</v>
      </c>
      <c r="AL144" s="134">
        <v>833663.57638888888</v>
      </c>
      <c r="AM144" s="134">
        <v>833663.57638888888</v>
      </c>
      <c r="AN144" s="53">
        <f t="shared" si="15"/>
        <v>10003962.916666666</v>
      </c>
      <c r="AO144" s="55">
        <f t="shared" si="16"/>
        <v>-1429137.916666666</v>
      </c>
      <c r="AP144" s="310"/>
    </row>
    <row r="145" spans="1:42" outlineLevel="1" x14ac:dyDescent="0.25">
      <c r="A145" s="129" t="s">
        <v>1</v>
      </c>
      <c r="B145" s="302"/>
      <c r="C145" s="303"/>
      <c r="D145" s="397" t="s">
        <v>82</v>
      </c>
      <c r="E145" s="398" t="s">
        <v>886</v>
      </c>
      <c r="F145" s="304"/>
      <c r="G145" s="128" t="s">
        <v>462</v>
      </c>
      <c r="H145" s="304" t="s">
        <v>1244</v>
      </c>
      <c r="I145" s="131">
        <v>44896</v>
      </c>
      <c r="J145" s="131">
        <v>44683</v>
      </c>
      <c r="K145" s="132" t="s">
        <v>783</v>
      </c>
      <c r="L145" s="132">
        <v>144</v>
      </c>
      <c r="M145" s="128" t="s">
        <v>613</v>
      </c>
      <c r="N145" s="133" t="s">
        <v>46</v>
      </c>
      <c r="O145" s="132">
        <v>0</v>
      </c>
      <c r="P145" s="420"/>
      <c r="Q145" s="128" t="s">
        <v>1252</v>
      </c>
      <c r="R145" s="306" t="str">
        <f t="shared" si="14"/>
        <v>627</v>
      </c>
      <c r="S145" s="306" t="str">
        <f t="shared" si="11"/>
        <v>1906</v>
      </c>
      <c r="T145" s="132">
        <v>6274001906</v>
      </c>
      <c r="U145" s="302"/>
      <c r="V145" s="51"/>
      <c r="W145" s="307">
        <v>169034165</v>
      </c>
      <c r="X145" s="308">
        <v>2817236.0833333335</v>
      </c>
      <c r="Y145" s="134">
        <v>1173848.3680555555</v>
      </c>
      <c r="Z145" s="134"/>
      <c r="AA145" s="287">
        <v>45297066</v>
      </c>
      <c r="AB145" s="134">
        <v>1173848.3680555555</v>
      </c>
      <c r="AC145" s="53">
        <v>1173848.3680555555</v>
      </c>
      <c r="AD145" s="134">
        <v>1173848.3680555555</v>
      </c>
      <c r="AE145" s="134">
        <v>1173848.3680555555</v>
      </c>
      <c r="AF145" s="134">
        <v>1173848.3680555555</v>
      </c>
      <c r="AG145" s="134">
        <v>1173848.3680555555</v>
      </c>
      <c r="AH145" s="134">
        <v>1173848.3680555555</v>
      </c>
      <c r="AI145" s="134">
        <v>1173848.3680555555</v>
      </c>
      <c r="AJ145" s="134">
        <v>1173848.3680555555</v>
      </c>
      <c r="AK145" s="134">
        <v>1173848.3680555555</v>
      </c>
      <c r="AL145" s="134">
        <v>1173848.3680555555</v>
      </c>
      <c r="AM145" s="134">
        <v>1173848.3680555555</v>
      </c>
      <c r="AN145" s="53">
        <f t="shared" si="15"/>
        <v>14086180.41666667</v>
      </c>
      <c r="AO145" s="55">
        <f t="shared" si="16"/>
        <v>31210885.583333328</v>
      </c>
      <c r="AP145" s="309"/>
    </row>
    <row r="146" spans="1:42" outlineLevel="1" x14ac:dyDescent="0.25">
      <c r="A146" s="129" t="s">
        <v>1</v>
      </c>
      <c r="B146" s="302"/>
      <c r="C146" s="303"/>
      <c r="D146" s="397" t="s">
        <v>82</v>
      </c>
      <c r="E146" s="398" t="s">
        <v>907</v>
      </c>
      <c r="F146" s="304"/>
      <c r="G146" s="128" t="s">
        <v>1418</v>
      </c>
      <c r="H146" s="304" t="s">
        <v>1244</v>
      </c>
      <c r="I146" s="131">
        <v>44866</v>
      </c>
      <c r="J146" s="131">
        <v>44835</v>
      </c>
      <c r="K146" s="132" t="s">
        <v>783</v>
      </c>
      <c r="L146" s="132">
        <v>144</v>
      </c>
      <c r="M146" s="128" t="s">
        <v>613</v>
      </c>
      <c r="N146" s="133" t="s">
        <v>46</v>
      </c>
      <c r="O146" s="132">
        <v>0</v>
      </c>
      <c r="P146" s="420"/>
      <c r="Q146" s="128" t="s">
        <v>1252</v>
      </c>
      <c r="R146" s="306" t="str">
        <f t="shared" si="14"/>
        <v>627</v>
      </c>
      <c r="S146" s="306" t="str">
        <f t="shared" si="11"/>
        <v>1906</v>
      </c>
      <c r="T146" s="132">
        <v>6274001906</v>
      </c>
      <c r="U146" s="302"/>
      <c r="V146" s="51"/>
      <c r="W146" s="307">
        <v>34920000</v>
      </c>
      <c r="X146" s="308">
        <v>582000</v>
      </c>
      <c r="Y146" s="134">
        <v>242500</v>
      </c>
      <c r="Z146" s="134"/>
      <c r="AA146" s="287">
        <v>12222000</v>
      </c>
      <c r="AB146" s="134">
        <v>242500</v>
      </c>
      <c r="AC146" s="53">
        <v>242500</v>
      </c>
      <c r="AD146" s="134">
        <v>242500</v>
      </c>
      <c r="AE146" s="134">
        <v>242500</v>
      </c>
      <c r="AF146" s="134">
        <v>242500</v>
      </c>
      <c r="AG146" s="134">
        <v>242500</v>
      </c>
      <c r="AH146" s="134">
        <v>242500</v>
      </c>
      <c r="AI146" s="134">
        <v>242500</v>
      </c>
      <c r="AJ146" s="134">
        <v>242500</v>
      </c>
      <c r="AK146" s="134">
        <v>242500</v>
      </c>
      <c r="AL146" s="134">
        <v>242500</v>
      </c>
      <c r="AM146" s="134">
        <v>242500</v>
      </c>
      <c r="AN146" s="53">
        <f t="shared" si="15"/>
        <v>2910000</v>
      </c>
      <c r="AO146" s="55">
        <f t="shared" si="16"/>
        <v>9312000</v>
      </c>
      <c r="AP146" s="309"/>
    </row>
    <row r="147" spans="1:42" outlineLevel="1" x14ac:dyDescent="0.25">
      <c r="A147" s="129" t="s">
        <v>1</v>
      </c>
      <c r="B147" s="302"/>
      <c r="C147" s="303"/>
      <c r="D147" s="397" t="s">
        <v>82</v>
      </c>
      <c r="E147" s="398" t="s">
        <v>908</v>
      </c>
      <c r="F147" s="304"/>
      <c r="G147" s="128" t="s">
        <v>470</v>
      </c>
      <c r="H147" s="304" t="s">
        <v>1244</v>
      </c>
      <c r="I147" s="131">
        <v>44978</v>
      </c>
      <c r="J147" s="131">
        <v>44835</v>
      </c>
      <c r="K147" s="132" t="s">
        <v>783</v>
      </c>
      <c r="L147" s="132">
        <v>144</v>
      </c>
      <c r="M147" s="128" t="s">
        <v>613</v>
      </c>
      <c r="N147" s="133" t="s">
        <v>46</v>
      </c>
      <c r="O147" s="132">
        <v>0</v>
      </c>
      <c r="P147" s="420"/>
      <c r="Q147" s="128" t="s">
        <v>1252</v>
      </c>
      <c r="R147" s="306" t="str">
        <f t="shared" si="14"/>
        <v>627</v>
      </c>
      <c r="S147" s="306" t="str">
        <f t="shared" si="11"/>
        <v>1906</v>
      </c>
      <c r="T147" s="132">
        <v>6274001906</v>
      </c>
      <c r="U147" s="302"/>
      <c r="V147" s="51"/>
      <c r="W147" s="307">
        <v>255000000</v>
      </c>
      <c r="X147" s="308">
        <v>4250000</v>
      </c>
      <c r="Y147" s="134">
        <v>1770833.3333333333</v>
      </c>
      <c r="Z147" s="134"/>
      <c r="AA147" s="287">
        <v>97363636</v>
      </c>
      <c r="AB147" s="134">
        <v>1770833.3333333333</v>
      </c>
      <c r="AC147" s="53">
        <v>1770833.3333333333</v>
      </c>
      <c r="AD147" s="134">
        <v>1770833.3333333333</v>
      </c>
      <c r="AE147" s="134">
        <v>1770833.3333333333</v>
      </c>
      <c r="AF147" s="134">
        <v>1770833.3333333333</v>
      </c>
      <c r="AG147" s="134">
        <v>1770833.3333333333</v>
      </c>
      <c r="AH147" s="134">
        <v>1770833.3333333333</v>
      </c>
      <c r="AI147" s="134">
        <v>1770833.3333333333</v>
      </c>
      <c r="AJ147" s="134">
        <v>1770833.3333333333</v>
      </c>
      <c r="AK147" s="134">
        <v>1770833.3333333333</v>
      </c>
      <c r="AL147" s="134">
        <v>1770833.3333333333</v>
      </c>
      <c r="AM147" s="134">
        <v>1770833.3333333333</v>
      </c>
      <c r="AN147" s="53">
        <f t="shared" si="15"/>
        <v>21250000</v>
      </c>
      <c r="AO147" s="55">
        <f t="shared" si="16"/>
        <v>76113636</v>
      </c>
      <c r="AP147" s="309"/>
    </row>
    <row r="148" spans="1:42" outlineLevel="1" x14ac:dyDescent="0.25">
      <c r="A148" s="129" t="s">
        <v>1</v>
      </c>
      <c r="B148" s="302"/>
      <c r="C148" s="303"/>
      <c r="D148" s="397" t="s">
        <v>82</v>
      </c>
      <c r="E148" s="398" t="s">
        <v>909</v>
      </c>
      <c r="F148" s="304"/>
      <c r="G148" s="128" t="s">
        <v>471</v>
      </c>
      <c r="H148" s="304" t="s">
        <v>1244</v>
      </c>
      <c r="I148" s="131">
        <v>45139</v>
      </c>
      <c r="J148" s="131">
        <v>44835</v>
      </c>
      <c r="K148" s="132" t="s">
        <v>783</v>
      </c>
      <c r="L148" s="132">
        <v>144</v>
      </c>
      <c r="M148" s="128" t="s">
        <v>613</v>
      </c>
      <c r="N148" s="133" t="s">
        <v>46</v>
      </c>
      <c r="O148" s="132">
        <v>0</v>
      </c>
      <c r="P148" s="420"/>
      <c r="Q148" s="128" t="s">
        <v>1252</v>
      </c>
      <c r="R148" s="306" t="str">
        <f t="shared" si="14"/>
        <v>627</v>
      </c>
      <c r="S148" s="306" t="str">
        <f t="shared" si="11"/>
        <v>1906</v>
      </c>
      <c r="T148" s="132">
        <v>6274001906</v>
      </c>
      <c r="U148" s="302"/>
      <c r="V148" s="51"/>
      <c r="W148" s="307">
        <v>34600000</v>
      </c>
      <c r="X148" s="308">
        <v>576666.66666666663</v>
      </c>
      <c r="Y148" s="134">
        <v>240277.77777777778</v>
      </c>
      <c r="Z148" s="134"/>
      <c r="AA148" s="287">
        <v>14828572</v>
      </c>
      <c r="AB148" s="134">
        <v>240277.77777777778</v>
      </c>
      <c r="AC148" s="53">
        <v>240277.77777777778</v>
      </c>
      <c r="AD148" s="134">
        <v>240277.77777777778</v>
      </c>
      <c r="AE148" s="134">
        <v>240277.77777777778</v>
      </c>
      <c r="AF148" s="134">
        <v>240277.77777777778</v>
      </c>
      <c r="AG148" s="134">
        <v>240277.77777777778</v>
      </c>
      <c r="AH148" s="134">
        <v>240277.77777777778</v>
      </c>
      <c r="AI148" s="134">
        <v>240277.77777777778</v>
      </c>
      <c r="AJ148" s="134">
        <v>240277.77777777778</v>
      </c>
      <c r="AK148" s="134">
        <v>240277.77777777778</v>
      </c>
      <c r="AL148" s="134">
        <v>240277.77777777778</v>
      </c>
      <c r="AM148" s="134">
        <v>240277.77777777778</v>
      </c>
      <c r="AN148" s="53">
        <f t="shared" si="15"/>
        <v>2883333.333333334</v>
      </c>
      <c r="AO148" s="55">
        <f t="shared" si="16"/>
        <v>11945238.666666666</v>
      </c>
      <c r="AP148" s="309"/>
    </row>
    <row r="149" spans="1:42" outlineLevel="1" x14ac:dyDescent="0.25">
      <c r="A149" s="129" t="s">
        <v>1</v>
      </c>
      <c r="B149" s="302"/>
      <c r="C149" s="303"/>
      <c r="D149" s="397" t="s">
        <v>82</v>
      </c>
      <c r="E149" s="398" t="s">
        <v>960</v>
      </c>
      <c r="F149" s="304"/>
      <c r="G149" s="128" t="s">
        <v>472</v>
      </c>
      <c r="H149" s="304" t="s">
        <v>1244</v>
      </c>
      <c r="I149" s="131">
        <v>45108</v>
      </c>
      <c r="J149" s="131">
        <v>45139</v>
      </c>
      <c r="K149" s="132" t="s">
        <v>783</v>
      </c>
      <c r="L149" s="132">
        <v>144</v>
      </c>
      <c r="M149" s="128" t="s">
        <v>613</v>
      </c>
      <c r="N149" s="133" t="s">
        <v>46</v>
      </c>
      <c r="O149" s="132">
        <v>0</v>
      </c>
      <c r="P149" s="420"/>
      <c r="Q149" s="128" t="s">
        <v>1252</v>
      </c>
      <c r="R149" s="306" t="str">
        <f t="shared" si="14"/>
        <v>627</v>
      </c>
      <c r="S149" s="306" t="str">
        <f t="shared" si="11"/>
        <v>1906</v>
      </c>
      <c r="T149" s="132">
        <v>6274001906</v>
      </c>
      <c r="U149" s="302"/>
      <c r="V149" s="51"/>
      <c r="W149" s="307">
        <v>76300000</v>
      </c>
      <c r="X149" s="308">
        <v>1271666.6666666667</v>
      </c>
      <c r="Y149" s="134">
        <v>529861.11111111112</v>
      </c>
      <c r="Z149" s="134"/>
      <c r="AA149" s="287">
        <v>39421667</v>
      </c>
      <c r="AB149" s="134">
        <v>529861.11111111112</v>
      </c>
      <c r="AC149" s="53">
        <v>529861.11111111112</v>
      </c>
      <c r="AD149" s="134">
        <v>529861.11111111112</v>
      </c>
      <c r="AE149" s="134">
        <v>529861.11111111112</v>
      </c>
      <c r="AF149" s="134">
        <v>529861.11111111112</v>
      </c>
      <c r="AG149" s="134">
        <v>529861.11111111112</v>
      </c>
      <c r="AH149" s="134">
        <v>529861.11111111112</v>
      </c>
      <c r="AI149" s="134">
        <v>529861.11111111112</v>
      </c>
      <c r="AJ149" s="134">
        <v>529861.11111111112</v>
      </c>
      <c r="AK149" s="134">
        <v>529861.11111111112</v>
      </c>
      <c r="AL149" s="134">
        <v>529861.11111111112</v>
      </c>
      <c r="AM149" s="134">
        <v>529861.11111111112</v>
      </c>
      <c r="AN149" s="53">
        <f t="shared" si="15"/>
        <v>6358333.333333333</v>
      </c>
      <c r="AO149" s="55">
        <f t="shared" si="16"/>
        <v>33063333.666666668</v>
      </c>
      <c r="AP149" s="309"/>
    </row>
    <row r="150" spans="1:42" outlineLevel="1" x14ac:dyDescent="0.25">
      <c r="A150" s="129" t="s">
        <v>1</v>
      </c>
      <c r="B150" s="302"/>
      <c r="C150" s="303"/>
      <c r="D150" s="397" t="s">
        <v>82</v>
      </c>
      <c r="E150" s="398" t="s">
        <v>965</v>
      </c>
      <c r="F150" s="304"/>
      <c r="G150" s="128" t="s">
        <v>470</v>
      </c>
      <c r="H150" s="304" t="s">
        <v>1244</v>
      </c>
      <c r="I150" s="131">
        <v>45153</v>
      </c>
      <c r="J150" s="131">
        <v>45170</v>
      </c>
      <c r="K150" s="132" t="s">
        <v>783</v>
      </c>
      <c r="L150" s="132">
        <v>144</v>
      </c>
      <c r="M150" s="128" t="s">
        <v>613</v>
      </c>
      <c r="N150" s="133" t="s">
        <v>46</v>
      </c>
      <c r="O150" s="132">
        <v>0</v>
      </c>
      <c r="P150" s="420"/>
      <c r="Q150" s="128" t="s">
        <v>1252</v>
      </c>
      <c r="R150" s="306" t="str">
        <f t="shared" si="14"/>
        <v>627</v>
      </c>
      <c r="S150" s="306" t="str">
        <f t="shared" si="11"/>
        <v>1906</v>
      </c>
      <c r="T150" s="132">
        <v>6274001906</v>
      </c>
      <c r="U150" s="302"/>
      <c r="V150" s="51"/>
      <c r="W150" s="307">
        <v>107919600</v>
      </c>
      <c r="X150" s="308">
        <v>1798660</v>
      </c>
      <c r="Y150" s="134">
        <v>749441.66666666663</v>
      </c>
      <c r="Z150" s="134"/>
      <c r="AA150" s="287">
        <v>57557120</v>
      </c>
      <c r="AB150" s="134">
        <v>749441.66666666663</v>
      </c>
      <c r="AC150" s="53">
        <v>749441.66666666663</v>
      </c>
      <c r="AD150" s="134">
        <v>749441.66666666663</v>
      </c>
      <c r="AE150" s="134">
        <v>749441.66666666663</v>
      </c>
      <c r="AF150" s="134">
        <v>749441.66666666663</v>
      </c>
      <c r="AG150" s="134">
        <v>749441.66666666663</v>
      </c>
      <c r="AH150" s="134">
        <v>749441.66666666663</v>
      </c>
      <c r="AI150" s="134">
        <v>749441.66666666663</v>
      </c>
      <c r="AJ150" s="134">
        <v>749441.66666666663</v>
      </c>
      <c r="AK150" s="134">
        <v>749441.66666666663</v>
      </c>
      <c r="AL150" s="134">
        <v>749441.66666666663</v>
      </c>
      <c r="AM150" s="134">
        <v>749441.66666666663</v>
      </c>
      <c r="AN150" s="53">
        <f t="shared" si="15"/>
        <v>8993300.0000000019</v>
      </c>
      <c r="AO150" s="55">
        <f t="shared" si="16"/>
        <v>48563820</v>
      </c>
      <c r="AP150" s="309"/>
    </row>
    <row r="151" spans="1:42" outlineLevel="1" x14ac:dyDescent="0.25">
      <c r="A151" s="129" t="s">
        <v>1</v>
      </c>
      <c r="B151" s="302"/>
      <c r="C151" s="303"/>
      <c r="D151" s="397" t="s">
        <v>82</v>
      </c>
      <c r="E151" s="398" t="s">
        <v>968</v>
      </c>
      <c r="F151" s="304"/>
      <c r="G151" s="128" t="s">
        <v>479</v>
      </c>
      <c r="H151" s="304" t="s">
        <v>1244</v>
      </c>
      <c r="I151" s="131">
        <v>45200</v>
      </c>
      <c r="J151" s="131">
        <v>45200</v>
      </c>
      <c r="K151" s="132" t="s">
        <v>783</v>
      </c>
      <c r="L151" s="132">
        <v>144</v>
      </c>
      <c r="M151" s="128" t="s">
        <v>613</v>
      </c>
      <c r="N151" s="133" t="s">
        <v>46</v>
      </c>
      <c r="O151" s="132">
        <v>0</v>
      </c>
      <c r="P151" s="420"/>
      <c r="Q151" s="128" t="s">
        <v>1252</v>
      </c>
      <c r="R151" s="306" t="str">
        <f t="shared" si="14"/>
        <v>627</v>
      </c>
      <c r="S151" s="306" t="str">
        <f t="shared" si="11"/>
        <v>1906</v>
      </c>
      <c r="T151" s="132">
        <v>6274001906</v>
      </c>
      <c r="U151" s="302"/>
      <c r="V151" s="51"/>
      <c r="W151" s="307">
        <v>366850000</v>
      </c>
      <c r="X151" s="308">
        <v>6114166.666666667</v>
      </c>
      <c r="Y151" s="134">
        <v>2547569.4444444445</v>
      </c>
      <c r="Z151" s="134"/>
      <c r="AA151" s="287">
        <v>201767500</v>
      </c>
      <c r="AB151" s="134">
        <v>2547569.4444444445</v>
      </c>
      <c r="AC151" s="53">
        <v>2547569.4444444445</v>
      </c>
      <c r="AD151" s="134">
        <v>2547569.4444444445</v>
      </c>
      <c r="AE151" s="134">
        <v>2547569.4444444445</v>
      </c>
      <c r="AF151" s="134">
        <v>2547569.4444444445</v>
      </c>
      <c r="AG151" s="134">
        <v>2547569.4444444445</v>
      </c>
      <c r="AH151" s="134">
        <v>2547569.4444444445</v>
      </c>
      <c r="AI151" s="134">
        <v>2547569.4444444445</v>
      </c>
      <c r="AJ151" s="134">
        <v>2547569.4444444445</v>
      </c>
      <c r="AK151" s="134">
        <v>2547569.4444444445</v>
      </c>
      <c r="AL151" s="134">
        <v>2547569.4444444445</v>
      </c>
      <c r="AM151" s="134">
        <v>2547569.4444444445</v>
      </c>
      <c r="AN151" s="53">
        <f t="shared" si="15"/>
        <v>30570833.333333332</v>
      </c>
      <c r="AO151" s="55">
        <f t="shared" si="16"/>
        <v>171196666.66666666</v>
      </c>
      <c r="AP151" s="309"/>
    </row>
    <row r="152" spans="1:42" outlineLevel="1" x14ac:dyDescent="0.25">
      <c r="A152" s="129" t="s">
        <v>1</v>
      </c>
      <c r="B152" s="302"/>
      <c r="C152" s="303"/>
      <c r="D152" s="397" t="s">
        <v>82</v>
      </c>
      <c r="E152" s="398" t="s">
        <v>83</v>
      </c>
      <c r="F152" s="304"/>
      <c r="G152" s="128" t="s">
        <v>84</v>
      </c>
      <c r="H152" s="304" t="s">
        <v>756</v>
      </c>
      <c r="I152" s="131">
        <v>45414</v>
      </c>
      <c r="J152" s="131">
        <v>45444</v>
      </c>
      <c r="K152" s="132" t="s">
        <v>717</v>
      </c>
      <c r="L152" s="132">
        <v>144</v>
      </c>
      <c r="M152" s="128" t="s">
        <v>613</v>
      </c>
      <c r="N152" s="133" t="s">
        <v>46</v>
      </c>
      <c r="O152" s="132">
        <v>0</v>
      </c>
      <c r="P152" s="420"/>
      <c r="Q152" s="128" t="s">
        <v>1252</v>
      </c>
      <c r="R152" s="306" t="str">
        <f t="shared" si="14"/>
        <v>627</v>
      </c>
      <c r="S152" s="306" t="str">
        <f t="shared" si="11"/>
        <v>1906</v>
      </c>
      <c r="T152" s="132">
        <v>6274001906</v>
      </c>
      <c r="U152" s="302"/>
      <c r="V152" s="51"/>
      <c r="W152" s="307">
        <v>48500000</v>
      </c>
      <c r="X152" s="308">
        <v>1347222.2222222222</v>
      </c>
      <c r="Y152" s="134">
        <v>336805.55555555556</v>
      </c>
      <c r="Z152" s="134"/>
      <c r="AA152" s="287">
        <v>22902778</v>
      </c>
      <c r="AB152" s="134">
        <v>336805.55555555556</v>
      </c>
      <c r="AC152" s="53">
        <v>336805.55555555556</v>
      </c>
      <c r="AD152" s="134">
        <v>336805.55555555556</v>
      </c>
      <c r="AE152" s="134">
        <v>336805.55555555556</v>
      </c>
      <c r="AF152" s="134">
        <v>336805.55555555556</v>
      </c>
      <c r="AG152" s="134">
        <v>336805.55555555556</v>
      </c>
      <c r="AH152" s="134">
        <v>336805.55555555556</v>
      </c>
      <c r="AI152" s="134">
        <v>336805.55555555556</v>
      </c>
      <c r="AJ152" s="134">
        <v>336805.55555555556</v>
      </c>
      <c r="AK152" s="134">
        <v>336805.55555555556</v>
      </c>
      <c r="AL152" s="134">
        <v>336805.55555555556</v>
      </c>
      <c r="AM152" s="134">
        <v>336805.55555555556</v>
      </c>
      <c r="AN152" s="53">
        <f t="shared" si="15"/>
        <v>4041666.6666666665</v>
      </c>
      <c r="AO152" s="55">
        <f t="shared" si="16"/>
        <v>18861111.333333332</v>
      </c>
      <c r="AP152" s="309"/>
    </row>
    <row r="153" spans="1:42" outlineLevel="1" x14ac:dyDescent="0.25">
      <c r="A153" s="129" t="s">
        <v>1</v>
      </c>
      <c r="B153" s="302"/>
      <c r="C153" s="303"/>
      <c r="D153" s="397" t="s">
        <v>82</v>
      </c>
      <c r="E153" s="398" t="s">
        <v>1005</v>
      </c>
      <c r="F153" s="304"/>
      <c r="G153" s="128" t="s">
        <v>630</v>
      </c>
      <c r="H153" s="304" t="s">
        <v>756</v>
      </c>
      <c r="I153" s="131">
        <v>45679</v>
      </c>
      <c r="J153" s="131">
        <v>45689</v>
      </c>
      <c r="K153" s="132" t="s">
        <v>717</v>
      </c>
      <c r="L153" s="132">
        <v>144</v>
      </c>
      <c r="M153" s="128" t="s">
        <v>613</v>
      </c>
      <c r="N153" s="133" t="s">
        <v>46</v>
      </c>
      <c r="O153" s="132">
        <v>0</v>
      </c>
      <c r="P153" s="420"/>
      <c r="Q153" s="128" t="s">
        <v>1252</v>
      </c>
      <c r="R153" s="306" t="str">
        <f t="shared" si="14"/>
        <v>627</v>
      </c>
      <c r="S153" s="306" t="str">
        <f t="shared" si="11"/>
        <v>1906</v>
      </c>
      <c r="T153" s="132">
        <v>6274001906</v>
      </c>
      <c r="U153" s="302"/>
      <c r="V153" s="51"/>
      <c r="W153" s="307">
        <v>36200000</v>
      </c>
      <c r="X153" s="308">
        <v>1005555.5555555555</v>
      </c>
      <c r="Y153" s="134">
        <v>251388.88888888888</v>
      </c>
      <c r="Z153" s="134"/>
      <c r="AA153" s="287">
        <v>25138889</v>
      </c>
      <c r="AB153" s="134">
        <v>251388.88888888888</v>
      </c>
      <c r="AC153" s="53">
        <v>251388.88888888888</v>
      </c>
      <c r="AD153" s="134">
        <v>251388.88888888888</v>
      </c>
      <c r="AE153" s="134">
        <v>251388.88888888888</v>
      </c>
      <c r="AF153" s="134">
        <v>251388.88888888888</v>
      </c>
      <c r="AG153" s="134">
        <v>251388.88888888888</v>
      </c>
      <c r="AH153" s="134">
        <v>251388.88888888888</v>
      </c>
      <c r="AI153" s="134">
        <v>251388.88888888888</v>
      </c>
      <c r="AJ153" s="134">
        <v>251388.88888888888</v>
      </c>
      <c r="AK153" s="134">
        <v>251388.88888888888</v>
      </c>
      <c r="AL153" s="134">
        <v>251388.88888888888</v>
      </c>
      <c r="AM153" s="134">
        <v>251388.88888888888</v>
      </c>
      <c r="AN153" s="53">
        <f t="shared" si="15"/>
        <v>3016666.6666666674</v>
      </c>
      <c r="AO153" s="55">
        <f t="shared" si="16"/>
        <v>22122222.333333332</v>
      </c>
      <c r="AP153" s="309"/>
    </row>
    <row r="154" spans="1:42" outlineLevel="1" x14ac:dyDescent="0.25">
      <c r="A154" s="129" t="s">
        <v>1</v>
      </c>
      <c r="B154" s="128"/>
      <c r="C154" s="128"/>
      <c r="D154" s="397" t="s">
        <v>82</v>
      </c>
      <c r="E154" s="398" t="s">
        <v>1419</v>
      </c>
      <c r="F154" s="132"/>
      <c r="G154" s="128" t="s">
        <v>1420</v>
      </c>
      <c r="H154" s="304" t="s">
        <v>1244</v>
      </c>
      <c r="I154" s="131">
        <v>45699</v>
      </c>
      <c r="J154" s="131">
        <v>45717</v>
      </c>
      <c r="K154" s="132" t="s">
        <v>717</v>
      </c>
      <c r="L154" s="132">
        <v>144</v>
      </c>
      <c r="M154" s="128" t="s">
        <v>613</v>
      </c>
      <c r="N154" s="133" t="s">
        <v>46</v>
      </c>
      <c r="O154" s="132">
        <v>0</v>
      </c>
      <c r="P154" s="420"/>
      <c r="Q154" s="128" t="s">
        <v>1252</v>
      </c>
      <c r="R154" s="306" t="str">
        <f t="shared" si="14"/>
        <v>627</v>
      </c>
      <c r="S154" s="306" t="str">
        <f t="shared" si="11"/>
        <v>1906</v>
      </c>
      <c r="T154" s="132">
        <v>6274001906</v>
      </c>
      <c r="U154" s="128"/>
      <c r="V154" s="51"/>
      <c r="W154" s="307">
        <v>0</v>
      </c>
      <c r="X154" s="308">
        <v>0</v>
      </c>
      <c r="Y154" s="134">
        <v>0</v>
      </c>
      <c r="Z154" s="134" t="s">
        <v>1421</v>
      </c>
      <c r="AA154" s="287"/>
      <c r="AB154" s="134">
        <v>0</v>
      </c>
      <c r="AC154" s="53">
        <v>0</v>
      </c>
      <c r="AD154" s="134">
        <v>0</v>
      </c>
      <c r="AE154" s="134">
        <v>0</v>
      </c>
      <c r="AF154" s="134">
        <v>0</v>
      </c>
      <c r="AG154" s="134">
        <v>0</v>
      </c>
      <c r="AH154" s="134">
        <v>0</v>
      </c>
      <c r="AI154" s="134">
        <v>0</v>
      </c>
      <c r="AJ154" s="134">
        <v>0</v>
      </c>
      <c r="AK154" s="134">
        <v>0</v>
      </c>
      <c r="AL154" s="134">
        <v>0</v>
      </c>
      <c r="AM154" s="134">
        <v>0</v>
      </c>
      <c r="AN154" s="53">
        <f t="shared" si="15"/>
        <v>0</v>
      </c>
      <c r="AO154" s="55">
        <f t="shared" si="16"/>
        <v>0</v>
      </c>
      <c r="AP154" s="310"/>
    </row>
    <row r="155" spans="1:42" outlineLevel="1" x14ac:dyDescent="0.25">
      <c r="A155" s="129" t="s">
        <v>1</v>
      </c>
      <c r="B155" s="128"/>
      <c r="C155" s="128"/>
      <c r="D155" s="397" t="s">
        <v>1291</v>
      </c>
      <c r="E155" s="398" t="s">
        <v>1422</v>
      </c>
      <c r="F155" s="304"/>
      <c r="G155" s="128" t="s">
        <v>463</v>
      </c>
      <c r="H155" s="304" t="s">
        <v>1293</v>
      </c>
      <c r="I155" s="131">
        <v>45625</v>
      </c>
      <c r="J155" s="131">
        <v>45627</v>
      </c>
      <c r="K155" s="132" t="s">
        <v>1423</v>
      </c>
      <c r="L155" s="132">
        <v>144</v>
      </c>
      <c r="M155" s="128" t="s">
        <v>613</v>
      </c>
      <c r="N155" s="133" t="s">
        <v>46</v>
      </c>
      <c r="O155" s="132">
        <v>0</v>
      </c>
      <c r="P155" s="420"/>
      <c r="Q155" s="128" t="s">
        <v>1296</v>
      </c>
      <c r="R155" s="306" t="str">
        <f t="shared" si="14"/>
        <v>627</v>
      </c>
      <c r="S155" s="306" t="str">
        <f t="shared" si="11"/>
        <v>1906</v>
      </c>
      <c r="T155" s="132">
        <v>6274001906</v>
      </c>
      <c r="U155" s="128"/>
      <c r="V155" s="51"/>
      <c r="W155" s="307">
        <v>172120000</v>
      </c>
      <c r="X155" s="308">
        <v>5737333.333333333</v>
      </c>
      <c r="Y155" s="134">
        <v>1195277.7777777778</v>
      </c>
      <c r="Z155" s="134"/>
      <c r="AA155" s="287">
        <v>97534667</v>
      </c>
      <c r="AB155" s="134">
        <v>1195277.7777777778</v>
      </c>
      <c r="AC155" s="53">
        <v>1195277.7777777778</v>
      </c>
      <c r="AD155" s="134">
        <v>1195277.7777777778</v>
      </c>
      <c r="AE155" s="134">
        <v>1195277.7777777778</v>
      </c>
      <c r="AF155" s="134">
        <v>1195277.7777777778</v>
      </c>
      <c r="AG155" s="134">
        <v>1195277.7777777778</v>
      </c>
      <c r="AH155" s="134">
        <v>1195277.7777777778</v>
      </c>
      <c r="AI155" s="134">
        <v>1195277.7777777778</v>
      </c>
      <c r="AJ155" s="134">
        <v>1195277.7777777778</v>
      </c>
      <c r="AK155" s="134">
        <v>1195277.7777777778</v>
      </c>
      <c r="AL155" s="134">
        <v>1195277.7777777778</v>
      </c>
      <c r="AM155" s="134">
        <v>1195277.7777777778</v>
      </c>
      <c r="AN155" s="53">
        <f t="shared" si="15"/>
        <v>14343333.333333334</v>
      </c>
      <c r="AO155" s="55">
        <f t="shared" si="16"/>
        <v>83191333.666666672</v>
      </c>
      <c r="AP155" s="310"/>
    </row>
    <row r="156" spans="1:42" outlineLevel="1" x14ac:dyDescent="0.25">
      <c r="A156" s="129" t="s">
        <v>1</v>
      </c>
      <c r="B156" s="128"/>
      <c r="C156" s="128"/>
      <c r="D156" s="397" t="s">
        <v>1291</v>
      </c>
      <c r="E156" s="398" t="s">
        <v>1424</v>
      </c>
      <c r="F156" s="132"/>
      <c r="G156" s="128" t="s">
        <v>466</v>
      </c>
      <c r="H156" s="304" t="s">
        <v>1293</v>
      </c>
      <c r="I156" s="131">
        <v>45625</v>
      </c>
      <c r="J156" s="131">
        <v>45627</v>
      </c>
      <c r="K156" s="132" t="s">
        <v>1423</v>
      </c>
      <c r="L156" s="132">
        <v>144</v>
      </c>
      <c r="M156" s="128" t="s">
        <v>613</v>
      </c>
      <c r="N156" s="133" t="s">
        <v>46</v>
      </c>
      <c r="O156" s="132">
        <v>0</v>
      </c>
      <c r="P156" s="420"/>
      <c r="Q156" s="128" t="s">
        <v>1296</v>
      </c>
      <c r="R156" s="306" t="str">
        <f t="shared" si="14"/>
        <v>627</v>
      </c>
      <c r="S156" s="306" t="str">
        <f t="shared" si="11"/>
        <v>1906</v>
      </c>
      <c r="T156" s="132">
        <v>6274001906</v>
      </c>
      <c r="U156" s="128"/>
      <c r="V156" s="51"/>
      <c r="W156" s="307">
        <v>133781334</v>
      </c>
      <c r="X156" s="308">
        <v>4459377.8</v>
      </c>
      <c r="Y156" s="134">
        <v>929037.04166666663</v>
      </c>
      <c r="Z156" s="134"/>
      <c r="AA156" s="287">
        <v>75809422</v>
      </c>
      <c r="AB156" s="134">
        <v>929037.04166666663</v>
      </c>
      <c r="AC156" s="53">
        <v>929037.04166666663</v>
      </c>
      <c r="AD156" s="134">
        <v>929037.04166666663</v>
      </c>
      <c r="AE156" s="134">
        <v>929037.04166666663</v>
      </c>
      <c r="AF156" s="134">
        <v>929037.04166666663</v>
      </c>
      <c r="AG156" s="134">
        <v>929037.04166666663</v>
      </c>
      <c r="AH156" s="134">
        <v>929037.04166666663</v>
      </c>
      <c r="AI156" s="134">
        <v>929037.04166666663</v>
      </c>
      <c r="AJ156" s="134">
        <v>929037.04166666663</v>
      </c>
      <c r="AK156" s="134">
        <v>929037.04166666663</v>
      </c>
      <c r="AL156" s="134">
        <v>929037.04166666663</v>
      </c>
      <c r="AM156" s="134">
        <v>929037.04166666663</v>
      </c>
      <c r="AN156" s="53">
        <f t="shared" si="15"/>
        <v>11148444.5</v>
      </c>
      <c r="AO156" s="55">
        <f t="shared" si="16"/>
        <v>64660977.5</v>
      </c>
      <c r="AP156" s="310"/>
    </row>
    <row r="157" spans="1:42" outlineLevel="1" x14ac:dyDescent="0.25">
      <c r="A157" s="129" t="s">
        <v>1</v>
      </c>
      <c r="B157" s="128"/>
      <c r="C157" s="128"/>
      <c r="D157" s="397" t="s">
        <v>1291</v>
      </c>
      <c r="E157" s="398" t="s">
        <v>1425</v>
      </c>
      <c r="F157" s="132"/>
      <c r="G157" s="128" t="s">
        <v>467</v>
      </c>
      <c r="H157" s="304" t="s">
        <v>1293</v>
      </c>
      <c r="I157" s="131">
        <v>45625</v>
      </c>
      <c r="J157" s="131">
        <v>45627</v>
      </c>
      <c r="K157" s="132" t="s">
        <v>1273</v>
      </c>
      <c r="L157" s="132">
        <v>144</v>
      </c>
      <c r="M157" s="128" t="s">
        <v>613</v>
      </c>
      <c r="N157" s="133" t="s">
        <v>46</v>
      </c>
      <c r="O157" s="132">
        <v>0</v>
      </c>
      <c r="P157" s="420"/>
      <c r="Q157" s="128" t="s">
        <v>1296</v>
      </c>
      <c r="R157" s="306" t="str">
        <f t="shared" si="14"/>
        <v>627</v>
      </c>
      <c r="S157" s="306" t="str">
        <f t="shared" si="11"/>
        <v>1906</v>
      </c>
      <c r="T157" s="132">
        <v>6274001906</v>
      </c>
      <c r="U157" s="128"/>
      <c r="V157" s="51"/>
      <c r="W157" s="307">
        <v>814583334</v>
      </c>
      <c r="X157" s="308">
        <v>9050925.9333333336</v>
      </c>
      <c r="Y157" s="134">
        <v>5656828.708333333</v>
      </c>
      <c r="Z157" s="134"/>
      <c r="AA157" s="287">
        <v>696921297</v>
      </c>
      <c r="AB157" s="134">
        <v>5656828.708333333</v>
      </c>
      <c r="AC157" s="53">
        <v>5656828.708333333</v>
      </c>
      <c r="AD157" s="134">
        <v>5656828.708333333</v>
      </c>
      <c r="AE157" s="134">
        <v>5656828.708333333</v>
      </c>
      <c r="AF157" s="134">
        <v>5656828.708333333</v>
      </c>
      <c r="AG157" s="134">
        <v>5656828.708333333</v>
      </c>
      <c r="AH157" s="134">
        <v>5656828.708333333</v>
      </c>
      <c r="AI157" s="134">
        <v>5656828.708333333</v>
      </c>
      <c r="AJ157" s="134">
        <v>5656828.708333333</v>
      </c>
      <c r="AK157" s="134">
        <v>5656828.708333333</v>
      </c>
      <c r="AL157" s="134">
        <v>5656828.708333333</v>
      </c>
      <c r="AM157" s="134">
        <v>5656828.708333333</v>
      </c>
      <c r="AN157" s="53">
        <f t="shared" si="15"/>
        <v>67881944.500000015</v>
      </c>
      <c r="AO157" s="55">
        <f t="shared" si="16"/>
        <v>629039352.5</v>
      </c>
      <c r="AP157" s="310"/>
    </row>
    <row r="158" spans="1:42" outlineLevel="1" x14ac:dyDescent="0.25">
      <c r="A158" s="129" t="s">
        <v>1398</v>
      </c>
      <c r="B158" s="128"/>
      <c r="C158" s="128"/>
      <c r="D158" s="397" t="s">
        <v>168</v>
      </c>
      <c r="E158" s="398" t="s">
        <v>992</v>
      </c>
      <c r="F158" s="132"/>
      <c r="G158" s="129" t="s">
        <v>614</v>
      </c>
      <c r="H158" s="304" t="s">
        <v>756</v>
      </c>
      <c r="I158" s="131">
        <v>45446</v>
      </c>
      <c r="J158" s="131">
        <v>45474</v>
      </c>
      <c r="K158" s="132" t="s">
        <v>717</v>
      </c>
      <c r="L158" s="132">
        <v>144</v>
      </c>
      <c r="M158" s="128" t="s">
        <v>613</v>
      </c>
      <c r="N158" s="133" t="s">
        <v>46</v>
      </c>
      <c r="O158" s="132">
        <v>0</v>
      </c>
      <c r="P158" s="420"/>
      <c r="Q158" s="128" t="s">
        <v>1399</v>
      </c>
      <c r="R158" s="306" t="str">
        <f t="shared" si="14"/>
        <v>627</v>
      </c>
      <c r="S158" s="306" t="str">
        <f t="shared" si="11"/>
        <v>1906</v>
      </c>
      <c r="T158" s="132">
        <v>6274001906</v>
      </c>
      <c r="U158" s="128"/>
      <c r="V158" s="51"/>
      <c r="W158" s="307">
        <v>0</v>
      </c>
      <c r="X158" s="308">
        <v>0</v>
      </c>
      <c r="Y158" s="134">
        <v>0</v>
      </c>
      <c r="Z158" s="134" t="s">
        <v>1409</v>
      </c>
      <c r="AA158" s="287"/>
      <c r="AB158" s="134">
        <v>0</v>
      </c>
      <c r="AC158" s="53">
        <v>0</v>
      </c>
      <c r="AD158" s="134">
        <v>0</v>
      </c>
      <c r="AE158" s="134">
        <v>0</v>
      </c>
      <c r="AF158" s="134">
        <v>0</v>
      </c>
      <c r="AG158" s="134">
        <v>0</v>
      </c>
      <c r="AH158" s="134">
        <v>0</v>
      </c>
      <c r="AI158" s="134">
        <v>0</v>
      </c>
      <c r="AJ158" s="134">
        <v>0</v>
      </c>
      <c r="AK158" s="134">
        <v>0</v>
      </c>
      <c r="AL158" s="134">
        <v>0</v>
      </c>
      <c r="AM158" s="134">
        <v>0</v>
      </c>
      <c r="AN158" s="53">
        <f t="shared" si="15"/>
        <v>0</v>
      </c>
      <c r="AO158" s="55">
        <f t="shared" si="16"/>
        <v>0</v>
      </c>
      <c r="AP158" s="310"/>
    </row>
    <row r="159" spans="1:42" outlineLevel="1" x14ac:dyDescent="0.25">
      <c r="A159" s="128"/>
      <c r="B159" s="128"/>
      <c r="C159" s="128"/>
      <c r="D159" s="397" t="s">
        <v>147</v>
      </c>
      <c r="E159" s="397" t="s">
        <v>1426</v>
      </c>
      <c r="F159" s="132"/>
      <c r="G159" s="128" t="s">
        <v>1427</v>
      </c>
      <c r="H159" s="418" t="s">
        <v>1258</v>
      </c>
      <c r="I159" s="131"/>
      <c r="J159" s="131"/>
      <c r="K159" s="132"/>
      <c r="L159" s="132">
        <v>144</v>
      </c>
      <c r="M159" s="128" t="s">
        <v>613</v>
      </c>
      <c r="N159" s="133" t="s">
        <v>46</v>
      </c>
      <c r="O159" s="132">
        <v>0</v>
      </c>
      <c r="P159" s="420"/>
      <c r="Q159" s="128" t="s">
        <v>1366</v>
      </c>
      <c r="R159" s="306" t="s">
        <v>1259</v>
      </c>
      <c r="S159" s="306" t="str">
        <f t="shared" si="11"/>
        <v>1906</v>
      </c>
      <c r="T159" s="132">
        <v>6274001906</v>
      </c>
      <c r="U159" s="128"/>
      <c r="V159" s="128"/>
      <c r="W159" s="419">
        <v>1473505118</v>
      </c>
      <c r="X159" s="134"/>
      <c r="Y159" s="134">
        <v>10232674</v>
      </c>
      <c r="Z159" s="134"/>
      <c r="AA159" s="287">
        <v>1473505118</v>
      </c>
      <c r="AB159" s="134">
        <v>10232674</v>
      </c>
      <c r="AC159" s="128">
        <v>10232674</v>
      </c>
      <c r="AD159" s="134">
        <v>10232674</v>
      </c>
      <c r="AE159" s="134">
        <v>10232674</v>
      </c>
      <c r="AF159" s="134">
        <v>10232674</v>
      </c>
      <c r="AG159" s="134">
        <v>10232674</v>
      </c>
      <c r="AH159" s="134">
        <v>10232674</v>
      </c>
      <c r="AI159" s="134">
        <v>10232674</v>
      </c>
      <c r="AJ159" s="134">
        <v>10232674</v>
      </c>
      <c r="AK159" s="134">
        <v>10232674</v>
      </c>
      <c r="AL159" s="134">
        <v>10232674</v>
      </c>
      <c r="AM159" s="134">
        <v>10232674</v>
      </c>
      <c r="AN159" s="53">
        <v>122792088</v>
      </c>
      <c r="AO159" s="55">
        <v>1350713030</v>
      </c>
      <c r="AP159" s="310"/>
    </row>
    <row r="160" spans="1:42" outlineLevel="1" x14ac:dyDescent="0.25">
      <c r="A160" s="128"/>
      <c r="B160" s="128"/>
      <c r="C160" s="128"/>
      <c r="D160" s="397" t="s">
        <v>147</v>
      </c>
      <c r="E160" s="397" t="s">
        <v>1428</v>
      </c>
      <c r="F160" s="132"/>
      <c r="G160" s="128" t="s">
        <v>1429</v>
      </c>
      <c r="H160" s="418" t="s">
        <v>1258</v>
      </c>
      <c r="I160" s="131"/>
      <c r="J160" s="131"/>
      <c r="K160" s="132"/>
      <c r="L160" s="132">
        <v>144</v>
      </c>
      <c r="M160" s="128" t="s">
        <v>613</v>
      </c>
      <c r="N160" s="133" t="s">
        <v>46</v>
      </c>
      <c r="O160" s="132">
        <v>0</v>
      </c>
      <c r="P160" s="420"/>
      <c r="Q160" s="128" t="s">
        <v>1366</v>
      </c>
      <c r="R160" s="306" t="s">
        <v>1259</v>
      </c>
      <c r="S160" s="306" t="str">
        <f t="shared" si="11"/>
        <v>1906</v>
      </c>
      <c r="T160" s="132">
        <v>6274001906</v>
      </c>
      <c r="U160" s="128"/>
      <c r="V160" s="128"/>
      <c r="W160" s="419">
        <v>2026319152</v>
      </c>
      <c r="X160" s="134"/>
      <c r="Y160" s="134">
        <v>14071661</v>
      </c>
      <c r="Z160" s="134"/>
      <c r="AA160" s="287">
        <v>2026319152</v>
      </c>
      <c r="AB160" s="134">
        <v>14071661</v>
      </c>
      <c r="AC160" s="128">
        <v>14071661</v>
      </c>
      <c r="AD160" s="134">
        <v>14071661</v>
      </c>
      <c r="AE160" s="134">
        <v>14071661</v>
      </c>
      <c r="AF160" s="134">
        <v>14071661</v>
      </c>
      <c r="AG160" s="134">
        <v>14071661</v>
      </c>
      <c r="AH160" s="134">
        <v>14071661</v>
      </c>
      <c r="AI160" s="134">
        <v>14071661</v>
      </c>
      <c r="AJ160" s="134">
        <v>14071661</v>
      </c>
      <c r="AK160" s="134">
        <v>14071661</v>
      </c>
      <c r="AL160" s="134">
        <v>14071661</v>
      </c>
      <c r="AM160" s="134">
        <v>14071661</v>
      </c>
      <c r="AN160" s="53">
        <v>168859932</v>
      </c>
      <c r="AO160" s="55">
        <v>1857459220</v>
      </c>
      <c r="AP160" s="310"/>
    </row>
    <row r="161" spans="1:42" outlineLevel="1" x14ac:dyDescent="0.25">
      <c r="A161" s="128"/>
      <c r="B161" s="128"/>
      <c r="C161" s="128"/>
      <c r="D161" s="397" t="s">
        <v>147</v>
      </c>
      <c r="E161" s="397" t="s">
        <v>1430</v>
      </c>
      <c r="F161" s="132"/>
      <c r="G161" s="128" t="s">
        <v>1431</v>
      </c>
      <c r="H161" s="418" t="s">
        <v>1258</v>
      </c>
      <c r="I161" s="131"/>
      <c r="J161" s="131"/>
      <c r="K161" s="132"/>
      <c r="L161" s="132">
        <v>144</v>
      </c>
      <c r="M161" s="128" t="s">
        <v>613</v>
      </c>
      <c r="N161" s="133" t="s">
        <v>46</v>
      </c>
      <c r="O161" s="132">
        <v>0</v>
      </c>
      <c r="P161" s="420"/>
      <c r="Q161" s="128" t="s">
        <v>1366</v>
      </c>
      <c r="R161" s="306" t="s">
        <v>1259</v>
      </c>
      <c r="S161" s="306" t="str">
        <f t="shared" si="11"/>
        <v>1906</v>
      </c>
      <c r="T161" s="132">
        <v>6274001906</v>
      </c>
      <c r="U161" s="128"/>
      <c r="V161" s="128"/>
      <c r="W161" s="419">
        <v>3168188873</v>
      </c>
      <c r="X161" s="134"/>
      <c r="Y161" s="134">
        <v>22001312</v>
      </c>
      <c r="Z161" s="134"/>
      <c r="AA161" s="287">
        <v>3168188873</v>
      </c>
      <c r="AB161" s="134">
        <v>22001312</v>
      </c>
      <c r="AC161" s="128">
        <v>22001312</v>
      </c>
      <c r="AD161" s="134">
        <v>22001312</v>
      </c>
      <c r="AE161" s="134">
        <v>22001312</v>
      </c>
      <c r="AF161" s="134">
        <v>22001312</v>
      </c>
      <c r="AG161" s="134">
        <v>22001312</v>
      </c>
      <c r="AH161" s="134">
        <v>22001312</v>
      </c>
      <c r="AI161" s="134">
        <v>22001312</v>
      </c>
      <c r="AJ161" s="134">
        <v>22001312</v>
      </c>
      <c r="AK161" s="134">
        <v>22001312</v>
      </c>
      <c r="AL161" s="134">
        <v>22001312</v>
      </c>
      <c r="AM161" s="134">
        <v>22001312</v>
      </c>
      <c r="AN161" s="53">
        <v>264015744</v>
      </c>
      <c r="AO161" s="55">
        <v>2904173129</v>
      </c>
      <c r="AP161" s="310"/>
    </row>
    <row r="162" spans="1:42" outlineLevel="1" x14ac:dyDescent="0.25">
      <c r="A162" s="128"/>
      <c r="B162" s="128"/>
      <c r="C162" s="128"/>
      <c r="D162" s="397" t="s">
        <v>147</v>
      </c>
      <c r="E162" s="397" t="s">
        <v>1432</v>
      </c>
      <c r="F162" s="132"/>
      <c r="G162" s="128" t="s">
        <v>1433</v>
      </c>
      <c r="H162" s="418" t="s">
        <v>1258</v>
      </c>
      <c r="I162" s="131"/>
      <c r="J162" s="131"/>
      <c r="K162" s="132"/>
      <c r="L162" s="132">
        <v>144</v>
      </c>
      <c r="M162" s="128" t="s">
        <v>613</v>
      </c>
      <c r="N162" s="133" t="s">
        <v>46</v>
      </c>
      <c r="O162" s="132">
        <v>0</v>
      </c>
      <c r="P162" s="420"/>
      <c r="Q162" s="128" t="s">
        <v>1366</v>
      </c>
      <c r="R162" s="306" t="s">
        <v>1259</v>
      </c>
      <c r="S162" s="306" t="str">
        <f t="shared" si="11"/>
        <v>1906</v>
      </c>
      <c r="T162" s="132">
        <v>6274001906</v>
      </c>
      <c r="U162" s="128"/>
      <c r="V162" s="128"/>
      <c r="W162" s="419">
        <v>1002018233</v>
      </c>
      <c r="X162" s="134"/>
      <c r="Y162" s="134">
        <v>6958460</v>
      </c>
      <c r="Z162" s="134"/>
      <c r="AA162" s="287">
        <v>1002018233</v>
      </c>
      <c r="AB162" s="134">
        <v>6958460</v>
      </c>
      <c r="AC162" s="128">
        <v>6958460</v>
      </c>
      <c r="AD162" s="134">
        <v>6958460</v>
      </c>
      <c r="AE162" s="134">
        <v>6958460</v>
      </c>
      <c r="AF162" s="134">
        <v>6958460</v>
      </c>
      <c r="AG162" s="134">
        <v>6958460</v>
      </c>
      <c r="AH162" s="134">
        <v>6958460</v>
      </c>
      <c r="AI162" s="134">
        <v>6958460</v>
      </c>
      <c r="AJ162" s="134">
        <v>6958460</v>
      </c>
      <c r="AK162" s="134">
        <v>6958460</v>
      </c>
      <c r="AL162" s="134">
        <v>6958460</v>
      </c>
      <c r="AM162" s="134">
        <v>6958460</v>
      </c>
      <c r="AN162" s="53">
        <v>83501520</v>
      </c>
      <c r="AO162" s="55">
        <v>918516713</v>
      </c>
      <c r="AP162" s="310"/>
    </row>
    <row r="163" spans="1:42" outlineLevel="1" x14ac:dyDescent="0.25">
      <c r="A163" s="128"/>
      <c r="B163" s="128"/>
      <c r="C163" s="128"/>
      <c r="D163" s="397" t="s">
        <v>147</v>
      </c>
      <c r="E163" s="397" t="s">
        <v>1434</v>
      </c>
      <c r="F163" s="132"/>
      <c r="G163" s="128" t="s">
        <v>1435</v>
      </c>
      <c r="H163" s="418" t="s">
        <v>1258</v>
      </c>
      <c r="I163" s="131"/>
      <c r="J163" s="131"/>
      <c r="K163" s="132"/>
      <c r="L163" s="132">
        <v>144</v>
      </c>
      <c r="M163" s="128" t="s">
        <v>613</v>
      </c>
      <c r="N163" s="133" t="s">
        <v>46</v>
      </c>
      <c r="O163" s="132">
        <v>0</v>
      </c>
      <c r="P163" s="420"/>
      <c r="Q163" s="128" t="s">
        <v>1366</v>
      </c>
      <c r="R163" s="306" t="s">
        <v>1259</v>
      </c>
      <c r="S163" s="306" t="str">
        <f t="shared" si="11"/>
        <v>1906</v>
      </c>
      <c r="T163" s="132">
        <v>6274001906</v>
      </c>
      <c r="U163" s="128"/>
      <c r="V163" s="128"/>
      <c r="W163" s="419">
        <v>3419800000</v>
      </c>
      <c r="X163" s="134"/>
      <c r="Y163" s="134">
        <v>23748611</v>
      </c>
      <c r="Z163" s="134"/>
      <c r="AA163" s="287">
        <v>3419800000</v>
      </c>
      <c r="AB163" s="134">
        <v>23748611</v>
      </c>
      <c r="AC163" s="128">
        <v>23748611</v>
      </c>
      <c r="AD163" s="134">
        <v>23748611</v>
      </c>
      <c r="AE163" s="134">
        <v>23748611</v>
      </c>
      <c r="AF163" s="134">
        <v>23748611</v>
      </c>
      <c r="AG163" s="134">
        <v>23748611</v>
      </c>
      <c r="AH163" s="134">
        <v>23748611</v>
      </c>
      <c r="AI163" s="134">
        <v>23748611</v>
      </c>
      <c r="AJ163" s="134">
        <v>23748611</v>
      </c>
      <c r="AK163" s="134">
        <v>23748611</v>
      </c>
      <c r="AL163" s="134">
        <v>23748611</v>
      </c>
      <c r="AM163" s="134">
        <v>23748611</v>
      </c>
      <c r="AN163" s="53">
        <v>284983332</v>
      </c>
      <c r="AO163" s="55">
        <v>3134816668</v>
      </c>
      <c r="AP163" s="310"/>
    </row>
    <row r="164" spans="1:42" outlineLevel="1" x14ac:dyDescent="0.25">
      <c r="A164" s="129" t="s">
        <v>1</v>
      </c>
      <c r="B164" s="128"/>
      <c r="C164" s="128"/>
      <c r="D164" s="397" t="s">
        <v>82</v>
      </c>
      <c r="E164" s="398" t="s">
        <v>998</v>
      </c>
      <c r="F164" s="132"/>
      <c r="G164" s="128" t="s">
        <v>621</v>
      </c>
      <c r="H164" s="304" t="s">
        <v>1244</v>
      </c>
      <c r="I164" s="131">
        <v>45597</v>
      </c>
      <c r="J164" s="131">
        <v>45627</v>
      </c>
      <c r="K164" s="132" t="s">
        <v>717</v>
      </c>
      <c r="L164" s="132">
        <v>144</v>
      </c>
      <c r="M164" s="128" t="s">
        <v>622</v>
      </c>
      <c r="N164" s="133" t="s">
        <v>1436</v>
      </c>
      <c r="O164" s="132">
        <v>0</v>
      </c>
      <c r="P164" s="420"/>
      <c r="Q164" s="128" t="s">
        <v>1252</v>
      </c>
      <c r="R164" s="306" t="str">
        <f t="shared" ref="R164:R214" si="17">LEFT(T164,3)</f>
        <v>627</v>
      </c>
      <c r="S164" s="306" t="str">
        <f t="shared" si="11"/>
        <v>1906</v>
      </c>
      <c r="T164" s="132">
        <v>6274001906</v>
      </c>
      <c r="U164" s="128"/>
      <c r="V164" s="51"/>
      <c r="W164" s="307">
        <v>87000000</v>
      </c>
      <c r="X164" s="308">
        <v>2416666.6666666665</v>
      </c>
      <c r="Y164" s="134">
        <v>604166.66666666663</v>
      </c>
      <c r="Z164" s="134"/>
      <c r="AA164" s="287">
        <v>55583333</v>
      </c>
      <c r="AB164" s="134">
        <v>604166.66666666663</v>
      </c>
      <c r="AC164" s="53">
        <v>604166.66666666663</v>
      </c>
      <c r="AD164" s="134">
        <v>604166.66666666663</v>
      </c>
      <c r="AE164" s="134">
        <v>604166.66666666663</v>
      </c>
      <c r="AF164" s="134">
        <v>604166.66666666663</v>
      </c>
      <c r="AG164" s="134">
        <v>604166.66666666663</v>
      </c>
      <c r="AH164" s="134">
        <v>604166.66666666663</v>
      </c>
      <c r="AI164" s="134">
        <v>604166.66666666663</v>
      </c>
      <c r="AJ164" s="134">
        <v>604166.66666666663</v>
      </c>
      <c r="AK164" s="134">
        <v>604166.66666666663</v>
      </c>
      <c r="AL164" s="134">
        <v>604166.66666666663</v>
      </c>
      <c r="AM164" s="134">
        <v>604166.66666666663</v>
      </c>
      <c r="AN164" s="53">
        <f t="shared" ref="AN164:AN214" si="18">SUM(AB164:AM164)</f>
        <v>7250000.0000000009</v>
      </c>
      <c r="AO164" s="55">
        <f t="shared" ref="AO164:AO214" si="19">AA164-AN164</f>
        <v>48333333</v>
      </c>
      <c r="AP164" s="310"/>
    </row>
    <row r="165" spans="1:42" outlineLevel="1" x14ac:dyDescent="0.25">
      <c r="A165" s="128"/>
      <c r="B165" s="128"/>
      <c r="C165" s="128"/>
      <c r="D165" s="397" t="s">
        <v>147</v>
      </c>
      <c r="E165" s="398" t="s">
        <v>1110</v>
      </c>
      <c r="F165" s="132"/>
      <c r="G165" s="128" t="s">
        <v>367</v>
      </c>
      <c r="H165" s="304" t="s">
        <v>1244</v>
      </c>
      <c r="I165" s="131">
        <v>44166</v>
      </c>
      <c r="J165" s="131">
        <v>44166</v>
      </c>
      <c r="K165" s="132" t="s">
        <v>1273</v>
      </c>
      <c r="L165" s="132">
        <v>144</v>
      </c>
      <c r="M165" s="128" t="s">
        <v>94</v>
      </c>
      <c r="N165" s="133" t="s">
        <v>66</v>
      </c>
      <c r="O165" s="132">
        <v>0</v>
      </c>
      <c r="P165" s="420"/>
      <c r="Q165" s="128" t="s">
        <v>1366</v>
      </c>
      <c r="R165" s="306" t="str">
        <f t="shared" si="17"/>
        <v>627</v>
      </c>
      <c r="S165" s="306" t="str">
        <f t="shared" si="11"/>
        <v>1906</v>
      </c>
      <c r="T165" s="132">
        <v>6274001906</v>
      </c>
      <c r="U165" s="128"/>
      <c r="V165" s="51"/>
      <c r="W165" s="307">
        <v>187612000</v>
      </c>
      <c r="X165" s="308">
        <v>2084577.7777777778</v>
      </c>
      <c r="Y165" s="134">
        <v>1302861.111111111</v>
      </c>
      <c r="Z165" s="134"/>
      <c r="AA165" s="287">
        <v>60452756</v>
      </c>
      <c r="AB165" s="134">
        <v>1302861.111111111</v>
      </c>
      <c r="AC165" s="53">
        <v>1302861.111111111</v>
      </c>
      <c r="AD165" s="134">
        <v>1302861.111111111</v>
      </c>
      <c r="AE165" s="134">
        <v>1302861.111111111</v>
      </c>
      <c r="AF165" s="134">
        <v>1302861.111111111</v>
      </c>
      <c r="AG165" s="134">
        <v>1302861.111111111</v>
      </c>
      <c r="AH165" s="134">
        <v>1302861.111111111</v>
      </c>
      <c r="AI165" s="134">
        <v>1302861.111111111</v>
      </c>
      <c r="AJ165" s="134">
        <v>1302861.111111111</v>
      </c>
      <c r="AK165" s="134">
        <v>1302861.111111111</v>
      </c>
      <c r="AL165" s="134">
        <v>1302861.111111111</v>
      </c>
      <c r="AM165" s="134">
        <v>1302861.111111111</v>
      </c>
      <c r="AN165" s="53">
        <f t="shared" si="18"/>
        <v>15634333.333333336</v>
      </c>
      <c r="AO165" s="55">
        <f t="shared" si="19"/>
        <v>44818422.666666664</v>
      </c>
      <c r="AP165" s="313" t="s">
        <v>1437</v>
      </c>
    </row>
    <row r="166" spans="1:42" outlineLevel="1" x14ac:dyDescent="0.25">
      <c r="A166" s="128"/>
      <c r="B166" s="128"/>
      <c r="C166" s="128"/>
      <c r="D166" s="397" t="s">
        <v>147</v>
      </c>
      <c r="E166" s="398" t="s">
        <v>861</v>
      </c>
      <c r="F166" s="132"/>
      <c r="G166" s="128" t="s">
        <v>492</v>
      </c>
      <c r="H166" s="304" t="s">
        <v>1244</v>
      </c>
      <c r="I166" s="131">
        <v>44408</v>
      </c>
      <c r="J166" s="131">
        <v>44378</v>
      </c>
      <c r="K166" s="132" t="s">
        <v>783</v>
      </c>
      <c r="L166" s="132">
        <v>144</v>
      </c>
      <c r="M166" s="128" t="s">
        <v>94</v>
      </c>
      <c r="N166" s="133" t="s">
        <v>66</v>
      </c>
      <c r="O166" s="132">
        <v>0</v>
      </c>
      <c r="P166" s="420"/>
      <c r="Q166" s="128" t="s">
        <v>1366</v>
      </c>
      <c r="R166" s="306" t="str">
        <f t="shared" si="17"/>
        <v>627</v>
      </c>
      <c r="S166" s="306" t="str">
        <f t="shared" si="11"/>
        <v>1906</v>
      </c>
      <c r="T166" s="132">
        <v>6274001906</v>
      </c>
      <c r="U166" s="128"/>
      <c r="V166" s="51"/>
      <c r="W166" s="307">
        <v>433134526</v>
      </c>
      <c r="X166" s="308">
        <v>7218908.7666666666</v>
      </c>
      <c r="Y166" s="134">
        <v>3007878.652777778</v>
      </c>
      <c r="Z166" s="134"/>
      <c r="AA166" s="287">
        <v>43313453</v>
      </c>
      <c r="AB166" s="134">
        <v>3007878.652777778</v>
      </c>
      <c r="AC166" s="53">
        <v>3007878.652777778</v>
      </c>
      <c r="AD166" s="134">
        <v>3007878.652777778</v>
      </c>
      <c r="AE166" s="134">
        <v>3007878.652777778</v>
      </c>
      <c r="AF166" s="134">
        <v>3007878.652777778</v>
      </c>
      <c r="AG166" s="134">
        <v>3007878.652777778</v>
      </c>
      <c r="AH166" s="134">
        <v>3007878.652777778</v>
      </c>
      <c r="AI166" s="134">
        <v>3007878.652777778</v>
      </c>
      <c r="AJ166" s="134">
        <v>3007878.652777778</v>
      </c>
      <c r="AK166" s="134">
        <v>3007878.652777778</v>
      </c>
      <c r="AL166" s="134">
        <v>3007878.652777778</v>
      </c>
      <c r="AM166" s="134">
        <v>3007878.652777778</v>
      </c>
      <c r="AN166" s="53">
        <f t="shared" si="18"/>
        <v>36094543.833333328</v>
      </c>
      <c r="AO166" s="55">
        <f t="shared" si="19"/>
        <v>7218909.1666666716</v>
      </c>
      <c r="AP166" s="313" t="s">
        <v>1437</v>
      </c>
    </row>
    <row r="167" spans="1:42" outlineLevel="1" x14ac:dyDescent="0.25">
      <c r="A167" s="128"/>
      <c r="B167" s="128"/>
      <c r="C167" s="128"/>
      <c r="D167" s="397" t="s">
        <v>147</v>
      </c>
      <c r="E167" s="398" t="s">
        <v>867</v>
      </c>
      <c r="F167" s="132"/>
      <c r="G167" s="128" t="s">
        <v>495</v>
      </c>
      <c r="H167" s="304" t="s">
        <v>1244</v>
      </c>
      <c r="I167" s="131">
        <v>44439</v>
      </c>
      <c r="J167" s="131">
        <v>44438</v>
      </c>
      <c r="K167" s="132" t="s">
        <v>1228</v>
      </c>
      <c r="L167" s="132">
        <v>144</v>
      </c>
      <c r="M167" s="128" t="s">
        <v>94</v>
      </c>
      <c r="N167" s="133" t="s">
        <v>66</v>
      </c>
      <c r="O167" s="132">
        <v>0</v>
      </c>
      <c r="P167" s="420"/>
      <c r="Q167" s="128" t="s">
        <v>1366</v>
      </c>
      <c r="R167" s="306" t="str">
        <f t="shared" si="17"/>
        <v>627</v>
      </c>
      <c r="S167" s="306" t="str">
        <f t="shared" si="11"/>
        <v>1906</v>
      </c>
      <c r="T167" s="132">
        <v>6274001906</v>
      </c>
      <c r="U167" s="128"/>
      <c r="V167" s="51"/>
      <c r="W167" s="307">
        <v>2414319168</v>
      </c>
      <c r="X167" s="308">
        <v>20119326.399999999</v>
      </c>
      <c r="Y167" s="134">
        <v>16766105.333333334</v>
      </c>
      <c r="Z167" s="134"/>
      <c r="AA167" s="287">
        <v>1347994868</v>
      </c>
      <c r="AB167" s="134">
        <v>16766105.333333334</v>
      </c>
      <c r="AC167" s="53">
        <v>16766105.333333334</v>
      </c>
      <c r="AD167" s="134">
        <v>16766105.333333334</v>
      </c>
      <c r="AE167" s="134">
        <v>16766105.333333334</v>
      </c>
      <c r="AF167" s="134">
        <v>16766105.333333334</v>
      </c>
      <c r="AG167" s="134">
        <v>16766105.333333334</v>
      </c>
      <c r="AH167" s="134">
        <v>16766105.333333334</v>
      </c>
      <c r="AI167" s="134">
        <v>16766105.333333334</v>
      </c>
      <c r="AJ167" s="134">
        <v>16766105.333333334</v>
      </c>
      <c r="AK167" s="134">
        <v>16766105.333333334</v>
      </c>
      <c r="AL167" s="134">
        <v>16766105.333333334</v>
      </c>
      <c r="AM167" s="134">
        <v>16766105.333333334</v>
      </c>
      <c r="AN167" s="53">
        <f t="shared" si="18"/>
        <v>201193264.00000003</v>
      </c>
      <c r="AO167" s="55">
        <f t="shared" si="19"/>
        <v>1146801604</v>
      </c>
      <c r="AP167" s="310"/>
    </row>
    <row r="168" spans="1:42" outlineLevel="1" x14ac:dyDescent="0.25">
      <c r="A168" s="128"/>
      <c r="B168" s="128"/>
      <c r="C168" s="128"/>
      <c r="D168" s="397" t="s">
        <v>147</v>
      </c>
      <c r="E168" s="398" t="s">
        <v>1119</v>
      </c>
      <c r="F168" s="132"/>
      <c r="G168" s="128" t="s">
        <v>376</v>
      </c>
      <c r="H168" s="304" t="s">
        <v>1244</v>
      </c>
      <c r="I168" s="131">
        <v>44439</v>
      </c>
      <c r="J168" s="131">
        <v>44438</v>
      </c>
      <c r="K168" s="132" t="s">
        <v>783</v>
      </c>
      <c r="L168" s="132">
        <v>144</v>
      </c>
      <c r="M168" s="128" t="s">
        <v>94</v>
      </c>
      <c r="N168" s="133" t="s">
        <v>66</v>
      </c>
      <c r="O168" s="132">
        <v>0</v>
      </c>
      <c r="P168" s="420"/>
      <c r="Q168" s="128" t="s">
        <v>1366</v>
      </c>
      <c r="R168" s="306" t="str">
        <f t="shared" si="17"/>
        <v>627</v>
      </c>
      <c r="S168" s="306" t="str">
        <f t="shared" si="11"/>
        <v>1906</v>
      </c>
      <c r="T168" s="132">
        <v>6274001906</v>
      </c>
      <c r="U168" s="128"/>
      <c r="V168" s="51"/>
      <c r="W168" s="307">
        <v>310000000</v>
      </c>
      <c r="X168" s="308">
        <v>5166666.666666667</v>
      </c>
      <c r="Y168" s="134">
        <v>2152777.777777778</v>
      </c>
      <c r="Z168" s="134"/>
      <c r="AA168" s="287">
        <v>36166667</v>
      </c>
      <c r="AB168" s="134">
        <v>2152777.777777778</v>
      </c>
      <c r="AC168" s="53">
        <v>2152777.777777778</v>
      </c>
      <c r="AD168" s="134">
        <v>2152777.777777778</v>
      </c>
      <c r="AE168" s="134">
        <v>2152777.777777778</v>
      </c>
      <c r="AF168" s="134">
        <v>2152777.777777778</v>
      </c>
      <c r="AG168" s="134">
        <v>2152777.777777778</v>
      </c>
      <c r="AH168" s="134">
        <v>2152777.777777778</v>
      </c>
      <c r="AI168" s="134">
        <v>2152777.777777778</v>
      </c>
      <c r="AJ168" s="134">
        <v>2152777.777777778</v>
      </c>
      <c r="AK168" s="134">
        <v>2152777.777777778</v>
      </c>
      <c r="AL168" s="134">
        <v>2152777.777777778</v>
      </c>
      <c r="AM168" s="134">
        <v>2152777.777777778</v>
      </c>
      <c r="AN168" s="53">
        <f t="shared" si="18"/>
        <v>25833333.333333328</v>
      </c>
      <c r="AO168" s="55">
        <f t="shared" si="19"/>
        <v>10333333.666666672</v>
      </c>
      <c r="AP168" s="313" t="s">
        <v>1437</v>
      </c>
    </row>
    <row r="169" spans="1:42" ht="25" outlineLevel="1" x14ac:dyDescent="0.25">
      <c r="A169" s="128"/>
      <c r="B169" s="128"/>
      <c r="C169" s="128"/>
      <c r="D169" s="397" t="s">
        <v>147</v>
      </c>
      <c r="E169" s="398" t="s">
        <v>1120</v>
      </c>
      <c r="F169" s="132"/>
      <c r="G169" s="128" t="s">
        <v>377</v>
      </c>
      <c r="H169" s="304" t="s">
        <v>1244</v>
      </c>
      <c r="I169" s="131">
        <v>44439</v>
      </c>
      <c r="J169" s="131">
        <v>44438</v>
      </c>
      <c r="K169" s="132" t="s">
        <v>1228</v>
      </c>
      <c r="L169" s="132">
        <v>144</v>
      </c>
      <c r="M169" s="128" t="s">
        <v>94</v>
      </c>
      <c r="N169" s="133" t="s">
        <v>66</v>
      </c>
      <c r="O169" s="132">
        <v>0</v>
      </c>
      <c r="P169" s="420"/>
      <c r="Q169" s="128" t="s">
        <v>1366</v>
      </c>
      <c r="R169" s="306" t="str">
        <f t="shared" si="17"/>
        <v>627</v>
      </c>
      <c r="S169" s="306" t="str">
        <f t="shared" ref="S169:S232" si="20">RIGHT(T169,4)</f>
        <v>1906</v>
      </c>
      <c r="T169" s="132">
        <v>6274001906</v>
      </c>
      <c r="U169" s="128"/>
      <c r="V169" s="51"/>
      <c r="W169" s="307">
        <v>1577222005</v>
      </c>
      <c r="X169" s="308">
        <v>13143516.708333334</v>
      </c>
      <c r="Y169" s="134">
        <v>10952930.590277778</v>
      </c>
      <c r="Z169" s="134"/>
      <c r="AA169" s="287">
        <v>880615619</v>
      </c>
      <c r="AB169" s="134">
        <v>10952930.590277778</v>
      </c>
      <c r="AC169" s="53">
        <v>10952930.590277778</v>
      </c>
      <c r="AD169" s="134">
        <v>10952930.590277778</v>
      </c>
      <c r="AE169" s="134">
        <v>10952930.590277778</v>
      </c>
      <c r="AF169" s="134">
        <v>10952930.590277778</v>
      </c>
      <c r="AG169" s="134">
        <v>10952930.590277778</v>
      </c>
      <c r="AH169" s="134">
        <v>10952930.590277778</v>
      </c>
      <c r="AI169" s="134">
        <v>10952930.590277778</v>
      </c>
      <c r="AJ169" s="134">
        <v>10952930.590277778</v>
      </c>
      <c r="AK169" s="134">
        <v>10952930.590277778</v>
      </c>
      <c r="AL169" s="134">
        <v>10952930.590277778</v>
      </c>
      <c r="AM169" s="134">
        <v>10952930.590277778</v>
      </c>
      <c r="AN169" s="53">
        <f t="shared" si="18"/>
        <v>131435167.08333333</v>
      </c>
      <c r="AO169" s="55">
        <f t="shared" si="19"/>
        <v>749180451.91666663</v>
      </c>
      <c r="AP169" s="313" t="s">
        <v>1438</v>
      </c>
    </row>
    <row r="170" spans="1:42" ht="25" outlineLevel="1" x14ac:dyDescent="0.25">
      <c r="A170" s="128"/>
      <c r="B170" s="128"/>
      <c r="C170" s="128"/>
      <c r="D170" s="397" t="s">
        <v>147</v>
      </c>
      <c r="E170" s="398" t="s">
        <v>1121</v>
      </c>
      <c r="F170" s="132"/>
      <c r="G170" s="128" t="s">
        <v>404</v>
      </c>
      <c r="H170" s="304" t="s">
        <v>756</v>
      </c>
      <c r="I170" s="131">
        <v>44439</v>
      </c>
      <c r="J170" s="131">
        <v>44438</v>
      </c>
      <c r="K170" s="132" t="s">
        <v>1228</v>
      </c>
      <c r="L170" s="132">
        <v>144</v>
      </c>
      <c r="M170" s="128" t="s">
        <v>94</v>
      </c>
      <c r="N170" s="133" t="s">
        <v>66</v>
      </c>
      <c r="O170" s="132">
        <v>0</v>
      </c>
      <c r="P170" s="420"/>
      <c r="Q170" s="128" t="s">
        <v>1366</v>
      </c>
      <c r="R170" s="306" t="str">
        <f t="shared" si="17"/>
        <v>627</v>
      </c>
      <c r="S170" s="306" t="str">
        <f t="shared" si="20"/>
        <v>1906</v>
      </c>
      <c r="T170" s="132">
        <v>6274001906</v>
      </c>
      <c r="U170" s="128"/>
      <c r="V170" s="51"/>
      <c r="W170" s="307">
        <v>397073670</v>
      </c>
      <c r="X170" s="308">
        <v>3308947.25</v>
      </c>
      <c r="Y170" s="134">
        <v>2757456.0416666665</v>
      </c>
      <c r="Z170" s="134"/>
      <c r="AA170" s="287">
        <v>221699466</v>
      </c>
      <c r="AB170" s="134">
        <v>2757456.0416666665</v>
      </c>
      <c r="AC170" s="53">
        <v>2757456.0416666665</v>
      </c>
      <c r="AD170" s="134">
        <v>2757456.0416666665</v>
      </c>
      <c r="AE170" s="134">
        <v>2757456.0416666665</v>
      </c>
      <c r="AF170" s="134">
        <v>2757456.0416666665</v>
      </c>
      <c r="AG170" s="134">
        <v>2757456.0416666665</v>
      </c>
      <c r="AH170" s="134">
        <v>2757456.0416666665</v>
      </c>
      <c r="AI170" s="134">
        <v>2757456.0416666665</v>
      </c>
      <c r="AJ170" s="134">
        <v>2757456.0416666665</v>
      </c>
      <c r="AK170" s="134">
        <v>2757456.0416666665</v>
      </c>
      <c r="AL170" s="134">
        <v>2757456.0416666665</v>
      </c>
      <c r="AM170" s="134">
        <v>2757456.0416666665</v>
      </c>
      <c r="AN170" s="53">
        <f t="shared" si="18"/>
        <v>33089472.500000004</v>
      </c>
      <c r="AO170" s="55">
        <f t="shared" si="19"/>
        <v>188609993.5</v>
      </c>
      <c r="AP170" s="313" t="s">
        <v>1438</v>
      </c>
    </row>
    <row r="171" spans="1:42" outlineLevel="1" x14ac:dyDescent="0.25">
      <c r="A171" s="128"/>
      <c r="B171" s="128"/>
      <c r="C171" s="128"/>
      <c r="D171" s="397" t="s">
        <v>147</v>
      </c>
      <c r="E171" s="398" t="s">
        <v>868</v>
      </c>
      <c r="F171" s="132"/>
      <c r="G171" s="128" t="s">
        <v>496</v>
      </c>
      <c r="H171" s="304" t="s">
        <v>1244</v>
      </c>
      <c r="I171" s="131">
        <v>44439</v>
      </c>
      <c r="J171" s="131">
        <v>44438</v>
      </c>
      <c r="K171" s="132" t="s">
        <v>783</v>
      </c>
      <c r="L171" s="132">
        <v>144</v>
      </c>
      <c r="M171" s="128" t="s">
        <v>94</v>
      </c>
      <c r="N171" s="133" t="s">
        <v>66</v>
      </c>
      <c r="O171" s="132">
        <v>0</v>
      </c>
      <c r="P171" s="420"/>
      <c r="Q171" s="128" t="s">
        <v>1366</v>
      </c>
      <c r="R171" s="306" t="str">
        <f t="shared" si="17"/>
        <v>627</v>
      </c>
      <c r="S171" s="306" t="str">
        <f t="shared" si="20"/>
        <v>1906</v>
      </c>
      <c r="T171" s="132">
        <v>6274001906</v>
      </c>
      <c r="U171" s="128"/>
      <c r="V171" s="51"/>
      <c r="W171" s="307">
        <v>73500000</v>
      </c>
      <c r="X171" s="308">
        <v>1225000</v>
      </c>
      <c r="Y171" s="134">
        <v>510416.66666666669</v>
      </c>
      <c r="Z171" s="134"/>
      <c r="AA171" s="287">
        <v>8575000</v>
      </c>
      <c r="AB171" s="134">
        <v>510416.66666666669</v>
      </c>
      <c r="AC171" s="53">
        <v>510416.66666666669</v>
      </c>
      <c r="AD171" s="134">
        <v>510416.66666666669</v>
      </c>
      <c r="AE171" s="134">
        <v>510416.66666666669</v>
      </c>
      <c r="AF171" s="134">
        <v>510416.66666666669</v>
      </c>
      <c r="AG171" s="134">
        <v>510416.66666666669</v>
      </c>
      <c r="AH171" s="134">
        <v>510416.66666666669</v>
      </c>
      <c r="AI171" s="134">
        <v>510416.66666666669</v>
      </c>
      <c r="AJ171" s="134">
        <v>510416.66666666669</v>
      </c>
      <c r="AK171" s="134">
        <v>510416.66666666669</v>
      </c>
      <c r="AL171" s="134">
        <v>510416.66666666669</v>
      </c>
      <c r="AM171" s="134">
        <v>510416.66666666669</v>
      </c>
      <c r="AN171" s="53">
        <f t="shared" si="18"/>
        <v>6125000.0000000009</v>
      </c>
      <c r="AO171" s="55">
        <f t="shared" si="19"/>
        <v>2449999.9999999991</v>
      </c>
      <c r="AP171" s="310"/>
    </row>
    <row r="172" spans="1:42" ht="25" outlineLevel="1" x14ac:dyDescent="0.25">
      <c r="A172" s="128"/>
      <c r="B172" s="128"/>
      <c r="C172" s="128"/>
      <c r="D172" s="397" t="s">
        <v>147</v>
      </c>
      <c r="E172" s="398" t="s">
        <v>870</v>
      </c>
      <c r="F172" s="132"/>
      <c r="G172" s="128" t="s">
        <v>498</v>
      </c>
      <c r="H172" s="304" t="s">
        <v>1244</v>
      </c>
      <c r="I172" s="131">
        <v>44439</v>
      </c>
      <c r="J172" s="131">
        <v>44438</v>
      </c>
      <c r="K172" s="132" t="s">
        <v>1228</v>
      </c>
      <c r="L172" s="132">
        <v>144</v>
      </c>
      <c r="M172" s="128" t="s">
        <v>94</v>
      </c>
      <c r="N172" s="133" t="s">
        <v>66</v>
      </c>
      <c r="O172" s="132">
        <v>0</v>
      </c>
      <c r="P172" s="420"/>
      <c r="Q172" s="128" t="s">
        <v>1366</v>
      </c>
      <c r="R172" s="306" t="str">
        <f t="shared" si="17"/>
        <v>627</v>
      </c>
      <c r="S172" s="306" t="str">
        <f t="shared" si="20"/>
        <v>1906</v>
      </c>
      <c r="T172" s="132">
        <v>6274001906</v>
      </c>
      <c r="U172" s="128"/>
      <c r="V172" s="51"/>
      <c r="W172" s="307">
        <v>81000000</v>
      </c>
      <c r="X172" s="308">
        <v>675000</v>
      </c>
      <c r="Y172" s="134">
        <v>562500</v>
      </c>
      <c r="Z172" s="134"/>
      <c r="AA172" s="287">
        <v>45225000</v>
      </c>
      <c r="AB172" s="134">
        <v>562500</v>
      </c>
      <c r="AC172" s="53">
        <v>562500</v>
      </c>
      <c r="AD172" s="134">
        <v>562500</v>
      </c>
      <c r="AE172" s="134">
        <v>562500</v>
      </c>
      <c r="AF172" s="134">
        <v>562500</v>
      </c>
      <c r="AG172" s="134">
        <v>562500</v>
      </c>
      <c r="AH172" s="134">
        <v>562500</v>
      </c>
      <c r="AI172" s="134">
        <v>562500</v>
      </c>
      <c r="AJ172" s="134">
        <v>562500</v>
      </c>
      <c r="AK172" s="134">
        <v>562500</v>
      </c>
      <c r="AL172" s="134">
        <v>562500</v>
      </c>
      <c r="AM172" s="134">
        <v>562500</v>
      </c>
      <c r="AN172" s="53">
        <f t="shared" si="18"/>
        <v>6750000</v>
      </c>
      <c r="AO172" s="55">
        <f t="shared" si="19"/>
        <v>38475000</v>
      </c>
      <c r="AP172" s="313" t="s">
        <v>1439</v>
      </c>
    </row>
    <row r="173" spans="1:42" outlineLevel="1" x14ac:dyDescent="0.25">
      <c r="A173" s="128"/>
      <c r="B173" s="128"/>
      <c r="C173" s="128"/>
      <c r="D173" s="397" t="s">
        <v>147</v>
      </c>
      <c r="E173" s="398" t="s">
        <v>1124</v>
      </c>
      <c r="F173" s="132"/>
      <c r="G173" s="128" t="s">
        <v>379</v>
      </c>
      <c r="H173" s="304" t="s">
        <v>1244</v>
      </c>
      <c r="I173" s="131">
        <v>44501</v>
      </c>
      <c r="J173" s="131">
        <v>44519</v>
      </c>
      <c r="K173" s="132" t="s">
        <v>814</v>
      </c>
      <c r="L173" s="132">
        <v>144</v>
      </c>
      <c r="M173" s="128" t="s">
        <v>94</v>
      </c>
      <c r="N173" s="133" t="s">
        <v>66</v>
      </c>
      <c r="O173" s="132">
        <v>0</v>
      </c>
      <c r="P173" s="420"/>
      <c r="Q173" s="128" t="s">
        <v>1366</v>
      </c>
      <c r="R173" s="306" t="str">
        <f t="shared" si="17"/>
        <v>627</v>
      </c>
      <c r="S173" s="306" t="str">
        <f t="shared" si="20"/>
        <v>1906</v>
      </c>
      <c r="T173" s="132">
        <v>6274001906</v>
      </c>
      <c r="U173" s="128"/>
      <c r="V173" s="51"/>
      <c r="W173" s="307">
        <v>88000000</v>
      </c>
      <c r="X173" s="308">
        <v>1222222.2222222222</v>
      </c>
      <c r="Y173" s="134">
        <v>611111.11111111112</v>
      </c>
      <c r="Z173" s="134"/>
      <c r="AA173" s="287">
        <v>26888889</v>
      </c>
      <c r="AB173" s="134">
        <v>611111.11111111112</v>
      </c>
      <c r="AC173" s="53">
        <v>611111.11111111112</v>
      </c>
      <c r="AD173" s="134">
        <v>611111.11111111112</v>
      </c>
      <c r="AE173" s="134">
        <v>611111.11111111112</v>
      </c>
      <c r="AF173" s="134">
        <v>611111.11111111112</v>
      </c>
      <c r="AG173" s="134">
        <v>611111.11111111112</v>
      </c>
      <c r="AH173" s="134">
        <v>611111.11111111112</v>
      </c>
      <c r="AI173" s="134">
        <v>611111.11111111112</v>
      </c>
      <c r="AJ173" s="134">
        <v>611111.11111111112</v>
      </c>
      <c r="AK173" s="134">
        <v>611111.11111111112</v>
      </c>
      <c r="AL173" s="134">
        <v>611111.11111111112</v>
      </c>
      <c r="AM173" s="134">
        <v>611111.11111111112</v>
      </c>
      <c r="AN173" s="53">
        <f t="shared" si="18"/>
        <v>7333333.333333333</v>
      </c>
      <c r="AO173" s="55">
        <f t="shared" si="19"/>
        <v>19555555.666666668</v>
      </c>
      <c r="AP173" s="310"/>
    </row>
    <row r="174" spans="1:42" ht="25" outlineLevel="1" x14ac:dyDescent="0.25">
      <c r="A174" s="128"/>
      <c r="B174" s="128"/>
      <c r="C174" s="128"/>
      <c r="D174" s="397" t="s">
        <v>147</v>
      </c>
      <c r="E174" s="398" t="s">
        <v>881</v>
      </c>
      <c r="F174" s="132"/>
      <c r="G174" s="128" t="s">
        <v>501</v>
      </c>
      <c r="H174" s="304" t="s">
        <v>1244</v>
      </c>
      <c r="I174" s="131">
        <v>44589</v>
      </c>
      <c r="J174" s="131">
        <v>44589</v>
      </c>
      <c r="K174" s="132" t="s">
        <v>814</v>
      </c>
      <c r="L174" s="132">
        <v>144</v>
      </c>
      <c r="M174" s="128" t="s">
        <v>94</v>
      </c>
      <c r="N174" s="133" t="s">
        <v>66</v>
      </c>
      <c r="O174" s="132">
        <v>0</v>
      </c>
      <c r="P174" s="420"/>
      <c r="Q174" s="128" t="s">
        <v>1366</v>
      </c>
      <c r="R174" s="306" t="str">
        <f t="shared" si="17"/>
        <v>627</v>
      </c>
      <c r="S174" s="306" t="str">
        <f t="shared" si="20"/>
        <v>1906</v>
      </c>
      <c r="T174" s="132">
        <v>6274001906</v>
      </c>
      <c r="U174" s="128"/>
      <c r="V174" s="51"/>
      <c r="W174" s="307">
        <v>399701250</v>
      </c>
      <c r="X174" s="308">
        <v>5551406.25</v>
      </c>
      <c r="Y174" s="134">
        <v>2775703.125</v>
      </c>
      <c r="Z174" s="134"/>
      <c r="AA174" s="287">
        <v>133233750</v>
      </c>
      <c r="AB174" s="134">
        <v>2775703.125</v>
      </c>
      <c r="AC174" s="53">
        <v>2775703.125</v>
      </c>
      <c r="AD174" s="134">
        <v>2775703.125</v>
      </c>
      <c r="AE174" s="134">
        <v>2775703.125</v>
      </c>
      <c r="AF174" s="134">
        <v>2775703.125</v>
      </c>
      <c r="AG174" s="134">
        <v>2775703.125</v>
      </c>
      <c r="AH174" s="134">
        <v>2775703.125</v>
      </c>
      <c r="AI174" s="134">
        <v>2775703.125</v>
      </c>
      <c r="AJ174" s="134">
        <v>2775703.125</v>
      </c>
      <c r="AK174" s="134">
        <v>2775703.125</v>
      </c>
      <c r="AL174" s="134">
        <v>2775703.125</v>
      </c>
      <c r="AM174" s="134">
        <v>2775703.125</v>
      </c>
      <c r="AN174" s="53">
        <f t="shared" si="18"/>
        <v>33308437.5</v>
      </c>
      <c r="AO174" s="55">
        <f t="shared" si="19"/>
        <v>99925312.5</v>
      </c>
      <c r="AP174" s="313" t="s">
        <v>1440</v>
      </c>
    </row>
    <row r="175" spans="1:42" ht="25" outlineLevel="1" x14ac:dyDescent="0.25">
      <c r="A175" s="128"/>
      <c r="B175" s="128"/>
      <c r="C175" s="128"/>
      <c r="D175" s="397" t="s">
        <v>147</v>
      </c>
      <c r="E175" s="398" t="s">
        <v>897</v>
      </c>
      <c r="F175" s="132"/>
      <c r="G175" s="128" t="s">
        <v>503</v>
      </c>
      <c r="H175" s="304" t="s">
        <v>1244</v>
      </c>
      <c r="I175" s="131">
        <v>44734</v>
      </c>
      <c r="J175" s="131">
        <v>44734</v>
      </c>
      <c r="K175" s="132" t="s">
        <v>783</v>
      </c>
      <c r="L175" s="132">
        <v>144</v>
      </c>
      <c r="M175" s="128" t="s">
        <v>94</v>
      </c>
      <c r="N175" s="133" t="s">
        <v>66</v>
      </c>
      <c r="O175" s="132">
        <v>0</v>
      </c>
      <c r="P175" s="420"/>
      <c r="Q175" s="128" t="s">
        <v>1366</v>
      </c>
      <c r="R175" s="306" t="str">
        <f t="shared" si="17"/>
        <v>627</v>
      </c>
      <c r="S175" s="306" t="str">
        <f t="shared" si="20"/>
        <v>1906</v>
      </c>
      <c r="T175" s="132">
        <v>6274001906</v>
      </c>
      <c r="U175" s="128"/>
      <c r="V175" s="51"/>
      <c r="W175" s="307">
        <v>142187500</v>
      </c>
      <c r="X175" s="308">
        <v>2369791.6666666665</v>
      </c>
      <c r="Y175" s="134">
        <v>987413.1944444445</v>
      </c>
      <c r="Z175" s="134"/>
      <c r="AA175" s="287">
        <v>40286458</v>
      </c>
      <c r="AB175" s="134">
        <v>987413.1944444445</v>
      </c>
      <c r="AC175" s="53">
        <v>987413.1944444445</v>
      </c>
      <c r="AD175" s="134">
        <v>987413.1944444445</v>
      </c>
      <c r="AE175" s="134">
        <v>987413.1944444445</v>
      </c>
      <c r="AF175" s="134">
        <v>987413.1944444445</v>
      </c>
      <c r="AG175" s="134">
        <v>987413.1944444445</v>
      </c>
      <c r="AH175" s="134">
        <v>987413.1944444445</v>
      </c>
      <c r="AI175" s="134">
        <v>987413.1944444445</v>
      </c>
      <c r="AJ175" s="134">
        <v>987413.1944444445</v>
      </c>
      <c r="AK175" s="134">
        <v>987413.1944444445</v>
      </c>
      <c r="AL175" s="134">
        <v>987413.1944444445</v>
      </c>
      <c r="AM175" s="134">
        <v>987413.1944444445</v>
      </c>
      <c r="AN175" s="53">
        <f t="shared" si="18"/>
        <v>11848958.33333333</v>
      </c>
      <c r="AO175" s="55">
        <f t="shared" si="19"/>
        <v>28437499.666666672</v>
      </c>
      <c r="AP175" s="313" t="s">
        <v>1407</v>
      </c>
    </row>
    <row r="176" spans="1:42" ht="25" outlineLevel="1" x14ac:dyDescent="0.25">
      <c r="A176" s="128"/>
      <c r="B176" s="128"/>
      <c r="C176" s="128"/>
      <c r="D176" s="397" t="s">
        <v>147</v>
      </c>
      <c r="E176" s="398" t="s">
        <v>923</v>
      </c>
      <c r="F176" s="132"/>
      <c r="G176" s="128" t="s">
        <v>511</v>
      </c>
      <c r="H176" s="304" t="s">
        <v>1244</v>
      </c>
      <c r="I176" s="131">
        <v>44904</v>
      </c>
      <c r="J176" s="131">
        <v>44896</v>
      </c>
      <c r="K176" s="132" t="s">
        <v>783</v>
      </c>
      <c r="L176" s="132">
        <v>144</v>
      </c>
      <c r="M176" s="128" t="s">
        <v>94</v>
      </c>
      <c r="N176" s="133" t="s">
        <v>66</v>
      </c>
      <c r="O176" s="132">
        <v>0</v>
      </c>
      <c r="P176" s="420"/>
      <c r="Q176" s="128" t="s">
        <v>1366</v>
      </c>
      <c r="R176" s="306" t="str">
        <f t="shared" si="17"/>
        <v>627</v>
      </c>
      <c r="S176" s="306" t="str">
        <f t="shared" si="20"/>
        <v>1906</v>
      </c>
      <c r="T176" s="132">
        <v>6274001906</v>
      </c>
      <c r="U176" s="128"/>
      <c r="V176" s="51"/>
      <c r="W176" s="307">
        <v>1067096720</v>
      </c>
      <c r="X176" s="308">
        <v>17784945.333333332</v>
      </c>
      <c r="Y176" s="134">
        <v>7410393.888888889</v>
      </c>
      <c r="Z176" s="134"/>
      <c r="AA176" s="287">
        <v>409053743</v>
      </c>
      <c r="AB176" s="134">
        <v>7410393.888888889</v>
      </c>
      <c r="AC176" s="53">
        <v>7410393.888888889</v>
      </c>
      <c r="AD176" s="134">
        <v>7410393.888888889</v>
      </c>
      <c r="AE176" s="134">
        <v>7410393.888888889</v>
      </c>
      <c r="AF176" s="134">
        <v>7410393.888888889</v>
      </c>
      <c r="AG176" s="134">
        <v>7410393.888888889</v>
      </c>
      <c r="AH176" s="134">
        <v>7410393.888888889</v>
      </c>
      <c r="AI176" s="134">
        <v>7410393.888888889</v>
      </c>
      <c r="AJ176" s="134">
        <v>7410393.888888889</v>
      </c>
      <c r="AK176" s="134">
        <v>7410393.888888889</v>
      </c>
      <c r="AL176" s="134">
        <v>7410393.888888889</v>
      </c>
      <c r="AM176" s="134">
        <v>7410393.888888889</v>
      </c>
      <c r="AN176" s="53">
        <f t="shared" si="18"/>
        <v>88924726.666666687</v>
      </c>
      <c r="AO176" s="55">
        <f t="shared" si="19"/>
        <v>320129016.33333331</v>
      </c>
      <c r="AP176" s="313" t="s">
        <v>1441</v>
      </c>
    </row>
    <row r="177" spans="1:42" ht="25" outlineLevel="1" x14ac:dyDescent="0.25">
      <c r="A177" s="128"/>
      <c r="B177" s="128"/>
      <c r="C177" s="128"/>
      <c r="D177" s="397" t="s">
        <v>147</v>
      </c>
      <c r="E177" s="398" t="s">
        <v>940</v>
      </c>
      <c r="F177" s="132"/>
      <c r="G177" s="128" t="s">
        <v>525</v>
      </c>
      <c r="H177" s="304" t="s">
        <v>1244</v>
      </c>
      <c r="I177" s="131">
        <v>44985</v>
      </c>
      <c r="J177" s="131">
        <v>44986</v>
      </c>
      <c r="K177" s="132" t="s">
        <v>783</v>
      </c>
      <c r="L177" s="132">
        <v>144</v>
      </c>
      <c r="M177" s="128" t="s">
        <v>94</v>
      </c>
      <c r="N177" s="133" t="s">
        <v>66</v>
      </c>
      <c r="O177" s="132">
        <v>0</v>
      </c>
      <c r="P177" s="420"/>
      <c r="Q177" s="128" t="s">
        <v>1366</v>
      </c>
      <c r="R177" s="306" t="str">
        <f t="shared" si="17"/>
        <v>627</v>
      </c>
      <c r="S177" s="306" t="str">
        <f t="shared" si="20"/>
        <v>1906</v>
      </c>
      <c r="T177" s="132">
        <v>6274001906</v>
      </c>
      <c r="U177" s="128"/>
      <c r="V177" s="51"/>
      <c r="W177" s="307">
        <v>1168004580</v>
      </c>
      <c r="X177" s="308">
        <v>19466743</v>
      </c>
      <c r="Y177" s="134">
        <v>8111142.916666667</v>
      </c>
      <c r="Z177" s="134"/>
      <c r="AA177" s="287">
        <v>506135318</v>
      </c>
      <c r="AB177" s="134">
        <v>8111142.916666667</v>
      </c>
      <c r="AC177" s="53">
        <v>8111142.916666667</v>
      </c>
      <c r="AD177" s="134">
        <v>8111142.916666667</v>
      </c>
      <c r="AE177" s="134">
        <v>8111142.916666667</v>
      </c>
      <c r="AF177" s="134">
        <v>8111142.916666667</v>
      </c>
      <c r="AG177" s="134">
        <v>8111142.916666667</v>
      </c>
      <c r="AH177" s="134">
        <v>8111142.916666667</v>
      </c>
      <c r="AI177" s="134">
        <v>8111142.916666667</v>
      </c>
      <c r="AJ177" s="134">
        <v>8111142.916666667</v>
      </c>
      <c r="AK177" s="134">
        <v>8111142.916666667</v>
      </c>
      <c r="AL177" s="134">
        <v>8111142.916666667</v>
      </c>
      <c r="AM177" s="134">
        <v>8111142.916666667</v>
      </c>
      <c r="AN177" s="53">
        <f t="shared" si="18"/>
        <v>97333715.000000015</v>
      </c>
      <c r="AO177" s="55">
        <f t="shared" si="19"/>
        <v>408801603</v>
      </c>
      <c r="AP177" s="313" t="s">
        <v>1439</v>
      </c>
    </row>
    <row r="178" spans="1:42" ht="25" outlineLevel="1" x14ac:dyDescent="0.25">
      <c r="A178" s="128"/>
      <c r="B178" s="128"/>
      <c r="C178" s="128"/>
      <c r="D178" s="397" t="s">
        <v>147</v>
      </c>
      <c r="E178" s="398" t="s">
        <v>942</v>
      </c>
      <c r="F178" s="132"/>
      <c r="G178" s="128" t="s">
        <v>527</v>
      </c>
      <c r="H178" s="304" t="s">
        <v>1244</v>
      </c>
      <c r="I178" s="131">
        <v>44986</v>
      </c>
      <c r="J178" s="131">
        <v>44986</v>
      </c>
      <c r="K178" s="132" t="s">
        <v>717</v>
      </c>
      <c r="L178" s="132">
        <v>144</v>
      </c>
      <c r="M178" s="128" t="s">
        <v>94</v>
      </c>
      <c r="N178" s="133" t="s">
        <v>66</v>
      </c>
      <c r="O178" s="132">
        <v>0</v>
      </c>
      <c r="P178" s="420"/>
      <c r="Q178" s="128" t="s">
        <v>1366</v>
      </c>
      <c r="R178" s="306" t="str">
        <f t="shared" si="17"/>
        <v>627</v>
      </c>
      <c r="S178" s="306" t="str">
        <f t="shared" si="20"/>
        <v>1906</v>
      </c>
      <c r="T178" s="132">
        <v>6274001906</v>
      </c>
      <c r="U178" s="128"/>
      <c r="V178" s="51"/>
      <c r="W178" s="307">
        <v>217500000</v>
      </c>
      <c r="X178" s="308">
        <v>6041666.666666667</v>
      </c>
      <c r="Y178" s="134">
        <v>1510416.6666666667</v>
      </c>
      <c r="Z178" s="134"/>
      <c r="AA178" s="287">
        <v>12083333</v>
      </c>
      <c r="AB178" s="134">
        <v>1510416.6666666667</v>
      </c>
      <c r="AC178" s="53">
        <v>1510416.6666666667</v>
      </c>
      <c r="AD178" s="134">
        <v>1510416.6666666667</v>
      </c>
      <c r="AE178" s="134">
        <v>1510416.6666666667</v>
      </c>
      <c r="AF178" s="134">
        <v>1510416.6666666667</v>
      </c>
      <c r="AG178" s="134">
        <v>1510416.6666666667</v>
      </c>
      <c r="AH178" s="134">
        <v>1510416.6666666667</v>
      </c>
      <c r="AI178" s="134">
        <v>1510416.6666666667</v>
      </c>
      <c r="AJ178" s="134">
        <v>1510416.6666666667</v>
      </c>
      <c r="AK178" s="134">
        <v>1510416.6666666667</v>
      </c>
      <c r="AL178" s="134">
        <v>1510416.6666666667</v>
      </c>
      <c r="AM178" s="134">
        <v>1510416.6666666667</v>
      </c>
      <c r="AN178" s="53">
        <f t="shared" si="18"/>
        <v>18124999.999999996</v>
      </c>
      <c r="AO178" s="55">
        <f t="shared" si="19"/>
        <v>-6041666.9999999963</v>
      </c>
      <c r="AP178" s="313" t="s">
        <v>1407</v>
      </c>
    </row>
    <row r="179" spans="1:42" outlineLevel="1" x14ac:dyDescent="0.25">
      <c r="A179" s="128"/>
      <c r="B179" s="128"/>
      <c r="C179" s="128"/>
      <c r="D179" s="397" t="s">
        <v>147</v>
      </c>
      <c r="E179" s="398" t="s">
        <v>993</v>
      </c>
      <c r="F179" s="132"/>
      <c r="G179" s="128" t="s">
        <v>615</v>
      </c>
      <c r="H179" s="304" t="s">
        <v>756</v>
      </c>
      <c r="I179" s="131">
        <v>45474</v>
      </c>
      <c r="J179" s="131">
        <v>45505</v>
      </c>
      <c r="K179" s="132" t="s">
        <v>783</v>
      </c>
      <c r="L179" s="132">
        <v>144</v>
      </c>
      <c r="M179" s="128" t="s">
        <v>94</v>
      </c>
      <c r="N179" s="133" t="s">
        <v>66</v>
      </c>
      <c r="O179" s="132">
        <v>0</v>
      </c>
      <c r="P179" s="420"/>
      <c r="Q179" s="128" t="s">
        <v>1366</v>
      </c>
      <c r="R179" s="306" t="str">
        <f t="shared" si="17"/>
        <v>627</v>
      </c>
      <c r="S179" s="306" t="str">
        <f t="shared" si="20"/>
        <v>1906</v>
      </c>
      <c r="T179" s="132">
        <v>6274001906</v>
      </c>
      <c r="U179" s="128"/>
      <c r="V179" s="51"/>
      <c r="W179" s="307">
        <v>1256000000</v>
      </c>
      <c r="X179" s="308">
        <v>20933333.333333332</v>
      </c>
      <c r="Y179" s="134">
        <v>8722222.222222222</v>
      </c>
      <c r="Z179" s="134"/>
      <c r="AA179" s="287">
        <v>900133333</v>
      </c>
      <c r="AB179" s="134">
        <v>8722222.222222222</v>
      </c>
      <c r="AC179" s="53">
        <v>8722222.222222222</v>
      </c>
      <c r="AD179" s="134">
        <v>8722222.222222222</v>
      </c>
      <c r="AE179" s="134">
        <v>8722222.222222222</v>
      </c>
      <c r="AF179" s="134">
        <v>8722222.222222222</v>
      </c>
      <c r="AG179" s="134">
        <v>8722222.222222222</v>
      </c>
      <c r="AH179" s="134">
        <v>8722222.222222222</v>
      </c>
      <c r="AI179" s="134">
        <v>8722222.222222222</v>
      </c>
      <c r="AJ179" s="134">
        <v>8722222.222222222</v>
      </c>
      <c r="AK179" s="134">
        <v>8722222.222222222</v>
      </c>
      <c r="AL179" s="134">
        <v>8722222.222222222</v>
      </c>
      <c r="AM179" s="134">
        <v>8722222.222222222</v>
      </c>
      <c r="AN179" s="53">
        <f t="shared" si="18"/>
        <v>104666666.66666667</v>
      </c>
      <c r="AO179" s="55">
        <f t="shared" si="19"/>
        <v>795466666.33333337</v>
      </c>
      <c r="AP179" s="310"/>
    </row>
    <row r="180" spans="1:42" outlineLevel="1" x14ac:dyDescent="0.25">
      <c r="A180" s="128"/>
      <c r="B180" s="128"/>
      <c r="C180" s="128"/>
      <c r="D180" s="397" t="s">
        <v>147</v>
      </c>
      <c r="E180" s="398" t="s">
        <v>726</v>
      </c>
      <c r="F180" s="132"/>
      <c r="G180" s="129" t="s">
        <v>727</v>
      </c>
      <c r="H180" s="304" t="s">
        <v>1244</v>
      </c>
      <c r="I180" s="131">
        <v>45680</v>
      </c>
      <c r="J180" s="131">
        <v>45689</v>
      </c>
      <c r="K180" s="132" t="s">
        <v>782</v>
      </c>
      <c r="L180" s="132">
        <v>144</v>
      </c>
      <c r="M180" s="128" t="s">
        <v>94</v>
      </c>
      <c r="N180" s="133" t="s">
        <v>66</v>
      </c>
      <c r="O180" s="132">
        <v>0</v>
      </c>
      <c r="P180" s="420"/>
      <c r="Q180" s="128" t="s">
        <v>1366</v>
      </c>
      <c r="R180" s="306" t="str">
        <f t="shared" si="17"/>
        <v>627</v>
      </c>
      <c r="S180" s="306" t="str">
        <f t="shared" si="20"/>
        <v>1906</v>
      </c>
      <c r="T180" s="132">
        <v>6274001906</v>
      </c>
      <c r="U180" s="128"/>
      <c r="V180" s="51"/>
      <c r="W180" s="307">
        <v>350000000</v>
      </c>
      <c r="X180" s="308">
        <v>12068965.517241379</v>
      </c>
      <c r="Y180" s="134">
        <v>2430555.5555555555</v>
      </c>
      <c r="Z180" s="134" t="s">
        <v>1442</v>
      </c>
      <c r="AA180" s="287">
        <v>175000000</v>
      </c>
      <c r="AB180" s="134">
        <v>2430555.5555555555</v>
      </c>
      <c r="AC180" s="53">
        <v>2430555.5555555555</v>
      </c>
      <c r="AD180" s="134">
        <v>2430555.5555555555</v>
      </c>
      <c r="AE180" s="134">
        <v>2430555.5555555555</v>
      </c>
      <c r="AF180" s="134">
        <v>2430555.5555555555</v>
      </c>
      <c r="AG180" s="134">
        <v>2430555.5555555555</v>
      </c>
      <c r="AH180" s="134">
        <v>2430555.5555555555</v>
      </c>
      <c r="AI180" s="134">
        <v>2430555.5555555555</v>
      </c>
      <c r="AJ180" s="134">
        <v>2430555.5555555555</v>
      </c>
      <c r="AK180" s="134">
        <v>2430555.5555555555</v>
      </c>
      <c r="AL180" s="134">
        <v>2430555.5555555555</v>
      </c>
      <c r="AM180" s="134">
        <v>2430555.5555555555</v>
      </c>
      <c r="AN180" s="53">
        <f t="shared" si="18"/>
        <v>29166666.666666668</v>
      </c>
      <c r="AO180" s="55">
        <f t="shared" si="19"/>
        <v>145833333.33333334</v>
      </c>
      <c r="AP180" s="310"/>
    </row>
    <row r="181" spans="1:42" outlineLevel="1" x14ac:dyDescent="0.25">
      <c r="A181" s="128"/>
      <c r="B181" s="128"/>
      <c r="C181" s="128"/>
      <c r="D181" s="397" t="s">
        <v>147</v>
      </c>
      <c r="E181" s="398" t="s">
        <v>1084</v>
      </c>
      <c r="F181" s="132"/>
      <c r="G181" s="128" t="s">
        <v>1082</v>
      </c>
      <c r="H181" s="304" t="s">
        <v>1244</v>
      </c>
      <c r="I181" s="131">
        <v>45961</v>
      </c>
      <c r="J181" s="131">
        <v>45962</v>
      </c>
      <c r="K181" s="132" t="s">
        <v>783</v>
      </c>
      <c r="L181" s="132">
        <v>144</v>
      </c>
      <c r="M181" s="128" t="s">
        <v>94</v>
      </c>
      <c r="N181" s="133" t="s">
        <v>66</v>
      </c>
      <c r="O181" s="132">
        <v>0</v>
      </c>
      <c r="P181" s="420"/>
      <c r="Q181" s="128" t="s">
        <v>1366</v>
      </c>
      <c r="R181" s="306" t="str">
        <f t="shared" si="17"/>
        <v>627</v>
      </c>
      <c r="S181" s="306" t="str">
        <f t="shared" si="20"/>
        <v>1906</v>
      </c>
      <c r="T181" s="132">
        <v>6274001906</v>
      </c>
      <c r="U181" s="128"/>
      <c r="V181" s="51"/>
      <c r="W181" s="307">
        <v>81000000</v>
      </c>
      <c r="X181" s="308">
        <v>1350000</v>
      </c>
      <c r="Y181" s="134">
        <v>562500</v>
      </c>
      <c r="Z181" s="134"/>
      <c r="AA181" s="287">
        <v>78300000</v>
      </c>
      <c r="AB181" s="134">
        <v>562500</v>
      </c>
      <c r="AC181" s="53">
        <v>562500</v>
      </c>
      <c r="AD181" s="134">
        <v>562500</v>
      </c>
      <c r="AE181" s="134">
        <v>562500</v>
      </c>
      <c r="AF181" s="134">
        <v>562500</v>
      </c>
      <c r="AG181" s="134">
        <v>562500</v>
      </c>
      <c r="AH181" s="134">
        <v>562500</v>
      </c>
      <c r="AI181" s="134">
        <v>562500</v>
      </c>
      <c r="AJ181" s="134">
        <v>562500</v>
      </c>
      <c r="AK181" s="134">
        <v>562500</v>
      </c>
      <c r="AL181" s="134">
        <v>562500</v>
      </c>
      <c r="AM181" s="134">
        <v>562500</v>
      </c>
      <c r="AN181" s="53">
        <f t="shared" si="18"/>
        <v>6750000</v>
      </c>
      <c r="AO181" s="55">
        <f t="shared" si="19"/>
        <v>71550000</v>
      </c>
      <c r="AP181" s="310"/>
    </row>
    <row r="182" spans="1:42" ht="25" outlineLevel="1" x14ac:dyDescent="0.25">
      <c r="A182" s="128"/>
      <c r="B182" s="128"/>
      <c r="C182" s="128"/>
      <c r="D182" s="397" t="s">
        <v>147</v>
      </c>
      <c r="E182" s="398" t="s">
        <v>748</v>
      </c>
      <c r="F182" s="132"/>
      <c r="G182" s="128" t="s">
        <v>749</v>
      </c>
      <c r="H182" s="304" t="s">
        <v>1244</v>
      </c>
      <c r="I182" s="131">
        <v>45900</v>
      </c>
      <c r="J182" s="131">
        <v>45901</v>
      </c>
      <c r="K182" s="132" t="s">
        <v>783</v>
      </c>
      <c r="L182" s="132">
        <v>144</v>
      </c>
      <c r="M182" s="128" t="s">
        <v>94</v>
      </c>
      <c r="N182" s="133" t="s">
        <v>66</v>
      </c>
      <c r="O182" s="132">
        <v>0</v>
      </c>
      <c r="P182" s="420"/>
      <c r="Q182" s="128" t="s">
        <v>1366</v>
      </c>
      <c r="R182" s="306" t="str">
        <f t="shared" si="17"/>
        <v>627</v>
      </c>
      <c r="S182" s="306" t="str">
        <f t="shared" si="20"/>
        <v>1906</v>
      </c>
      <c r="T182" s="132">
        <v>6274001906</v>
      </c>
      <c r="U182" s="128"/>
      <c r="V182" s="51"/>
      <c r="W182" s="307">
        <v>1030408748</v>
      </c>
      <c r="X182" s="308">
        <v>17173479.133333333</v>
      </c>
      <c r="Y182" s="134">
        <v>7155616.305555556</v>
      </c>
      <c r="Z182" s="134"/>
      <c r="AA182" s="287">
        <v>961714831</v>
      </c>
      <c r="AB182" s="134">
        <v>7155616.305555556</v>
      </c>
      <c r="AC182" s="53">
        <v>7155616.305555556</v>
      </c>
      <c r="AD182" s="134">
        <v>7155616.305555556</v>
      </c>
      <c r="AE182" s="134">
        <v>7155616.305555556</v>
      </c>
      <c r="AF182" s="134">
        <v>7155616.305555556</v>
      </c>
      <c r="AG182" s="134">
        <v>7155616.305555556</v>
      </c>
      <c r="AH182" s="134">
        <v>7155616.305555556</v>
      </c>
      <c r="AI182" s="134">
        <v>7155616.305555556</v>
      </c>
      <c r="AJ182" s="134">
        <v>7155616.305555556</v>
      </c>
      <c r="AK182" s="134">
        <v>7155616.305555556</v>
      </c>
      <c r="AL182" s="134">
        <v>7155616.305555556</v>
      </c>
      <c r="AM182" s="134">
        <v>7155616.305555556</v>
      </c>
      <c r="AN182" s="53">
        <f t="shared" si="18"/>
        <v>85867395.666666642</v>
      </c>
      <c r="AO182" s="55">
        <f t="shared" si="19"/>
        <v>875847435.33333337</v>
      </c>
      <c r="AP182" s="313" t="s">
        <v>1443</v>
      </c>
    </row>
    <row r="183" spans="1:42" ht="25" outlineLevel="1" x14ac:dyDescent="0.25">
      <c r="A183" s="128"/>
      <c r="B183" s="128"/>
      <c r="C183" s="128"/>
      <c r="D183" s="397" t="s">
        <v>1412</v>
      </c>
      <c r="E183" s="398" t="s">
        <v>1444</v>
      </c>
      <c r="F183" s="132"/>
      <c r="G183" s="128" t="s">
        <v>489</v>
      </c>
      <c r="H183" s="304" t="s">
        <v>1293</v>
      </c>
      <c r="I183" s="131">
        <v>45625</v>
      </c>
      <c r="J183" s="131">
        <v>45627</v>
      </c>
      <c r="K183" s="132" t="s">
        <v>1445</v>
      </c>
      <c r="L183" s="132">
        <v>144</v>
      </c>
      <c r="M183" s="128" t="s">
        <v>94</v>
      </c>
      <c r="N183" s="133" t="s">
        <v>66</v>
      </c>
      <c r="O183" s="132">
        <v>0</v>
      </c>
      <c r="P183" s="420"/>
      <c r="Q183" s="128" t="s">
        <v>1414</v>
      </c>
      <c r="R183" s="306" t="str">
        <f t="shared" si="17"/>
        <v>627</v>
      </c>
      <c r="S183" s="306" t="str">
        <f t="shared" si="20"/>
        <v>1906</v>
      </c>
      <c r="T183" s="132">
        <v>6274001906</v>
      </c>
      <c r="U183" s="128"/>
      <c r="V183" s="51"/>
      <c r="W183" s="307">
        <v>615186670</v>
      </c>
      <c r="X183" s="308">
        <v>13089078.085106382</v>
      </c>
      <c r="Y183" s="134">
        <v>4272129.652777778</v>
      </c>
      <c r="Z183" s="134"/>
      <c r="AA183" s="287">
        <v>445028655</v>
      </c>
      <c r="AB183" s="134">
        <v>4272129.652777778</v>
      </c>
      <c r="AC183" s="53">
        <v>4272129.652777778</v>
      </c>
      <c r="AD183" s="134">
        <v>4272129.652777778</v>
      </c>
      <c r="AE183" s="134">
        <v>4272129.652777778</v>
      </c>
      <c r="AF183" s="134">
        <v>4272129.652777778</v>
      </c>
      <c r="AG183" s="134">
        <v>4272129.652777778</v>
      </c>
      <c r="AH183" s="134">
        <v>4272129.652777778</v>
      </c>
      <c r="AI183" s="134">
        <v>4272129.652777778</v>
      </c>
      <c r="AJ183" s="134">
        <v>4272129.652777778</v>
      </c>
      <c r="AK183" s="134">
        <v>4272129.652777778</v>
      </c>
      <c r="AL183" s="134">
        <v>4272129.652777778</v>
      </c>
      <c r="AM183" s="134">
        <v>4272129.652777778</v>
      </c>
      <c r="AN183" s="53">
        <f t="shared" si="18"/>
        <v>51265555.833333321</v>
      </c>
      <c r="AO183" s="55">
        <f t="shared" si="19"/>
        <v>393763099.16666669</v>
      </c>
      <c r="AP183" s="313" t="s">
        <v>1439</v>
      </c>
    </row>
    <row r="184" spans="1:42" outlineLevel="1" x14ac:dyDescent="0.25">
      <c r="A184" s="128"/>
      <c r="B184" s="128"/>
      <c r="C184" s="128"/>
      <c r="D184" s="397" t="s">
        <v>1412</v>
      </c>
      <c r="E184" s="398" t="s">
        <v>1446</v>
      </c>
      <c r="F184" s="132"/>
      <c r="G184" s="128" t="s">
        <v>490</v>
      </c>
      <c r="H184" s="304" t="s">
        <v>1293</v>
      </c>
      <c r="I184" s="131">
        <v>45625</v>
      </c>
      <c r="J184" s="131">
        <v>45627</v>
      </c>
      <c r="K184" s="132" t="s">
        <v>1447</v>
      </c>
      <c r="L184" s="132">
        <v>144</v>
      </c>
      <c r="M184" s="128" t="s">
        <v>94</v>
      </c>
      <c r="N184" s="133" t="s">
        <v>66</v>
      </c>
      <c r="O184" s="132">
        <v>0</v>
      </c>
      <c r="P184" s="420"/>
      <c r="Q184" s="128" t="s">
        <v>1414</v>
      </c>
      <c r="R184" s="306" t="str">
        <f t="shared" si="17"/>
        <v>627</v>
      </c>
      <c r="S184" s="306" t="str">
        <f t="shared" si="20"/>
        <v>1906</v>
      </c>
      <c r="T184" s="132">
        <v>6274001906</v>
      </c>
      <c r="U184" s="128"/>
      <c r="V184" s="51"/>
      <c r="W184" s="307">
        <v>184542222</v>
      </c>
      <c r="X184" s="308">
        <v>3690844.44</v>
      </c>
      <c r="Y184" s="134">
        <v>1281543.2083333333</v>
      </c>
      <c r="Z184" s="134"/>
      <c r="AA184" s="287">
        <v>136561245</v>
      </c>
      <c r="AB184" s="134">
        <v>1281543.2083333333</v>
      </c>
      <c r="AC184" s="53">
        <v>1281543.2083333333</v>
      </c>
      <c r="AD184" s="134">
        <v>1281543.2083333333</v>
      </c>
      <c r="AE184" s="134">
        <v>1281543.2083333333</v>
      </c>
      <c r="AF184" s="134">
        <v>1281543.2083333333</v>
      </c>
      <c r="AG184" s="134">
        <v>1281543.2083333333</v>
      </c>
      <c r="AH184" s="134">
        <v>1281543.2083333333</v>
      </c>
      <c r="AI184" s="134">
        <v>1281543.2083333333</v>
      </c>
      <c r="AJ184" s="134">
        <v>1281543.2083333333</v>
      </c>
      <c r="AK184" s="134">
        <v>1281543.2083333333</v>
      </c>
      <c r="AL184" s="134">
        <v>1281543.2083333333</v>
      </c>
      <c r="AM184" s="134">
        <v>1281543.2083333333</v>
      </c>
      <c r="AN184" s="53">
        <f t="shared" si="18"/>
        <v>15378518.500000002</v>
      </c>
      <c r="AO184" s="55">
        <f t="shared" si="19"/>
        <v>121182726.5</v>
      </c>
      <c r="AP184" s="310"/>
    </row>
    <row r="185" spans="1:42" outlineLevel="1" x14ac:dyDescent="0.25">
      <c r="A185" s="128"/>
      <c r="B185" s="128"/>
      <c r="C185" s="128"/>
      <c r="D185" s="397" t="s">
        <v>1412</v>
      </c>
      <c r="E185" s="398" t="s">
        <v>1448</v>
      </c>
      <c r="F185" s="132"/>
      <c r="G185" s="128" t="s">
        <v>491</v>
      </c>
      <c r="H185" s="304" t="s">
        <v>1293</v>
      </c>
      <c r="I185" s="131">
        <v>45625</v>
      </c>
      <c r="J185" s="131">
        <v>45627</v>
      </c>
      <c r="K185" s="132" t="s">
        <v>1447</v>
      </c>
      <c r="L185" s="132">
        <v>144</v>
      </c>
      <c r="M185" s="128" t="s">
        <v>94</v>
      </c>
      <c r="N185" s="133" t="s">
        <v>66</v>
      </c>
      <c r="O185" s="132">
        <v>0</v>
      </c>
      <c r="P185" s="420"/>
      <c r="Q185" s="128" t="s">
        <v>1414</v>
      </c>
      <c r="R185" s="306" t="str">
        <f t="shared" si="17"/>
        <v>627</v>
      </c>
      <c r="S185" s="306" t="str">
        <f t="shared" si="20"/>
        <v>1906</v>
      </c>
      <c r="T185" s="132">
        <v>6274001906</v>
      </c>
      <c r="U185" s="128"/>
      <c r="V185" s="51"/>
      <c r="W185" s="307">
        <v>1050660000</v>
      </c>
      <c r="X185" s="308">
        <v>21013200</v>
      </c>
      <c r="Y185" s="134">
        <v>7296250</v>
      </c>
      <c r="Z185" s="134"/>
      <c r="AA185" s="287">
        <v>777488400</v>
      </c>
      <c r="AB185" s="134">
        <v>7296250</v>
      </c>
      <c r="AC185" s="53">
        <v>7296250</v>
      </c>
      <c r="AD185" s="134">
        <v>7296250</v>
      </c>
      <c r="AE185" s="134">
        <v>7296250</v>
      </c>
      <c r="AF185" s="134">
        <v>7296250</v>
      </c>
      <c r="AG185" s="134">
        <v>7296250</v>
      </c>
      <c r="AH185" s="134">
        <v>7296250</v>
      </c>
      <c r="AI185" s="134">
        <v>7296250</v>
      </c>
      <c r="AJ185" s="134">
        <v>7296250</v>
      </c>
      <c r="AK185" s="134">
        <v>7296250</v>
      </c>
      <c r="AL185" s="134">
        <v>7296250</v>
      </c>
      <c r="AM185" s="134">
        <v>7296250</v>
      </c>
      <c r="AN185" s="53">
        <f t="shared" si="18"/>
        <v>87555000</v>
      </c>
      <c r="AO185" s="55">
        <f t="shared" si="19"/>
        <v>689933400</v>
      </c>
      <c r="AP185" s="310"/>
    </row>
    <row r="186" spans="1:42" outlineLevel="1" x14ac:dyDescent="0.25">
      <c r="A186" s="128"/>
      <c r="B186" s="128"/>
      <c r="C186" s="128"/>
      <c r="D186" s="397" t="s">
        <v>1412</v>
      </c>
      <c r="E186" s="398" t="s">
        <v>1449</v>
      </c>
      <c r="F186" s="132"/>
      <c r="G186" s="128" t="s">
        <v>493</v>
      </c>
      <c r="H186" s="304" t="s">
        <v>1293</v>
      </c>
      <c r="I186" s="131">
        <v>45625</v>
      </c>
      <c r="J186" s="131">
        <v>45627</v>
      </c>
      <c r="K186" s="132" t="s">
        <v>1450</v>
      </c>
      <c r="L186" s="132">
        <v>144</v>
      </c>
      <c r="M186" s="128" t="s">
        <v>94</v>
      </c>
      <c r="N186" s="133" t="s">
        <v>66</v>
      </c>
      <c r="O186" s="132">
        <v>0</v>
      </c>
      <c r="P186" s="420"/>
      <c r="Q186" s="128" t="s">
        <v>1414</v>
      </c>
      <c r="R186" s="306" t="str">
        <f t="shared" si="17"/>
        <v>627</v>
      </c>
      <c r="S186" s="306" t="str">
        <f t="shared" si="20"/>
        <v>1906</v>
      </c>
      <c r="T186" s="132">
        <v>6274001906</v>
      </c>
      <c r="U186" s="128"/>
      <c r="V186" s="51"/>
      <c r="W186" s="307">
        <v>386303995</v>
      </c>
      <c r="X186" s="308">
        <v>4769185.1234567901</v>
      </c>
      <c r="Y186" s="134">
        <v>2682666.6319444445</v>
      </c>
      <c r="Z186" s="134"/>
      <c r="AA186" s="287">
        <v>324304588</v>
      </c>
      <c r="AB186" s="134">
        <v>2682666.6319444445</v>
      </c>
      <c r="AC186" s="53">
        <v>2682666.6319444445</v>
      </c>
      <c r="AD186" s="134">
        <v>2682666.6319444445</v>
      </c>
      <c r="AE186" s="134">
        <v>2682666.6319444445</v>
      </c>
      <c r="AF186" s="134">
        <v>2682666.6319444445</v>
      </c>
      <c r="AG186" s="134">
        <v>2682666.6319444445</v>
      </c>
      <c r="AH186" s="134">
        <v>2682666.6319444445</v>
      </c>
      <c r="AI186" s="134">
        <v>2682666.6319444445</v>
      </c>
      <c r="AJ186" s="134">
        <v>2682666.6319444445</v>
      </c>
      <c r="AK186" s="134">
        <v>2682666.6319444445</v>
      </c>
      <c r="AL186" s="134">
        <v>2682666.6319444445</v>
      </c>
      <c r="AM186" s="134">
        <v>2682666.6319444445</v>
      </c>
      <c r="AN186" s="53">
        <f t="shared" si="18"/>
        <v>32191999.583333332</v>
      </c>
      <c r="AO186" s="55">
        <f t="shared" si="19"/>
        <v>292112588.41666669</v>
      </c>
      <c r="AP186" s="310"/>
    </row>
    <row r="187" spans="1:42" outlineLevel="1" x14ac:dyDescent="0.25">
      <c r="A187" s="128"/>
      <c r="B187" s="128"/>
      <c r="C187" s="128"/>
      <c r="D187" s="397" t="s">
        <v>1412</v>
      </c>
      <c r="E187" s="398" t="s">
        <v>1451</v>
      </c>
      <c r="F187" s="132"/>
      <c r="G187" s="128" t="s">
        <v>494</v>
      </c>
      <c r="H187" s="304" t="s">
        <v>1293</v>
      </c>
      <c r="I187" s="131">
        <v>45625</v>
      </c>
      <c r="J187" s="131">
        <v>45627</v>
      </c>
      <c r="K187" s="132" t="s">
        <v>1452</v>
      </c>
      <c r="L187" s="132">
        <v>180</v>
      </c>
      <c r="M187" s="128" t="s">
        <v>94</v>
      </c>
      <c r="N187" s="133" t="s">
        <v>66</v>
      </c>
      <c r="O187" s="132">
        <v>0</v>
      </c>
      <c r="P187" s="420"/>
      <c r="Q187" s="128" t="s">
        <v>1414</v>
      </c>
      <c r="R187" s="306" t="str">
        <f t="shared" si="17"/>
        <v>627</v>
      </c>
      <c r="S187" s="306" t="str">
        <f t="shared" si="20"/>
        <v>1906</v>
      </c>
      <c r="T187" s="132">
        <v>6274001906</v>
      </c>
      <c r="U187" s="128"/>
      <c r="V187" s="51"/>
      <c r="W187" s="307">
        <v>2563310334</v>
      </c>
      <c r="X187" s="308">
        <v>31259882.121951219</v>
      </c>
      <c r="Y187" s="134">
        <v>14240612.966666667</v>
      </c>
      <c r="Z187" s="134"/>
      <c r="AA187" s="287">
        <v>2156931867</v>
      </c>
      <c r="AB187" s="134">
        <v>14240612.966666667</v>
      </c>
      <c r="AC187" s="53">
        <v>14240612.966666667</v>
      </c>
      <c r="AD187" s="134">
        <v>14240612.966666667</v>
      </c>
      <c r="AE187" s="134">
        <v>14240612.966666667</v>
      </c>
      <c r="AF187" s="134">
        <v>14240612.966666667</v>
      </c>
      <c r="AG187" s="134">
        <v>14240612.966666667</v>
      </c>
      <c r="AH187" s="134">
        <v>14240612.966666667</v>
      </c>
      <c r="AI187" s="134">
        <v>14240612.966666667</v>
      </c>
      <c r="AJ187" s="134">
        <v>14240612.966666667</v>
      </c>
      <c r="AK187" s="134">
        <v>14240612.966666667</v>
      </c>
      <c r="AL187" s="134">
        <v>14240612.966666667</v>
      </c>
      <c r="AM187" s="134">
        <v>14240612.966666667</v>
      </c>
      <c r="AN187" s="53">
        <f t="shared" si="18"/>
        <v>170887355.59999999</v>
      </c>
      <c r="AO187" s="55">
        <f t="shared" si="19"/>
        <v>1986044511.4000001</v>
      </c>
      <c r="AP187" s="310"/>
    </row>
    <row r="188" spans="1:42" outlineLevel="1" x14ac:dyDescent="0.25">
      <c r="A188" s="128"/>
      <c r="B188" s="128"/>
      <c r="C188" s="128"/>
      <c r="D188" s="397" t="s">
        <v>1412</v>
      </c>
      <c r="E188" s="398" t="s">
        <v>1453</v>
      </c>
      <c r="F188" s="132"/>
      <c r="G188" s="128" t="s">
        <v>497</v>
      </c>
      <c r="H188" s="304" t="s">
        <v>1293</v>
      </c>
      <c r="I188" s="131">
        <v>45625</v>
      </c>
      <c r="J188" s="131">
        <v>45627</v>
      </c>
      <c r="K188" s="132" t="s">
        <v>1454</v>
      </c>
      <c r="L188" s="132">
        <v>144</v>
      </c>
      <c r="M188" s="128" t="s">
        <v>94</v>
      </c>
      <c r="N188" s="133" t="s">
        <v>66</v>
      </c>
      <c r="O188" s="132">
        <v>0</v>
      </c>
      <c r="P188" s="420"/>
      <c r="Q188" s="128" t="s">
        <v>1414</v>
      </c>
      <c r="R188" s="306" t="str">
        <f t="shared" si="17"/>
        <v>627</v>
      </c>
      <c r="S188" s="306" t="str">
        <f t="shared" si="20"/>
        <v>1906</v>
      </c>
      <c r="T188" s="132">
        <v>6274001906</v>
      </c>
      <c r="U188" s="128"/>
      <c r="V188" s="51"/>
      <c r="W188" s="307">
        <v>5107049458</v>
      </c>
      <c r="X188" s="308">
        <v>60082934.799999997</v>
      </c>
      <c r="Y188" s="134">
        <v>35465621.236111112</v>
      </c>
      <c r="Z188" s="134"/>
      <c r="AA188" s="287">
        <v>4325971305</v>
      </c>
      <c r="AB188" s="134">
        <v>35465621.236111112</v>
      </c>
      <c r="AC188" s="53">
        <v>35465621.236111112</v>
      </c>
      <c r="AD188" s="134">
        <v>35465621.236111112</v>
      </c>
      <c r="AE188" s="134">
        <v>35465621.236111112</v>
      </c>
      <c r="AF188" s="134">
        <v>35465621.236111112</v>
      </c>
      <c r="AG188" s="134">
        <v>35465621.236111112</v>
      </c>
      <c r="AH188" s="134">
        <v>35465621.236111112</v>
      </c>
      <c r="AI188" s="134">
        <v>35465621.236111112</v>
      </c>
      <c r="AJ188" s="134">
        <v>35465621.236111112</v>
      </c>
      <c r="AK188" s="134">
        <v>35465621.236111112</v>
      </c>
      <c r="AL188" s="134">
        <v>35465621.236111112</v>
      </c>
      <c r="AM188" s="134">
        <v>35465621.236111112</v>
      </c>
      <c r="AN188" s="53">
        <f t="shared" si="18"/>
        <v>425587454.83333331</v>
      </c>
      <c r="AO188" s="55">
        <f t="shared" si="19"/>
        <v>3900383850.1666665</v>
      </c>
      <c r="AP188" s="310"/>
    </row>
    <row r="189" spans="1:42" outlineLevel="1" x14ac:dyDescent="0.25">
      <c r="A189" s="128"/>
      <c r="B189" s="128"/>
      <c r="C189" s="128"/>
      <c r="D189" s="397" t="s">
        <v>1412</v>
      </c>
      <c r="E189" s="398" t="s">
        <v>1455</v>
      </c>
      <c r="F189" s="132"/>
      <c r="G189" s="128" t="s">
        <v>500</v>
      </c>
      <c r="H189" s="304" t="s">
        <v>1293</v>
      </c>
      <c r="I189" s="131">
        <v>45625</v>
      </c>
      <c r="J189" s="131">
        <v>45627</v>
      </c>
      <c r="K189" s="132" t="s">
        <v>1294</v>
      </c>
      <c r="L189" s="132">
        <v>144</v>
      </c>
      <c r="M189" s="128" t="s">
        <v>94</v>
      </c>
      <c r="N189" s="133" t="s">
        <v>66</v>
      </c>
      <c r="O189" s="132">
        <v>0</v>
      </c>
      <c r="P189" s="420"/>
      <c r="Q189" s="128" t="s">
        <v>1414</v>
      </c>
      <c r="R189" s="306" t="str">
        <f t="shared" si="17"/>
        <v>627</v>
      </c>
      <c r="S189" s="306" t="str">
        <f t="shared" si="20"/>
        <v>1906</v>
      </c>
      <c r="T189" s="132">
        <v>6274001906</v>
      </c>
      <c r="U189" s="128"/>
      <c r="V189" s="51"/>
      <c r="W189" s="307">
        <v>237926332</v>
      </c>
      <c r="X189" s="308">
        <v>6430441.405405405</v>
      </c>
      <c r="Y189" s="134">
        <v>1652266.1944444445</v>
      </c>
      <c r="Z189" s="134"/>
      <c r="AA189" s="287">
        <v>154330594</v>
      </c>
      <c r="AB189" s="134">
        <v>1652266.1944444445</v>
      </c>
      <c r="AC189" s="53">
        <v>1652266.1944444445</v>
      </c>
      <c r="AD189" s="134">
        <v>1652266.1944444445</v>
      </c>
      <c r="AE189" s="134">
        <v>1652266.1944444445</v>
      </c>
      <c r="AF189" s="134">
        <v>1652266.1944444445</v>
      </c>
      <c r="AG189" s="134">
        <v>1652266.1944444445</v>
      </c>
      <c r="AH189" s="134">
        <v>1652266.1944444445</v>
      </c>
      <c r="AI189" s="134">
        <v>1652266.1944444445</v>
      </c>
      <c r="AJ189" s="134">
        <v>1652266.1944444445</v>
      </c>
      <c r="AK189" s="134">
        <v>1652266.1944444445</v>
      </c>
      <c r="AL189" s="134">
        <v>1652266.1944444445</v>
      </c>
      <c r="AM189" s="134">
        <v>1652266.1944444445</v>
      </c>
      <c r="AN189" s="53">
        <f t="shared" si="18"/>
        <v>19827194.333333332</v>
      </c>
      <c r="AO189" s="55">
        <f t="shared" si="19"/>
        <v>134503399.66666666</v>
      </c>
      <c r="AP189" s="310"/>
    </row>
    <row r="190" spans="1:42" outlineLevel="1" x14ac:dyDescent="0.25">
      <c r="A190" s="128"/>
      <c r="B190" s="128"/>
      <c r="C190" s="128"/>
      <c r="D190" s="397" t="s">
        <v>1412</v>
      </c>
      <c r="E190" s="398" t="s">
        <v>1456</v>
      </c>
      <c r="F190" s="132"/>
      <c r="G190" s="128" t="s">
        <v>509</v>
      </c>
      <c r="H190" s="304" t="s">
        <v>1293</v>
      </c>
      <c r="I190" s="131">
        <v>45625</v>
      </c>
      <c r="J190" s="131">
        <v>45627</v>
      </c>
      <c r="K190" s="132" t="s">
        <v>717</v>
      </c>
      <c r="L190" s="132">
        <v>144</v>
      </c>
      <c r="M190" s="128" t="s">
        <v>94</v>
      </c>
      <c r="N190" s="133" t="s">
        <v>66</v>
      </c>
      <c r="O190" s="132">
        <v>0</v>
      </c>
      <c r="P190" s="420"/>
      <c r="Q190" s="128" t="s">
        <v>1414</v>
      </c>
      <c r="R190" s="306" t="str">
        <f t="shared" si="17"/>
        <v>627</v>
      </c>
      <c r="S190" s="306" t="str">
        <f t="shared" si="20"/>
        <v>1906</v>
      </c>
      <c r="T190" s="132">
        <v>6274001906</v>
      </c>
      <c r="U190" s="128"/>
      <c r="V190" s="51"/>
      <c r="W190" s="307">
        <v>198958500</v>
      </c>
      <c r="X190" s="308">
        <v>5526625</v>
      </c>
      <c r="Y190" s="134">
        <v>1381656.25</v>
      </c>
      <c r="Z190" s="134"/>
      <c r="AA190" s="287">
        <v>127112375</v>
      </c>
      <c r="AB190" s="134">
        <v>1381656.25</v>
      </c>
      <c r="AC190" s="53">
        <v>1381656.25</v>
      </c>
      <c r="AD190" s="134">
        <v>1381656.25</v>
      </c>
      <c r="AE190" s="134">
        <v>1381656.25</v>
      </c>
      <c r="AF190" s="134">
        <v>1381656.25</v>
      </c>
      <c r="AG190" s="134">
        <v>1381656.25</v>
      </c>
      <c r="AH190" s="134">
        <v>1381656.25</v>
      </c>
      <c r="AI190" s="134">
        <v>1381656.25</v>
      </c>
      <c r="AJ190" s="134">
        <v>1381656.25</v>
      </c>
      <c r="AK190" s="134">
        <v>1381656.25</v>
      </c>
      <c r="AL190" s="134">
        <v>1381656.25</v>
      </c>
      <c r="AM190" s="134">
        <v>1381656.25</v>
      </c>
      <c r="AN190" s="53">
        <f t="shared" si="18"/>
        <v>16579875</v>
      </c>
      <c r="AO190" s="55">
        <f t="shared" si="19"/>
        <v>110532500</v>
      </c>
      <c r="AP190" s="310"/>
    </row>
    <row r="191" spans="1:42" outlineLevel="1" x14ac:dyDescent="0.25">
      <c r="A191" s="128"/>
      <c r="B191" s="128"/>
      <c r="C191" s="128"/>
      <c r="D191" s="397" t="s">
        <v>1412</v>
      </c>
      <c r="E191" s="398" t="s">
        <v>1457</v>
      </c>
      <c r="F191" s="132"/>
      <c r="G191" s="128" t="s">
        <v>1458</v>
      </c>
      <c r="H191" s="304" t="s">
        <v>1293</v>
      </c>
      <c r="I191" s="131">
        <v>45625</v>
      </c>
      <c r="J191" s="131">
        <v>45627</v>
      </c>
      <c r="K191" s="132" t="s">
        <v>1294</v>
      </c>
      <c r="L191" s="132">
        <v>144</v>
      </c>
      <c r="M191" s="128" t="s">
        <v>94</v>
      </c>
      <c r="N191" s="133" t="s">
        <v>66</v>
      </c>
      <c r="O191" s="132">
        <v>0</v>
      </c>
      <c r="P191" s="420"/>
      <c r="Q191" s="128" t="s">
        <v>1414</v>
      </c>
      <c r="R191" s="306" t="str">
        <f t="shared" si="17"/>
        <v>627</v>
      </c>
      <c r="S191" s="306" t="str">
        <f t="shared" si="20"/>
        <v>1906</v>
      </c>
      <c r="T191" s="132">
        <v>6274001906</v>
      </c>
      <c r="U191" s="128"/>
      <c r="V191" s="51"/>
      <c r="W191" s="307">
        <v>1084008774</v>
      </c>
      <c r="X191" s="308">
        <v>29297534.432432432</v>
      </c>
      <c r="Y191" s="134">
        <v>7527838.708333333</v>
      </c>
      <c r="Z191" s="134"/>
      <c r="AA191" s="287">
        <v>703140827</v>
      </c>
      <c r="AB191" s="134">
        <v>7527838.708333333</v>
      </c>
      <c r="AC191" s="53">
        <v>7527838.708333333</v>
      </c>
      <c r="AD191" s="134">
        <v>7527838.708333333</v>
      </c>
      <c r="AE191" s="134">
        <v>7527838.708333333</v>
      </c>
      <c r="AF191" s="134">
        <v>7527838.708333333</v>
      </c>
      <c r="AG191" s="134">
        <v>7527838.708333333</v>
      </c>
      <c r="AH191" s="134">
        <v>7527838.708333333</v>
      </c>
      <c r="AI191" s="134">
        <v>7527838.708333333</v>
      </c>
      <c r="AJ191" s="134">
        <v>7527838.708333333</v>
      </c>
      <c r="AK191" s="134">
        <v>7527838.708333333</v>
      </c>
      <c r="AL191" s="134">
        <v>7527838.708333333</v>
      </c>
      <c r="AM191" s="134">
        <v>7527838.708333333</v>
      </c>
      <c r="AN191" s="53">
        <f t="shared" si="18"/>
        <v>90334064.499999985</v>
      </c>
      <c r="AO191" s="55">
        <f t="shared" si="19"/>
        <v>612806762.5</v>
      </c>
      <c r="AP191" s="310"/>
    </row>
    <row r="192" spans="1:42" outlineLevel="1" x14ac:dyDescent="0.25">
      <c r="A192" s="129" t="s">
        <v>1</v>
      </c>
      <c r="B192" s="302"/>
      <c r="C192" s="303"/>
      <c r="D192" s="397" t="s">
        <v>82</v>
      </c>
      <c r="E192" s="398" t="s">
        <v>1129</v>
      </c>
      <c r="F192" s="304"/>
      <c r="G192" s="128" t="s">
        <v>348</v>
      </c>
      <c r="H192" s="304" t="s">
        <v>1244</v>
      </c>
      <c r="I192" s="131">
        <v>44651</v>
      </c>
      <c r="J192" s="131">
        <v>44651</v>
      </c>
      <c r="K192" s="132" t="s">
        <v>814</v>
      </c>
      <c r="L192" s="132">
        <v>144</v>
      </c>
      <c r="M192" s="128" t="s">
        <v>94</v>
      </c>
      <c r="N192" s="133" t="s">
        <v>66</v>
      </c>
      <c r="O192" s="132">
        <v>0</v>
      </c>
      <c r="P192" s="420"/>
      <c r="Q192" s="128" t="s">
        <v>1252</v>
      </c>
      <c r="R192" s="306" t="str">
        <f t="shared" si="17"/>
        <v>627</v>
      </c>
      <c r="S192" s="306" t="str">
        <f t="shared" si="20"/>
        <v>1906</v>
      </c>
      <c r="T192" s="132">
        <v>6274001906</v>
      </c>
      <c r="U192" s="302"/>
      <c r="V192" s="51"/>
      <c r="W192" s="307">
        <v>265000000</v>
      </c>
      <c r="X192" s="308">
        <v>3680555.5555555555</v>
      </c>
      <c r="Y192" s="134">
        <v>1840277.7777777778</v>
      </c>
      <c r="Z192" s="134"/>
      <c r="AA192" s="287">
        <v>95694444</v>
      </c>
      <c r="AB192" s="134">
        <v>1840277.7777777778</v>
      </c>
      <c r="AC192" s="53">
        <v>1840277.7777777778</v>
      </c>
      <c r="AD192" s="134">
        <v>1840277.7777777778</v>
      </c>
      <c r="AE192" s="134">
        <v>1840277.7777777778</v>
      </c>
      <c r="AF192" s="134">
        <v>1840277.7777777778</v>
      </c>
      <c r="AG192" s="134">
        <v>1840277.7777777778</v>
      </c>
      <c r="AH192" s="134">
        <v>1840277.7777777778</v>
      </c>
      <c r="AI192" s="134">
        <v>1840277.7777777778</v>
      </c>
      <c r="AJ192" s="134">
        <v>1840277.7777777778</v>
      </c>
      <c r="AK192" s="134">
        <v>1840277.7777777778</v>
      </c>
      <c r="AL192" s="134">
        <v>1840277.7777777778</v>
      </c>
      <c r="AM192" s="134">
        <v>1840277.7777777778</v>
      </c>
      <c r="AN192" s="53">
        <f t="shared" si="18"/>
        <v>22083333.333333328</v>
      </c>
      <c r="AO192" s="55">
        <f t="shared" si="19"/>
        <v>73611110.666666672</v>
      </c>
      <c r="AP192" s="309"/>
    </row>
    <row r="193" spans="1:42" outlineLevel="1" x14ac:dyDescent="0.25">
      <c r="A193" s="129" t="s">
        <v>1</v>
      </c>
      <c r="B193" s="302"/>
      <c r="C193" s="303"/>
      <c r="D193" s="397" t="s">
        <v>82</v>
      </c>
      <c r="E193" s="398" t="s">
        <v>889</v>
      </c>
      <c r="F193" s="304"/>
      <c r="G193" s="128" t="s">
        <v>464</v>
      </c>
      <c r="H193" s="304" t="s">
        <v>1244</v>
      </c>
      <c r="I193" s="131">
        <v>44768</v>
      </c>
      <c r="J193" s="131">
        <v>44694</v>
      </c>
      <c r="K193" s="132" t="s">
        <v>783</v>
      </c>
      <c r="L193" s="132">
        <v>144</v>
      </c>
      <c r="M193" s="128" t="s">
        <v>94</v>
      </c>
      <c r="N193" s="133" t="s">
        <v>66</v>
      </c>
      <c r="O193" s="132">
        <v>0</v>
      </c>
      <c r="P193" s="420"/>
      <c r="Q193" s="128" t="s">
        <v>1252</v>
      </c>
      <c r="R193" s="306" t="str">
        <f t="shared" si="17"/>
        <v>627</v>
      </c>
      <c r="S193" s="306" t="str">
        <f t="shared" si="20"/>
        <v>1906</v>
      </c>
      <c r="T193" s="132">
        <v>6274001906</v>
      </c>
      <c r="U193" s="302"/>
      <c r="V193" s="51"/>
      <c r="W193" s="307">
        <v>172165000</v>
      </c>
      <c r="X193" s="308">
        <v>2869416.6666666665</v>
      </c>
      <c r="Y193" s="134">
        <v>1195590.2777777778</v>
      </c>
      <c r="Z193" s="134"/>
      <c r="AA193" s="287">
        <v>45910667</v>
      </c>
      <c r="AB193" s="134">
        <v>1195590.2777777778</v>
      </c>
      <c r="AC193" s="53">
        <v>1195590.2777777778</v>
      </c>
      <c r="AD193" s="134">
        <v>1195590.2777777778</v>
      </c>
      <c r="AE193" s="134">
        <v>1195590.2777777778</v>
      </c>
      <c r="AF193" s="134">
        <v>1195590.2777777778</v>
      </c>
      <c r="AG193" s="134">
        <v>1195590.2777777778</v>
      </c>
      <c r="AH193" s="134">
        <v>1195590.2777777778</v>
      </c>
      <c r="AI193" s="134">
        <v>1195590.2777777778</v>
      </c>
      <c r="AJ193" s="134">
        <v>1195590.2777777778</v>
      </c>
      <c r="AK193" s="134">
        <v>1195590.2777777778</v>
      </c>
      <c r="AL193" s="134">
        <v>1195590.2777777778</v>
      </c>
      <c r="AM193" s="134">
        <v>1195590.2777777778</v>
      </c>
      <c r="AN193" s="53">
        <f t="shared" si="18"/>
        <v>14347083.333333334</v>
      </c>
      <c r="AO193" s="55">
        <f t="shared" si="19"/>
        <v>31563583.666666664</v>
      </c>
      <c r="AP193" s="309"/>
    </row>
    <row r="194" spans="1:42" outlineLevel="1" x14ac:dyDescent="0.25">
      <c r="A194" s="129" t="s">
        <v>1</v>
      </c>
      <c r="B194" s="302"/>
      <c r="C194" s="303"/>
      <c r="D194" s="397" t="s">
        <v>82</v>
      </c>
      <c r="E194" s="398" t="s">
        <v>1151</v>
      </c>
      <c r="F194" s="304"/>
      <c r="G194" s="128" t="s">
        <v>354</v>
      </c>
      <c r="H194" s="304" t="s">
        <v>756</v>
      </c>
      <c r="I194" s="131">
        <v>45110</v>
      </c>
      <c r="J194" s="131">
        <v>45110</v>
      </c>
      <c r="K194" s="132" t="s">
        <v>717</v>
      </c>
      <c r="L194" s="132">
        <v>144</v>
      </c>
      <c r="M194" s="128" t="s">
        <v>94</v>
      </c>
      <c r="N194" s="133" t="s">
        <v>66</v>
      </c>
      <c r="O194" s="132">
        <v>0</v>
      </c>
      <c r="P194" s="420"/>
      <c r="Q194" s="128" t="s">
        <v>1252</v>
      </c>
      <c r="R194" s="306" t="str">
        <f t="shared" si="17"/>
        <v>627</v>
      </c>
      <c r="S194" s="306" t="str">
        <f t="shared" si="20"/>
        <v>1906</v>
      </c>
      <c r="T194" s="132">
        <v>6274001906</v>
      </c>
      <c r="U194" s="302"/>
      <c r="V194" s="51"/>
      <c r="W194" s="307">
        <v>175949315</v>
      </c>
      <c r="X194" s="308">
        <v>4887480.972222222</v>
      </c>
      <c r="Y194" s="134">
        <v>1221870.2430555555</v>
      </c>
      <c r="Z194" s="134"/>
      <c r="AA194" s="287">
        <v>29324886</v>
      </c>
      <c r="AB194" s="134">
        <v>1221870.2430555555</v>
      </c>
      <c r="AC194" s="53">
        <v>1221870.2430555555</v>
      </c>
      <c r="AD194" s="134">
        <v>1221870.2430555555</v>
      </c>
      <c r="AE194" s="134">
        <v>1221870.2430555555</v>
      </c>
      <c r="AF194" s="134">
        <v>1221870.2430555555</v>
      </c>
      <c r="AG194" s="134">
        <v>1221870.2430555555</v>
      </c>
      <c r="AH194" s="134">
        <v>1221870.2430555555</v>
      </c>
      <c r="AI194" s="134">
        <v>1221870.2430555555</v>
      </c>
      <c r="AJ194" s="134">
        <v>1221870.2430555555</v>
      </c>
      <c r="AK194" s="134">
        <v>1221870.2430555555</v>
      </c>
      <c r="AL194" s="134">
        <v>1221870.2430555555</v>
      </c>
      <c r="AM194" s="134">
        <v>1221870.2430555555</v>
      </c>
      <c r="AN194" s="53">
        <f t="shared" si="18"/>
        <v>14662442.91666667</v>
      </c>
      <c r="AO194" s="55">
        <f t="shared" si="19"/>
        <v>14662443.08333333</v>
      </c>
      <c r="AP194" s="309"/>
    </row>
    <row r="195" spans="1:42" outlineLevel="1" x14ac:dyDescent="0.25">
      <c r="A195" s="129" t="s">
        <v>1</v>
      </c>
      <c r="B195" s="302"/>
      <c r="C195" s="303"/>
      <c r="D195" s="397" t="s">
        <v>82</v>
      </c>
      <c r="E195" s="398" t="s">
        <v>663</v>
      </c>
      <c r="F195" s="304"/>
      <c r="G195" s="128" t="s">
        <v>664</v>
      </c>
      <c r="H195" s="304" t="s">
        <v>756</v>
      </c>
      <c r="I195" s="131">
        <v>45110</v>
      </c>
      <c r="J195" s="131">
        <v>45110</v>
      </c>
      <c r="K195" s="132" t="s">
        <v>717</v>
      </c>
      <c r="L195" s="132">
        <v>144</v>
      </c>
      <c r="M195" s="128" t="s">
        <v>94</v>
      </c>
      <c r="N195" s="133" t="s">
        <v>66</v>
      </c>
      <c r="O195" s="132">
        <v>0</v>
      </c>
      <c r="P195" s="420"/>
      <c r="Q195" s="128" t="s">
        <v>1252</v>
      </c>
      <c r="R195" s="306" t="str">
        <f t="shared" si="17"/>
        <v>627</v>
      </c>
      <c r="S195" s="306" t="str">
        <f t="shared" si="20"/>
        <v>1906</v>
      </c>
      <c r="T195" s="132">
        <v>6274001906</v>
      </c>
      <c r="U195" s="302"/>
      <c r="V195" s="51"/>
      <c r="W195" s="307">
        <v>203784525</v>
      </c>
      <c r="X195" s="308">
        <v>5660681.25</v>
      </c>
      <c r="Y195" s="134">
        <v>1415170.3125</v>
      </c>
      <c r="Z195" s="134"/>
      <c r="AA195" s="287">
        <v>33964087</v>
      </c>
      <c r="AB195" s="134">
        <v>1415170.3125</v>
      </c>
      <c r="AC195" s="53">
        <v>1415170.3125</v>
      </c>
      <c r="AD195" s="134">
        <v>1415170.3125</v>
      </c>
      <c r="AE195" s="134">
        <v>1415170.3125</v>
      </c>
      <c r="AF195" s="134">
        <v>1415170.3125</v>
      </c>
      <c r="AG195" s="134">
        <v>1415170.3125</v>
      </c>
      <c r="AH195" s="134">
        <v>1415170.3125</v>
      </c>
      <c r="AI195" s="134">
        <v>1415170.3125</v>
      </c>
      <c r="AJ195" s="134">
        <v>1415170.3125</v>
      </c>
      <c r="AK195" s="134">
        <v>1415170.3125</v>
      </c>
      <c r="AL195" s="134">
        <v>1415170.3125</v>
      </c>
      <c r="AM195" s="134">
        <v>1415170.3125</v>
      </c>
      <c r="AN195" s="53">
        <f t="shared" si="18"/>
        <v>16982043.75</v>
      </c>
      <c r="AO195" s="55">
        <f t="shared" si="19"/>
        <v>16982043.25</v>
      </c>
      <c r="AP195" s="309"/>
    </row>
    <row r="196" spans="1:42" outlineLevel="1" x14ac:dyDescent="0.25">
      <c r="A196" s="129" t="s">
        <v>1</v>
      </c>
      <c r="B196" s="302"/>
      <c r="C196" s="303"/>
      <c r="D196" s="397" t="s">
        <v>82</v>
      </c>
      <c r="E196" s="398" t="s">
        <v>1149</v>
      </c>
      <c r="F196" s="304"/>
      <c r="G196" s="128" t="s">
        <v>1459</v>
      </c>
      <c r="H196" s="304" t="s">
        <v>756</v>
      </c>
      <c r="I196" s="131">
        <v>45141</v>
      </c>
      <c r="J196" s="131">
        <v>45078</v>
      </c>
      <c r="K196" s="132" t="s">
        <v>717</v>
      </c>
      <c r="L196" s="132">
        <v>144</v>
      </c>
      <c r="M196" s="128" t="s">
        <v>94</v>
      </c>
      <c r="N196" s="133" t="s">
        <v>66</v>
      </c>
      <c r="O196" s="132">
        <v>0</v>
      </c>
      <c r="P196" s="420"/>
      <c r="Q196" s="128" t="s">
        <v>1252</v>
      </c>
      <c r="R196" s="306" t="str">
        <f t="shared" si="17"/>
        <v>627</v>
      </c>
      <c r="S196" s="306" t="str">
        <f t="shared" si="20"/>
        <v>1906</v>
      </c>
      <c r="T196" s="132">
        <v>6274001906</v>
      </c>
      <c r="U196" s="302"/>
      <c r="V196" s="51"/>
      <c r="W196" s="307">
        <v>380542065</v>
      </c>
      <c r="X196" s="308">
        <v>10570612.916666666</v>
      </c>
      <c r="Y196" s="134">
        <v>2642653.2291666665</v>
      </c>
      <c r="Z196" s="134"/>
      <c r="AA196" s="287">
        <v>52853065</v>
      </c>
      <c r="AB196" s="134">
        <v>2642653.2291666665</v>
      </c>
      <c r="AC196" s="53">
        <v>2642653.2291666665</v>
      </c>
      <c r="AD196" s="134">
        <v>2642653.2291666665</v>
      </c>
      <c r="AE196" s="134">
        <v>2642653.2291666665</v>
      </c>
      <c r="AF196" s="134">
        <v>2642653.2291666665</v>
      </c>
      <c r="AG196" s="134">
        <v>2642653.2291666665</v>
      </c>
      <c r="AH196" s="134">
        <v>2642653.2291666665</v>
      </c>
      <c r="AI196" s="134">
        <v>2642653.2291666665</v>
      </c>
      <c r="AJ196" s="134">
        <v>2642653.2291666665</v>
      </c>
      <c r="AK196" s="134">
        <v>2642653.2291666665</v>
      </c>
      <c r="AL196" s="134">
        <v>2642653.2291666665</v>
      </c>
      <c r="AM196" s="134">
        <v>2642653.2291666665</v>
      </c>
      <c r="AN196" s="53">
        <f t="shared" si="18"/>
        <v>31711838.750000004</v>
      </c>
      <c r="AO196" s="55">
        <f t="shared" si="19"/>
        <v>21141226.249999996</v>
      </c>
      <c r="AP196" s="309"/>
    </row>
    <row r="197" spans="1:42" outlineLevel="1" x14ac:dyDescent="0.25">
      <c r="A197" s="129" t="s">
        <v>1</v>
      </c>
      <c r="B197" s="302"/>
      <c r="C197" s="303"/>
      <c r="D197" s="397" t="s">
        <v>82</v>
      </c>
      <c r="E197" s="398" t="s">
        <v>1031</v>
      </c>
      <c r="F197" s="304"/>
      <c r="G197" s="128" t="s">
        <v>244</v>
      </c>
      <c r="H197" s="304" t="s">
        <v>756</v>
      </c>
      <c r="I197" s="131">
        <v>45110</v>
      </c>
      <c r="J197" s="131">
        <v>45110</v>
      </c>
      <c r="K197" s="132" t="s">
        <v>783</v>
      </c>
      <c r="L197" s="132">
        <v>144</v>
      </c>
      <c r="M197" s="128" t="s">
        <v>94</v>
      </c>
      <c r="N197" s="133" t="s">
        <v>66</v>
      </c>
      <c r="O197" s="132">
        <v>0</v>
      </c>
      <c r="P197" s="420"/>
      <c r="Q197" s="128" t="s">
        <v>1252</v>
      </c>
      <c r="R197" s="306" t="str">
        <f t="shared" si="17"/>
        <v>627</v>
      </c>
      <c r="S197" s="306" t="str">
        <f t="shared" si="20"/>
        <v>1906</v>
      </c>
      <c r="T197" s="132">
        <v>6274001906</v>
      </c>
      <c r="U197" s="302"/>
      <c r="V197" s="51"/>
      <c r="W197" s="307">
        <v>2135314321</v>
      </c>
      <c r="X197" s="308">
        <v>35588572.016666666</v>
      </c>
      <c r="Y197" s="134">
        <v>14828571.673611112</v>
      </c>
      <c r="Z197" s="134"/>
      <c r="AA197" s="287">
        <v>1067657161</v>
      </c>
      <c r="AB197" s="134">
        <v>14828571.673611112</v>
      </c>
      <c r="AC197" s="53">
        <v>14828571.673611112</v>
      </c>
      <c r="AD197" s="134">
        <v>14828571.673611112</v>
      </c>
      <c r="AE197" s="134">
        <v>14828571.673611112</v>
      </c>
      <c r="AF197" s="134">
        <v>14828571.673611112</v>
      </c>
      <c r="AG197" s="134">
        <v>14828571.673611112</v>
      </c>
      <c r="AH197" s="134">
        <v>14828571.673611112</v>
      </c>
      <c r="AI197" s="134">
        <v>14828571.673611112</v>
      </c>
      <c r="AJ197" s="134">
        <v>14828571.673611112</v>
      </c>
      <c r="AK197" s="134">
        <v>14828571.673611112</v>
      </c>
      <c r="AL197" s="134">
        <v>14828571.673611112</v>
      </c>
      <c r="AM197" s="134">
        <v>14828571.673611112</v>
      </c>
      <c r="AN197" s="53">
        <f t="shared" si="18"/>
        <v>177942860.08333328</v>
      </c>
      <c r="AO197" s="55">
        <f t="shared" si="19"/>
        <v>889714300.91666675</v>
      </c>
      <c r="AP197" s="309"/>
    </row>
    <row r="198" spans="1:42" outlineLevel="1" x14ac:dyDescent="0.25">
      <c r="A198" s="129" t="s">
        <v>1</v>
      </c>
      <c r="B198" s="302"/>
      <c r="C198" s="303"/>
      <c r="D198" s="397" t="s">
        <v>82</v>
      </c>
      <c r="E198" s="398" t="s">
        <v>1150</v>
      </c>
      <c r="F198" s="304"/>
      <c r="G198" s="128" t="s">
        <v>355</v>
      </c>
      <c r="H198" s="304" t="s">
        <v>756</v>
      </c>
      <c r="I198" s="131">
        <v>45141</v>
      </c>
      <c r="J198" s="131">
        <v>45108</v>
      </c>
      <c r="K198" s="132" t="s">
        <v>717</v>
      </c>
      <c r="L198" s="132">
        <v>144</v>
      </c>
      <c r="M198" s="128" t="s">
        <v>94</v>
      </c>
      <c r="N198" s="133" t="s">
        <v>66</v>
      </c>
      <c r="O198" s="132">
        <v>0</v>
      </c>
      <c r="P198" s="420"/>
      <c r="Q198" s="128" t="s">
        <v>1252</v>
      </c>
      <c r="R198" s="306" t="str">
        <f t="shared" si="17"/>
        <v>627</v>
      </c>
      <c r="S198" s="306" t="str">
        <f t="shared" si="20"/>
        <v>1906</v>
      </c>
      <c r="T198" s="132">
        <v>6274001906</v>
      </c>
      <c r="U198" s="302"/>
      <c r="V198" s="51"/>
      <c r="W198" s="307">
        <v>365416370</v>
      </c>
      <c r="X198" s="308">
        <v>10150454.722222222</v>
      </c>
      <c r="Y198" s="134">
        <v>2537613.6805555555</v>
      </c>
      <c r="Z198" s="134"/>
      <c r="AA198" s="287">
        <v>60902728</v>
      </c>
      <c r="AB198" s="134">
        <v>2537613.6805555555</v>
      </c>
      <c r="AC198" s="53">
        <v>2537613.6805555555</v>
      </c>
      <c r="AD198" s="134">
        <v>2537613.6805555555</v>
      </c>
      <c r="AE198" s="134">
        <v>2537613.6805555555</v>
      </c>
      <c r="AF198" s="134">
        <v>2537613.6805555555</v>
      </c>
      <c r="AG198" s="134">
        <v>2537613.6805555555</v>
      </c>
      <c r="AH198" s="134">
        <v>2537613.6805555555</v>
      </c>
      <c r="AI198" s="134">
        <v>2537613.6805555555</v>
      </c>
      <c r="AJ198" s="134">
        <v>2537613.6805555555</v>
      </c>
      <c r="AK198" s="134">
        <v>2537613.6805555555</v>
      </c>
      <c r="AL198" s="134">
        <v>2537613.6805555555</v>
      </c>
      <c r="AM198" s="134">
        <v>2537613.6805555555</v>
      </c>
      <c r="AN198" s="53">
        <f t="shared" si="18"/>
        <v>30451364.166666668</v>
      </c>
      <c r="AO198" s="55">
        <f t="shared" si="19"/>
        <v>30451363.833333332</v>
      </c>
      <c r="AP198" s="309"/>
    </row>
    <row r="199" spans="1:42" ht="25" outlineLevel="1" x14ac:dyDescent="0.25">
      <c r="A199" s="129" t="s">
        <v>1</v>
      </c>
      <c r="B199" s="302"/>
      <c r="C199" s="303"/>
      <c r="D199" s="397" t="s">
        <v>82</v>
      </c>
      <c r="E199" s="398" t="s">
        <v>1152</v>
      </c>
      <c r="F199" s="304"/>
      <c r="G199" s="128" t="s">
        <v>356</v>
      </c>
      <c r="H199" s="304" t="s">
        <v>756</v>
      </c>
      <c r="I199" s="131">
        <v>45139</v>
      </c>
      <c r="J199" s="131">
        <v>45139</v>
      </c>
      <c r="K199" s="132" t="s">
        <v>717</v>
      </c>
      <c r="L199" s="132">
        <v>144</v>
      </c>
      <c r="M199" s="128" t="s">
        <v>94</v>
      </c>
      <c r="N199" s="133" t="s">
        <v>66</v>
      </c>
      <c r="O199" s="132">
        <v>0</v>
      </c>
      <c r="P199" s="420"/>
      <c r="Q199" s="128" t="s">
        <v>1252</v>
      </c>
      <c r="R199" s="306" t="str">
        <f t="shared" si="17"/>
        <v>627</v>
      </c>
      <c r="S199" s="306" t="str">
        <f t="shared" si="20"/>
        <v>1906</v>
      </c>
      <c r="T199" s="132">
        <v>6274001906</v>
      </c>
      <c r="U199" s="302"/>
      <c r="V199" s="51"/>
      <c r="W199" s="307">
        <v>63755169</v>
      </c>
      <c r="X199" s="308">
        <v>1770976.9166666667</v>
      </c>
      <c r="Y199" s="134">
        <v>442744.22916666669</v>
      </c>
      <c r="Z199" s="134"/>
      <c r="AA199" s="287">
        <v>12396838</v>
      </c>
      <c r="AB199" s="134">
        <v>442744.22916666669</v>
      </c>
      <c r="AC199" s="53">
        <v>442744.22916666669</v>
      </c>
      <c r="AD199" s="134">
        <v>442744.22916666669</v>
      </c>
      <c r="AE199" s="134">
        <v>442744.22916666669</v>
      </c>
      <c r="AF199" s="134">
        <v>442744.22916666669</v>
      </c>
      <c r="AG199" s="134">
        <v>442744.22916666669</v>
      </c>
      <c r="AH199" s="134">
        <v>442744.22916666669</v>
      </c>
      <c r="AI199" s="134">
        <v>442744.22916666669</v>
      </c>
      <c r="AJ199" s="134">
        <v>442744.22916666669</v>
      </c>
      <c r="AK199" s="134">
        <v>442744.22916666669</v>
      </c>
      <c r="AL199" s="134">
        <v>442744.22916666669</v>
      </c>
      <c r="AM199" s="134">
        <v>442744.22916666669</v>
      </c>
      <c r="AN199" s="53">
        <f t="shared" si="18"/>
        <v>5312930.75</v>
      </c>
      <c r="AO199" s="55">
        <f t="shared" si="19"/>
        <v>7083907.25</v>
      </c>
      <c r="AP199" s="311" t="s">
        <v>1460</v>
      </c>
    </row>
    <row r="200" spans="1:42" outlineLevel="1" x14ac:dyDescent="0.25">
      <c r="A200" s="129" t="s">
        <v>1</v>
      </c>
      <c r="B200" s="302"/>
      <c r="C200" s="303"/>
      <c r="D200" s="397" t="s">
        <v>82</v>
      </c>
      <c r="E200" s="398" t="s">
        <v>964</v>
      </c>
      <c r="F200" s="304"/>
      <c r="G200" s="128" t="s">
        <v>476</v>
      </c>
      <c r="H200" s="304" t="s">
        <v>756</v>
      </c>
      <c r="I200" s="131">
        <v>45146</v>
      </c>
      <c r="J200" s="131">
        <v>45146</v>
      </c>
      <c r="K200" s="132" t="s">
        <v>717</v>
      </c>
      <c r="L200" s="132">
        <v>144</v>
      </c>
      <c r="M200" s="128" t="s">
        <v>94</v>
      </c>
      <c r="N200" s="133" t="s">
        <v>66</v>
      </c>
      <c r="O200" s="132">
        <v>0</v>
      </c>
      <c r="P200" s="420"/>
      <c r="Q200" s="128" t="s">
        <v>1252</v>
      </c>
      <c r="R200" s="306" t="str">
        <f t="shared" si="17"/>
        <v>627</v>
      </c>
      <c r="S200" s="306" t="str">
        <f t="shared" si="20"/>
        <v>1906</v>
      </c>
      <c r="T200" s="132">
        <v>6274001906</v>
      </c>
      <c r="U200" s="302"/>
      <c r="V200" s="51"/>
      <c r="W200" s="307">
        <v>360577908</v>
      </c>
      <c r="X200" s="308">
        <v>10016053</v>
      </c>
      <c r="Y200" s="134">
        <v>2504013.25</v>
      </c>
      <c r="Z200" s="134"/>
      <c r="AA200" s="287">
        <v>70112371</v>
      </c>
      <c r="AB200" s="134">
        <v>2504013.25</v>
      </c>
      <c r="AC200" s="53">
        <v>2504013.25</v>
      </c>
      <c r="AD200" s="134">
        <v>2504013.25</v>
      </c>
      <c r="AE200" s="134">
        <v>2504013.25</v>
      </c>
      <c r="AF200" s="134">
        <v>2504013.25</v>
      </c>
      <c r="AG200" s="134">
        <v>2504013.25</v>
      </c>
      <c r="AH200" s="134">
        <v>2504013.25</v>
      </c>
      <c r="AI200" s="134">
        <v>2504013.25</v>
      </c>
      <c r="AJ200" s="134">
        <v>2504013.25</v>
      </c>
      <c r="AK200" s="134">
        <v>2504013.25</v>
      </c>
      <c r="AL200" s="134">
        <v>2504013.25</v>
      </c>
      <c r="AM200" s="134">
        <v>2504013.25</v>
      </c>
      <c r="AN200" s="53">
        <f t="shared" si="18"/>
        <v>30048159</v>
      </c>
      <c r="AO200" s="55">
        <f t="shared" si="19"/>
        <v>40064212</v>
      </c>
      <c r="AP200" s="309"/>
    </row>
    <row r="201" spans="1:42" outlineLevel="1" x14ac:dyDescent="0.25">
      <c r="A201" s="129" t="s">
        <v>1</v>
      </c>
      <c r="B201" s="302"/>
      <c r="C201" s="303"/>
      <c r="D201" s="397" t="s">
        <v>82</v>
      </c>
      <c r="E201" s="398" t="s">
        <v>1153</v>
      </c>
      <c r="F201" s="304"/>
      <c r="G201" s="128" t="s">
        <v>357</v>
      </c>
      <c r="H201" s="304" t="s">
        <v>756</v>
      </c>
      <c r="I201" s="131">
        <v>45169</v>
      </c>
      <c r="J201" s="131">
        <v>45139</v>
      </c>
      <c r="K201" s="132" t="s">
        <v>717</v>
      </c>
      <c r="L201" s="132">
        <v>144</v>
      </c>
      <c r="M201" s="128" t="s">
        <v>94</v>
      </c>
      <c r="N201" s="133" t="s">
        <v>66</v>
      </c>
      <c r="O201" s="132">
        <v>0</v>
      </c>
      <c r="P201" s="420"/>
      <c r="Q201" s="128" t="s">
        <v>1252</v>
      </c>
      <c r="R201" s="306" t="str">
        <f t="shared" si="17"/>
        <v>627</v>
      </c>
      <c r="S201" s="306" t="str">
        <f t="shared" si="20"/>
        <v>1906</v>
      </c>
      <c r="T201" s="132">
        <v>6274001906</v>
      </c>
      <c r="U201" s="302"/>
      <c r="V201" s="51"/>
      <c r="W201" s="307">
        <v>729100000</v>
      </c>
      <c r="X201" s="308">
        <v>20252777.777777776</v>
      </c>
      <c r="Y201" s="134">
        <v>5063194.444444444</v>
      </c>
      <c r="Z201" s="134"/>
      <c r="AA201" s="287">
        <v>141769445</v>
      </c>
      <c r="AB201" s="134">
        <v>5063194.444444444</v>
      </c>
      <c r="AC201" s="53">
        <v>5063194.444444444</v>
      </c>
      <c r="AD201" s="134">
        <v>5063194.444444444</v>
      </c>
      <c r="AE201" s="134">
        <v>5063194.444444444</v>
      </c>
      <c r="AF201" s="134">
        <v>5063194.444444444</v>
      </c>
      <c r="AG201" s="134">
        <v>5063194.444444444</v>
      </c>
      <c r="AH201" s="134">
        <v>5063194.444444444</v>
      </c>
      <c r="AI201" s="134">
        <v>5063194.444444444</v>
      </c>
      <c r="AJ201" s="134">
        <v>5063194.444444444</v>
      </c>
      <c r="AK201" s="134">
        <v>5063194.444444444</v>
      </c>
      <c r="AL201" s="134">
        <v>5063194.444444444</v>
      </c>
      <c r="AM201" s="134">
        <v>5063194.444444444</v>
      </c>
      <c r="AN201" s="53">
        <f t="shared" si="18"/>
        <v>60758333.333333343</v>
      </c>
      <c r="AO201" s="55">
        <f t="shared" si="19"/>
        <v>81011111.666666657</v>
      </c>
      <c r="AP201" s="311" t="s">
        <v>1437</v>
      </c>
    </row>
    <row r="202" spans="1:42" outlineLevel="1" x14ac:dyDescent="0.25">
      <c r="A202" s="129" t="s">
        <v>1</v>
      </c>
      <c r="B202" s="302"/>
      <c r="C202" s="303"/>
      <c r="D202" s="397" t="s">
        <v>82</v>
      </c>
      <c r="E202" s="398" t="s">
        <v>962</v>
      </c>
      <c r="F202" s="304"/>
      <c r="G202" s="128" t="s">
        <v>477</v>
      </c>
      <c r="H202" s="304" t="s">
        <v>756</v>
      </c>
      <c r="I202" s="131">
        <v>45139</v>
      </c>
      <c r="J202" s="131">
        <v>45139</v>
      </c>
      <c r="K202" s="132" t="s">
        <v>717</v>
      </c>
      <c r="L202" s="132">
        <v>144</v>
      </c>
      <c r="M202" s="128" t="s">
        <v>94</v>
      </c>
      <c r="N202" s="133" t="s">
        <v>66</v>
      </c>
      <c r="O202" s="132">
        <v>0</v>
      </c>
      <c r="P202" s="420"/>
      <c r="Q202" s="128" t="s">
        <v>1252</v>
      </c>
      <c r="R202" s="306" t="str">
        <f t="shared" si="17"/>
        <v>627</v>
      </c>
      <c r="S202" s="306" t="str">
        <f t="shared" si="20"/>
        <v>1906</v>
      </c>
      <c r="T202" s="132">
        <v>6274001906</v>
      </c>
      <c r="U202" s="302"/>
      <c r="V202" s="51"/>
      <c r="W202" s="307">
        <v>460772000</v>
      </c>
      <c r="X202" s="308">
        <v>12799222.222222222</v>
      </c>
      <c r="Y202" s="134">
        <v>3199805.5555555555</v>
      </c>
      <c r="Z202" s="134"/>
      <c r="AA202" s="287">
        <v>89594555</v>
      </c>
      <c r="AB202" s="134">
        <v>3199805.5555555555</v>
      </c>
      <c r="AC202" s="53">
        <v>3199805.5555555555</v>
      </c>
      <c r="AD202" s="134">
        <v>3199805.5555555555</v>
      </c>
      <c r="AE202" s="134">
        <v>3199805.5555555555</v>
      </c>
      <c r="AF202" s="134">
        <v>3199805.5555555555</v>
      </c>
      <c r="AG202" s="134">
        <v>3199805.5555555555</v>
      </c>
      <c r="AH202" s="134">
        <v>3199805.5555555555</v>
      </c>
      <c r="AI202" s="134">
        <v>3199805.5555555555</v>
      </c>
      <c r="AJ202" s="134">
        <v>3199805.5555555555</v>
      </c>
      <c r="AK202" s="134">
        <v>3199805.5555555555</v>
      </c>
      <c r="AL202" s="134">
        <v>3199805.5555555555</v>
      </c>
      <c r="AM202" s="134">
        <v>3199805.5555555555</v>
      </c>
      <c r="AN202" s="53">
        <f t="shared" si="18"/>
        <v>38397666.666666664</v>
      </c>
      <c r="AO202" s="55">
        <f t="shared" si="19"/>
        <v>51196888.333333336</v>
      </c>
      <c r="AP202" s="309"/>
    </row>
    <row r="203" spans="1:42" outlineLevel="1" x14ac:dyDescent="0.25">
      <c r="A203" s="129" t="s">
        <v>1</v>
      </c>
      <c r="B203" s="302"/>
      <c r="C203" s="303"/>
      <c r="D203" s="397" t="s">
        <v>82</v>
      </c>
      <c r="E203" s="398" t="s">
        <v>1157</v>
      </c>
      <c r="F203" s="304"/>
      <c r="G203" s="128" t="s">
        <v>403</v>
      </c>
      <c r="H203" s="304" t="s">
        <v>756</v>
      </c>
      <c r="I203" s="131">
        <v>45170</v>
      </c>
      <c r="J203" s="131">
        <v>45170</v>
      </c>
      <c r="K203" s="132" t="s">
        <v>783</v>
      </c>
      <c r="L203" s="132">
        <v>144</v>
      </c>
      <c r="M203" s="128" t="s">
        <v>94</v>
      </c>
      <c r="N203" s="133" t="s">
        <v>66</v>
      </c>
      <c r="O203" s="132">
        <v>0</v>
      </c>
      <c r="P203" s="420"/>
      <c r="Q203" s="128" t="s">
        <v>1252</v>
      </c>
      <c r="R203" s="306" t="str">
        <f t="shared" si="17"/>
        <v>627</v>
      </c>
      <c r="S203" s="306" t="str">
        <f t="shared" si="20"/>
        <v>1906</v>
      </c>
      <c r="T203" s="132">
        <v>6274001906</v>
      </c>
      <c r="U203" s="302"/>
      <c r="V203" s="51"/>
      <c r="W203" s="307">
        <v>2396767041</v>
      </c>
      <c r="X203" s="308">
        <v>39946117.350000001</v>
      </c>
      <c r="Y203" s="134">
        <v>16644215.5625</v>
      </c>
      <c r="Z203" s="134"/>
      <c r="AA203" s="287">
        <v>1278275756</v>
      </c>
      <c r="AB203" s="134">
        <v>16644215.5625</v>
      </c>
      <c r="AC203" s="53">
        <v>16644215.5625</v>
      </c>
      <c r="AD203" s="134">
        <v>16644215.5625</v>
      </c>
      <c r="AE203" s="134">
        <v>16644215.5625</v>
      </c>
      <c r="AF203" s="134">
        <v>16644215.5625</v>
      </c>
      <c r="AG203" s="134">
        <v>16644215.5625</v>
      </c>
      <c r="AH203" s="134">
        <v>16644215.5625</v>
      </c>
      <c r="AI203" s="134">
        <v>16644215.5625</v>
      </c>
      <c r="AJ203" s="134">
        <v>16644215.5625</v>
      </c>
      <c r="AK203" s="134">
        <v>16644215.5625</v>
      </c>
      <c r="AL203" s="134">
        <v>16644215.5625</v>
      </c>
      <c r="AM203" s="134">
        <v>16644215.5625</v>
      </c>
      <c r="AN203" s="53">
        <f t="shared" si="18"/>
        <v>199730586.75</v>
      </c>
      <c r="AO203" s="55">
        <f t="shared" si="19"/>
        <v>1078545169.25</v>
      </c>
      <c r="AP203" s="311" t="s">
        <v>1437</v>
      </c>
    </row>
    <row r="204" spans="1:42" ht="25" outlineLevel="1" x14ac:dyDescent="0.25">
      <c r="A204" s="129" t="s">
        <v>1</v>
      </c>
      <c r="B204" s="302"/>
      <c r="C204" s="303"/>
      <c r="D204" s="397" t="s">
        <v>82</v>
      </c>
      <c r="E204" s="398" t="s">
        <v>1156</v>
      </c>
      <c r="F204" s="304"/>
      <c r="G204" s="128" t="s">
        <v>360</v>
      </c>
      <c r="H204" s="304" t="s">
        <v>756</v>
      </c>
      <c r="I204" s="131">
        <v>45170</v>
      </c>
      <c r="J204" s="131">
        <v>45170</v>
      </c>
      <c r="K204" s="132" t="s">
        <v>783</v>
      </c>
      <c r="L204" s="132">
        <v>144</v>
      </c>
      <c r="M204" s="128" t="s">
        <v>94</v>
      </c>
      <c r="N204" s="133" t="s">
        <v>66</v>
      </c>
      <c r="O204" s="132">
        <v>0</v>
      </c>
      <c r="P204" s="420"/>
      <c r="Q204" s="128" t="s">
        <v>1252</v>
      </c>
      <c r="R204" s="306" t="str">
        <f t="shared" si="17"/>
        <v>627</v>
      </c>
      <c r="S204" s="306" t="str">
        <f t="shared" si="20"/>
        <v>1906</v>
      </c>
      <c r="T204" s="132">
        <v>6274001906</v>
      </c>
      <c r="U204" s="302"/>
      <c r="V204" s="51"/>
      <c r="W204" s="307">
        <v>1272618024</v>
      </c>
      <c r="X204" s="308">
        <v>21210300.399999999</v>
      </c>
      <c r="Y204" s="134">
        <v>8837625.166666666</v>
      </c>
      <c r="Z204" s="134"/>
      <c r="AA204" s="287">
        <v>678729612</v>
      </c>
      <c r="AB204" s="134">
        <v>8837625.166666666</v>
      </c>
      <c r="AC204" s="53">
        <v>8837625.166666666</v>
      </c>
      <c r="AD204" s="134">
        <v>8837625.166666666</v>
      </c>
      <c r="AE204" s="134">
        <v>8837625.166666666</v>
      </c>
      <c r="AF204" s="134">
        <v>8837625.166666666</v>
      </c>
      <c r="AG204" s="134">
        <v>8837625.166666666</v>
      </c>
      <c r="AH204" s="134">
        <v>8837625.166666666</v>
      </c>
      <c r="AI204" s="134">
        <v>8837625.166666666</v>
      </c>
      <c r="AJ204" s="134">
        <v>8837625.166666666</v>
      </c>
      <c r="AK204" s="134">
        <v>8837625.166666666</v>
      </c>
      <c r="AL204" s="134">
        <v>8837625.166666666</v>
      </c>
      <c r="AM204" s="134">
        <v>8837625.166666666</v>
      </c>
      <c r="AN204" s="53">
        <f t="shared" si="18"/>
        <v>106051502.00000001</v>
      </c>
      <c r="AO204" s="55">
        <f t="shared" si="19"/>
        <v>572678110</v>
      </c>
      <c r="AP204" s="311" t="s">
        <v>1461</v>
      </c>
    </row>
    <row r="205" spans="1:42" outlineLevel="1" x14ac:dyDescent="0.25">
      <c r="A205" s="129" t="s">
        <v>1</v>
      </c>
      <c r="B205" s="302"/>
      <c r="C205" s="303"/>
      <c r="D205" s="397" t="s">
        <v>82</v>
      </c>
      <c r="E205" s="398" t="s">
        <v>967</v>
      </c>
      <c r="F205" s="304"/>
      <c r="G205" s="128" t="s">
        <v>478</v>
      </c>
      <c r="H205" s="304" t="s">
        <v>1244</v>
      </c>
      <c r="I205" s="131">
        <v>45200</v>
      </c>
      <c r="J205" s="131">
        <v>45200</v>
      </c>
      <c r="K205" s="132" t="s">
        <v>783</v>
      </c>
      <c r="L205" s="132">
        <v>144</v>
      </c>
      <c r="M205" s="128" t="s">
        <v>94</v>
      </c>
      <c r="N205" s="133" t="s">
        <v>66</v>
      </c>
      <c r="O205" s="132">
        <v>0</v>
      </c>
      <c r="P205" s="420"/>
      <c r="Q205" s="128" t="s">
        <v>1252</v>
      </c>
      <c r="R205" s="306" t="str">
        <f t="shared" si="17"/>
        <v>627</v>
      </c>
      <c r="S205" s="306" t="str">
        <f t="shared" si="20"/>
        <v>1906</v>
      </c>
      <c r="T205" s="132">
        <v>6274001906</v>
      </c>
      <c r="U205" s="302"/>
      <c r="V205" s="51"/>
      <c r="W205" s="307">
        <v>409250000</v>
      </c>
      <c r="X205" s="308">
        <v>6820833.333333333</v>
      </c>
      <c r="Y205" s="134">
        <v>2842013.888888889</v>
      </c>
      <c r="Z205" s="134"/>
      <c r="AA205" s="287">
        <v>225087500</v>
      </c>
      <c r="AB205" s="134">
        <v>2842013.888888889</v>
      </c>
      <c r="AC205" s="53">
        <v>2842013.888888889</v>
      </c>
      <c r="AD205" s="134">
        <v>2842013.888888889</v>
      </c>
      <c r="AE205" s="134">
        <v>2842013.888888889</v>
      </c>
      <c r="AF205" s="134">
        <v>2842013.888888889</v>
      </c>
      <c r="AG205" s="134">
        <v>2842013.888888889</v>
      </c>
      <c r="AH205" s="134">
        <v>2842013.888888889</v>
      </c>
      <c r="AI205" s="134">
        <v>2842013.888888889</v>
      </c>
      <c r="AJ205" s="134">
        <v>2842013.888888889</v>
      </c>
      <c r="AK205" s="134">
        <v>2842013.888888889</v>
      </c>
      <c r="AL205" s="134">
        <v>2842013.888888889</v>
      </c>
      <c r="AM205" s="134">
        <v>2842013.888888889</v>
      </c>
      <c r="AN205" s="53">
        <f t="shared" si="18"/>
        <v>34104166.666666664</v>
      </c>
      <c r="AO205" s="55">
        <f t="shared" si="19"/>
        <v>190983333.33333334</v>
      </c>
      <c r="AP205" s="309"/>
    </row>
    <row r="206" spans="1:42" outlineLevel="1" x14ac:dyDescent="0.25">
      <c r="A206" s="129" t="s">
        <v>1</v>
      </c>
      <c r="B206" s="302"/>
      <c r="C206" s="303"/>
      <c r="D206" s="397" t="s">
        <v>82</v>
      </c>
      <c r="E206" s="398" t="s">
        <v>971</v>
      </c>
      <c r="F206" s="304"/>
      <c r="G206" s="128" t="s">
        <v>482</v>
      </c>
      <c r="H206" s="304" t="s">
        <v>1244</v>
      </c>
      <c r="I206" s="131">
        <v>45260</v>
      </c>
      <c r="J206" s="131">
        <v>45231</v>
      </c>
      <c r="K206" s="132" t="s">
        <v>1247</v>
      </c>
      <c r="L206" s="132">
        <v>144</v>
      </c>
      <c r="M206" s="128" t="s">
        <v>94</v>
      </c>
      <c r="N206" s="133" t="s">
        <v>66</v>
      </c>
      <c r="O206" s="132">
        <v>0</v>
      </c>
      <c r="P206" s="420"/>
      <c r="Q206" s="128" t="s">
        <v>1252</v>
      </c>
      <c r="R206" s="306" t="str">
        <f t="shared" si="17"/>
        <v>627</v>
      </c>
      <c r="S206" s="306" t="str">
        <f t="shared" si="20"/>
        <v>1906</v>
      </c>
      <c r="T206" s="132">
        <v>6274001906</v>
      </c>
      <c r="U206" s="302"/>
      <c r="V206" s="51"/>
      <c r="W206" s="307">
        <v>374180000</v>
      </c>
      <c r="X206" s="308">
        <v>3897708.3333333335</v>
      </c>
      <c r="Y206" s="134">
        <v>2598472.222222222</v>
      </c>
      <c r="Z206" s="134"/>
      <c r="AA206" s="287">
        <v>272839583</v>
      </c>
      <c r="AB206" s="134">
        <v>2598472.222222222</v>
      </c>
      <c r="AC206" s="53">
        <v>2598472.222222222</v>
      </c>
      <c r="AD206" s="134">
        <v>2598472.222222222</v>
      </c>
      <c r="AE206" s="134">
        <v>2598472.222222222</v>
      </c>
      <c r="AF206" s="134">
        <v>2598472.222222222</v>
      </c>
      <c r="AG206" s="134">
        <v>2598472.222222222</v>
      </c>
      <c r="AH206" s="134">
        <v>2598472.222222222</v>
      </c>
      <c r="AI206" s="134">
        <v>2598472.222222222</v>
      </c>
      <c r="AJ206" s="134">
        <v>2598472.222222222</v>
      </c>
      <c r="AK206" s="134">
        <v>2598472.222222222</v>
      </c>
      <c r="AL206" s="134">
        <v>2598472.222222222</v>
      </c>
      <c r="AM206" s="134">
        <v>2598472.222222222</v>
      </c>
      <c r="AN206" s="53">
        <f t="shared" si="18"/>
        <v>31181666.666666672</v>
      </c>
      <c r="AO206" s="55">
        <f t="shared" si="19"/>
        <v>241657916.33333331</v>
      </c>
      <c r="AP206" s="309"/>
    </row>
    <row r="207" spans="1:42" outlineLevel="1" x14ac:dyDescent="0.25">
      <c r="A207" s="129" t="s">
        <v>1</v>
      </c>
      <c r="B207" s="302"/>
      <c r="C207" s="303"/>
      <c r="D207" s="397" t="s">
        <v>82</v>
      </c>
      <c r="E207" s="398" t="s">
        <v>1161</v>
      </c>
      <c r="F207" s="304"/>
      <c r="G207" s="128" t="s">
        <v>364</v>
      </c>
      <c r="H207" s="304" t="s">
        <v>1244</v>
      </c>
      <c r="I207" s="131">
        <v>45291</v>
      </c>
      <c r="J207" s="131">
        <v>45261</v>
      </c>
      <c r="K207" s="132" t="s">
        <v>783</v>
      </c>
      <c r="L207" s="132">
        <v>144</v>
      </c>
      <c r="M207" s="128" t="s">
        <v>94</v>
      </c>
      <c r="N207" s="133" t="s">
        <v>66</v>
      </c>
      <c r="O207" s="132">
        <v>0</v>
      </c>
      <c r="P207" s="420"/>
      <c r="Q207" s="128" t="s">
        <v>1252</v>
      </c>
      <c r="R207" s="306" t="str">
        <f t="shared" si="17"/>
        <v>627</v>
      </c>
      <c r="S207" s="306" t="str">
        <f t="shared" si="20"/>
        <v>1906</v>
      </c>
      <c r="T207" s="132">
        <v>6274001906</v>
      </c>
      <c r="U207" s="302"/>
      <c r="V207" s="51"/>
      <c r="W207" s="307">
        <v>411877593</v>
      </c>
      <c r="X207" s="308">
        <v>6864626.5499999998</v>
      </c>
      <c r="Y207" s="134">
        <v>2860261.0625</v>
      </c>
      <c r="Z207" s="134"/>
      <c r="AA207" s="287">
        <v>240463747</v>
      </c>
      <c r="AB207" s="134">
        <v>2860261.0625</v>
      </c>
      <c r="AC207" s="53">
        <v>2860261.0625</v>
      </c>
      <c r="AD207" s="134">
        <v>2860261.0625</v>
      </c>
      <c r="AE207" s="134">
        <v>2860261.0625</v>
      </c>
      <c r="AF207" s="134">
        <v>2860261.0625</v>
      </c>
      <c r="AG207" s="134">
        <v>2860261.0625</v>
      </c>
      <c r="AH207" s="134">
        <v>2860261.0625</v>
      </c>
      <c r="AI207" s="134">
        <v>2860261.0625</v>
      </c>
      <c r="AJ207" s="134">
        <v>2860261.0625</v>
      </c>
      <c r="AK207" s="134">
        <v>2860261.0625</v>
      </c>
      <c r="AL207" s="134">
        <v>2860261.0625</v>
      </c>
      <c r="AM207" s="134">
        <v>2860261.0625</v>
      </c>
      <c r="AN207" s="53">
        <f t="shared" si="18"/>
        <v>34323132.75</v>
      </c>
      <c r="AO207" s="55">
        <f t="shared" si="19"/>
        <v>206140614.25</v>
      </c>
      <c r="AP207" s="309"/>
    </row>
    <row r="208" spans="1:42" outlineLevel="1" x14ac:dyDescent="0.25">
      <c r="A208" s="129" t="s">
        <v>1</v>
      </c>
      <c r="B208" s="302"/>
      <c r="C208" s="303"/>
      <c r="D208" s="397" t="s">
        <v>82</v>
      </c>
      <c r="E208" s="398" t="s">
        <v>973</v>
      </c>
      <c r="F208" s="304"/>
      <c r="G208" s="128" t="s">
        <v>1462</v>
      </c>
      <c r="H208" s="304" t="s">
        <v>1244</v>
      </c>
      <c r="I208" s="131">
        <v>45291</v>
      </c>
      <c r="J208" s="131">
        <v>45261</v>
      </c>
      <c r="K208" s="132" t="s">
        <v>1247</v>
      </c>
      <c r="L208" s="132">
        <v>144</v>
      </c>
      <c r="M208" s="128" t="s">
        <v>94</v>
      </c>
      <c r="N208" s="133" t="s">
        <v>66</v>
      </c>
      <c r="O208" s="132">
        <v>0</v>
      </c>
      <c r="P208" s="420"/>
      <c r="Q208" s="128" t="s">
        <v>1252</v>
      </c>
      <c r="R208" s="306" t="str">
        <f t="shared" si="17"/>
        <v>627</v>
      </c>
      <c r="S208" s="306" t="str">
        <f t="shared" si="20"/>
        <v>1906</v>
      </c>
      <c r="T208" s="132">
        <v>6274001906</v>
      </c>
      <c r="U208" s="302"/>
      <c r="V208" s="51"/>
      <c r="W208" s="307">
        <v>187287621</v>
      </c>
      <c r="X208" s="308">
        <v>1950912.71875</v>
      </c>
      <c r="Y208" s="134">
        <v>1300608.4791666667</v>
      </c>
      <c r="Z208" s="134"/>
      <c r="AA208" s="287">
        <v>138530556</v>
      </c>
      <c r="AB208" s="134">
        <v>1300608.4791666667</v>
      </c>
      <c r="AC208" s="53">
        <v>1300608.4791666667</v>
      </c>
      <c r="AD208" s="134">
        <v>1300608.4791666667</v>
      </c>
      <c r="AE208" s="134">
        <v>1300608.4791666667</v>
      </c>
      <c r="AF208" s="134">
        <v>1300608.4791666667</v>
      </c>
      <c r="AG208" s="134">
        <v>1300608.4791666667</v>
      </c>
      <c r="AH208" s="134">
        <v>1300608.4791666667</v>
      </c>
      <c r="AI208" s="134">
        <v>1300608.4791666667</v>
      </c>
      <c r="AJ208" s="134">
        <v>1300608.4791666667</v>
      </c>
      <c r="AK208" s="134">
        <v>1300608.4791666667</v>
      </c>
      <c r="AL208" s="134">
        <v>1300608.4791666667</v>
      </c>
      <c r="AM208" s="134">
        <v>1300608.4791666667</v>
      </c>
      <c r="AN208" s="53">
        <f t="shared" si="18"/>
        <v>15607301.749999998</v>
      </c>
      <c r="AO208" s="55">
        <f t="shared" si="19"/>
        <v>122923254.25</v>
      </c>
      <c r="AP208" s="309"/>
    </row>
    <row r="209" spans="1:42" outlineLevel="1" x14ac:dyDescent="0.25">
      <c r="A209" s="129" t="s">
        <v>1</v>
      </c>
      <c r="B209" s="302"/>
      <c r="C209" s="303"/>
      <c r="D209" s="397" t="s">
        <v>82</v>
      </c>
      <c r="E209" s="398" t="s">
        <v>979</v>
      </c>
      <c r="F209" s="304"/>
      <c r="G209" s="128" t="s">
        <v>602</v>
      </c>
      <c r="H209" s="304" t="s">
        <v>756</v>
      </c>
      <c r="I209" s="131">
        <v>45352</v>
      </c>
      <c r="J209" s="131">
        <v>45383</v>
      </c>
      <c r="K209" s="132" t="s">
        <v>1228</v>
      </c>
      <c r="L209" s="132">
        <v>180</v>
      </c>
      <c r="M209" s="128" t="s">
        <v>94</v>
      </c>
      <c r="N209" s="133" t="s">
        <v>66</v>
      </c>
      <c r="O209" s="132">
        <v>0</v>
      </c>
      <c r="P209" s="420"/>
      <c r="Q209" s="128" t="s">
        <v>1252</v>
      </c>
      <c r="R209" s="306" t="str">
        <f t="shared" si="17"/>
        <v>627</v>
      </c>
      <c r="S209" s="306" t="str">
        <f t="shared" si="20"/>
        <v>1906</v>
      </c>
      <c r="T209" s="132">
        <v>6274001906</v>
      </c>
      <c r="U209" s="302"/>
      <c r="V209" s="51"/>
      <c r="W209" s="307">
        <v>6912429918</v>
      </c>
      <c r="X209" s="308">
        <v>57603582.649999999</v>
      </c>
      <c r="Y209" s="134">
        <v>38402388.43333333</v>
      </c>
      <c r="Z209" s="134"/>
      <c r="AA209" s="287">
        <v>5702754682</v>
      </c>
      <c r="AB209" s="134">
        <v>38402388.43333333</v>
      </c>
      <c r="AC209" s="53">
        <v>38402388.43333333</v>
      </c>
      <c r="AD209" s="134">
        <v>38402388.43333333</v>
      </c>
      <c r="AE209" s="134">
        <v>38402388.43333333</v>
      </c>
      <c r="AF209" s="134">
        <v>38402388.43333333</v>
      </c>
      <c r="AG209" s="134">
        <v>38402388.43333333</v>
      </c>
      <c r="AH209" s="134">
        <v>38402388.43333333</v>
      </c>
      <c r="AI209" s="134">
        <v>38402388.43333333</v>
      </c>
      <c r="AJ209" s="134">
        <v>38402388.43333333</v>
      </c>
      <c r="AK209" s="134">
        <v>38402388.43333333</v>
      </c>
      <c r="AL209" s="134">
        <v>38402388.43333333</v>
      </c>
      <c r="AM209" s="134">
        <v>38402388.43333333</v>
      </c>
      <c r="AN209" s="53">
        <f t="shared" si="18"/>
        <v>460828661.19999999</v>
      </c>
      <c r="AO209" s="55">
        <f t="shared" si="19"/>
        <v>5241926020.8000002</v>
      </c>
      <c r="AP209" s="309"/>
    </row>
    <row r="210" spans="1:42" ht="37.5" outlineLevel="1" x14ac:dyDescent="0.25">
      <c r="A210" s="129" t="s">
        <v>1</v>
      </c>
      <c r="B210" s="302"/>
      <c r="C210" s="303"/>
      <c r="D210" s="397" t="s">
        <v>82</v>
      </c>
      <c r="E210" s="398" t="s">
        <v>1162</v>
      </c>
      <c r="F210" s="304"/>
      <c r="G210" s="129" t="s">
        <v>1612</v>
      </c>
      <c r="H210" s="304" t="s">
        <v>756</v>
      </c>
      <c r="I210" s="131">
        <v>45352</v>
      </c>
      <c r="J210" s="131">
        <v>45383</v>
      </c>
      <c r="K210" s="132" t="s">
        <v>783</v>
      </c>
      <c r="L210" s="132">
        <v>144</v>
      </c>
      <c r="M210" s="128" t="s">
        <v>94</v>
      </c>
      <c r="N210" s="133" t="s">
        <v>66</v>
      </c>
      <c r="O210" s="132">
        <v>0</v>
      </c>
      <c r="P210" s="420"/>
      <c r="Q210" s="128" t="s">
        <v>1252</v>
      </c>
      <c r="R210" s="306" t="str">
        <f t="shared" si="17"/>
        <v>627</v>
      </c>
      <c r="S210" s="306" t="str">
        <f t="shared" si="20"/>
        <v>1906</v>
      </c>
      <c r="T210" s="132">
        <v>6274001906</v>
      </c>
      <c r="U210" s="302"/>
      <c r="V210" s="51"/>
      <c r="W210" s="307">
        <v>751500302</v>
      </c>
      <c r="X210" s="308">
        <v>12525005.033333333</v>
      </c>
      <c r="Y210" s="134">
        <v>5218752.097222222</v>
      </c>
      <c r="Z210" s="134"/>
      <c r="AA210" s="287">
        <v>488475197</v>
      </c>
      <c r="AB210" s="134">
        <v>5218752.097222222</v>
      </c>
      <c r="AC210" s="53">
        <v>5218752.097222222</v>
      </c>
      <c r="AD210" s="134">
        <v>5218752.097222222</v>
      </c>
      <c r="AE210" s="134">
        <v>5218752.097222222</v>
      </c>
      <c r="AF210" s="134">
        <v>5218752.097222222</v>
      </c>
      <c r="AG210" s="134">
        <v>5218752.097222222</v>
      </c>
      <c r="AH210" s="134">
        <v>5218752.097222222</v>
      </c>
      <c r="AI210" s="134">
        <v>5218752.097222222</v>
      </c>
      <c r="AJ210" s="134">
        <v>5218752.097222222</v>
      </c>
      <c r="AK210" s="134">
        <v>5218752.097222222</v>
      </c>
      <c r="AL210" s="134">
        <v>5218752.097222222</v>
      </c>
      <c r="AM210" s="134">
        <v>5218752.097222222</v>
      </c>
      <c r="AN210" s="53">
        <f t="shared" si="18"/>
        <v>62625025.166666679</v>
      </c>
      <c r="AO210" s="55">
        <f t="shared" si="19"/>
        <v>425850171.83333331</v>
      </c>
      <c r="AP210" s="311" t="s">
        <v>1463</v>
      </c>
    </row>
    <row r="211" spans="1:42" outlineLevel="1" x14ac:dyDescent="0.25">
      <c r="A211" s="129" t="s">
        <v>1</v>
      </c>
      <c r="B211" s="302"/>
      <c r="C211" s="303"/>
      <c r="D211" s="397" t="s">
        <v>82</v>
      </c>
      <c r="E211" s="398" t="s">
        <v>980</v>
      </c>
      <c r="F211" s="304"/>
      <c r="G211" s="128" t="s">
        <v>603</v>
      </c>
      <c r="H211" s="304" t="s">
        <v>756</v>
      </c>
      <c r="I211" s="131">
        <v>45352</v>
      </c>
      <c r="J211" s="131">
        <v>45383</v>
      </c>
      <c r="K211" s="132" t="s">
        <v>717</v>
      </c>
      <c r="L211" s="132">
        <v>144</v>
      </c>
      <c r="M211" s="128" t="s">
        <v>94</v>
      </c>
      <c r="N211" s="133" t="s">
        <v>66</v>
      </c>
      <c r="O211" s="132">
        <v>0</v>
      </c>
      <c r="P211" s="420"/>
      <c r="Q211" s="128" t="s">
        <v>1252</v>
      </c>
      <c r="R211" s="306" t="str">
        <f t="shared" si="17"/>
        <v>627</v>
      </c>
      <c r="S211" s="306" t="str">
        <f t="shared" si="20"/>
        <v>1906</v>
      </c>
      <c r="T211" s="132">
        <v>6274001906</v>
      </c>
      <c r="U211" s="302"/>
      <c r="V211" s="51"/>
      <c r="W211" s="307">
        <v>183912103</v>
      </c>
      <c r="X211" s="308">
        <v>5108669.527777778</v>
      </c>
      <c r="Y211" s="134">
        <v>1277167.3819444445</v>
      </c>
      <c r="Z211" s="134"/>
      <c r="AA211" s="287">
        <v>76630043</v>
      </c>
      <c r="AB211" s="134">
        <v>1277167.3819444445</v>
      </c>
      <c r="AC211" s="53">
        <v>1277167.3819444445</v>
      </c>
      <c r="AD211" s="134">
        <v>1277167.3819444445</v>
      </c>
      <c r="AE211" s="134">
        <v>1277167.3819444445</v>
      </c>
      <c r="AF211" s="134">
        <v>1277167.3819444445</v>
      </c>
      <c r="AG211" s="134">
        <v>1277167.3819444445</v>
      </c>
      <c r="AH211" s="134">
        <v>1277167.3819444445</v>
      </c>
      <c r="AI211" s="134">
        <v>1277167.3819444445</v>
      </c>
      <c r="AJ211" s="134">
        <v>1277167.3819444445</v>
      </c>
      <c r="AK211" s="134">
        <v>1277167.3819444445</v>
      </c>
      <c r="AL211" s="134">
        <v>1277167.3819444445</v>
      </c>
      <c r="AM211" s="134">
        <v>1277167.3819444445</v>
      </c>
      <c r="AN211" s="53">
        <f t="shared" si="18"/>
        <v>15326008.58333333</v>
      </c>
      <c r="AO211" s="55">
        <f t="shared" si="19"/>
        <v>61304034.416666672</v>
      </c>
      <c r="AP211" s="309"/>
    </row>
    <row r="212" spans="1:42" outlineLevel="1" x14ac:dyDescent="0.25">
      <c r="A212" s="129" t="s">
        <v>1</v>
      </c>
      <c r="B212" s="302"/>
      <c r="C212" s="303"/>
      <c r="D212" s="397" t="s">
        <v>82</v>
      </c>
      <c r="E212" s="398" t="s">
        <v>981</v>
      </c>
      <c r="F212" s="304"/>
      <c r="G212" s="128" t="s">
        <v>604</v>
      </c>
      <c r="H212" s="304" t="s">
        <v>756</v>
      </c>
      <c r="I212" s="131">
        <v>45352</v>
      </c>
      <c r="J212" s="131">
        <v>45383</v>
      </c>
      <c r="K212" s="132" t="s">
        <v>717</v>
      </c>
      <c r="L212" s="132">
        <v>144</v>
      </c>
      <c r="M212" s="128" t="s">
        <v>94</v>
      </c>
      <c r="N212" s="133" t="s">
        <v>66</v>
      </c>
      <c r="O212" s="132">
        <v>0</v>
      </c>
      <c r="P212" s="420"/>
      <c r="Q212" s="128" t="s">
        <v>1252</v>
      </c>
      <c r="R212" s="306" t="str">
        <f t="shared" si="17"/>
        <v>627</v>
      </c>
      <c r="S212" s="306" t="str">
        <f t="shared" si="20"/>
        <v>1906</v>
      </c>
      <c r="T212" s="132">
        <v>6274001906</v>
      </c>
      <c r="U212" s="302"/>
      <c r="V212" s="51"/>
      <c r="W212" s="307">
        <v>82950000</v>
      </c>
      <c r="X212" s="308">
        <v>2304166.6666666665</v>
      </c>
      <c r="Y212" s="134">
        <v>576041.66666666663</v>
      </c>
      <c r="Z212" s="134"/>
      <c r="AA212" s="287">
        <v>34562500</v>
      </c>
      <c r="AB212" s="134">
        <v>576041.66666666663</v>
      </c>
      <c r="AC212" s="53">
        <v>576041.66666666663</v>
      </c>
      <c r="AD212" s="134">
        <v>576041.66666666663</v>
      </c>
      <c r="AE212" s="134">
        <v>576041.66666666663</v>
      </c>
      <c r="AF212" s="134">
        <v>576041.66666666663</v>
      </c>
      <c r="AG212" s="134">
        <v>576041.66666666663</v>
      </c>
      <c r="AH212" s="134">
        <v>576041.66666666663</v>
      </c>
      <c r="AI212" s="134">
        <v>576041.66666666663</v>
      </c>
      <c r="AJ212" s="134">
        <v>576041.66666666663</v>
      </c>
      <c r="AK212" s="134">
        <v>576041.66666666663</v>
      </c>
      <c r="AL212" s="134">
        <v>576041.66666666663</v>
      </c>
      <c r="AM212" s="134">
        <v>576041.66666666663</v>
      </c>
      <c r="AN212" s="53">
        <f t="shared" si="18"/>
        <v>6912500.0000000009</v>
      </c>
      <c r="AO212" s="55">
        <f t="shared" si="19"/>
        <v>27650000</v>
      </c>
      <c r="AP212" s="311" t="s">
        <v>1437</v>
      </c>
    </row>
    <row r="213" spans="1:42" s="42" customFormat="1" ht="25" outlineLevel="1" x14ac:dyDescent="0.25">
      <c r="A213" s="129" t="s">
        <v>1</v>
      </c>
      <c r="B213" s="302"/>
      <c r="C213" s="303"/>
      <c r="D213" s="397" t="s">
        <v>82</v>
      </c>
      <c r="E213" s="398" t="s">
        <v>1165</v>
      </c>
      <c r="F213" s="304"/>
      <c r="G213" s="421" t="s">
        <v>405</v>
      </c>
      <c r="H213" s="304" t="s">
        <v>1244</v>
      </c>
      <c r="I213" s="131">
        <v>45539</v>
      </c>
      <c r="J213" s="131">
        <v>45536</v>
      </c>
      <c r="K213" s="132" t="s">
        <v>1247</v>
      </c>
      <c r="L213" s="132">
        <v>144</v>
      </c>
      <c r="M213" s="128" t="s">
        <v>94</v>
      </c>
      <c r="N213" s="133" t="s">
        <v>66</v>
      </c>
      <c r="O213" s="132">
        <v>0</v>
      </c>
      <c r="P213" s="420"/>
      <c r="Q213" s="128" t="s">
        <v>1252</v>
      </c>
      <c r="R213" s="306" t="str">
        <f t="shared" si="17"/>
        <v>627</v>
      </c>
      <c r="S213" s="306" t="str">
        <f t="shared" si="20"/>
        <v>1906</v>
      </c>
      <c r="T213" s="132">
        <v>6274001906</v>
      </c>
      <c r="U213" s="302"/>
      <c r="V213" s="51"/>
      <c r="W213" s="307">
        <v>7378320048</v>
      </c>
      <c r="X213" s="308">
        <v>76857500.5</v>
      </c>
      <c r="Y213" s="134">
        <v>51238333.666666664</v>
      </c>
      <c r="Z213" s="134"/>
      <c r="AA213" s="287">
        <v>6148600040</v>
      </c>
      <c r="AB213" s="134">
        <v>51238333.666666664</v>
      </c>
      <c r="AC213" s="53">
        <v>51238333.666666664</v>
      </c>
      <c r="AD213" s="134">
        <v>51238333.666666664</v>
      </c>
      <c r="AE213" s="134">
        <v>51238333.666666664</v>
      </c>
      <c r="AF213" s="134">
        <v>51238333.666666664</v>
      </c>
      <c r="AG213" s="134">
        <v>51238333.666666664</v>
      </c>
      <c r="AH213" s="134">
        <v>51238333.666666664</v>
      </c>
      <c r="AI213" s="134">
        <v>51238333.666666664</v>
      </c>
      <c r="AJ213" s="134">
        <v>51238333.666666664</v>
      </c>
      <c r="AK213" s="134">
        <v>51238333.666666664</v>
      </c>
      <c r="AL213" s="134">
        <v>51238333.666666664</v>
      </c>
      <c r="AM213" s="134">
        <v>51238333.666666664</v>
      </c>
      <c r="AN213" s="53">
        <f t="shared" si="18"/>
        <v>614860004</v>
      </c>
      <c r="AO213" s="55">
        <f t="shared" si="19"/>
        <v>5533740036</v>
      </c>
      <c r="AP213" s="311" t="s">
        <v>1464</v>
      </c>
    </row>
    <row r="214" spans="1:42" s="42" customFormat="1" outlineLevel="1" x14ac:dyDescent="0.25">
      <c r="A214" s="129" t="s">
        <v>1398</v>
      </c>
      <c r="B214" s="128"/>
      <c r="C214" s="128"/>
      <c r="D214" s="397" t="s">
        <v>168</v>
      </c>
      <c r="E214" s="398" t="s">
        <v>1465</v>
      </c>
      <c r="F214" s="132"/>
      <c r="G214" s="129" t="s">
        <v>1466</v>
      </c>
      <c r="H214" s="304" t="s">
        <v>756</v>
      </c>
      <c r="I214" s="131">
        <v>45446</v>
      </c>
      <c r="J214" s="131">
        <v>45474</v>
      </c>
      <c r="K214" s="132" t="s">
        <v>717</v>
      </c>
      <c r="L214" s="132">
        <v>144</v>
      </c>
      <c r="M214" s="128" t="s">
        <v>94</v>
      </c>
      <c r="N214" s="133" t="s">
        <v>66</v>
      </c>
      <c r="O214" s="132">
        <v>0</v>
      </c>
      <c r="P214" s="420"/>
      <c r="Q214" s="128" t="s">
        <v>1399</v>
      </c>
      <c r="R214" s="306" t="str">
        <f t="shared" si="17"/>
        <v>627</v>
      </c>
      <c r="S214" s="306" t="str">
        <f t="shared" si="20"/>
        <v>1906</v>
      </c>
      <c r="T214" s="132">
        <v>6274001906</v>
      </c>
      <c r="U214" s="128"/>
      <c r="V214" s="51"/>
      <c r="W214" s="307">
        <v>0</v>
      </c>
      <c r="X214" s="308">
        <v>0</v>
      </c>
      <c r="Y214" s="134">
        <v>0</v>
      </c>
      <c r="Z214" s="134" t="s">
        <v>1442</v>
      </c>
      <c r="AA214" s="287"/>
      <c r="AB214" s="134">
        <v>0</v>
      </c>
      <c r="AC214" s="53">
        <v>0</v>
      </c>
      <c r="AD214" s="134">
        <v>0</v>
      </c>
      <c r="AE214" s="134">
        <v>0</v>
      </c>
      <c r="AF214" s="134">
        <v>0</v>
      </c>
      <c r="AG214" s="134">
        <v>0</v>
      </c>
      <c r="AH214" s="134">
        <v>0</v>
      </c>
      <c r="AI214" s="134">
        <v>0</v>
      </c>
      <c r="AJ214" s="134">
        <v>0</v>
      </c>
      <c r="AK214" s="134">
        <v>0</v>
      </c>
      <c r="AL214" s="134">
        <v>0</v>
      </c>
      <c r="AM214" s="134">
        <v>0</v>
      </c>
      <c r="AN214" s="53">
        <f t="shared" si="18"/>
        <v>0</v>
      </c>
      <c r="AO214" s="55">
        <f t="shared" si="19"/>
        <v>0</v>
      </c>
      <c r="AP214" s="310"/>
    </row>
    <row r="215" spans="1:42" s="42" customFormat="1" outlineLevel="1" x14ac:dyDescent="0.25">
      <c r="A215" s="128"/>
      <c r="B215" s="128"/>
      <c r="C215" s="128"/>
      <c r="D215" s="397" t="s">
        <v>147</v>
      </c>
      <c r="E215" s="397" t="s">
        <v>1467</v>
      </c>
      <c r="F215" s="132"/>
      <c r="G215" s="128" t="s">
        <v>1468</v>
      </c>
      <c r="H215" s="418" t="s">
        <v>1258</v>
      </c>
      <c r="I215" s="131"/>
      <c r="J215" s="422"/>
      <c r="K215" s="132"/>
      <c r="L215" s="132">
        <v>144</v>
      </c>
      <c r="M215" s="128" t="s">
        <v>94</v>
      </c>
      <c r="N215" s="133" t="s">
        <v>66</v>
      </c>
      <c r="O215" s="132">
        <v>0</v>
      </c>
      <c r="P215" s="420"/>
      <c r="Q215" s="128" t="s">
        <v>1366</v>
      </c>
      <c r="R215" s="306" t="s">
        <v>1259</v>
      </c>
      <c r="S215" s="306" t="str">
        <f t="shared" si="20"/>
        <v>1906</v>
      </c>
      <c r="T215" s="132">
        <v>6274001906</v>
      </c>
      <c r="U215" s="128"/>
      <c r="V215" s="128"/>
      <c r="W215" s="419">
        <v>404333333</v>
      </c>
      <c r="X215" s="134"/>
      <c r="Y215" s="134">
        <v>2807870</v>
      </c>
      <c r="Z215" s="134"/>
      <c r="AA215" s="287">
        <v>404333333</v>
      </c>
      <c r="AB215" s="134">
        <v>2807870</v>
      </c>
      <c r="AC215" s="128">
        <v>2807870</v>
      </c>
      <c r="AD215" s="134">
        <v>2807870</v>
      </c>
      <c r="AE215" s="134">
        <v>2807870</v>
      </c>
      <c r="AF215" s="134">
        <v>2807870</v>
      </c>
      <c r="AG215" s="134">
        <v>2807870</v>
      </c>
      <c r="AH215" s="134">
        <v>2807870</v>
      </c>
      <c r="AI215" s="134">
        <v>2807870</v>
      </c>
      <c r="AJ215" s="134">
        <v>2807870</v>
      </c>
      <c r="AK215" s="134">
        <v>2807870</v>
      </c>
      <c r="AL215" s="134">
        <v>2807870</v>
      </c>
      <c r="AM215" s="134">
        <v>2807870</v>
      </c>
      <c r="AN215" s="53">
        <v>33694440</v>
      </c>
      <c r="AO215" s="55">
        <v>370638893</v>
      </c>
      <c r="AP215" s="310"/>
    </row>
    <row r="216" spans="1:42" s="42" customFormat="1" ht="25" outlineLevel="1" x14ac:dyDescent="0.25">
      <c r="A216" s="128"/>
      <c r="B216" s="128"/>
      <c r="C216" s="128"/>
      <c r="D216" s="397" t="s">
        <v>147</v>
      </c>
      <c r="E216" s="397" t="s">
        <v>1469</v>
      </c>
      <c r="F216" s="132"/>
      <c r="G216" s="128" t="s">
        <v>1470</v>
      </c>
      <c r="H216" s="418" t="s">
        <v>1258</v>
      </c>
      <c r="I216" s="131"/>
      <c r="J216" s="131"/>
      <c r="K216" s="132"/>
      <c r="L216" s="132">
        <v>144</v>
      </c>
      <c r="M216" s="128" t="s">
        <v>94</v>
      </c>
      <c r="N216" s="133" t="s">
        <v>66</v>
      </c>
      <c r="O216" s="132">
        <v>0</v>
      </c>
      <c r="P216" s="420"/>
      <c r="Q216" s="128" t="s">
        <v>1366</v>
      </c>
      <c r="R216" s="306" t="s">
        <v>1259</v>
      </c>
      <c r="S216" s="306" t="str">
        <f t="shared" si="20"/>
        <v>1906</v>
      </c>
      <c r="T216" s="132">
        <v>6274001906</v>
      </c>
      <c r="U216" s="128"/>
      <c r="V216" s="128"/>
      <c r="W216" s="419">
        <v>1350000000</v>
      </c>
      <c r="X216" s="134"/>
      <c r="Y216" s="134">
        <v>9375000</v>
      </c>
      <c r="Z216" s="134"/>
      <c r="AA216" s="287">
        <v>1350000000</v>
      </c>
      <c r="AB216" s="134">
        <v>9375000</v>
      </c>
      <c r="AC216" s="128">
        <v>9375000</v>
      </c>
      <c r="AD216" s="134">
        <v>9375000</v>
      </c>
      <c r="AE216" s="134">
        <v>9375000</v>
      </c>
      <c r="AF216" s="134">
        <v>9375000</v>
      </c>
      <c r="AG216" s="134">
        <v>9375000</v>
      </c>
      <c r="AH216" s="134">
        <v>9375000</v>
      </c>
      <c r="AI216" s="134">
        <v>9375000</v>
      </c>
      <c r="AJ216" s="134">
        <v>9375000</v>
      </c>
      <c r="AK216" s="134">
        <v>9375000</v>
      </c>
      <c r="AL216" s="134">
        <v>9375000</v>
      </c>
      <c r="AM216" s="134">
        <v>9375000</v>
      </c>
      <c r="AN216" s="53">
        <v>112500000</v>
      </c>
      <c r="AO216" s="55">
        <v>1237500000</v>
      </c>
      <c r="AP216" s="313" t="s">
        <v>1471</v>
      </c>
    </row>
    <row r="217" spans="1:42" s="42" customFormat="1" outlineLevel="1" x14ac:dyDescent="0.25">
      <c r="A217" s="128"/>
      <c r="B217" s="128"/>
      <c r="C217" s="128"/>
      <c r="D217" s="397" t="s">
        <v>147</v>
      </c>
      <c r="E217" s="398" t="s">
        <v>1117</v>
      </c>
      <c r="F217" s="132"/>
      <c r="G217" s="128" t="s">
        <v>374</v>
      </c>
      <c r="H217" s="304" t="s">
        <v>1250</v>
      </c>
      <c r="I217" s="131">
        <v>44417</v>
      </c>
      <c r="J217" s="131">
        <v>44417</v>
      </c>
      <c r="K217" s="132" t="s">
        <v>1228</v>
      </c>
      <c r="L217" s="132">
        <v>144</v>
      </c>
      <c r="M217" s="128" t="s">
        <v>761</v>
      </c>
      <c r="N217" s="133" t="s">
        <v>428</v>
      </c>
      <c r="O217" s="132" t="s">
        <v>215</v>
      </c>
      <c r="P217" s="420" t="s">
        <v>1251</v>
      </c>
      <c r="Q217" s="128" t="s">
        <v>1366</v>
      </c>
      <c r="R217" s="306" t="str">
        <f t="shared" ref="R217:R280" si="21">LEFT(T217,3)</f>
        <v>627</v>
      </c>
      <c r="S217" s="306" t="str">
        <f t="shared" si="20"/>
        <v>1906</v>
      </c>
      <c r="T217" s="132">
        <v>6274001906</v>
      </c>
      <c r="U217" s="128"/>
      <c r="V217" s="51"/>
      <c r="W217" s="307">
        <v>350000000</v>
      </c>
      <c r="X217" s="308">
        <v>2916666.6666666665</v>
      </c>
      <c r="Y217" s="134">
        <v>2430555.5555555555</v>
      </c>
      <c r="Z217" s="134"/>
      <c r="AA217" s="287">
        <v>195416667</v>
      </c>
      <c r="AB217" s="134">
        <v>2430555.5555555555</v>
      </c>
      <c r="AC217" s="53">
        <v>2430555.5555555555</v>
      </c>
      <c r="AD217" s="134">
        <v>2430555.5555555555</v>
      </c>
      <c r="AE217" s="134">
        <v>2430555.5555555555</v>
      </c>
      <c r="AF217" s="134">
        <v>2430555.5555555555</v>
      </c>
      <c r="AG217" s="134">
        <v>2430555.5555555555</v>
      </c>
      <c r="AH217" s="134">
        <v>2430555.5555555555</v>
      </c>
      <c r="AI217" s="134">
        <v>2430555.5555555555</v>
      </c>
      <c r="AJ217" s="134">
        <v>2430555.5555555555</v>
      </c>
      <c r="AK217" s="134">
        <v>2430555.5555555555</v>
      </c>
      <c r="AL217" s="134">
        <v>2430555.5555555555</v>
      </c>
      <c r="AM217" s="134">
        <v>2430555.5555555555</v>
      </c>
      <c r="AN217" s="53">
        <f t="shared" ref="AN217:AN280" si="22">SUM(AB217:AM217)</f>
        <v>29166666.666666668</v>
      </c>
      <c r="AO217" s="55">
        <f t="shared" ref="AO217:AO280" si="23">AA217-AN217</f>
        <v>166250000.33333334</v>
      </c>
      <c r="AP217" s="313" t="s">
        <v>1437</v>
      </c>
    </row>
    <row r="218" spans="1:42" s="42" customFormat="1" outlineLevel="1" x14ac:dyDescent="0.25">
      <c r="A218" s="128"/>
      <c r="B218" s="128"/>
      <c r="C218" s="128"/>
      <c r="D218" s="397" t="s">
        <v>147</v>
      </c>
      <c r="E218" s="398" t="s">
        <v>1118</v>
      </c>
      <c r="F218" s="132"/>
      <c r="G218" s="128" t="s">
        <v>375</v>
      </c>
      <c r="H218" s="304" t="s">
        <v>1250</v>
      </c>
      <c r="I218" s="131">
        <v>44417</v>
      </c>
      <c r="J218" s="131">
        <v>44417</v>
      </c>
      <c r="K218" s="132" t="s">
        <v>1228</v>
      </c>
      <c r="L218" s="132">
        <v>144</v>
      </c>
      <c r="M218" s="128" t="s">
        <v>761</v>
      </c>
      <c r="N218" s="133" t="s">
        <v>428</v>
      </c>
      <c r="O218" s="132" t="s">
        <v>215</v>
      </c>
      <c r="P218" s="420" t="s">
        <v>1251</v>
      </c>
      <c r="Q218" s="128" t="s">
        <v>1366</v>
      </c>
      <c r="R218" s="306" t="str">
        <f t="shared" si="21"/>
        <v>627</v>
      </c>
      <c r="S218" s="306" t="str">
        <f t="shared" si="20"/>
        <v>1906</v>
      </c>
      <c r="T218" s="132">
        <v>6274001906</v>
      </c>
      <c r="U218" s="128"/>
      <c r="V218" s="51"/>
      <c r="W218" s="307">
        <v>7914354019</v>
      </c>
      <c r="X218" s="308">
        <v>65952950.158333331</v>
      </c>
      <c r="Y218" s="134">
        <v>54960791.798611112</v>
      </c>
      <c r="Z218" s="134"/>
      <c r="AA218" s="287">
        <v>4430543665</v>
      </c>
      <c r="AB218" s="134">
        <v>54960791.798611112</v>
      </c>
      <c r="AC218" s="53">
        <v>54960791.798611112</v>
      </c>
      <c r="AD218" s="134">
        <v>54960791.798611112</v>
      </c>
      <c r="AE218" s="134">
        <v>54960791.798611112</v>
      </c>
      <c r="AF218" s="134">
        <v>54960791.798611112</v>
      </c>
      <c r="AG218" s="134">
        <v>54960791.798611112</v>
      </c>
      <c r="AH218" s="134">
        <v>54960791.798611112</v>
      </c>
      <c r="AI218" s="134">
        <v>54960791.798611112</v>
      </c>
      <c r="AJ218" s="134">
        <v>54960791.798611112</v>
      </c>
      <c r="AK218" s="134">
        <v>54960791.798611112</v>
      </c>
      <c r="AL218" s="134">
        <v>54960791.798611112</v>
      </c>
      <c r="AM218" s="134">
        <v>54960791.798611112</v>
      </c>
      <c r="AN218" s="53">
        <f t="shared" si="22"/>
        <v>659529501.58333349</v>
      </c>
      <c r="AO218" s="55">
        <f t="shared" si="23"/>
        <v>3771014163.4166665</v>
      </c>
      <c r="AP218" s="310"/>
    </row>
    <row r="219" spans="1:42" s="42" customFormat="1" outlineLevel="1" x14ac:dyDescent="0.25">
      <c r="A219" s="128"/>
      <c r="B219" s="128"/>
      <c r="C219" s="128"/>
      <c r="D219" s="397" t="s">
        <v>147</v>
      </c>
      <c r="E219" s="398" t="s">
        <v>1127</v>
      </c>
      <c r="F219" s="132"/>
      <c r="G219" s="128" t="s">
        <v>382</v>
      </c>
      <c r="H219" s="304" t="s">
        <v>756</v>
      </c>
      <c r="I219" s="131">
        <v>44593</v>
      </c>
      <c r="J219" s="131">
        <v>44620</v>
      </c>
      <c r="K219" s="132" t="s">
        <v>814</v>
      </c>
      <c r="L219" s="132">
        <v>144</v>
      </c>
      <c r="M219" s="128" t="s">
        <v>761</v>
      </c>
      <c r="N219" s="133" t="s">
        <v>428</v>
      </c>
      <c r="O219" s="132" t="s">
        <v>215</v>
      </c>
      <c r="P219" s="420" t="s">
        <v>1251</v>
      </c>
      <c r="Q219" s="128" t="s">
        <v>1366</v>
      </c>
      <c r="R219" s="306" t="str">
        <f t="shared" si="21"/>
        <v>627</v>
      </c>
      <c r="S219" s="306" t="str">
        <f t="shared" si="20"/>
        <v>1906</v>
      </c>
      <c r="T219" s="132">
        <v>6274001906</v>
      </c>
      <c r="U219" s="128"/>
      <c r="V219" s="51"/>
      <c r="W219" s="307">
        <v>125800000</v>
      </c>
      <c r="X219" s="308">
        <v>1747222.2222222222</v>
      </c>
      <c r="Y219" s="134">
        <v>873611.11111111112</v>
      </c>
      <c r="Z219" s="134"/>
      <c r="AA219" s="287">
        <v>43680555</v>
      </c>
      <c r="AB219" s="134">
        <v>873611.11111111112</v>
      </c>
      <c r="AC219" s="53">
        <v>873611.11111111112</v>
      </c>
      <c r="AD219" s="134">
        <v>873611.11111111112</v>
      </c>
      <c r="AE219" s="134">
        <v>873611.11111111112</v>
      </c>
      <c r="AF219" s="134">
        <v>873611.11111111112</v>
      </c>
      <c r="AG219" s="134">
        <v>873611.11111111112</v>
      </c>
      <c r="AH219" s="134">
        <v>873611.11111111112</v>
      </c>
      <c r="AI219" s="134">
        <v>873611.11111111112</v>
      </c>
      <c r="AJ219" s="134">
        <v>873611.11111111112</v>
      </c>
      <c r="AK219" s="134">
        <v>873611.11111111112</v>
      </c>
      <c r="AL219" s="134">
        <v>873611.11111111112</v>
      </c>
      <c r="AM219" s="134">
        <v>873611.11111111112</v>
      </c>
      <c r="AN219" s="53">
        <f t="shared" si="22"/>
        <v>10483333.333333336</v>
      </c>
      <c r="AO219" s="55">
        <f t="shared" si="23"/>
        <v>33197221.666666664</v>
      </c>
      <c r="AP219" s="310"/>
    </row>
    <row r="220" spans="1:42" s="42" customFormat="1" outlineLevel="1" x14ac:dyDescent="0.25">
      <c r="A220" s="128"/>
      <c r="B220" s="128"/>
      <c r="C220" s="128"/>
      <c r="D220" s="397" t="s">
        <v>147</v>
      </c>
      <c r="E220" s="398" t="s">
        <v>1139</v>
      </c>
      <c r="F220" s="132"/>
      <c r="G220" s="128" t="s">
        <v>387</v>
      </c>
      <c r="H220" s="304" t="s">
        <v>1244</v>
      </c>
      <c r="I220" s="131">
        <v>44922</v>
      </c>
      <c r="J220" s="131">
        <v>44896</v>
      </c>
      <c r="K220" s="132" t="s">
        <v>783</v>
      </c>
      <c r="L220" s="132">
        <v>144</v>
      </c>
      <c r="M220" s="128" t="s">
        <v>761</v>
      </c>
      <c r="N220" s="133" t="s">
        <v>428</v>
      </c>
      <c r="O220" s="132" t="s">
        <v>215</v>
      </c>
      <c r="P220" s="420" t="s">
        <v>1251</v>
      </c>
      <c r="Q220" s="128" t="s">
        <v>1366</v>
      </c>
      <c r="R220" s="306" t="str">
        <f t="shared" si="21"/>
        <v>627</v>
      </c>
      <c r="S220" s="306" t="str">
        <f t="shared" si="20"/>
        <v>1906</v>
      </c>
      <c r="T220" s="132">
        <v>6274001906</v>
      </c>
      <c r="U220" s="128"/>
      <c r="V220" s="51"/>
      <c r="W220" s="307">
        <v>1119518319</v>
      </c>
      <c r="X220" s="308">
        <v>18658638.649999999</v>
      </c>
      <c r="Y220" s="134">
        <v>7774432.770833333</v>
      </c>
      <c r="Z220" s="134"/>
      <c r="AA220" s="287">
        <v>429148688</v>
      </c>
      <c r="AB220" s="134">
        <v>7774432.770833333</v>
      </c>
      <c r="AC220" s="53">
        <v>7774432.770833333</v>
      </c>
      <c r="AD220" s="134">
        <v>7774432.770833333</v>
      </c>
      <c r="AE220" s="134">
        <v>7774432.770833333</v>
      </c>
      <c r="AF220" s="134">
        <v>7774432.770833333</v>
      </c>
      <c r="AG220" s="134">
        <v>7774432.770833333</v>
      </c>
      <c r="AH220" s="134">
        <v>7774432.770833333</v>
      </c>
      <c r="AI220" s="134">
        <v>7774432.770833333</v>
      </c>
      <c r="AJ220" s="134">
        <v>7774432.770833333</v>
      </c>
      <c r="AK220" s="134">
        <v>7774432.770833333</v>
      </c>
      <c r="AL220" s="134">
        <v>7774432.770833333</v>
      </c>
      <c r="AM220" s="134">
        <v>7774432.770833333</v>
      </c>
      <c r="AN220" s="53">
        <f t="shared" si="22"/>
        <v>93293193.249999985</v>
      </c>
      <c r="AO220" s="55">
        <f t="shared" si="23"/>
        <v>335855494.75</v>
      </c>
      <c r="AP220" s="310"/>
    </row>
    <row r="221" spans="1:42" s="42" customFormat="1" ht="25" outlineLevel="1" x14ac:dyDescent="0.25">
      <c r="A221" s="128"/>
      <c r="B221" s="128"/>
      <c r="C221" s="128"/>
      <c r="D221" s="397" t="s">
        <v>147</v>
      </c>
      <c r="E221" s="398" t="s">
        <v>1143</v>
      </c>
      <c r="F221" s="132"/>
      <c r="G221" s="128" t="s">
        <v>388</v>
      </c>
      <c r="H221" s="304" t="s">
        <v>756</v>
      </c>
      <c r="I221" s="131">
        <v>44927</v>
      </c>
      <c r="J221" s="131">
        <v>44958</v>
      </c>
      <c r="K221" s="132" t="s">
        <v>717</v>
      </c>
      <c r="L221" s="132">
        <v>144</v>
      </c>
      <c r="M221" s="128" t="s">
        <v>761</v>
      </c>
      <c r="N221" s="133" t="s">
        <v>428</v>
      </c>
      <c r="O221" s="132" t="s">
        <v>215</v>
      </c>
      <c r="P221" s="420" t="s">
        <v>1251</v>
      </c>
      <c r="Q221" s="128" t="s">
        <v>1366</v>
      </c>
      <c r="R221" s="306" t="str">
        <f t="shared" si="21"/>
        <v>627</v>
      </c>
      <c r="S221" s="306" t="str">
        <f t="shared" si="20"/>
        <v>1906</v>
      </c>
      <c r="T221" s="132">
        <v>6274001906</v>
      </c>
      <c r="U221" s="128"/>
      <c r="V221" s="51"/>
      <c r="W221" s="307">
        <v>101385900</v>
      </c>
      <c r="X221" s="308">
        <v>2816275</v>
      </c>
      <c r="Y221" s="134">
        <v>704068.75</v>
      </c>
      <c r="Z221" s="134"/>
      <c r="AA221" s="287">
        <v>2816275</v>
      </c>
      <c r="AB221" s="134">
        <v>704068.75</v>
      </c>
      <c r="AC221" s="53">
        <v>704068.75</v>
      </c>
      <c r="AD221" s="134">
        <v>704068.75</v>
      </c>
      <c r="AE221" s="134">
        <v>704068.75</v>
      </c>
      <c r="AF221" s="134">
        <v>704068.75</v>
      </c>
      <c r="AG221" s="134">
        <v>704068.75</v>
      </c>
      <c r="AH221" s="134">
        <v>704068.75</v>
      </c>
      <c r="AI221" s="134">
        <v>704068.75</v>
      </c>
      <c r="AJ221" s="134"/>
      <c r="AK221" s="134"/>
      <c r="AL221" s="134"/>
      <c r="AM221" s="134"/>
      <c r="AN221" s="53">
        <f t="shared" si="22"/>
        <v>5632550</v>
      </c>
      <c r="AO221" s="55">
        <f t="shared" si="23"/>
        <v>-2816275</v>
      </c>
      <c r="AP221" s="313" t="s">
        <v>1407</v>
      </c>
    </row>
    <row r="222" spans="1:42" s="42" customFormat="1" outlineLevel="1" x14ac:dyDescent="0.25">
      <c r="A222" s="128"/>
      <c r="B222" s="128"/>
      <c r="C222" s="128"/>
      <c r="D222" s="397" t="s">
        <v>147</v>
      </c>
      <c r="E222" s="398" t="s">
        <v>1054</v>
      </c>
      <c r="F222" s="132"/>
      <c r="G222" s="128" t="s">
        <v>427</v>
      </c>
      <c r="H222" s="304" t="s">
        <v>1244</v>
      </c>
      <c r="I222" s="131">
        <v>45714</v>
      </c>
      <c r="J222" s="131">
        <v>45717</v>
      </c>
      <c r="K222" s="132" t="s">
        <v>783</v>
      </c>
      <c r="L222" s="132">
        <v>144</v>
      </c>
      <c r="M222" s="128" t="s">
        <v>761</v>
      </c>
      <c r="N222" s="133" t="s">
        <v>428</v>
      </c>
      <c r="O222" s="132" t="s">
        <v>215</v>
      </c>
      <c r="P222" s="420" t="s">
        <v>1251</v>
      </c>
      <c r="Q222" s="128" t="s">
        <v>1366</v>
      </c>
      <c r="R222" s="306" t="str">
        <f t="shared" si="21"/>
        <v>627</v>
      </c>
      <c r="S222" s="306" t="str">
        <f t="shared" si="20"/>
        <v>1906</v>
      </c>
      <c r="T222" s="132">
        <v>6274001906</v>
      </c>
      <c r="U222" s="128"/>
      <c r="V222" s="51"/>
      <c r="W222" s="307">
        <v>1590298692</v>
      </c>
      <c r="X222" s="308">
        <v>26504978.199999999</v>
      </c>
      <c r="Y222" s="134">
        <v>11043740.916666666</v>
      </c>
      <c r="Z222" s="134"/>
      <c r="AA222" s="287">
        <v>1325248910</v>
      </c>
      <c r="AB222" s="134">
        <v>11043740.916666666</v>
      </c>
      <c r="AC222" s="53">
        <v>11043740.916666666</v>
      </c>
      <c r="AD222" s="134">
        <v>11043740.916666666</v>
      </c>
      <c r="AE222" s="134">
        <v>11043740.916666666</v>
      </c>
      <c r="AF222" s="134">
        <v>11043740.916666666</v>
      </c>
      <c r="AG222" s="134">
        <v>11043740.916666666</v>
      </c>
      <c r="AH222" s="134">
        <v>11043740.916666666</v>
      </c>
      <c r="AI222" s="134">
        <v>11043740.916666666</v>
      </c>
      <c r="AJ222" s="134">
        <v>11043740.916666666</v>
      </c>
      <c r="AK222" s="134">
        <v>11043740.916666666</v>
      </c>
      <c r="AL222" s="134">
        <v>11043740.916666666</v>
      </c>
      <c r="AM222" s="134">
        <v>11043740.916666666</v>
      </c>
      <c r="AN222" s="53">
        <f t="shared" si="22"/>
        <v>132524891.00000001</v>
      </c>
      <c r="AO222" s="55">
        <f t="shared" si="23"/>
        <v>1192724019</v>
      </c>
      <c r="AP222" s="310"/>
    </row>
    <row r="223" spans="1:42" s="42" customFormat="1" outlineLevel="1" x14ac:dyDescent="0.25">
      <c r="A223" s="128"/>
      <c r="B223" s="128"/>
      <c r="C223" s="128"/>
      <c r="D223" s="397" t="s">
        <v>147</v>
      </c>
      <c r="E223" s="398" t="s">
        <v>1195</v>
      </c>
      <c r="F223" s="132"/>
      <c r="G223" s="128" t="s">
        <v>1207</v>
      </c>
      <c r="H223" s="304" t="s">
        <v>1244</v>
      </c>
      <c r="I223" s="131">
        <v>45986</v>
      </c>
      <c r="J223" s="131">
        <v>45992</v>
      </c>
      <c r="K223" s="132" t="s">
        <v>1223</v>
      </c>
      <c r="L223" s="132">
        <v>144</v>
      </c>
      <c r="M223" s="128" t="s">
        <v>761</v>
      </c>
      <c r="N223" s="133" t="s">
        <v>428</v>
      </c>
      <c r="O223" s="132" t="s">
        <v>215</v>
      </c>
      <c r="P223" s="420" t="s">
        <v>1251</v>
      </c>
      <c r="Q223" s="128" t="s">
        <v>1366</v>
      </c>
      <c r="R223" s="306" t="str">
        <f t="shared" si="21"/>
        <v>627</v>
      </c>
      <c r="S223" s="306" t="str">
        <f t="shared" si="20"/>
        <v>1906</v>
      </c>
      <c r="T223" s="132">
        <v>6274001906</v>
      </c>
      <c r="U223" s="128"/>
      <c r="V223" s="51"/>
      <c r="W223" s="307">
        <v>278310413</v>
      </c>
      <c r="X223" s="308">
        <f t="shared" ref="X223:X224" si="24">W223/K223</f>
        <v>1932711.201388889</v>
      </c>
      <c r="Y223" s="134">
        <f t="shared" ref="Y223:Y224" si="25">W223/L223</f>
        <v>1932711.201388889</v>
      </c>
      <c r="Z223" s="134"/>
      <c r="AA223" s="287">
        <v>276377702</v>
      </c>
      <c r="AB223" s="134">
        <f t="shared" ref="AB223" si="26">Y223</f>
        <v>1932711.201388889</v>
      </c>
      <c r="AC223" s="53">
        <v>1932711.201388889</v>
      </c>
      <c r="AD223" s="134">
        <v>1932711.201388889</v>
      </c>
      <c r="AE223" s="134">
        <v>1932711.201388889</v>
      </c>
      <c r="AF223" s="134">
        <v>1932711.201388889</v>
      </c>
      <c r="AG223" s="134">
        <v>1932711.201388889</v>
      </c>
      <c r="AH223" s="134">
        <v>1932711.201388889</v>
      </c>
      <c r="AI223" s="134">
        <v>1932711.201388889</v>
      </c>
      <c r="AJ223" s="134">
        <v>1932711.201388889</v>
      </c>
      <c r="AK223" s="134">
        <v>1932711.201388889</v>
      </c>
      <c r="AL223" s="134">
        <v>1932711.201388889</v>
      </c>
      <c r="AM223" s="134">
        <v>1932711.201388889</v>
      </c>
      <c r="AN223" s="53">
        <f t="shared" si="22"/>
        <v>23192534.41666666</v>
      </c>
      <c r="AO223" s="55">
        <f t="shared" si="23"/>
        <v>253185167.58333334</v>
      </c>
      <c r="AP223" s="310"/>
    </row>
    <row r="224" spans="1:42" s="42" customFormat="1" outlineLevel="1" x14ac:dyDescent="0.25">
      <c r="A224" s="128"/>
      <c r="B224" s="128"/>
      <c r="C224" s="128"/>
      <c r="D224" s="397" t="s">
        <v>147</v>
      </c>
      <c r="E224" s="398" t="s">
        <v>1202</v>
      </c>
      <c r="F224" s="132"/>
      <c r="G224" s="128" t="s">
        <v>1214</v>
      </c>
      <c r="H224" s="304" t="s">
        <v>1244</v>
      </c>
      <c r="I224" s="131">
        <v>45991</v>
      </c>
      <c r="J224" s="131">
        <v>45992</v>
      </c>
      <c r="K224" s="132" t="s">
        <v>1223</v>
      </c>
      <c r="L224" s="132">
        <v>144</v>
      </c>
      <c r="M224" s="128" t="s">
        <v>761</v>
      </c>
      <c r="N224" s="133" t="s">
        <v>428</v>
      </c>
      <c r="O224" s="132" t="s">
        <v>215</v>
      </c>
      <c r="P224" s="420" t="s">
        <v>1251</v>
      </c>
      <c r="Q224" s="128" t="s">
        <v>1366</v>
      </c>
      <c r="R224" s="306" t="str">
        <f t="shared" si="21"/>
        <v>627</v>
      </c>
      <c r="S224" s="306" t="str">
        <f t="shared" si="20"/>
        <v>1906</v>
      </c>
      <c r="T224" s="132">
        <v>6274001906</v>
      </c>
      <c r="U224" s="128"/>
      <c r="V224" s="51"/>
      <c r="W224" s="307">
        <v>1917385416</v>
      </c>
      <c r="X224" s="308">
        <f t="shared" si="24"/>
        <v>13315176.5</v>
      </c>
      <c r="Y224" s="134">
        <f t="shared" si="25"/>
        <v>13315176.5</v>
      </c>
      <c r="Z224" s="134"/>
      <c r="AA224" s="287">
        <v>1904070239</v>
      </c>
      <c r="AB224" s="134">
        <v>13315176.5</v>
      </c>
      <c r="AC224" s="53">
        <v>13315176.5</v>
      </c>
      <c r="AD224" s="134">
        <v>13315176.5</v>
      </c>
      <c r="AE224" s="134">
        <v>13315176.5</v>
      </c>
      <c r="AF224" s="134">
        <v>13315176.5</v>
      </c>
      <c r="AG224" s="134">
        <v>13315176.5</v>
      </c>
      <c r="AH224" s="134">
        <v>13315176.5</v>
      </c>
      <c r="AI224" s="134">
        <v>13315176.5</v>
      </c>
      <c r="AJ224" s="134">
        <v>13315176.5</v>
      </c>
      <c r="AK224" s="134">
        <v>13315176.5</v>
      </c>
      <c r="AL224" s="134">
        <v>13315176.5</v>
      </c>
      <c r="AM224" s="134">
        <v>13315176.5</v>
      </c>
      <c r="AN224" s="53">
        <f t="shared" si="22"/>
        <v>159782118</v>
      </c>
      <c r="AO224" s="55">
        <f t="shared" si="23"/>
        <v>1744288121</v>
      </c>
      <c r="AP224" s="310"/>
    </row>
    <row r="225" spans="1:42" s="42" customFormat="1" outlineLevel="1" x14ac:dyDescent="0.25">
      <c r="A225" s="129" t="s">
        <v>1</v>
      </c>
      <c r="B225" s="302"/>
      <c r="C225" s="303"/>
      <c r="D225" s="397" t="s">
        <v>82</v>
      </c>
      <c r="E225" s="398" t="s">
        <v>1025</v>
      </c>
      <c r="F225" s="304"/>
      <c r="G225" s="128" t="s">
        <v>233</v>
      </c>
      <c r="H225" s="304" t="s">
        <v>1244</v>
      </c>
      <c r="I225" s="131">
        <v>44770</v>
      </c>
      <c r="J225" s="131">
        <v>44757</v>
      </c>
      <c r="K225" s="132" t="s">
        <v>1247</v>
      </c>
      <c r="L225" s="132">
        <v>144</v>
      </c>
      <c r="M225" s="128" t="s">
        <v>761</v>
      </c>
      <c r="N225" s="133" t="s">
        <v>428</v>
      </c>
      <c r="O225" s="132" t="s">
        <v>215</v>
      </c>
      <c r="P225" s="420" t="s">
        <v>1251</v>
      </c>
      <c r="Q225" s="128" t="s">
        <v>1252</v>
      </c>
      <c r="R225" s="306" t="str">
        <f t="shared" si="21"/>
        <v>627</v>
      </c>
      <c r="S225" s="306" t="str">
        <f t="shared" si="20"/>
        <v>1906</v>
      </c>
      <c r="T225" s="132">
        <v>6274001906</v>
      </c>
      <c r="U225" s="302"/>
      <c r="V225" s="51"/>
      <c r="W225" s="307">
        <v>123198632</v>
      </c>
      <c r="X225" s="308">
        <v>1283319.0833333333</v>
      </c>
      <c r="Y225" s="134">
        <v>855546.0555555555</v>
      </c>
      <c r="Z225" s="134"/>
      <c r="AA225" s="287">
        <v>69299230</v>
      </c>
      <c r="AB225" s="134">
        <v>855546.0555555555</v>
      </c>
      <c r="AC225" s="53">
        <v>855546.0555555555</v>
      </c>
      <c r="AD225" s="134">
        <v>855546.0555555555</v>
      </c>
      <c r="AE225" s="134">
        <v>855546.0555555555</v>
      </c>
      <c r="AF225" s="134">
        <v>855546.0555555555</v>
      </c>
      <c r="AG225" s="134">
        <v>855546.0555555555</v>
      </c>
      <c r="AH225" s="134">
        <v>855546.0555555555</v>
      </c>
      <c r="AI225" s="134">
        <v>855546.0555555555</v>
      </c>
      <c r="AJ225" s="134">
        <v>855546.0555555555</v>
      </c>
      <c r="AK225" s="134">
        <v>855546.0555555555</v>
      </c>
      <c r="AL225" s="134">
        <v>855546.0555555555</v>
      </c>
      <c r="AM225" s="134">
        <v>855546.0555555555</v>
      </c>
      <c r="AN225" s="53">
        <f t="shared" si="22"/>
        <v>10266552.66666667</v>
      </c>
      <c r="AO225" s="55">
        <f t="shared" si="23"/>
        <v>59032677.333333328</v>
      </c>
      <c r="AP225" s="309"/>
    </row>
    <row r="226" spans="1:42" s="42" customFormat="1" outlineLevel="1" x14ac:dyDescent="0.25">
      <c r="A226" s="129" t="s">
        <v>1</v>
      </c>
      <c r="B226" s="302"/>
      <c r="C226" s="303"/>
      <c r="D226" s="397" t="s">
        <v>82</v>
      </c>
      <c r="E226" s="398" t="s">
        <v>1140</v>
      </c>
      <c r="F226" s="304"/>
      <c r="G226" s="128" t="s">
        <v>350</v>
      </c>
      <c r="H226" s="304" t="s">
        <v>1244</v>
      </c>
      <c r="I226" s="131">
        <v>44923</v>
      </c>
      <c r="J226" s="131">
        <v>44927</v>
      </c>
      <c r="K226" s="132" t="s">
        <v>783</v>
      </c>
      <c r="L226" s="132">
        <v>144</v>
      </c>
      <c r="M226" s="128" t="s">
        <v>761</v>
      </c>
      <c r="N226" s="133" t="s">
        <v>428</v>
      </c>
      <c r="O226" s="132" t="s">
        <v>215</v>
      </c>
      <c r="P226" s="420" t="s">
        <v>1251</v>
      </c>
      <c r="Q226" s="128" t="s">
        <v>1252</v>
      </c>
      <c r="R226" s="306" t="str">
        <f t="shared" si="21"/>
        <v>627</v>
      </c>
      <c r="S226" s="306" t="str">
        <f t="shared" si="20"/>
        <v>1906</v>
      </c>
      <c r="T226" s="132">
        <v>6274001906</v>
      </c>
      <c r="U226" s="302"/>
      <c r="V226" s="51"/>
      <c r="W226" s="307">
        <v>261760895</v>
      </c>
      <c r="X226" s="308">
        <v>4362681.583333333</v>
      </c>
      <c r="Y226" s="134">
        <v>1817783.9930555555</v>
      </c>
      <c r="Z226" s="134"/>
      <c r="AA226" s="287">
        <v>104704358</v>
      </c>
      <c r="AB226" s="134">
        <v>1817783.9930555555</v>
      </c>
      <c r="AC226" s="53">
        <v>1817783.9930555555</v>
      </c>
      <c r="AD226" s="134">
        <v>1817783.9930555555</v>
      </c>
      <c r="AE226" s="134">
        <v>1817783.9930555555</v>
      </c>
      <c r="AF226" s="134">
        <v>1817783.9930555555</v>
      </c>
      <c r="AG226" s="134">
        <v>1817783.9930555555</v>
      </c>
      <c r="AH226" s="134">
        <v>1817783.9930555555</v>
      </c>
      <c r="AI226" s="134">
        <v>1817783.9930555555</v>
      </c>
      <c r="AJ226" s="134">
        <v>1817783.9930555555</v>
      </c>
      <c r="AK226" s="134">
        <v>1817783.9930555555</v>
      </c>
      <c r="AL226" s="134">
        <v>1817783.9930555555</v>
      </c>
      <c r="AM226" s="134">
        <v>1817783.9930555555</v>
      </c>
      <c r="AN226" s="53">
        <f t="shared" si="22"/>
        <v>21813407.916666668</v>
      </c>
      <c r="AO226" s="55">
        <f t="shared" si="23"/>
        <v>82890950.083333328</v>
      </c>
      <c r="AP226" s="309"/>
    </row>
    <row r="227" spans="1:42" s="42" customFormat="1" outlineLevel="1" x14ac:dyDescent="0.25">
      <c r="A227" s="129" t="s">
        <v>1</v>
      </c>
      <c r="B227" s="302"/>
      <c r="C227" s="303"/>
      <c r="D227" s="397" t="s">
        <v>82</v>
      </c>
      <c r="E227" s="398" t="s">
        <v>1147</v>
      </c>
      <c r="F227" s="304"/>
      <c r="G227" s="128" t="s">
        <v>353</v>
      </c>
      <c r="H227" s="304" t="s">
        <v>1244</v>
      </c>
      <c r="I227" s="131">
        <v>45002</v>
      </c>
      <c r="J227" s="131">
        <v>45017</v>
      </c>
      <c r="K227" s="132" t="s">
        <v>783</v>
      </c>
      <c r="L227" s="132">
        <v>144</v>
      </c>
      <c r="M227" s="128" t="s">
        <v>761</v>
      </c>
      <c r="N227" s="133" t="s">
        <v>428</v>
      </c>
      <c r="O227" s="132" t="s">
        <v>215</v>
      </c>
      <c r="P227" s="420" t="s">
        <v>1251</v>
      </c>
      <c r="Q227" s="128" t="s">
        <v>1252</v>
      </c>
      <c r="R227" s="306" t="str">
        <f t="shared" si="21"/>
        <v>627</v>
      </c>
      <c r="S227" s="306" t="str">
        <f t="shared" si="20"/>
        <v>1906</v>
      </c>
      <c r="T227" s="132">
        <v>6274001906</v>
      </c>
      <c r="U227" s="302"/>
      <c r="V227" s="51"/>
      <c r="W227" s="307">
        <v>99797292</v>
      </c>
      <c r="X227" s="308">
        <v>1663288.2</v>
      </c>
      <c r="Y227" s="134">
        <v>693036.75</v>
      </c>
      <c r="Z227" s="134"/>
      <c r="AA227" s="287">
        <v>44908782</v>
      </c>
      <c r="AB227" s="134">
        <v>693036.75</v>
      </c>
      <c r="AC227" s="53">
        <v>693036.75</v>
      </c>
      <c r="AD227" s="134">
        <v>693036.75</v>
      </c>
      <c r="AE227" s="134">
        <v>693036.75</v>
      </c>
      <c r="AF227" s="134">
        <v>693036.75</v>
      </c>
      <c r="AG227" s="134">
        <v>693036.75</v>
      </c>
      <c r="AH227" s="134">
        <v>693036.75</v>
      </c>
      <c r="AI227" s="134">
        <v>693036.75</v>
      </c>
      <c r="AJ227" s="134">
        <v>693036.75</v>
      </c>
      <c r="AK227" s="134">
        <v>693036.75</v>
      </c>
      <c r="AL227" s="134">
        <v>693036.75</v>
      </c>
      <c r="AM227" s="134">
        <v>693036.75</v>
      </c>
      <c r="AN227" s="53">
        <f t="shared" si="22"/>
        <v>8316441</v>
      </c>
      <c r="AO227" s="55">
        <f t="shared" si="23"/>
        <v>36592341</v>
      </c>
      <c r="AP227" s="309"/>
    </row>
    <row r="228" spans="1:42" s="42" customFormat="1" ht="25" outlineLevel="1" x14ac:dyDescent="0.25">
      <c r="A228" s="128"/>
      <c r="B228" s="128"/>
      <c r="C228" s="128"/>
      <c r="D228" s="397" t="s">
        <v>147</v>
      </c>
      <c r="E228" s="398" t="s">
        <v>1107</v>
      </c>
      <c r="F228" s="132"/>
      <c r="G228" s="128" t="s">
        <v>365</v>
      </c>
      <c r="H228" s="304" t="s">
        <v>1244</v>
      </c>
      <c r="I228" s="131">
        <v>44110</v>
      </c>
      <c r="J228" s="131">
        <v>44110</v>
      </c>
      <c r="K228" s="132" t="s">
        <v>1273</v>
      </c>
      <c r="L228" s="132">
        <v>144</v>
      </c>
      <c r="M228" s="128" t="s">
        <v>94</v>
      </c>
      <c r="N228" s="133" t="s">
        <v>66</v>
      </c>
      <c r="O228" s="132" t="s">
        <v>200</v>
      </c>
      <c r="P228" s="420" t="s">
        <v>1472</v>
      </c>
      <c r="Q228" s="128" t="s">
        <v>1366</v>
      </c>
      <c r="R228" s="306" t="str">
        <f t="shared" si="21"/>
        <v>627</v>
      </c>
      <c r="S228" s="306" t="str">
        <f t="shared" si="20"/>
        <v>1906</v>
      </c>
      <c r="T228" s="132">
        <v>6274001906</v>
      </c>
      <c r="U228" s="128"/>
      <c r="V228" s="51"/>
      <c r="W228" s="307">
        <v>114480000</v>
      </c>
      <c r="X228" s="308">
        <v>1272000</v>
      </c>
      <c r="Y228" s="134">
        <v>795000</v>
      </c>
      <c r="Z228" s="134"/>
      <c r="AA228" s="287">
        <v>34344000</v>
      </c>
      <c r="AB228" s="134">
        <v>795000</v>
      </c>
      <c r="AC228" s="53">
        <v>795000</v>
      </c>
      <c r="AD228" s="134">
        <v>795000</v>
      </c>
      <c r="AE228" s="134">
        <v>795000</v>
      </c>
      <c r="AF228" s="134">
        <v>795000</v>
      </c>
      <c r="AG228" s="134">
        <v>795000</v>
      </c>
      <c r="AH228" s="134">
        <v>795000</v>
      </c>
      <c r="AI228" s="134">
        <v>795000</v>
      </c>
      <c r="AJ228" s="134">
        <v>795000</v>
      </c>
      <c r="AK228" s="134">
        <v>795000</v>
      </c>
      <c r="AL228" s="134">
        <v>795000</v>
      </c>
      <c r="AM228" s="134">
        <v>795000</v>
      </c>
      <c r="AN228" s="53">
        <f t="shared" si="22"/>
        <v>9540000</v>
      </c>
      <c r="AO228" s="55">
        <f t="shared" si="23"/>
        <v>24804000</v>
      </c>
      <c r="AP228" s="313" t="s">
        <v>1473</v>
      </c>
    </row>
    <row r="229" spans="1:42" s="42" customFormat="1" ht="25" outlineLevel="1" x14ac:dyDescent="0.25">
      <c r="A229" s="128"/>
      <c r="B229" s="128"/>
      <c r="C229" s="128"/>
      <c r="D229" s="397" t="s">
        <v>147</v>
      </c>
      <c r="E229" s="398" t="s">
        <v>1108</v>
      </c>
      <c r="F229" s="132"/>
      <c r="G229" s="128" t="s">
        <v>366</v>
      </c>
      <c r="H229" s="304" t="s">
        <v>1244</v>
      </c>
      <c r="I229" s="131">
        <v>44110</v>
      </c>
      <c r="J229" s="131">
        <v>44110</v>
      </c>
      <c r="K229" s="132" t="s">
        <v>1273</v>
      </c>
      <c r="L229" s="132">
        <v>144</v>
      </c>
      <c r="M229" s="128" t="s">
        <v>94</v>
      </c>
      <c r="N229" s="133" t="s">
        <v>66</v>
      </c>
      <c r="O229" s="132" t="s">
        <v>200</v>
      </c>
      <c r="P229" s="420" t="s">
        <v>1472</v>
      </c>
      <c r="Q229" s="128" t="s">
        <v>1366</v>
      </c>
      <c r="R229" s="306" t="str">
        <f t="shared" si="21"/>
        <v>627</v>
      </c>
      <c r="S229" s="306" t="str">
        <f t="shared" si="20"/>
        <v>1906</v>
      </c>
      <c r="T229" s="132">
        <v>6274001906</v>
      </c>
      <c r="U229" s="128"/>
      <c r="V229" s="51"/>
      <c r="W229" s="307">
        <v>144274000</v>
      </c>
      <c r="X229" s="308">
        <v>1603044.4444444445</v>
      </c>
      <c r="Y229" s="134">
        <v>1001902.7777777778</v>
      </c>
      <c r="Z229" s="134"/>
      <c r="AA229" s="287">
        <v>43282200</v>
      </c>
      <c r="AB229" s="134">
        <v>1001902.7777777778</v>
      </c>
      <c r="AC229" s="53">
        <v>1001902.7777777778</v>
      </c>
      <c r="AD229" s="134">
        <v>1001902.7777777778</v>
      </c>
      <c r="AE229" s="134">
        <v>1001902.7777777778</v>
      </c>
      <c r="AF229" s="134">
        <v>1001902.7777777778</v>
      </c>
      <c r="AG229" s="134">
        <v>1001902.7777777778</v>
      </c>
      <c r="AH229" s="134">
        <v>1001902.7777777778</v>
      </c>
      <c r="AI229" s="134">
        <v>1001902.7777777778</v>
      </c>
      <c r="AJ229" s="134">
        <v>1001902.7777777778</v>
      </c>
      <c r="AK229" s="134">
        <v>1001902.7777777778</v>
      </c>
      <c r="AL229" s="134">
        <v>1001902.7777777778</v>
      </c>
      <c r="AM229" s="134">
        <v>1001902.7777777778</v>
      </c>
      <c r="AN229" s="53">
        <f t="shared" si="22"/>
        <v>12022833.333333334</v>
      </c>
      <c r="AO229" s="55">
        <f t="shared" si="23"/>
        <v>31259366.666666664</v>
      </c>
      <c r="AP229" s="313" t="s">
        <v>1473</v>
      </c>
    </row>
    <row r="230" spans="1:42" s="42" customFormat="1" outlineLevel="1" x14ac:dyDescent="0.25">
      <c r="A230" s="128"/>
      <c r="B230" s="128"/>
      <c r="C230" s="128"/>
      <c r="D230" s="397" t="s">
        <v>147</v>
      </c>
      <c r="E230" s="398" t="s">
        <v>1112</v>
      </c>
      <c r="F230" s="132"/>
      <c r="G230" s="128" t="s">
        <v>369</v>
      </c>
      <c r="H230" s="304" t="s">
        <v>1244</v>
      </c>
      <c r="I230" s="131">
        <v>44198</v>
      </c>
      <c r="J230" s="131">
        <v>44198</v>
      </c>
      <c r="K230" s="132" t="s">
        <v>783</v>
      </c>
      <c r="L230" s="132">
        <v>144</v>
      </c>
      <c r="M230" s="128" t="s">
        <v>94</v>
      </c>
      <c r="N230" s="133" t="s">
        <v>66</v>
      </c>
      <c r="O230" s="132" t="s">
        <v>200</v>
      </c>
      <c r="P230" s="420" t="s">
        <v>1472</v>
      </c>
      <c r="Q230" s="128" t="s">
        <v>1366</v>
      </c>
      <c r="R230" s="306" t="str">
        <f t="shared" si="21"/>
        <v>627</v>
      </c>
      <c r="S230" s="306" t="str">
        <f t="shared" si="20"/>
        <v>1906</v>
      </c>
      <c r="T230" s="132">
        <v>6274001906</v>
      </c>
      <c r="U230" s="128"/>
      <c r="V230" s="51"/>
      <c r="W230" s="307">
        <v>125658000</v>
      </c>
      <c r="X230" s="308">
        <v>2094300</v>
      </c>
      <c r="Y230" s="134">
        <v>872625</v>
      </c>
      <c r="Z230" s="134"/>
      <c r="AA230" s="287">
        <v>0</v>
      </c>
      <c r="AB230" s="134">
        <v>872625</v>
      </c>
      <c r="AC230" s="53">
        <v>872625</v>
      </c>
      <c r="AD230" s="134">
        <v>349050</v>
      </c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53">
        <f t="shared" si="22"/>
        <v>2094300</v>
      </c>
      <c r="AO230" s="55">
        <f t="shared" si="23"/>
        <v>-2094300</v>
      </c>
      <c r="AP230" s="313" t="s">
        <v>1437</v>
      </c>
    </row>
    <row r="231" spans="1:42" s="42" customFormat="1" outlineLevel="1" x14ac:dyDescent="0.25">
      <c r="A231" s="128"/>
      <c r="B231" s="128"/>
      <c r="C231" s="128"/>
      <c r="D231" s="397" t="s">
        <v>147</v>
      </c>
      <c r="E231" s="398" t="s">
        <v>1113</v>
      </c>
      <c r="F231" s="132"/>
      <c r="G231" s="128" t="s">
        <v>370</v>
      </c>
      <c r="H231" s="304" t="s">
        <v>1244</v>
      </c>
      <c r="I231" s="131">
        <v>44198</v>
      </c>
      <c r="J231" s="131">
        <v>44198</v>
      </c>
      <c r="K231" s="132" t="s">
        <v>783</v>
      </c>
      <c r="L231" s="132">
        <v>144</v>
      </c>
      <c r="M231" s="128" t="s">
        <v>94</v>
      </c>
      <c r="N231" s="133" t="s">
        <v>66</v>
      </c>
      <c r="O231" s="132" t="s">
        <v>200</v>
      </c>
      <c r="P231" s="420" t="s">
        <v>1472</v>
      </c>
      <c r="Q231" s="128" t="s">
        <v>1366</v>
      </c>
      <c r="R231" s="306" t="str">
        <f t="shared" si="21"/>
        <v>627</v>
      </c>
      <c r="S231" s="306" t="str">
        <f t="shared" si="20"/>
        <v>1906</v>
      </c>
      <c r="T231" s="132">
        <v>6274001906</v>
      </c>
      <c r="U231" s="128"/>
      <c r="V231" s="51"/>
      <c r="W231" s="307">
        <v>130079300</v>
      </c>
      <c r="X231" s="308">
        <v>2167988.3333333335</v>
      </c>
      <c r="Y231" s="134">
        <v>903328.47222222225</v>
      </c>
      <c r="Z231" s="134"/>
      <c r="AA231" s="287">
        <v>0</v>
      </c>
      <c r="AB231" s="134">
        <v>903328.47222222225</v>
      </c>
      <c r="AC231" s="53">
        <v>361331.47222222202</v>
      </c>
      <c r="AD231" s="134"/>
      <c r="AE231" s="134"/>
      <c r="AF231" s="134"/>
      <c r="AG231" s="134"/>
      <c r="AH231" s="134"/>
      <c r="AI231" s="134"/>
      <c r="AJ231" s="134"/>
      <c r="AK231" s="134">
        <v>903328.47222222225</v>
      </c>
      <c r="AL231" s="134"/>
      <c r="AM231" s="134"/>
      <c r="AN231" s="53">
        <f t="shared" si="22"/>
        <v>2167988.4166666665</v>
      </c>
      <c r="AO231" s="55">
        <f t="shared" si="23"/>
        <v>-2167988.4166666665</v>
      </c>
      <c r="AP231" s="313" t="s">
        <v>1437</v>
      </c>
    </row>
    <row r="232" spans="1:42" s="42" customFormat="1" ht="25" outlineLevel="1" x14ac:dyDescent="0.25">
      <c r="A232" s="128"/>
      <c r="B232" s="128"/>
      <c r="C232" s="128"/>
      <c r="D232" s="397" t="s">
        <v>147</v>
      </c>
      <c r="E232" s="398" t="s">
        <v>1114</v>
      </c>
      <c r="F232" s="132"/>
      <c r="G232" s="128" t="s">
        <v>371</v>
      </c>
      <c r="H232" s="304" t="s">
        <v>1244</v>
      </c>
      <c r="I232" s="131">
        <v>44228</v>
      </c>
      <c r="J232" s="131">
        <v>44228</v>
      </c>
      <c r="K232" s="132" t="s">
        <v>783</v>
      </c>
      <c r="L232" s="132">
        <v>144</v>
      </c>
      <c r="M232" s="128" t="s">
        <v>94</v>
      </c>
      <c r="N232" s="133" t="s">
        <v>66</v>
      </c>
      <c r="O232" s="132" t="s">
        <v>200</v>
      </c>
      <c r="P232" s="420" t="s">
        <v>1472</v>
      </c>
      <c r="Q232" s="128" t="s">
        <v>1366</v>
      </c>
      <c r="R232" s="306" t="str">
        <f t="shared" si="21"/>
        <v>627</v>
      </c>
      <c r="S232" s="306" t="str">
        <f t="shared" si="20"/>
        <v>1906</v>
      </c>
      <c r="T232" s="132">
        <v>6274001906</v>
      </c>
      <c r="U232" s="128"/>
      <c r="V232" s="51"/>
      <c r="W232" s="307">
        <v>146100000</v>
      </c>
      <c r="X232" s="308">
        <v>2435000</v>
      </c>
      <c r="Y232" s="134">
        <v>1014583.3333333334</v>
      </c>
      <c r="Z232" s="134"/>
      <c r="AA232" s="287">
        <v>2435000</v>
      </c>
      <c r="AB232" s="134">
        <v>1014583.3333333334</v>
      </c>
      <c r="AC232" s="53">
        <v>1014583.3333333334</v>
      </c>
      <c r="AD232" s="134">
        <v>1014583.3333333334</v>
      </c>
      <c r="AE232" s="134">
        <v>1014583.3333333334</v>
      </c>
      <c r="AF232" s="134">
        <v>811666.33333333</v>
      </c>
      <c r="AG232" s="134"/>
      <c r="AH232" s="134"/>
      <c r="AI232" s="134"/>
      <c r="AJ232" s="134"/>
      <c r="AK232" s="134"/>
      <c r="AL232" s="134"/>
      <c r="AM232" s="134"/>
      <c r="AN232" s="53">
        <f t="shared" si="22"/>
        <v>4869999.6666666633</v>
      </c>
      <c r="AO232" s="55">
        <f t="shared" si="23"/>
        <v>-2434999.6666666633</v>
      </c>
      <c r="AP232" s="313" t="s">
        <v>1473</v>
      </c>
    </row>
    <row r="233" spans="1:42" s="42" customFormat="1" ht="25" outlineLevel="1" x14ac:dyDescent="0.25">
      <c r="A233" s="129" t="s">
        <v>1</v>
      </c>
      <c r="B233" s="128"/>
      <c r="C233" s="128"/>
      <c r="D233" s="397" t="s">
        <v>1291</v>
      </c>
      <c r="E233" s="398" t="s">
        <v>1474</v>
      </c>
      <c r="F233" s="132"/>
      <c r="G233" s="128" t="s">
        <v>198</v>
      </c>
      <c r="H233" s="304" t="s">
        <v>1293</v>
      </c>
      <c r="I233" s="131">
        <v>45625</v>
      </c>
      <c r="J233" s="131">
        <v>45627</v>
      </c>
      <c r="K233" s="132" t="s">
        <v>1475</v>
      </c>
      <c r="L233" s="132">
        <v>144</v>
      </c>
      <c r="M233" s="128" t="s">
        <v>94</v>
      </c>
      <c r="N233" s="133" t="s">
        <v>66</v>
      </c>
      <c r="O233" s="132" t="s">
        <v>200</v>
      </c>
      <c r="P233" s="420" t="s">
        <v>1472</v>
      </c>
      <c r="Q233" s="128" t="s">
        <v>1296</v>
      </c>
      <c r="R233" s="306" t="str">
        <f t="shared" si="21"/>
        <v>627</v>
      </c>
      <c r="S233" s="306" t="str">
        <f t="shared" ref="S233:S296" si="27">RIGHT(T233,4)</f>
        <v>1906</v>
      </c>
      <c r="T233" s="132">
        <v>6274001906</v>
      </c>
      <c r="U233" s="128"/>
      <c r="V233" s="51"/>
      <c r="W233" s="307">
        <v>904469422</v>
      </c>
      <c r="X233" s="308">
        <v>23191523.64102564</v>
      </c>
      <c r="Y233" s="134">
        <v>6281037.652777778</v>
      </c>
      <c r="Z233" s="134"/>
      <c r="AA233" s="287">
        <v>602979614</v>
      </c>
      <c r="AB233" s="134">
        <v>6281037.652777778</v>
      </c>
      <c r="AC233" s="53">
        <v>6281037.652777778</v>
      </c>
      <c r="AD233" s="134">
        <v>6281037.652777778</v>
      </c>
      <c r="AE233" s="134">
        <v>6281037.652777778</v>
      </c>
      <c r="AF233" s="134">
        <v>6281037.652777778</v>
      </c>
      <c r="AG233" s="134">
        <v>6281037.652777778</v>
      </c>
      <c r="AH233" s="134">
        <v>6281037.652777778</v>
      </c>
      <c r="AI233" s="134">
        <v>6281037.652777778</v>
      </c>
      <c r="AJ233" s="134">
        <v>6281037.652777778</v>
      </c>
      <c r="AK233" s="134">
        <v>6281037.652777778</v>
      </c>
      <c r="AL233" s="134">
        <v>6281037.652777778</v>
      </c>
      <c r="AM233" s="134">
        <v>6281037.652777778</v>
      </c>
      <c r="AN233" s="53">
        <f t="shared" si="22"/>
        <v>75372451.833333328</v>
      </c>
      <c r="AO233" s="55">
        <f t="shared" si="23"/>
        <v>527607162.16666669</v>
      </c>
      <c r="AP233" s="313" t="s">
        <v>1473</v>
      </c>
    </row>
    <row r="234" spans="1:42" s="42" customFormat="1" ht="25" outlineLevel="1" x14ac:dyDescent="0.25">
      <c r="A234" s="129" t="s">
        <v>1</v>
      </c>
      <c r="B234" s="128"/>
      <c r="C234" s="128"/>
      <c r="D234" s="397" t="s">
        <v>1291</v>
      </c>
      <c r="E234" s="398" t="s">
        <v>1476</v>
      </c>
      <c r="F234" s="132"/>
      <c r="G234" s="128" t="s">
        <v>347</v>
      </c>
      <c r="H234" s="304" t="s">
        <v>1293</v>
      </c>
      <c r="I234" s="131">
        <v>45625</v>
      </c>
      <c r="J234" s="131">
        <v>45627</v>
      </c>
      <c r="K234" s="132" t="s">
        <v>1477</v>
      </c>
      <c r="L234" s="132">
        <v>144</v>
      </c>
      <c r="M234" s="128" t="s">
        <v>94</v>
      </c>
      <c r="N234" s="133" t="s">
        <v>66</v>
      </c>
      <c r="O234" s="132" t="s">
        <v>200</v>
      </c>
      <c r="P234" s="420" t="s">
        <v>1472</v>
      </c>
      <c r="Q234" s="128" t="s">
        <v>1296</v>
      </c>
      <c r="R234" s="306" t="str">
        <f t="shared" si="21"/>
        <v>627</v>
      </c>
      <c r="S234" s="306" t="str">
        <f t="shared" si="27"/>
        <v>1906</v>
      </c>
      <c r="T234" s="132">
        <v>6274001906</v>
      </c>
      <c r="U234" s="128"/>
      <c r="V234" s="51"/>
      <c r="W234" s="307">
        <v>222233555</v>
      </c>
      <c r="X234" s="308">
        <v>5420330.6097560972</v>
      </c>
      <c r="Y234" s="134">
        <v>1543288.576388889</v>
      </c>
      <c r="Z234" s="134"/>
      <c r="AA234" s="287">
        <v>151769257</v>
      </c>
      <c r="AB234" s="134">
        <v>1543288.576388889</v>
      </c>
      <c r="AC234" s="53">
        <v>1543288.576388889</v>
      </c>
      <c r="AD234" s="134">
        <v>1543288.576388889</v>
      </c>
      <c r="AE234" s="134">
        <v>1543288.576388889</v>
      </c>
      <c r="AF234" s="134">
        <v>1543288.576388889</v>
      </c>
      <c r="AG234" s="134">
        <v>1543288.576388889</v>
      </c>
      <c r="AH234" s="134">
        <v>1543288.576388889</v>
      </c>
      <c r="AI234" s="134">
        <v>1543288.576388889</v>
      </c>
      <c r="AJ234" s="134">
        <v>1543288.576388889</v>
      </c>
      <c r="AK234" s="134">
        <v>1543288.576388889</v>
      </c>
      <c r="AL234" s="134">
        <v>1543288.576388889</v>
      </c>
      <c r="AM234" s="134">
        <v>1543288.576388889</v>
      </c>
      <c r="AN234" s="53">
        <f t="shared" si="22"/>
        <v>18519462.916666664</v>
      </c>
      <c r="AO234" s="55">
        <f t="shared" si="23"/>
        <v>133249794.08333334</v>
      </c>
      <c r="AP234" s="313" t="s">
        <v>1473</v>
      </c>
    </row>
    <row r="235" spans="1:42" s="42" customFormat="1" outlineLevel="1" x14ac:dyDescent="0.25">
      <c r="A235" s="128"/>
      <c r="B235" s="128"/>
      <c r="C235" s="128"/>
      <c r="D235" s="397" t="s">
        <v>147</v>
      </c>
      <c r="E235" s="398" t="s">
        <v>1136</v>
      </c>
      <c r="F235" s="132"/>
      <c r="G235" s="128" t="s">
        <v>384</v>
      </c>
      <c r="H235" s="304" t="s">
        <v>1244</v>
      </c>
      <c r="I235" s="131">
        <v>44896</v>
      </c>
      <c r="J235" s="131">
        <v>44896</v>
      </c>
      <c r="K235" s="132" t="s">
        <v>783</v>
      </c>
      <c r="L235" s="132">
        <v>144</v>
      </c>
      <c r="M235" s="128" t="s">
        <v>767</v>
      </c>
      <c r="N235" s="133" t="s">
        <v>1263</v>
      </c>
      <c r="O235" s="132" t="s">
        <v>225</v>
      </c>
      <c r="P235" s="420" t="s">
        <v>1264</v>
      </c>
      <c r="Q235" s="128" t="s">
        <v>1366</v>
      </c>
      <c r="R235" s="306" t="str">
        <f t="shared" si="21"/>
        <v>627</v>
      </c>
      <c r="S235" s="306" t="str">
        <f t="shared" si="27"/>
        <v>1906</v>
      </c>
      <c r="T235" s="132">
        <v>6274001906</v>
      </c>
      <c r="U235" s="128"/>
      <c r="V235" s="51"/>
      <c r="W235" s="307">
        <v>168057600</v>
      </c>
      <c r="X235" s="308">
        <v>2800960</v>
      </c>
      <c r="Y235" s="134">
        <v>1167066.6666666667</v>
      </c>
      <c r="Z235" s="134"/>
      <c r="AA235" s="287">
        <v>64422080</v>
      </c>
      <c r="AB235" s="134">
        <v>1167066.6666666667</v>
      </c>
      <c r="AC235" s="53">
        <v>1167066.6666666667</v>
      </c>
      <c r="AD235" s="134">
        <v>1167066.6666666667</v>
      </c>
      <c r="AE235" s="134">
        <v>1167066.6666666667</v>
      </c>
      <c r="AF235" s="134">
        <v>1167066.6666666667</v>
      </c>
      <c r="AG235" s="134">
        <v>1167066.6666666667</v>
      </c>
      <c r="AH235" s="134">
        <v>1167066.6666666667</v>
      </c>
      <c r="AI235" s="134">
        <v>1167066.6666666667</v>
      </c>
      <c r="AJ235" s="134">
        <v>1167066.6666666667</v>
      </c>
      <c r="AK235" s="134">
        <v>1167066.6666666667</v>
      </c>
      <c r="AL235" s="134">
        <v>1167066.6666666667</v>
      </c>
      <c r="AM235" s="134">
        <v>1167066.6666666667</v>
      </c>
      <c r="AN235" s="53">
        <f t="shared" si="22"/>
        <v>14004799.999999998</v>
      </c>
      <c r="AO235" s="55">
        <f t="shared" si="23"/>
        <v>50417280</v>
      </c>
      <c r="AP235" s="310"/>
    </row>
    <row r="236" spans="1:42" s="42" customFormat="1" outlineLevel="1" x14ac:dyDescent="0.25">
      <c r="A236" s="128"/>
      <c r="B236" s="128"/>
      <c r="C236" s="128"/>
      <c r="D236" s="397" t="s">
        <v>147</v>
      </c>
      <c r="E236" s="398" t="s">
        <v>1166</v>
      </c>
      <c r="F236" s="132"/>
      <c r="G236" s="128" t="s">
        <v>407</v>
      </c>
      <c r="H236" s="304" t="s">
        <v>1244</v>
      </c>
      <c r="I236" s="131">
        <v>45291</v>
      </c>
      <c r="J236" s="131">
        <v>45597</v>
      </c>
      <c r="K236" s="132" t="s">
        <v>783</v>
      </c>
      <c r="L236" s="132">
        <v>144</v>
      </c>
      <c r="M236" s="128" t="s">
        <v>754</v>
      </c>
      <c r="N236" s="133" t="s">
        <v>1266</v>
      </c>
      <c r="O236" s="132" t="s">
        <v>218</v>
      </c>
      <c r="P236" s="420" t="s">
        <v>1267</v>
      </c>
      <c r="Q236" s="128" t="s">
        <v>1366</v>
      </c>
      <c r="R236" s="306" t="str">
        <f t="shared" si="21"/>
        <v>627</v>
      </c>
      <c r="S236" s="306" t="str">
        <f t="shared" si="27"/>
        <v>1906</v>
      </c>
      <c r="T236" s="132">
        <v>6274001906</v>
      </c>
      <c r="U236" s="128"/>
      <c r="V236" s="51"/>
      <c r="W236" s="307">
        <v>694401330</v>
      </c>
      <c r="X236" s="308">
        <v>11573355.5</v>
      </c>
      <c r="Y236" s="134">
        <v>4822231.458333333</v>
      </c>
      <c r="Z236" s="134"/>
      <c r="AA236" s="287">
        <v>532374353</v>
      </c>
      <c r="AB236" s="134">
        <v>4822231.458333333</v>
      </c>
      <c r="AC236" s="53">
        <v>4822231.458333333</v>
      </c>
      <c r="AD236" s="134">
        <v>4822231.458333333</v>
      </c>
      <c r="AE236" s="134">
        <v>4822231.458333333</v>
      </c>
      <c r="AF236" s="134">
        <v>4822231.458333333</v>
      </c>
      <c r="AG236" s="134">
        <v>4822231.458333333</v>
      </c>
      <c r="AH236" s="134">
        <v>4822231.458333333</v>
      </c>
      <c r="AI236" s="134">
        <v>4822231.458333333</v>
      </c>
      <c r="AJ236" s="134">
        <v>4822231.458333333</v>
      </c>
      <c r="AK236" s="134">
        <v>4822231.458333333</v>
      </c>
      <c r="AL236" s="134">
        <v>4822231.458333333</v>
      </c>
      <c r="AM236" s="134">
        <v>4822231.458333333</v>
      </c>
      <c r="AN236" s="53">
        <f t="shared" si="22"/>
        <v>57866777.500000007</v>
      </c>
      <c r="AO236" s="55">
        <f t="shared" si="23"/>
        <v>474507575.5</v>
      </c>
      <c r="AP236" s="310"/>
    </row>
    <row r="237" spans="1:42" s="42" customFormat="1" outlineLevel="1" x14ac:dyDescent="0.25">
      <c r="A237" s="128"/>
      <c r="B237" s="128"/>
      <c r="C237" s="128"/>
      <c r="D237" s="397" t="s">
        <v>147</v>
      </c>
      <c r="E237" s="398" t="s">
        <v>744</v>
      </c>
      <c r="F237" s="132"/>
      <c r="G237" s="128" t="s">
        <v>745</v>
      </c>
      <c r="H237" s="304" t="s">
        <v>1244</v>
      </c>
      <c r="I237" s="131">
        <v>45900</v>
      </c>
      <c r="J237" s="131">
        <v>45901</v>
      </c>
      <c r="K237" s="132" t="s">
        <v>783</v>
      </c>
      <c r="L237" s="132">
        <v>144</v>
      </c>
      <c r="M237" s="128" t="s">
        <v>754</v>
      </c>
      <c r="N237" s="133" t="s">
        <v>1266</v>
      </c>
      <c r="O237" s="132" t="s">
        <v>218</v>
      </c>
      <c r="P237" s="420" t="s">
        <v>1267</v>
      </c>
      <c r="Q237" s="128" t="s">
        <v>1366</v>
      </c>
      <c r="R237" s="306" t="str">
        <f t="shared" si="21"/>
        <v>627</v>
      </c>
      <c r="S237" s="306" t="str">
        <f t="shared" si="27"/>
        <v>1906</v>
      </c>
      <c r="T237" s="132">
        <v>6274001906</v>
      </c>
      <c r="U237" s="128"/>
      <c r="V237" s="51"/>
      <c r="W237" s="307">
        <v>268085606</v>
      </c>
      <c r="X237" s="308">
        <v>4468093.4333333336</v>
      </c>
      <c r="Y237" s="134">
        <v>1861705.5972222222</v>
      </c>
      <c r="Z237" s="134"/>
      <c r="AA237" s="287">
        <v>250213232</v>
      </c>
      <c r="AB237" s="134">
        <v>1861705.5972222222</v>
      </c>
      <c r="AC237" s="53">
        <v>1861705.5972222222</v>
      </c>
      <c r="AD237" s="134">
        <v>1861705.5972222222</v>
      </c>
      <c r="AE237" s="134">
        <v>1861705.5972222222</v>
      </c>
      <c r="AF237" s="134">
        <v>1861705.5972222222</v>
      </c>
      <c r="AG237" s="134">
        <v>1861705.5972222222</v>
      </c>
      <c r="AH237" s="134">
        <v>1861705.5972222222</v>
      </c>
      <c r="AI237" s="134">
        <v>1861705.5972222222</v>
      </c>
      <c r="AJ237" s="134">
        <v>1861705.5972222222</v>
      </c>
      <c r="AK237" s="134">
        <v>1861705.5972222222</v>
      </c>
      <c r="AL237" s="134">
        <v>1861705.5972222222</v>
      </c>
      <c r="AM237" s="134">
        <v>1861705.5972222222</v>
      </c>
      <c r="AN237" s="53">
        <f t="shared" si="22"/>
        <v>22340467.166666672</v>
      </c>
      <c r="AO237" s="55">
        <f t="shared" si="23"/>
        <v>227872764.83333331</v>
      </c>
      <c r="AP237" s="310"/>
    </row>
    <row r="238" spans="1:42" s="42" customFormat="1" outlineLevel="1" x14ac:dyDescent="0.25">
      <c r="A238" s="128"/>
      <c r="B238" s="128"/>
      <c r="C238" s="128"/>
      <c r="D238" s="397" t="s">
        <v>147</v>
      </c>
      <c r="E238" s="398" t="s">
        <v>1196</v>
      </c>
      <c r="F238" s="132"/>
      <c r="G238" s="128" t="s">
        <v>1208</v>
      </c>
      <c r="H238" s="304" t="s">
        <v>1244</v>
      </c>
      <c r="I238" s="131">
        <v>45986</v>
      </c>
      <c r="J238" s="131">
        <v>45992</v>
      </c>
      <c r="K238" s="132" t="s">
        <v>1223</v>
      </c>
      <c r="L238" s="132">
        <v>144</v>
      </c>
      <c r="M238" s="128" t="s">
        <v>754</v>
      </c>
      <c r="N238" s="133" t="s">
        <v>1266</v>
      </c>
      <c r="O238" s="132" t="s">
        <v>218</v>
      </c>
      <c r="P238" s="420" t="s">
        <v>1267</v>
      </c>
      <c r="Q238" s="128" t="s">
        <v>1366</v>
      </c>
      <c r="R238" s="306" t="str">
        <f t="shared" si="21"/>
        <v>627</v>
      </c>
      <c r="S238" s="306" t="str">
        <f t="shared" si="27"/>
        <v>1906</v>
      </c>
      <c r="T238" s="132">
        <v>6274001906</v>
      </c>
      <c r="U238" s="128"/>
      <c r="V238" s="51"/>
      <c r="W238" s="307">
        <v>56388500</v>
      </c>
      <c r="X238" s="308">
        <f t="shared" ref="X238" si="28">W238/K238</f>
        <v>391586.80555555556</v>
      </c>
      <c r="Y238" s="134">
        <f>W238/L238</f>
        <v>391586.80555555556</v>
      </c>
      <c r="Z238" s="134"/>
      <c r="AA238" s="287">
        <v>55996913</v>
      </c>
      <c r="AB238" s="134">
        <v>391586.80555555603</v>
      </c>
      <c r="AC238" s="53">
        <v>391586.80555555603</v>
      </c>
      <c r="AD238" s="134">
        <v>391586.80555555603</v>
      </c>
      <c r="AE238" s="134">
        <v>391586.80555555603</v>
      </c>
      <c r="AF238" s="134">
        <v>391586.80555555603</v>
      </c>
      <c r="AG238" s="134">
        <v>391586.80555555603</v>
      </c>
      <c r="AH238" s="134">
        <v>391586.80555555603</v>
      </c>
      <c r="AI238" s="134">
        <v>391586.80555555603</v>
      </c>
      <c r="AJ238" s="134">
        <v>391586.80555555603</v>
      </c>
      <c r="AK238" s="134">
        <v>391586.80555555603</v>
      </c>
      <c r="AL238" s="134">
        <v>391586.80555555603</v>
      </c>
      <c r="AM238" s="134">
        <v>391586.80555555603</v>
      </c>
      <c r="AN238" s="53">
        <f t="shared" si="22"/>
        <v>4699041.6666666726</v>
      </c>
      <c r="AO238" s="55">
        <f t="shared" si="23"/>
        <v>51297871.333333328</v>
      </c>
      <c r="AP238" s="310"/>
    </row>
    <row r="239" spans="1:42" s="42" customFormat="1" outlineLevel="1" x14ac:dyDescent="0.25">
      <c r="A239" s="128"/>
      <c r="B239" s="128"/>
      <c r="C239" s="128"/>
      <c r="D239" s="397" t="s">
        <v>1412</v>
      </c>
      <c r="E239" s="398" t="s">
        <v>1478</v>
      </c>
      <c r="F239" s="132"/>
      <c r="G239" s="128" t="s">
        <v>390</v>
      </c>
      <c r="H239" s="304" t="s">
        <v>1293</v>
      </c>
      <c r="I239" s="131">
        <v>45625</v>
      </c>
      <c r="J239" s="131">
        <v>45627</v>
      </c>
      <c r="K239" s="132" t="s">
        <v>1475</v>
      </c>
      <c r="L239" s="132">
        <v>144</v>
      </c>
      <c r="M239" s="128" t="s">
        <v>754</v>
      </c>
      <c r="N239" s="133" t="s">
        <v>1266</v>
      </c>
      <c r="O239" s="132" t="s">
        <v>218</v>
      </c>
      <c r="P239" s="420" t="s">
        <v>1267</v>
      </c>
      <c r="Q239" s="128" t="s">
        <v>1414</v>
      </c>
      <c r="R239" s="306" t="str">
        <f t="shared" si="21"/>
        <v>627</v>
      </c>
      <c r="S239" s="306" t="str">
        <f t="shared" si="27"/>
        <v>1906</v>
      </c>
      <c r="T239" s="132">
        <v>6274001906</v>
      </c>
      <c r="U239" s="128"/>
      <c r="V239" s="51"/>
      <c r="W239" s="307">
        <v>1022017750</v>
      </c>
      <c r="X239" s="308">
        <v>26205583.333333332</v>
      </c>
      <c r="Y239" s="134">
        <v>7097345.486111111</v>
      </c>
      <c r="Z239" s="134"/>
      <c r="AA239" s="287">
        <v>681345167</v>
      </c>
      <c r="AB239" s="134">
        <v>7097345.486111111</v>
      </c>
      <c r="AC239" s="53">
        <v>7097345.486111111</v>
      </c>
      <c r="AD239" s="134">
        <v>7097345.486111111</v>
      </c>
      <c r="AE239" s="134">
        <v>7097345.486111111</v>
      </c>
      <c r="AF239" s="134">
        <v>7097345.486111111</v>
      </c>
      <c r="AG239" s="134">
        <v>7097345.486111111</v>
      </c>
      <c r="AH239" s="134">
        <v>7097345.486111111</v>
      </c>
      <c r="AI239" s="134">
        <v>7097345.486111111</v>
      </c>
      <c r="AJ239" s="134">
        <v>7097345.486111111</v>
      </c>
      <c r="AK239" s="134">
        <v>7097345.486111111</v>
      </c>
      <c r="AL239" s="134">
        <v>7097345.486111111</v>
      </c>
      <c r="AM239" s="134">
        <v>7097345.486111111</v>
      </c>
      <c r="AN239" s="53">
        <f t="shared" si="22"/>
        <v>85168145.833333313</v>
      </c>
      <c r="AO239" s="55">
        <f t="shared" si="23"/>
        <v>596177021.16666675</v>
      </c>
      <c r="AP239" s="310"/>
    </row>
    <row r="240" spans="1:42" s="42" customFormat="1" outlineLevel="1" x14ac:dyDescent="0.25">
      <c r="A240" s="128"/>
      <c r="B240" s="128"/>
      <c r="C240" s="128"/>
      <c r="D240" s="397" t="s">
        <v>1412</v>
      </c>
      <c r="E240" s="398" t="s">
        <v>1479</v>
      </c>
      <c r="F240" s="132"/>
      <c r="G240" s="128" t="s">
        <v>391</v>
      </c>
      <c r="H240" s="304" t="s">
        <v>1293</v>
      </c>
      <c r="I240" s="131">
        <v>45625</v>
      </c>
      <c r="J240" s="131">
        <v>45627</v>
      </c>
      <c r="K240" s="132" t="s">
        <v>1475</v>
      </c>
      <c r="L240" s="132">
        <v>144</v>
      </c>
      <c r="M240" s="128" t="s">
        <v>754</v>
      </c>
      <c r="N240" s="133" t="s">
        <v>1266</v>
      </c>
      <c r="O240" s="132" t="s">
        <v>218</v>
      </c>
      <c r="P240" s="420" t="s">
        <v>1267</v>
      </c>
      <c r="Q240" s="128" t="s">
        <v>1414</v>
      </c>
      <c r="R240" s="306" t="str">
        <f t="shared" si="21"/>
        <v>627</v>
      </c>
      <c r="S240" s="306" t="str">
        <f t="shared" si="27"/>
        <v>1906</v>
      </c>
      <c r="T240" s="132">
        <v>6274001906</v>
      </c>
      <c r="U240" s="128"/>
      <c r="V240" s="51"/>
      <c r="W240" s="307">
        <v>1022017750</v>
      </c>
      <c r="X240" s="308">
        <v>26205583.333333332</v>
      </c>
      <c r="Y240" s="134">
        <v>7097345.486111111</v>
      </c>
      <c r="Z240" s="134"/>
      <c r="AA240" s="287">
        <v>681345167</v>
      </c>
      <c r="AB240" s="134">
        <v>7097345.486111111</v>
      </c>
      <c r="AC240" s="53">
        <v>7097345.486111111</v>
      </c>
      <c r="AD240" s="134">
        <v>7097345.486111111</v>
      </c>
      <c r="AE240" s="134">
        <v>7097345.486111111</v>
      </c>
      <c r="AF240" s="134">
        <v>7097345.486111111</v>
      </c>
      <c r="AG240" s="134">
        <v>7097345.486111111</v>
      </c>
      <c r="AH240" s="134">
        <v>7097345.486111111</v>
      </c>
      <c r="AI240" s="134">
        <v>7097345.486111111</v>
      </c>
      <c r="AJ240" s="134">
        <v>7097345.486111111</v>
      </c>
      <c r="AK240" s="134">
        <v>7097345.486111111</v>
      </c>
      <c r="AL240" s="134">
        <v>7097345.486111111</v>
      </c>
      <c r="AM240" s="134">
        <v>7097345.486111111</v>
      </c>
      <c r="AN240" s="53">
        <f t="shared" si="22"/>
        <v>85168145.833333313</v>
      </c>
      <c r="AO240" s="55">
        <f t="shared" si="23"/>
        <v>596177021.16666675</v>
      </c>
      <c r="AP240" s="310"/>
    </row>
    <row r="241" spans="1:42" s="42" customFormat="1" outlineLevel="1" x14ac:dyDescent="0.25">
      <c r="A241" s="128"/>
      <c r="B241" s="128"/>
      <c r="C241" s="128"/>
      <c r="D241" s="397" t="s">
        <v>147</v>
      </c>
      <c r="E241" s="398" t="s">
        <v>1132</v>
      </c>
      <c r="F241" s="132"/>
      <c r="G241" s="128" t="s">
        <v>381</v>
      </c>
      <c r="H241" s="304" t="s">
        <v>1244</v>
      </c>
      <c r="I241" s="131">
        <v>44713</v>
      </c>
      <c r="J241" s="131">
        <v>44713</v>
      </c>
      <c r="K241" s="132" t="s">
        <v>783</v>
      </c>
      <c r="L241" s="132">
        <v>144</v>
      </c>
      <c r="M241" s="128" t="s">
        <v>763</v>
      </c>
      <c r="N241" s="133" t="s">
        <v>426</v>
      </c>
      <c r="O241" s="132" t="s">
        <v>1274</v>
      </c>
      <c r="P241" s="420" t="s">
        <v>426</v>
      </c>
      <c r="Q241" s="128" t="s">
        <v>1366</v>
      </c>
      <c r="R241" s="306" t="str">
        <f t="shared" si="21"/>
        <v>627</v>
      </c>
      <c r="S241" s="306" t="str">
        <f t="shared" si="27"/>
        <v>1906</v>
      </c>
      <c r="T241" s="132">
        <v>6274001906</v>
      </c>
      <c r="U241" s="128"/>
      <c r="V241" s="51"/>
      <c r="W241" s="307">
        <v>60000000</v>
      </c>
      <c r="X241" s="308">
        <v>1000000</v>
      </c>
      <c r="Y241" s="134">
        <v>416666.66666666669</v>
      </c>
      <c r="Z241" s="134"/>
      <c r="AA241" s="287">
        <v>17000000</v>
      </c>
      <c r="AB241" s="134">
        <v>416666.66666666669</v>
      </c>
      <c r="AC241" s="53">
        <v>416666.66666666669</v>
      </c>
      <c r="AD241" s="134">
        <v>416666.66666666669</v>
      </c>
      <c r="AE241" s="134">
        <v>416666.66666666669</v>
      </c>
      <c r="AF241" s="134">
        <v>416666.66666666669</v>
      </c>
      <c r="AG241" s="134">
        <v>416666.66666666669</v>
      </c>
      <c r="AH241" s="134">
        <v>416666.66666666669</v>
      </c>
      <c r="AI241" s="134">
        <v>416666.66666666669</v>
      </c>
      <c r="AJ241" s="134">
        <v>416666.66666666669</v>
      </c>
      <c r="AK241" s="134">
        <v>416666.66666666669</v>
      </c>
      <c r="AL241" s="134">
        <v>416666.66666666669</v>
      </c>
      <c r="AM241" s="134">
        <v>416666.66666666669</v>
      </c>
      <c r="AN241" s="53">
        <f t="shared" si="22"/>
        <v>5000000</v>
      </c>
      <c r="AO241" s="55">
        <f t="shared" si="23"/>
        <v>12000000</v>
      </c>
      <c r="AP241" s="310"/>
    </row>
    <row r="242" spans="1:42" s="42" customFormat="1" outlineLevel="1" x14ac:dyDescent="0.25">
      <c r="A242" s="128"/>
      <c r="B242" s="128"/>
      <c r="C242" s="128"/>
      <c r="D242" s="397" t="s">
        <v>147</v>
      </c>
      <c r="E242" s="398" t="s">
        <v>1175</v>
      </c>
      <c r="F242" s="132"/>
      <c r="G242" s="128" t="s">
        <v>425</v>
      </c>
      <c r="H242" s="304" t="s">
        <v>756</v>
      </c>
      <c r="I242" s="131">
        <v>45630</v>
      </c>
      <c r="J242" s="131">
        <v>45658</v>
      </c>
      <c r="K242" s="132" t="s">
        <v>783</v>
      </c>
      <c r="L242" s="132">
        <v>144</v>
      </c>
      <c r="M242" s="128" t="s">
        <v>763</v>
      </c>
      <c r="N242" s="133" t="s">
        <v>426</v>
      </c>
      <c r="O242" s="132" t="s">
        <v>1274</v>
      </c>
      <c r="P242" s="420" t="s">
        <v>426</v>
      </c>
      <c r="Q242" s="128" t="s">
        <v>1366</v>
      </c>
      <c r="R242" s="306" t="str">
        <f t="shared" si="21"/>
        <v>627</v>
      </c>
      <c r="S242" s="306" t="str">
        <f t="shared" si="27"/>
        <v>1906</v>
      </c>
      <c r="T242" s="132">
        <v>6274001906</v>
      </c>
      <c r="U242" s="128"/>
      <c r="V242" s="51"/>
      <c r="W242" s="307">
        <v>87300000</v>
      </c>
      <c r="X242" s="308">
        <v>1455000</v>
      </c>
      <c r="Y242" s="134">
        <v>606250</v>
      </c>
      <c r="Z242" s="134"/>
      <c r="AA242" s="287">
        <v>69840000</v>
      </c>
      <c r="AB242" s="134">
        <v>606250</v>
      </c>
      <c r="AC242" s="53">
        <v>606250</v>
      </c>
      <c r="AD242" s="134">
        <v>606250</v>
      </c>
      <c r="AE242" s="134">
        <v>606250</v>
      </c>
      <c r="AF242" s="134">
        <v>606250</v>
      </c>
      <c r="AG242" s="134">
        <v>606250</v>
      </c>
      <c r="AH242" s="134">
        <v>606250</v>
      </c>
      <c r="AI242" s="134">
        <v>606250</v>
      </c>
      <c r="AJ242" s="134">
        <v>606250</v>
      </c>
      <c r="AK242" s="134">
        <v>606250</v>
      </c>
      <c r="AL242" s="134">
        <v>606250</v>
      </c>
      <c r="AM242" s="134">
        <v>606250</v>
      </c>
      <c r="AN242" s="53">
        <f t="shared" si="22"/>
        <v>7275000</v>
      </c>
      <c r="AO242" s="55">
        <f t="shared" si="23"/>
        <v>62565000</v>
      </c>
      <c r="AP242" s="310"/>
    </row>
    <row r="243" spans="1:42" s="42" customFormat="1" outlineLevel="1" x14ac:dyDescent="0.25">
      <c r="A243" s="129" t="s">
        <v>1</v>
      </c>
      <c r="B243" s="302"/>
      <c r="C243" s="303"/>
      <c r="D243" s="397" t="s">
        <v>82</v>
      </c>
      <c r="E243" s="398" t="s">
        <v>1154</v>
      </c>
      <c r="F243" s="304"/>
      <c r="G243" s="128" t="s">
        <v>358</v>
      </c>
      <c r="H243" s="304" t="s">
        <v>756</v>
      </c>
      <c r="I243" s="131">
        <v>45170</v>
      </c>
      <c r="J243" s="131">
        <v>45170</v>
      </c>
      <c r="K243" s="132" t="s">
        <v>783</v>
      </c>
      <c r="L243" s="132">
        <v>144</v>
      </c>
      <c r="M243" s="128" t="s">
        <v>763</v>
      </c>
      <c r="N243" s="133" t="s">
        <v>426</v>
      </c>
      <c r="O243" s="132" t="s">
        <v>1274</v>
      </c>
      <c r="P243" s="420" t="s">
        <v>426</v>
      </c>
      <c r="Q243" s="128" t="s">
        <v>1252</v>
      </c>
      <c r="R243" s="306" t="str">
        <f t="shared" si="21"/>
        <v>627</v>
      </c>
      <c r="S243" s="306" t="str">
        <f t="shared" si="27"/>
        <v>1906</v>
      </c>
      <c r="T243" s="132">
        <v>6274001906</v>
      </c>
      <c r="U243" s="302"/>
      <c r="V243" s="51"/>
      <c r="W243" s="307">
        <v>98000000</v>
      </c>
      <c r="X243" s="308">
        <v>1633333.3333333333</v>
      </c>
      <c r="Y243" s="134">
        <v>680555.5555555555</v>
      </c>
      <c r="Z243" s="134"/>
      <c r="AA243" s="287">
        <v>52266667</v>
      </c>
      <c r="AB243" s="134">
        <v>680555.5555555555</v>
      </c>
      <c r="AC243" s="53">
        <v>680555.5555555555</v>
      </c>
      <c r="AD243" s="134">
        <v>680555.5555555555</v>
      </c>
      <c r="AE243" s="134">
        <v>680555.5555555555</v>
      </c>
      <c r="AF243" s="134">
        <v>680555.5555555555</v>
      </c>
      <c r="AG243" s="134">
        <v>680555.5555555555</v>
      </c>
      <c r="AH243" s="134">
        <v>680555.5555555555</v>
      </c>
      <c r="AI243" s="134">
        <v>680555.5555555555</v>
      </c>
      <c r="AJ243" s="134">
        <v>680555.5555555555</v>
      </c>
      <c r="AK243" s="134">
        <v>680555.5555555555</v>
      </c>
      <c r="AL243" s="134">
        <v>680555.5555555555</v>
      </c>
      <c r="AM243" s="134">
        <v>680555.5555555555</v>
      </c>
      <c r="AN243" s="53">
        <f t="shared" si="22"/>
        <v>8166666.6666666679</v>
      </c>
      <c r="AO243" s="55">
        <f t="shared" si="23"/>
        <v>44100000.333333328</v>
      </c>
      <c r="AP243" s="309"/>
    </row>
    <row r="244" spans="1:42" s="42" customFormat="1" outlineLevel="1" x14ac:dyDescent="0.25">
      <c r="A244" s="129" t="s">
        <v>1</v>
      </c>
      <c r="B244" s="302"/>
      <c r="C244" s="303"/>
      <c r="D244" s="397" t="s">
        <v>82</v>
      </c>
      <c r="E244" s="398" t="s">
        <v>1155</v>
      </c>
      <c r="F244" s="304"/>
      <c r="G244" s="128" t="s">
        <v>359</v>
      </c>
      <c r="H244" s="304" t="s">
        <v>756</v>
      </c>
      <c r="I244" s="131">
        <v>45170</v>
      </c>
      <c r="J244" s="131">
        <v>45170</v>
      </c>
      <c r="K244" s="132" t="s">
        <v>783</v>
      </c>
      <c r="L244" s="132">
        <v>144</v>
      </c>
      <c r="M244" s="128" t="s">
        <v>763</v>
      </c>
      <c r="N244" s="133" t="s">
        <v>426</v>
      </c>
      <c r="O244" s="132" t="s">
        <v>1274</v>
      </c>
      <c r="P244" s="420" t="s">
        <v>426</v>
      </c>
      <c r="Q244" s="128" t="s">
        <v>1252</v>
      </c>
      <c r="R244" s="306" t="str">
        <f t="shared" si="21"/>
        <v>627</v>
      </c>
      <c r="S244" s="306" t="str">
        <f t="shared" si="27"/>
        <v>1906</v>
      </c>
      <c r="T244" s="132">
        <v>6274001906</v>
      </c>
      <c r="U244" s="302"/>
      <c r="V244" s="51"/>
      <c r="W244" s="307">
        <v>91000000</v>
      </c>
      <c r="X244" s="308">
        <v>1516666.6666666667</v>
      </c>
      <c r="Y244" s="134">
        <v>631944.4444444445</v>
      </c>
      <c r="Z244" s="134"/>
      <c r="AA244" s="287">
        <v>48533333</v>
      </c>
      <c r="AB244" s="134">
        <v>631944.4444444445</v>
      </c>
      <c r="AC244" s="53">
        <v>631944.4444444445</v>
      </c>
      <c r="AD244" s="134">
        <v>631944.4444444445</v>
      </c>
      <c r="AE244" s="134">
        <v>631944.4444444445</v>
      </c>
      <c r="AF244" s="134">
        <v>631944.4444444445</v>
      </c>
      <c r="AG244" s="134">
        <v>631944.4444444445</v>
      </c>
      <c r="AH244" s="134">
        <v>631944.4444444445</v>
      </c>
      <c r="AI244" s="134">
        <v>631944.4444444445</v>
      </c>
      <c r="AJ244" s="134">
        <v>631944.4444444445</v>
      </c>
      <c r="AK244" s="134">
        <v>631944.4444444445</v>
      </c>
      <c r="AL244" s="134">
        <v>631944.4444444445</v>
      </c>
      <c r="AM244" s="134">
        <v>631944.4444444445</v>
      </c>
      <c r="AN244" s="53">
        <f t="shared" si="22"/>
        <v>7583333.3333333321</v>
      </c>
      <c r="AO244" s="55">
        <f t="shared" si="23"/>
        <v>40949999.666666672</v>
      </c>
      <c r="AP244" s="309"/>
    </row>
    <row r="245" spans="1:42" s="42" customFormat="1" outlineLevel="1" x14ac:dyDescent="0.25">
      <c r="A245" s="129" t="s">
        <v>1</v>
      </c>
      <c r="B245" s="302"/>
      <c r="C245" s="303"/>
      <c r="D245" s="397" t="s">
        <v>82</v>
      </c>
      <c r="E245" s="398" t="s">
        <v>1141</v>
      </c>
      <c r="F245" s="304"/>
      <c r="G245" s="128" t="s">
        <v>351</v>
      </c>
      <c r="H245" s="304" t="s">
        <v>1244</v>
      </c>
      <c r="I245" s="131">
        <v>44923</v>
      </c>
      <c r="J245" s="131">
        <v>44927</v>
      </c>
      <c r="K245" s="132" t="s">
        <v>783</v>
      </c>
      <c r="L245" s="132">
        <v>144</v>
      </c>
      <c r="M245" s="128" t="s">
        <v>764</v>
      </c>
      <c r="N245" s="133" t="s">
        <v>1352</v>
      </c>
      <c r="O245" s="132" t="s">
        <v>209</v>
      </c>
      <c r="P245" s="420" t="s">
        <v>1480</v>
      </c>
      <c r="Q245" s="128" t="s">
        <v>1252</v>
      </c>
      <c r="R245" s="306" t="str">
        <f t="shared" si="21"/>
        <v>627</v>
      </c>
      <c r="S245" s="306" t="str">
        <f t="shared" si="27"/>
        <v>1906</v>
      </c>
      <c r="T245" s="132">
        <v>6274001906</v>
      </c>
      <c r="U245" s="302"/>
      <c r="V245" s="51"/>
      <c r="W245" s="307">
        <v>261760893</v>
      </c>
      <c r="X245" s="308">
        <v>4362681.55</v>
      </c>
      <c r="Y245" s="134">
        <v>1817783.9791666667</v>
      </c>
      <c r="Z245" s="134"/>
      <c r="AA245" s="287">
        <v>104704357</v>
      </c>
      <c r="AB245" s="134">
        <v>1817783.9791666667</v>
      </c>
      <c r="AC245" s="53">
        <v>1817783.9791666667</v>
      </c>
      <c r="AD245" s="134">
        <v>1817783.9791666667</v>
      </c>
      <c r="AE245" s="134">
        <v>1817783.9791666667</v>
      </c>
      <c r="AF245" s="134">
        <v>1817783.9791666667</v>
      </c>
      <c r="AG245" s="134">
        <v>1817783.9791666667</v>
      </c>
      <c r="AH245" s="134">
        <v>1817783.9791666667</v>
      </c>
      <c r="AI245" s="134">
        <v>1817783.9791666667</v>
      </c>
      <c r="AJ245" s="134">
        <v>1817783.9791666667</v>
      </c>
      <c r="AK245" s="134">
        <v>1817783.9791666667</v>
      </c>
      <c r="AL245" s="134">
        <v>1817783.9791666667</v>
      </c>
      <c r="AM245" s="134">
        <v>1817783.9791666667</v>
      </c>
      <c r="AN245" s="53">
        <f t="shared" si="22"/>
        <v>21813407.75</v>
      </c>
      <c r="AO245" s="55">
        <f t="shared" si="23"/>
        <v>82890949.25</v>
      </c>
      <c r="AP245" s="309"/>
    </row>
    <row r="246" spans="1:42" s="42" customFormat="1" outlineLevel="1" x14ac:dyDescent="0.25">
      <c r="A246" s="129" t="s">
        <v>1</v>
      </c>
      <c r="B246" s="302"/>
      <c r="C246" s="303"/>
      <c r="D246" s="397" t="s">
        <v>82</v>
      </c>
      <c r="E246" s="398" t="s">
        <v>1028</v>
      </c>
      <c r="F246" s="304"/>
      <c r="G246" s="128" t="s">
        <v>240</v>
      </c>
      <c r="H246" s="304" t="s">
        <v>1244</v>
      </c>
      <c r="I246" s="131">
        <v>45016</v>
      </c>
      <c r="J246" s="131">
        <v>44986</v>
      </c>
      <c r="K246" s="132" t="s">
        <v>783</v>
      </c>
      <c r="L246" s="132">
        <v>144</v>
      </c>
      <c r="M246" s="128" t="s">
        <v>764</v>
      </c>
      <c r="N246" s="133" t="s">
        <v>1352</v>
      </c>
      <c r="O246" s="132" t="s">
        <v>209</v>
      </c>
      <c r="P246" s="420" t="s">
        <v>1480</v>
      </c>
      <c r="Q246" s="128" t="s">
        <v>1252</v>
      </c>
      <c r="R246" s="306" t="str">
        <f t="shared" si="21"/>
        <v>627</v>
      </c>
      <c r="S246" s="306" t="str">
        <f t="shared" si="27"/>
        <v>1906</v>
      </c>
      <c r="T246" s="132">
        <v>6274001906</v>
      </c>
      <c r="U246" s="302"/>
      <c r="V246" s="51"/>
      <c r="W246" s="307">
        <v>1856733952</v>
      </c>
      <c r="X246" s="308">
        <v>30945565.866666667</v>
      </c>
      <c r="Y246" s="134">
        <v>12893985.777777778</v>
      </c>
      <c r="Z246" s="134"/>
      <c r="AA246" s="287">
        <v>804584713</v>
      </c>
      <c r="AB246" s="134">
        <v>12893985.777777778</v>
      </c>
      <c r="AC246" s="53">
        <v>12893985.777777778</v>
      </c>
      <c r="AD246" s="134">
        <v>12893985.777777778</v>
      </c>
      <c r="AE246" s="134">
        <v>12893985.777777778</v>
      </c>
      <c r="AF246" s="134">
        <v>12893985.777777778</v>
      </c>
      <c r="AG246" s="134">
        <v>12893985.777777778</v>
      </c>
      <c r="AH246" s="134">
        <v>12893985.777777778</v>
      </c>
      <c r="AI246" s="134">
        <v>12893985.777777778</v>
      </c>
      <c r="AJ246" s="134">
        <v>12893985.777777778</v>
      </c>
      <c r="AK246" s="134">
        <v>12893985.777777778</v>
      </c>
      <c r="AL246" s="134">
        <v>12893985.777777778</v>
      </c>
      <c r="AM246" s="134">
        <v>12893985.777777778</v>
      </c>
      <c r="AN246" s="53">
        <f t="shared" si="22"/>
        <v>154727829.33333334</v>
      </c>
      <c r="AO246" s="55">
        <f t="shared" si="23"/>
        <v>649856883.66666663</v>
      </c>
      <c r="AP246" s="309"/>
    </row>
    <row r="247" spans="1:42" s="42" customFormat="1" outlineLevel="1" x14ac:dyDescent="0.25">
      <c r="A247" s="129" t="s">
        <v>1</v>
      </c>
      <c r="B247" s="302"/>
      <c r="C247" s="303"/>
      <c r="D247" s="397" t="s">
        <v>82</v>
      </c>
      <c r="E247" s="398" t="s">
        <v>1029</v>
      </c>
      <c r="F247" s="304"/>
      <c r="G247" s="128" t="s">
        <v>241</v>
      </c>
      <c r="H247" s="304" t="s">
        <v>1244</v>
      </c>
      <c r="I247" s="131">
        <v>45029</v>
      </c>
      <c r="J247" s="131">
        <v>45026</v>
      </c>
      <c r="K247" s="132" t="s">
        <v>1247</v>
      </c>
      <c r="L247" s="132">
        <v>144</v>
      </c>
      <c r="M247" s="128" t="s">
        <v>764</v>
      </c>
      <c r="N247" s="133" t="s">
        <v>1352</v>
      </c>
      <c r="O247" s="132" t="s">
        <v>209</v>
      </c>
      <c r="P247" s="420" t="s">
        <v>1480</v>
      </c>
      <c r="Q247" s="128" t="s">
        <v>1252</v>
      </c>
      <c r="R247" s="306" t="str">
        <f t="shared" si="21"/>
        <v>627</v>
      </c>
      <c r="S247" s="306" t="str">
        <f t="shared" si="27"/>
        <v>1906</v>
      </c>
      <c r="T247" s="132">
        <v>6274001906</v>
      </c>
      <c r="U247" s="302"/>
      <c r="V247" s="51"/>
      <c r="W247" s="307">
        <v>1885681729</v>
      </c>
      <c r="X247" s="308">
        <v>19642518.010416668</v>
      </c>
      <c r="Y247" s="134">
        <v>13095012.006944444</v>
      </c>
      <c r="Z247" s="134"/>
      <c r="AA247" s="287">
        <v>1237478635</v>
      </c>
      <c r="AB247" s="134">
        <v>13095012.006944444</v>
      </c>
      <c r="AC247" s="53">
        <v>13095012.006944444</v>
      </c>
      <c r="AD247" s="134">
        <v>13095012.006944444</v>
      </c>
      <c r="AE247" s="134">
        <v>13095012.006944444</v>
      </c>
      <c r="AF247" s="134">
        <v>13095012.006944444</v>
      </c>
      <c r="AG247" s="134">
        <v>13095012.006944444</v>
      </c>
      <c r="AH247" s="134">
        <v>13095012.006944444</v>
      </c>
      <c r="AI247" s="134">
        <v>13095012.006944444</v>
      </c>
      <c r="AJ247" s="134">
        <v>13095012.006944444</v>
      </c>
      <c r="AK247" s="134">
        <v>13095012.006944444</v>
      </c>
      <c r="AL247" s="134">
        <v>13095012.006944444</v>
      </c>
      <c r="AM247" s="134">
        <v>13095012.006944444</v>
      </c>
      <c r="AN247" s="53">
        <f t="shared" si="22"/>
        <v>157140144.08333334</v>
      </c>
      <c r="AO247" s="55">
        <f t="shared" si="23"/>
        <v>1080338490.9166667</v>
      </c>
      <c r="AP247" s="309"/>
    </row>
    <row r="248" spans="1:42" s="42" customFormat="1" outlineLevel="1" x14ac:dyDescent="0.25">
      <c r="A248" s="129" t="s">
        <v>1</v>
      </c>
      <c r="B248" s="128"/>
      <c r="C248" s="128"/>
      <c r="D248" s="397" t="s">
        <v>1291</v>
      </c>
      <c r="E248" s="398" t="s">
        <v>1481</v>
      </c>
      <c r="F248" s="132"/>
      <c r="G248" s="128" t="s">
        <v>207</v>
      </c>
      <c r="H248" s="304" t="s">
        <v>1293</v>
      </c>
      <c r="I248" s="131">
        <v>45625</v>
      </c>
      <c r="J248" s="131">
        <v>45627</v>
      </c>
      <c r="K248" s="132" t="s">
        <v>1447</v>
      </c>
      <c r="L248" s="132">
        <v>144</v>
      </c>
      <c r="M248" s="128" t="s">
        <v>764</v>
      </c>
      <c r="N248" s="133" t="s">
        <v>1352</v>
      </c>
      <c r="O248" s="132" t="s">
        <v>209</v>
      </c>
      <c r="P248" s="420" t="s">
        <v>1480</v>
      </c>
      <c r="Q248" s="128" t="s">
        <v>1296</v>
      </c>
      <c r="R248" s="306" t="str">
        <f t="shared" si="21"/>
        <v>627</v>
      </c>
      <c r="S248" s="306" t="str">
        <f t="shared" si="27"/>
        <v>1906</v>
      </c>
      <c r="T248" s="132">
        <v>6274001906</v>
      </c>
      <c r="U248" s="128"/>
      <c r="V248" s="51"/>
      <c r="W248" s="307">
        <v>1081360419</v>
      </c>
      <c r="X248" s="308">
        <v>21627208.379999999</v>
      </c>
      <c r="Y248" s="134">
        <v>7509447.354166667</v>
      </c>
      <c r="Z248" s="134"/>
      <c r="AA248" s="287">
        <v>800206710</v>
      </c>
      <c r="AB248" s="134">
        <v>7509447.354166667</v>
      </c>
      <c r="AC248" s="53">
        <v>7509447.354166667</v>
      </c>
      <c r="AD248" s="134">
        <v>7509447.354166667</v>
      </c>
      <c r="AE248" s="134">
        <v>7509447.354166667</v>
      </c>
      <c r="AF248" s="134">
        <v>7509447.354166667</v>
      </c>
      <c r="AG248" s="134">
        <v>7509447.354166667</v>
      </c>
      <c r="AH248" s="134">
        <v>7509447.354166667</v>
      </c>
      <c r="AI248" s="134">
        <v>7509447.354166667</v>
      </c>
      <c r="AJ248" s="134">
        <v>7509447.354166667</v>
      </c>
      <c r="AK248" s="134">
        <v>7509447.354166667</v>
      </c>
      <c r="AL248" s="134">
        <v>7509447.354166667</v>
      </c>
      <c r="AM248" s="134">
        <v>7509447.354166667</v>
      </c>
      <c r="AN248" s="53">
        <f t="shared" si="22"/>
        <v>90113368.250000015</v>
      </c>
      <c r="AO248" s="55">
        <f t="shared" si="23"/>
        <v>710093341.75</v>
      </c>
      <c r="AP248" s="310"/>
    </row>
    <row r="249" spans="1:42" s="42" customFormat="1" outlineLevel="1" x14ac:dyDescent="0.25">
      <c r="A249" s="129" t="s">
        <v>1</v>
      </c>
      <c r="B249" s="128"/>
      <c r="C249" s="128"/>
      <c r="D249" s="397" t="s">
        <v>1291</v>
      </c>
      <c r="E249" s="398" t="s">
        <v>1482</v>
      </c>
      <c r="F249" s="132"/>
      <c r="G249" s="128" t="s">
        <v>226</v>
      </c>
      <c r="H249" s="304" t="s">
        <v>1293</v>
      </c>
      <c r="I249" s="131">
        <v>45625</v>
      </c>
      <c r="J249" s="131">
        <v>45627</v>
      </c>
      <c r="K249" s="132" t="s">
        <v>1483</v>
      </c>
      <c r="L249" s="132">
        <v>144</v>
      </c>
      <c r="M249" s="128" t="s">
        <v>768</v>
      </c>
      <c r="N249" s="133" t="s">
        <v>1484</v>
      </c>
      <c r="O249" s="132" t="s">
        <v>228</v>
      </c>
      <c r="P249" s="420" t="s">
        <v>1485</v>
      </c>
      <c r="Q249" s="128" t="s">
        <v>1296</v>
      </c>
      <c r="R249" s="306" t="str">
        <f t="shared" si="21"/>
        <v>627</v>
      </c>
      <c r="S249" s="306" t="str">
        <f t="shared" si="27"/>
        <v>1906</v>
      </c>
      <c r="T249" s="132">
        <v>6274001906</v>
      </c>
      <c r="U249" s="128"/>
      <c r="V249" s="51"/>
      <c r="W249" s="307">
        <v>170777778</v>
      </c>
      <c r="X249" s="308">
        <v>3049603.1785714286</v>
      </c>
      <c r="Y249" s="134">
        <v>1185956.7916666667</v>
      </c>
      <c r="Z249" s="134"/>
      <c r="AA249" s="287">
        <v>131132937</v>
      </c>
      <c r="AB249" s="134">
        <v>1185956.7916666667</v>
      </c>
      <c r="AC249" s="53">
        <v>1185956.7916666667</v>
      </c>
      <c r="AD249" s="134">
        <v>1185956.7916666667</v>
      </c>
      <c r="AE249" s="134">
        <v>1185956.7916666667</v>
      </c>
      <c r="AF249" s="134">
        <v>1185956.7916666667</v>
      </c>
      <c r="AG249" s="134">
        <v>1185956.7916666667</v>
      </c>
      <c r="AH249" s="134">
        <v>1185956.7916666667</v>
      </c>
      <c r="AI249" s="134">
        <v>1185956.7916666667</v>
      </c>
      <c r="AJ249" s="134">
        <v>1185956.7916666667</v>
      </c>
      <c r="AK249" s="134">
        <v>1185956.7916666667</v>
      </c>
      <c r="AL249" s="134">
        <v>1185956.7916666667</v>
      </c>
      <c r="AM249" s="134">
        <v>1185956.7916666667</v>
      </c>
      <c r="AN249" s="53">
        <f t="shared" si="22"/>
        <v>14231481.499999998</v>
      </c>
      <c r="AO249" s="55">
        <f t="shared" si="23"/>
        <v>116901455.5</v>
      </c>
      <c r="AP249" s="310"/>
    </row>
    <row r="250" spans="1:42" s="42" customFormat="1" outlineLevel="1" x14ac:dyDescent="0.25">
      <c r="A250" s="128"/>
      <c r="B250" s="128"/>
      <c r="C250" s="128"/>
      <c r="D250" s="397" t="s">
        <v>147</v>
      </c>
      <c r="E250" s="398" t="s">
        <v>1137</v>
      </c>
      <c r="F250" s="132"/>
      <c r="G250" s="128" t="s">
        <v>385</v>
      </c>
      <c r="H250" s="304" t="s">
        <v>1244</v>
      </c>
      <c r="I250" s="131">
        <v>44896</v>
      </c>
      <c r="J250" s="131">
        <v>44896</v>
      </c>
      <c r="K250" s="132" t="s">
        <v>783</v>
      </c>
      <c r="L250" s="132">
        <v>144</v>
      </c>
      <c r="M250" s="128" t="s">
        <v>294</v>
      </c>
      <c r="N250" s="133" t="s">
        <v>450</v>
      </c>
      <c r="O250" s="132" t="s">
        <v>296</v>
      </c>
      <c r="P250" s="420" t="s">
        <v>1283</v>
      </c>
      <c r="Q250" s="128" t="s">
        <v>1366</v>
      </c>
      <c r="R250" s="306" t="str">
        <f t="shared" si="21"/>
        <v>627</v>
      </c>
      <c r="S250" s="306" t="str">
        <f t="shared" si="27"/>
        <v>1906</v>
      </c>
      <c r="T250" s="132">
        <v>6274001906</v>
      </c>
      <c r="U250" s="128"/>
      <c r="V250" s="51"/>
      <c r="W250" s="307">
        <v>168057600</v>
      </c>
      <c r="X250" s="308">
        <v>2800960</v>
      </c>
      <c r="Y250" s="134">
        <v>1167066.6666666667</v>
      </c>
      <c r="Z250" s="134"/>
      <c r="AA250" s="287">
        <v>64422080</v>
      </c>
      <c r="AB250" s="134">
        <v>1167066.6666666667</v>
      </c>
      <c r="AC250" s="53">
        <v>1167066.6666666667</v>
      </c>
      <c r="AD250" s="134">
        <v>1167066.6666666667</v>
      </c>
      <c r="AE250" s="134">
        <v>1167066.6666666667</v>
      </c>
      <c r="AF250" s="134">
        <v>1167066.6666666667</v>
      </c>
      <c r="AG250" s="134">
        <v>1167066.6666666667</v>
      </c>
      <c r="AH250" s="134">
        <v>1167066.6666666667</v>
      </c>
      <c r="AI250" s="134">
        <v>1167066.6666666667</v>
      </c>
      <c r="AJ250" s="134">
        <v>1167066.6666666667</v>
      </c>
      <c r="AK250" s="134">
        <v>1167066.6666666667</v>
      </c>
      <c r="AL250" s="134">
        <v>1167066.6666666667</v>
      </c>
      <c r="AM250" s="134">
        <v>1167066.6666666667</v>
      </c>
      <c r="AN250" s="53">
        <f t="shared" si="22"/>
        <v>14004799.999999998</v>
      </c>
      <c r="AO250" s="55">
        <f t="shared" si="23"/>
        <v>50417280</v>
      </c>
      <c r="AP250" s="310"/>
    </row>
    <row r="251" spans="1:42" s="42" customFormat="1" outlineLevel="1" x14ac:dyDescent="0.25">
      <c r="A251" s="128"/>
      <c r="B251" s="128"/>
      <c r="C251" s="128"/>
      <c r="D251" s="397" t="s">
        <v>147</v>
      </c>
      <c r="E251" s="398" t="s">
        <v>1066</v>
      </c>
      <c r="F251" s="132"/>
      <c r="G251" s="128" t="s">
        <v>449</v>
      </c>
      <c r="H251" s="304" t="s">
        <v>1244</v>
      </c>
      <c r="I251" s="131">
        <v>45747</v>
      </c>
      <c r="J251" s="131">
        <v>45748</v>
      </c>
      <c r="K251" s="132" t="s">
        <v>717</v>
      </c>
      <c r="L251" s="132">
        <v>144</v>
      </c>
      <c r="M251" s="128" t="s">
        <v>294</v>
      </c>
      <c r="N251" s="133" t="s">
        <v>450</v>
      </c>
      <c r="O251" s="132" t="s">
        <v>296</v>
      </c>
      <c r="P251" s="420" t="s">
        <v>1283</v>
      </c>
      <c r="Q251" s="128" t="s">
        <v>1366</v>
      </c>
      <c r="R251" s="306" t="str">
        <f t="shared" si="21"/>
        <v>627</v>
      </c>
      <c r="S251" s="306" t="str">
        <f t="shared" si="27"/>
        <v>1906</v>
      </c>
      <c r="T251" s="132">
        <v>6274001906</v>
      </c>
      <c r="U251" s="128"/>
      <c r="V251" s="51"/>
      <c r="W251" s="307">
        <v>258604309</v>
      </c>
      <c r="X251" s="308">
        <v>7183453.027777778</v>
      </c>
      <c r="Y251" s="134">
        <v>1795863.2569444445</v>
      </c>
      <c r="Z251" s="134"/>
      <c r="AA251" s="287">
        <v>193953232</v>
      </c>
      <c r="AB251" s="134">
        <v>1795863.2569444445</v>
      </c>
      <c r="AC251" s="53">
        <v>1795863.2569444445</v>
      </c>
      <c r="AD251" s="134">
        <v>1795863.2569444445</v>
      </c>
      <c r="AE251" s="134">
        <v>1795863.2569444445</v>
      </c>
      <c r="AF251" s="134">
        <v>1795863.2569444445</v>
      </c>
      <c r="AG251" s="134">
        <v>1795863.2569444445</v>
      </c>
      <c r="AH251" s="134">
        <v>1795863.2569444445</v>
      </c>
      <c r="AI251" s="134">
        <v>1795863.2569444445</v>
      </c>
      <c r="AJ251" s="134">
        <v>1795863.2569444445</v>
      </c>
      <c r="AK251" s="134">
        <v>1795863.2569444445</v>
      </c>
      <c r="AL251" s="134">
        <v>1795863.2569444445</v>
      </c>
      <c r="AM251" s="134">
        <v>1795863.2569444445</v>
      </c>
      <c r="AN251" s="53">
        <f t="shared" si="22"/>
        <v>21550359.083333332</v>
      </c>
      <c r="AO251" s="55">
        <f t="shared" si="23"/>
        <v>172402872.91666666</v>
      </c>
      <c r="AP251" s="310"/>
    </row>
    <row r="252" spans="1:42" s="42" customFormat="1" outlineLevel="1" x14ac:dyDescent="0.25">
      <c r="A252" s="128"/>
      <c r="B252" s="128"/>
      <c r="C252" s="128"/>
      <c r="D252" s="397" t="s">
        <v>147</v>
      </c>
      <c r="E252" s="398" t="s">
        <v>1128</v>
      </c>
      <c r="F252" s="132"/>
      <c r="G252" s="128" t="s">
        <v>382</v>
      </c>
      <c r="H252" s="304" t="s">
        <v>1244</v>
      </c>
      <c r="I252" s="131">
        <v>44593</v>
      </c>
      <c r="J252" s="131">
        <v>44620</v>
      </c>
      <c r="K252" s="132" t="s">
        <v>814</v>
      </c>
      <c r="L252" s="132">
        <v>144</v>
      </c>
      <c r="M252" s="128" t="s">
        <v>751</v>
      </c>
      <c r="N252" s="133" t="s">
        <v>231</v>
      </c>
      <c r="O252" s="132" t="s">
        <v>232</v>
      </c>
      <c r="P252" s="428" t="s">
        <v>1255</v>
      </c>
      <c r="Q252" s="128" t="s">
        <v>1366</v>
      </c>
      <c r="R252" s="306" t="str">
        <f t="shared" si="21"/>
        <v>627</v>
      </c>
      <c r="S252" s="306" t="str">
        <f t="shared" si="27"/>
        <v>1906</v>
      </c>
      <c r="T252" s="132">
        <v>6274001906</v>
      </c>
      <c r="U252" s="128"/>
      <c r="V252" s="51"/>
      <c r="W252" s="307">
        <v>125800000</v>
      </c>
      <c r="X252" s="308">
        <v>1747222.2222222222</v>
      </c>
      <c r="Y252" s="134">
        <v>873611.11111111112</v>
      </c>
      <c r="Z252" s="134"/>
      <c r="AA252" s="287">
        <v>43680555</v>
      </c>
      <c r="AB252" s="134">
        <v>873611.11111111112</v>
      </c>
      <c r="AC252" s="53">
        <v>873611.11111111112</v>
      </c>
      <c r="AD252" s="134">
        <v>873611.11111111112</v>
      </c>
      <c r="AE252" s="134">
        <v>873611.11111111112</v>
      </c>
      <c r="AF252" s="134">
        <v>873611.11111111112</v>
      </c>
      <c r="AG252" s="134">
        <v>873611.11111111112</v>
      </c>
      <c r="AH252" s="134">
        <v>873611.11111111112</v>
      </c>
      <c r="AI252" s="134">
        <v>873611.11111111112</v>
      </c>
      <c r="AJ252" s="134">
        <v>873611.11111111112</v>
      </c>
      <c r="AK252" s="134">
        <v>873611.11111111112</v>
      </c>
      <c r="AL252" s="134">
        <v>873611.11111111112</v>
      </c>
      <c r="AM252" s="134">
        <v>873611.11111111112</v>
      </c>
      <c r="AN252" s="53">
        <f t="shared" si="22"/>
        <v>10483333.333333336</v>
      </c>
      <c r="AO252" s="55">
        <f t="shared" si="23"/>
        <v>33197221.666666664</v>
      </c>
      <c r="AP252" s="310"/>
    </row>
    <row r="253" spans="1:42" s="42" customFormat="1" ht="25" outlineLevel="1" x14ac:dyDescent="0.25">
      <c r="A253" s="128"/>
      <c r="B253" s="128"/>
      <c r="C253" s="128"/>
      <c r="D253" s="397" t="s">
        <v>147</v>
      </c>
      <c r="E253" s="398" t="s">
        <v>1144</v>
      </c>
      <c r="F253" s="132"/>
      <c r="G253" s="128" t="s">
        <v>389</v>
      </c>
      <c r="H253" s="304" t="s">
        <v>1244</v>
      </c>
      <c r="I253" s="131">
        <v>44970</v>
      </c>
      <c r="J253" s="131">
        <v>44958</v>
      </c>
      <c r="K253" s="132" t="s">
        <v>717</v>
      </c>
      <c r="L253" s="132">
        <v>144</v>
      </c>
      <c r="M253" s="128" t="s">
        <v>751</v>
      </c>
      <c r="N253" s="133" t="s">
        <v>231</v>
      </c>
      <c r="O253" s="132" t="s">
        <v>232</v>
      </c>
      <c r="P253" s="428" t="s">
        <v>1255</v>
      </c>
      <c r="Q253" s="128" t="s">
        <v>1366</v>
      </c>
      <c r="R253" s="306" t="str">
        <f t="shared" si="21"/>
        <v>627</v>
      </c>
      <c r="S253" s="306" t="str">
        <f t="shared" si="27"/>
        <v>1906</v>
      </c>
      <c r="T253" s="132">
        <v>6274001906</v>
      </c>
      <c r="U253" s="128"/>
      <c r="V253" s="51"/>
      <c r="W253" s="307">
        <v>80735343</v>
      </c>
      <c r="X253" s="308">
        <v>2242648.4166666665</v>
      </c>
      <c r="Y253" s="134">
        <v>560662.10416666663</v>
      </c>
      <c r="Z253" s="134"/>
      <c r="AA253" s="287">
        <v>2242648</v>
      </c>
      <c r="AB253" s="134">
        <v>560662.10416666663</v>
      </c>
      <c r="AC253" s="53">
        <v>560662.10416666663</v>
      </c>
      <c r="AD253" s="134">
        <v>560662.10416666663</v>
      </c>
      <c r="AE253" s="134">
        <v>560662.10416666663</v>
      </c>
      <c r="AF253" s="134">
        <v>560662.10416666663</v>
      </c>
      <c r="AG253" s="134">
        <v>560662.10416666663</v>
      </c>
      <c r="AH253" s="134">
        <v>560662.10416666663</v>
      </c>
      <c r="AI253" s="134">
        <v>560662.10416666663</v>
      </c>
      <c r="AJ253" s="134"/>
      <c r="AK253" s="134"/>
      <c r="AL253" s="134"/>
      <c r="AM253" s="134"/>
      <c r="AN253" s="53">
        <f t="shared" si="22"/>
        <v>4485296.833333333</v>
      </c>
      <c r="AO253" s="55">
        <f t="shared" si="23"/>
        <v>-2242648.833333333</v>
      </c>
      <c r="AP253" s="313" t="s">
        <v>1407</v>
      </c>
    </row>
    <row r="254" spans="1:42" s="42" customFormat="1" outlineLevel="1" x14ac:dyDescent="0.25">
      <c r="A254" s="128"/>
      <c r="B254" s="128"/>
      <c r="C254" s="128"/>
      <c r="D254" s="397" t="s">
        <v>147</v>
      </c>
      <c r="E254" s="398" t="s">
        <v>1057</v>
      </c>
      <c r="F254" s="132"/>
      <c r="G254" s="128" t="s">
        <v>432</v>
      </c>
      <c r="H254" s="304" t="s">
        <v>1244</v>
      </c>
      <c r="I254" s="131">
        <v>45714</v>
      </c>
      <c r="J254" s="131">
        <v>45717</v>
      </c>
      <c r="K254" s="132" t="s">
        <v>717</v>
      </c>
      <c r="L254" s="132">
        <v>144</v>
      </c>
      <c r="M254" s="128" t="s">
        <v>751</v>
      </c>
      <c r="N254" s="133" t="s">
        <v>231</v>
      </c>
      <c r="O254" s="132" t="s">
        <v>232</v>
      </c>
      <c r="P254" s="428" t="s">
        <v>1255</v>
      </c>
      <c r="Q254" s="128" t="s">
        <v>1366</v>
      </c>
      <c r="R254" s="306" t="str">
        <f t="shared" si="21"/>
        <v>627</v>
      </c>
      <c r="S254" s="306" t="str">
        <f t="shared" si="27"/>
        <v>1906</v>
      </c>
      <c r="T254" s="132">
        <v>6274001906</v>
      </c>
      <c r="U254" s="128"/>
      <c r="V254" s="51"/>
      <c r="W254" s="307">
        <v>465893129</v>
      </c>
      <c r="X254" s="308">
        <v>12941475.805555556</v>
      </c>
      <c r="Y254" s="134">
        <v>3235368.951388889</v>
      </c>
      <c r="Z254" s="134"/>
      <c r="AA254" s="287">
        <v>336478371</v>
      </c>
      <c r="AB254" s="134">
        <v>3235368.951388889</v>
      </c>
      <c r="AC254" s="53">
        <v>3235368.951388889</v>
      </c>
      <c r="AD254" s="134">
        <v>3235368.951388889</v>
      </c>
      <c r="AE254" s="134">
        <v>3235368.951388889</v>
      </c>
      <c r="AF254" s="134">
        <v>3235368.951388889</v>
      </c>
      <c r="AG254" s="134">
        <v>3235368.951388889</v>
      </c>
      <c r="AH254" s="134">
        <v>3235368.951388889</v>
      </c>
      <c r="AI254" s="134">
        <v>3235368.951388889</v>
      </c>
      <c r="AJ254" s="134">
        <v>3235368.951388889</v>
      </c>
      <c r="AK254" s="134">
        <v>3235368.951388889</v>
      </c>
      <c r="AL254" s="134">
        <v>3235368.951388889</v>
      </c>
      <c r="AM254" s="134">
        <v>3235368.951388889</v>
      </c>
      <c r="AN254" s="53">
        <f t="shared" si="22"/>
        <v>38824427.416666664</v>
      </c>
      <c r="AO254" s="55">
        <f t="shared" si="23"/>
        <v>297653943.58333331</v>
      </c>
      <c r="AP254" s="310"/>
    </row>
    <row r="255" spans="1:42" s="42" customFormat="1" outlineLevel="1" x14ac:dyDescent="0.25">
      <c r="A255" s="128"/>
      <c r="B255" s="128"/>
      <c r="C255" s="128"/>
      <c r="D255" s="397" t="s">
        <v>147</v>
      </c>
      <c r="E255" s="398" t="s">
        <v>732</v>
      </c>
      <c r="F255" s="132"/>
      <c r="G255" s="128" t="s">
        <v>733</v>
      </c>
      <c r="H255" s="304" t="s">
        <v>1244</v>
      </c>
      <c r="I255" s="131">
        <v>45869</v>
      </c>
      <c r="J255" s="131">
        <v>45870</v>
      </c>
      <c r="K255" s="132" t="s">
        <v>783</v>
      </c>
      <c r="L255" s="132">
        <v>144</v>
      </c>
      <c r="M255" s="128" t="s">
        <v>751</v>
      </c>
      <c r="N255" s="133" t="s">
        <v>231</v>
      </c>
      <c r="O255" s="132" t="s">
        <v>232</v>
      </c>
      <c r="P255" s="428" t="s">
        <v>1255</v>
      </c>
      <c r="Q255" s="128" t="s">
        <v>1366</v>
      </c>
      <c r="R255" s="306" t="str">
        <f t="shared" si="21"/>
        <v>627</v>
      </c>
      <c r="S255" s="306" t="str">
        <f t="shared" si="27"/>
        <v>1906</v>
      </c>
      <c r="T255" s="132">
        <v>6274001906</v>
      </c>
      <c r="U255" s="128"/>
      <c r="V255" s="51"/>
      <c r="W255" s="307">
        <v>204685486</v>
      </c>
      <c r="X255" s="308">
        <v>3411424.7666666666</v>
      </c>
      <c r="Y255" s="134">
        <v>1421426.986111111</v>
      </c>
      <c r="Z255" s="134"/>
      <c r="AA255" s="287">
        <v>187628362</v>
      </c>
      <c r="AB255" s="134">
        <v>1421426.986111111</v>
      </c>
      <c r="AC255" s="53">
        <v>1421426.986111111</v>
      </c>
      <c r="AD255" s="134">
        <v>1421426.986111111</v>
      </c>
      <c r="AE255" s="134">
        <v>1421426.986111111</v>
      </c>
      <c r="AF255" s="134">
        <v>1421426.986111111</v>
      </c>
      <c r="AG255" s="134">
        <v>1421426.986111111</v>
      </c>
      <c r="AH255" s="134">
        <v>1421426.986111111</v>
      </c>
      <c r="AI255" s="134">
        <v>1421426.986111111</v>
      </c>
      <c r="AJ255" s="134">
        <v>1421426.986111111</v>
      </c>
      <c r="AK255" s="134">
        <v>1421426.986111111</v>
      </c>
      <c r="AL255" s="134">
        <v>1421426.986111111</v>
      </c>
      <c r="AM255" s="134">
        <v>1421426.986111111</v>
      </c>
      <c r="AN255" s="53">
        <f t="shared" si="22"/>
        <v>17057123.833333336</v>
      </c>
      <c r="AO255" s="55">
        <f t="shared" si="23"/>
        <v>170571238.16666666</v>
      </c>
      <c r="AP255" s="310"/>
    </row>
    <row r="256" spans="1:42" s="42" customFormat="1" outlineLevel="1" x14ac:dyDescent="0.25">
      <c r="A256" s="129" t="s">
        <v>1</v>
      </c>
      <c r="B256" s="302"/>
      <c r="C256" s="303"/>
      <c r="D256" s="397" t="s">
        <v>82</v>
      </c>
      <c r="E256" s="398" t="s">
        <v>1024</v>
      </c>
      <c r="F256" s="304"/>
      <c r="G256" s="128" t="s">
        <v>230</v>
      </c>
      <c r="H256" s="304" t="s">
        <v>1244</v>
      </c>
      <c r="I256" s="131">
        <v>44736</v>
      </c>
      <c r="J256" s="131">
        <v>44736</v>
      </c>
      <c r="K256" s="132" t="s">
        <v>783</v>
      </c>
      <c r="L256" s="132">
        <v>144</v>
      </c>
      <c r="M256" s="128" t="s">
        <v>751</v>
      </c>
      <c r="N256" s="133" t="s">
        <v>231</v>
      </c>
      <c r="O256" s="132" t="s">
        <v>232</v>
      </c>
      <c r="P256" s="428" t="s">
        <v>1255</v>
      </c>
      <c r="Q256" s="128" t="s">
        <v>1252</v>
      </c>
      <c r="R256" s="306" t="str">
        <f t="shared" si="21"/>
        <v>627</v>
      </c>
      <c r="S256" s="306" t="str">
        <f t="shared" si="27"/>
        <v>1906</v>
      </c>
      <c r="T256" s="132">
        <v>6274001906</v>
      </c>
      <c r="U256" s="302"/>
      <c r="V256" s="51"/>
      <c r="W256" s="307">
        <v>551292212</v>
      </c>
      <c r="X256" s="308">
        <v>9188203.5333333332</v>
      </c>
      <c r="Y256" s="134">
        <v>3828418.138888889</v>
      </c>
      <c r="Z256" s="134"/>
      <c r="AA256" s="287">
        <v>156199460</v>
      </c>
      <c r="AB256" s="134">
        <v>3828418.138888889</v>
      </c>
      <c r="AC256" s="53">
        <v>3828418.138888889</v>
      </c>
      <c r="AD256" s="134">
        <v>3828418.138888889</v>
      </c>
      <c r="AE256" s="134">
        <v>3828418.138888889</v>
      </c>
      <c r="AF256" s="134">
        <v>3828418.138888889</v>
      </c>
      <c r="AG256" s="134">
        <v>3828418.138888889</v>
      </c>
      <c r="AH256" s="134">
        <v>3828418.138888889</v>
      </c>
      <c r="AI256" s="134">
        <v>3828418.138888889</v>
      </c>
      <c r="AJ256" s="134">
        <v>3828418.138888889</v>
      </c>
      <c r="AK256" s="134">
        <v>3828418.138888889</v>
      </c>
      <c r="AL256" s="134">
        <v>3828418.138888889</v>
      </c>
      <c r="AM256" s="134">
        <v>3828418.138888889</v>
      </c>
      <c r="AN256" s="53">
        <f t="shared" si="22"/>
        <v>45941017.666666664</v>
      </c>
      <c r="AO256" s="55">
        <f t="shared" si="23"/>
        <v>110258442.33333334</v>
      </c>
      <c r="AP256" s="309"/>
    </row>
    <row r="257" spans="1:42" s="42" customFormat="1" outlineLevel="1" x14ac:dyDescent="0.25">
      <c r="A257" s="128"/>
      <c r="B257" s="128"/>
      <c r="C257" s="128"/>
      <c r="D257" s="397" t="s">
        <v>147</v>
      </c>
      <c r="E257" s="398" t="s">
        <v>1138</v>
      </c>
      <c r="F257" s="132"/>
      <c r="G257" s="128" t="s">
        <v>386</v>
      </c>
      <c r="H257" s="304" t="s">
        <v>1244</v>
      </c>
      <c r="I257" s="131">
        <v>44896</v>
      </c>
      <c r="J257" s="131">
        <v>44896</v>
      </c>
      <c r="K257" s="132" t="s">
        <v>783</v>
      </c>
      <c r="L257" s="132">
        <v>144</v>
      </c>
      <c r="M257" s="128" t="s">
        <v>755</v>
      </c>
      <c r="N257" s="133" t="s">
        <v>1286</v>
      </c>
      <c r="O257" s="132" t="s">
        <v>1287</v>
      </c>
      <c r="P257" s="420" t="s">
        <v>1288</v>
      </c>
      <c r="Q257" s="128" t="s">
        <v>1366</v>
      </c>
      <c r="R257" s="306" t="str">
        <f t="shared" si="21"/>
        <v>627</v>
      </c>
      <c r="S257" s="306" t="str">
        <f t="shared" si="27"/>
        <v>1906</v>
      </c>
      <c r="T257" s="132">
        <v>6274001906</v>
      </c>
      <c r="U257" s="128"/>
      <c r="V257" s="51"/>
      <c r="W257" s="307">
        <v>168057600</v>
      </c>
      <c r="X257" s="308">
        <v>2800960</v>
      </c>
      <c r="Y257" s="134">
        <v>1167066.6666666667</v>
      </c>
      <c r="Z257" s="134"/>
      <c r="AA257" s="287">
        <v>64422080</v>
      </c>
      <c r="AB257" s="134">
        <v>1167066.6666666667</v>
      </c>
      <c r="AC257" s="53">
        <v>1167066.6666666667</v>
      </c>
      <c r="AD257" s="134">
        <v>1167066.6666666667</v>
      </c>
      <c r="AE257" s="134">
        <v>1167066.6666666667</v>
      </c>
      <c r="AF257" s="134">
        <v>1167066.6666666667</v>
      </c>
      <c r="AG257" s="134">
        <v>1167066.6666666667</v>
      </c>
      <c r="AH257" s="134">
        <v>1167066.6666666667</v>
      </c>
      <c r="AI257" s="134">
        <v>1167066.6666666667</v>
      </c>
      <c r="AJ257" s="134">
        <v>1167066.6666666667</v>
      </c>
      <c r="AK257" s="134">
        <v>1167066.6666666667</v>
      </c>
      <c r="AL257" s="134">
        <v>1167066.6666666667</v>
      </c>
      <c r="AM257" s="134">
        <v>1167066.6666666667</v>
      </c>
      <c r="AN257" s="53">
        <f t="shared" si="22"/>
        <v>14004799.999999998</v>
      </c>
      <c r="AO257" s="55">
        <f t="shared" si="23"/>
        <v>50417280</v>
      </c>
      <c r="AP257" s="310"/>
    </row>
    <row r="258" spans="1:42" s="42" customFormat="1" outlineLevel="1" x14ac:dyDescent="0.25">
      <c r="A258" s="128"/>
      <c r="B258" s="128"/>
      <c r="C258" s="128"/>
      <c r="D258" s="397" t="s">
        <v>147</v>
      </c>
      <c r="E258" s="398" t="s">
        <v>746</v>
      </c>
      <c r="F258" s="132"/>
      <c r="G258" s="128" t="s">
        <v>747</v>
      </c>
      <c r="H258" s="304" t="s">
        <v>1244</v>
      </c>
      <c r="I258" s="131">
        <v>45900</v>
      </c>
      <c r="J258" s="131">
        <v>45901</v>
      </c>
      <c r="K258" s="132" t="s">
        <v>783</v>
      </c>
      <c r="L258" s="132">
        <v>144</v>
      </c>
      <c r="M258" s="128" t="s">
        <v>755</v>
      </c>
      <c r="N258" s="133" t="s">
        <v>1286</v>
      </c>
      <c r="O258" s="132" t="s">
        <v>1287</v>
      </c>
      <c r="P258" s="420" t="s">
        <v>1288</v>
      </c>
      <c r="Q258" s="128" t="s">
        <v>1366</v>
      </c>
      <c r="R258" s="306" t="str">
        <f t="shared" si="21"/>
        <v>627</v>
      </c>
      <c r="S258" s="306" t="str">
        <f t="shared" si="27"/>
        <v>1906</v>
      </c>
      <c r="T258" s="132">
        <v>6274001906</v>
      </c>
      <c r="U258" s="128"/>
      <c r="V258" s="51"/>
      <c r="W258" s="307">
        <v>268085606</v>
      </c>
      <c r="X258" s="308">
        <v>4468093.4333333336</v>
      </c>
      <c r="Y258" s="134">
        <v>1861705.5972222222</v>
      </c>
      <c r="Z258" s="134"/>
      <c r="AA258" s="287">
        <v>250213232</v>
      </c>
      <c r="AB258" s="134">
        <v>1861705.5972222222</v>
      </c>
      <c r="AC258" s="53">
        <v>1861705.5972222222</v>
      </c>
      <c r="AD258" s="134">
        <v>1861705.5972222222</v>
      </c>
      <c r="AE258" s="134">
        <v>1861705.5972222222</v>
      </c>
      <c r="AF258" s="134">
        <v>1861705.5972222222</v>
      </c>
      <c r="AG258" s="134">
        <v>1861705.5972222222</v>
      </c>
      <c r="AH258" s="134">
        <v>1861705.5972222222</v>
      </c>
      <c r="AI258" s="134">
        <v>1861705.5972222222</v>
      </c>
      <c r="AJ258" s="134">
        <v>1861705.5972222222</v>
      </c>
      <c r="AK258" s="134">
        <v>1861705.5972222222</v>
      </c>
      <c r="AL258" s="134">
        <v>1861705.5972222222</v>
      </c>
      <c r="AM258" s="134">
        <v>1861705.5972222222</v>
      </c>
      <c r="AN258" s="53">
        <f t="shared" si="22"/>
        <v>22340467.166666672</v>
      </c>
      <c r="AO258" s="55">
        <f t="shared" si="23"/>
        <v>227872764.83333331</v>
      </c>
      <c r="AP258" s="310"/>
    </row>
    <row r="259" spans="1:42" s="42" customFormat="1" outlineLevel="1" x14ac:dyDescent="0.25">
      <c r="A259" s="128"/>
      <c r="B259" s="128"/>
      <c r="C259" s="128"/>
      <c r="D259" s="397" t="s">
        <v>147</v>
      </c>
      <c r="E259" s="398" t="s">
        <v>1197</v>
      </c>
      <c r="F259" s="132"/>
      <c r="G259" s="128" t="s">
        <v>1209</v>
      </c>
      <c r="H259" s="304" t="s">
        <v>1244</v>
      </c>
      <c r="I259" s="131">
        <v>45986</v>
      </c>
      <c r="J259" s="131">
        <v>45992</v>
      </c>
      <c r="K259" s="132" t="s">
        <v>1223</v>
      </c>
      <c r="L259" s="132">
        <v>144</v>
      </c>
      <c r="M259" s="128" t="s">
        <v>755</v>
      </c>
      <c r="N259" s="133" t="s">
        <v>1286</v>
      </c>
      <c r="O259" s="132" t="s">
        <v>1287</v>
      </c>
      <c r="P259" s="420" t="s">
        <v>1288</v>
      </c>
      <c r="Q259" s="128" t="s">
        <v>1366</v>
      </c>
      <c r="R259" s="306" t="str">
        <f t="shared" si="21"/>
        <v>627</v>
      </c>
      <c r="S259" s="306" t="str">
        <f t="shared" si="27"/>
        <v>1906</v>
      </c>
      <c r="T259" s="132">
        <v>6274001906</v>
      </c>
      <c r="U259" s="128"/>
      <c r="V259" s="51"/>
      <c r="W259" s="307">
        <v>56388500</v>
      </c>
      <c r="X259" s="308">
        <v>391586.80555555556</v>
      </c>
      <c r="Y259" s="134">
        <v>391586.80555555556</v>
      </c>
      <c r="Z259" s="134"/>
      <c r="AA259" s="287">
        <v>55996913</v>
      </c>
      <c r="AB259" s="134">
        <v>391586.80555555556</v>
      </c>
      <c r="AC259" s="53">
        <v>391586.80555555556</v>
      </c>
      <c r="AD259" s="134">
        <v>391586.80555555556</v>
      </c>
      <c r="AE259" s="134">
        <v>391586.80555555556</v>
      </c>
      <c r="AF259" s="134">
        <v>391586.80555555556</v>
      </c>
      <c r="AG259" s="134">
        <v>391586.80555555556</v>
      </c>
      <c r="AH259" s="134">
        <v>391586.80555555556</v>
      </c>
      <c r="AI259" s="134">
        <v>391586.80555555556</v>
      </c>
      <c r="AJ259" s="134">
        <v>391586.80555555556</v>
      </c>
      <c r="AK259" s="134">
        <v>391586.80555555556</v>
      </c>
      <c r="AL259" s="134">
        <v>391586.80555555556</v>
      </c>
      <c r="AM259" s="134">
        <v>391586.80555555556</v>
      </c>
      <c r="AN259" s="53">
        <f t="shared" si="22"/>
        <v>4699041.666666667</v>
      </c>
      <c r="AO259" s="55">
        <f t="shared" si="23"/>
        <v>51297871.333333336</v>
      </c>
      <c r="AP259" s="310"/>
    </row>
    <row r="260" spans="1:42" s="42" customFormat="1" outlineLevel="1" x14ac:dyDescent="0.25">
      <c r="A260" s="129" t="s">
        <v>1</v>
      </c>
      <c r="B260" s="302"/>
      <c r="C260" s="303"/>
      <c r="D260" s="397" t="s">
        <v>82</v>
      </c>
      <c r="E260" s="398" t="s">
        <v>1142</v>
      </c>
      <c r="F260" s="304"/>
      <c r="G260" s="128" t="s">
        <v>352</v>
      </c>
      <c r="H260" s="304" t="s">
        <v>1244</v>
      </c>
      <c r="I260" s="131">
        <v>44970</v>
      </c>
      <c r="J260" s="131">
        <v>44958</v>
      </c>
      <c r="K260" s="132" t="s">
        <v>783</v>
      </c>
      <c r="L260" s="132">
        <v>144</v>
      </c>
      <c r="M260" s="128" t="s">
        <v>755</v>
      </c>
      <c r="N260" s="133" t="s">
        <v>1286</v>
      </c>
      <c r="O260" s="132" t="s">
        <v>1287</v>
      </c>
      <c r="P260" s="420" t="s">
        <v>1288</v>
      </c>
      <c r="Q260" s="128" t="s">
        <v>1252</v>
      </c>
      <c r="R260" s="306" t="str">
        <f t="shared" si="21"/>
        <v>627</v>
      </c>
      <c r="S260" s="306" t="str">
        <f t="shared" si="27"/>
        <v>1906</v>
      </c>
      <c r="T260" s="132">
        <v>6274001906</v>
      </c>
      <c r="U260" s="302"/>
      <c r="V260" s="51"/>
      <c r="W260" s="307">
        <v>4460334770</v>
      </c>
      <c r="X260" s="308">
        <v>74338912.833333328</v>
      </c>
      <c r="Y260" s="134">
        <v>30974547.013888888</v>
      </c>
      <c r="Z260" s="134"/>
      <c r="AA260" s="287">
        <v>1858472821</v>
      </c>
      <c r="AB260" s="134">
        <v>30974547.013888888</v>
      </c>
      <c r="AC260" s="53">
        <v>30974547.013888888</v>
      </c>
      <c r="AD260" s="134">
        <v>30974547.013888888</v>
      </c>
      <c r="AE260" s="134">
        <v>30974547.013888888</v>
      </c>
      <c r="AF260" s="134">
        <v>30974547.013888888</v>
      </c>
      <c r="AG260" s="134">
        <v>30974547.013888888</v>
      </c>
      <c r="AH260" s="134">
        <v>30974547.013888888</v>
      </c>
      <c r="AI260" s="134">
        <v>30974547.013888888</v>
      </c>
      <c r="AJ260" s="134">
        <v>30974547.013888888</v>
      </c>
      <c r="AK260" s="134">
        <v>30974547.013888888</v>
      </c>
      <c r="AL260" s="134">
        <v>30974547.013888888</v>
      </c>
      <c r="AM260" s="134">
        <v>30974547.013888888</v>
      </c>
      <c r="AN260" s="53">
        <f t="shared" si="22"/>
        <v>371694564.16666669</v>
      </c>
      <c r="AO260" s="55">
        <f t="shared" si="23"/>
        <v>1486778256.8333333</v>
      </c>
      <c r="AP260" s="309"/>
    </row>
    <row r="261" spans="1:42" s="42" customFormat="1" outlineLevel="1" x14ac:dyDescent="0.25">
      <c r="A261" s="128"/>
      <c r="B261" s="128"/>
      <c r="C261" s="128"/>
      <c r="D261" s="397" t="s">
        <v>147</v>
      </c>
      <c r="E261" s="398" t="s">
        <v>1172</v>
      </c>
      <c r="F261" s="132"/>
      <c r="G261" s="128" t="s">
        <v>422</v>
      </c>
      <c r="H261" s="304" t="s">
        <v>756</v>
      </c>
      <c r="I261" s="131">
        <v>45630</v>
      </c>
      <c r="J261" s="131">
        <v>45658</v>
      </c>
      <c r="K261" s="132" t="s">
        <v>783</v>
      </c>
      <c r="L261" s="132">
        <v>144</v>
      </c>
      <c r="M261" s="128" t="s">
        <v>453</v>
      </c>
      <c r="N261" s="133" t="s">
        <v>454</v>
      </c>
      <c r="O261" s="132" t="s">
        <v>239</v>
      </c>
      <c r="P261" s="420" t="s">
        <v>1295</v>
      </c>
      <c r="Q261" s="128" t="s">
        <v>1366</v>
      </c>
      <c r="R261" s="306" t="str">
        <f t="shared" si="21"/>
        <v>627</v>
      </c>
      <c r="S261" s="306" t="str">
        <f t="shared" si="27"/>
        <v>1906</v>
      </c>
      <c r="T261" s="132">
        <v>6274001906</v>
      </c>
      <c r="U261" s="128"/>
      <c r="V261" s="51"/>
      <c r="W261" s="307">
        <v>89240000</v>
      </c>
      <c r="X261" s="308">
        <v>1487333.3333333333</v>
      </c>
      <c r="Y261" s="134">
        <v>619722.22222222225</v>
      </c>
      <c r="Z261" s="134"/>
      <c r="AA261" s="287">
        <v>71392000</v>
      </c>
      <c r="AB261" s="134">
        <v>619722.22222222225</v>
      </c>
      <c r="AC261" s="53">
        <v>619722.22222222225</v>
      </c>
      <c r="AD261" s="134">
        <v>619722.22222222225</v>
      </c>
      <c r="AE261" s="134">
        <v>619722.22222222225</v>
      </c>
      <c r="AF261" s="134">
        <v>619722.22222222225</v>
      </c>
      <c r="AG261" s="134">
        <v>619722.22222222225</v>
      </c>
      <c r="AH261" s="134">
        <v>619722.22222222225</v>
      </c>
      <c r="AI261" s="134">
        <v>619722.22222222225</v>
      </c>
      <c r="AJ261" s="134">
        <v>619722.22222222225</v>
      </c>
      <c r="AK261" s="134">
        <v>619722.22222222225</v>
      </c>
      <c r="AL261" s="134">
        <v>619722.22222222225</v>
      </c>
      <c r="AM261" s="134">
        <v>619722.22222222225</v>
      </c>
      <c r="AN261" s="53">
        <f t="shared" si="22"/>
        <v>7436666.6666666651</v>
      </c>
      <c r="AO261" s="55">
        <f t="shared" si="23"/>
        <v>63955333.333333336</v>
      </c>
      <c r="AP261" s="310"/>
    </row>
    <row r="262" spans="1:42" s="42" customFormat="1" outlineLevel="1" x14ac:dyDescent="0.25">
      <c r="A262" s="128"/>
      <c r="B262" s="128"/>
      <c r="C262" s="128"/>
      <c r="D262" s="397" t="s">
        <v>147</v>
      </c>
      <c r="E262" s="398" t="s">
        <v>1173</v>
      </c>
      <c r="F262" s="132"/>
      <c r="G262" s="128" t="s">
        <v>423</v>
      </c>
      <c r="H262" s="304" t="s">
        <v>756</v>
      </c>
      <c r="I262" s="131">
        <v>45630</v>
      </c>
      <c r="J262" s="131">
        <v>45658</v>
      </c>
      <c r="K262" s="132" t="s">
        <v>783</v>
      </c>
      <c r="L262" s="132">
        <v>144</v>
      </c>
      <c r="M262" s="128" t="s">
        <v>453</v>
      </c>
      <c r="N262" s="133" t="s">
        <v>454</v>
      </c>
      <c r="O262" s="132" t="s">
        <v>239</v>
      </c>
      <c r="P262" s="420" t="s">
        <v>1295</v>
      </c>
      <c r="Q262" s="128" t="s">
        <v>1366</v>
      </c>
      <c r="R262" s="306" t="str">
        <f t="shared" si="21"/>
        <v>627</v>
      </c>
      <c r="S262" s="306" t="str">
        <f t="shared" si="27"/>
        <v>1906</v>
      </c>
      <c r="T262" s="132">
        <v>6274001906</v>
      </c>
      <c r="U262" s="128"/>
      <c r="V262" s="51"/>
      <c r="W262" s="307">
        <v>89240000</v>
      </c>
      <c r="X262" s="308">
        <v>1487333.3333333333</v>
      </c>
      <c r="Y262" s="134">
        <v>619722.22222222225</v>
      </c>
      <c r="Z262" s="134"/>
      <c r="AA262" s="287">
        <v>71392000</v>
      </c>
      <c r="AB262" s="134">
        <v>619722.22222222225</v>
      </c>
      <c r="AC262" s="53">
        <v>619722.22222222225</v>
      </c>
      <c r="AD262" s="134">
        <v>619722.22222222225</v>
      </c>
      <c r="AE262" s="134">
        <v>619722.22222222225</v>
      </c>
      <c r="AF262" s="134">
        <v>619722.22222222225</v>
      </c>
      <c r="AG262" s="134">
        <v>619722.22222222225</v>
      </c>
      <c r="AH262" s="134">
        <v>619722.22222222225</v>
      </c>
      <c r="AI262" s="134">
        <v>619722.22222222225</v>
      </c>
      <c r="AJ262" s="134">
        <v>619722.22222222225</v>
      </c>
      <c r="AK262" s="134">
        <v>619722.22222222225</v>
      </c>
      <c r="AL262" s="134">
        <v>619722.22222222225</v>
      </c>
      <c r="AM262" s="134">
        <v>619722.22222222225</v>
      </c>
      <c r="AN262" s="53">
        <f t="shared" si="22"/>
        <v>7436666.6666666651</v>
      </c>
      <c r="AO262" s="55">
        <f t="shared" si="23"/>
        <v>63955333.333333336</v>
      </c>
      <c r="AP262" s="310"/>
    </row>
    <row r="263" spans="1:42" s="42" customFormat="1" outlineLevel="1" x14ac:dyDescent="0.25">
      <c r="A263" s="128"/>
      <c r="B263" s="128"/>
      <c r="C263" s="128"/>
      <c r="D263" s="397" t="s">
        <v>147</v>
      </c>
      <c r="E263" s="398" t="s">
        <v>1068</v>
      </c>
      <c r="F263" s="132"/>
      <c r="G263" s="128" t="s">
        <v>1486</v>
      </c>
      <c r="H263" s="304" t="s">
        <v>1244</v>
      </c>
      <c r="I263" s="131">
        <v>45777</v>
      </c>
      <c r="J263" s="131">
        <v>45778</v>
      </c>
      <c r="K263" s="132" t="s">
        <v>783</v>
      </c>
      <c r="L263" s="132">
        <v>144</v>
      </c>
      <c r="M263" s="128" t="s">
        <v>453</v>
      </c>
      <c r="N263" s="133" t="s">
        <v>454</v>
      </c>
      <c r="O263" s="132" t="s">
        <v>239</v>
      </c>
      <c r="P263" s="420" t="s">
        <v>1295</v>
      </c>
      <c r="Q263" s="128" t="s">
        <v>1366</v>
      </c>
      <c r="R263" s="306" t="str">
        <f t="shared" si="21"/>
        <v>627</v>
      </c>
      <c r="S263" s="306" t="str">
        <f t="shared" si="27"/>
        <v>1906</v>
      </c>
      <c r="T263" s="132">
        <v>6274001906</v>
      </c>
      <c r="U263" s="128"/>
      <c r="V263" s="51"/>
      <c r="W263" s="307">
        <v>129302154</v>
      </c>
      <c r="X263" s="308">
        <v>2155035.9</v>
      </c>
      <c r="Y263" s="134">
        <v>897931.625</v>
      </c>
      <c r="Z263" s="134"/>
      <c r="AA263" s="287">
        <v>112061867</v>
      </c>
      <c r="AB263" s="134">
        <v>897931.625</v>
      </c>
      <c r="AC263" s="53">
        <v>897931.625</v>
      </c>
      <c r="AD263" s="134">
        <v>897931.625</v>
      </c>
      <c r="AE263" s="134">
        <v>897931.625</v>
      </c>
      <c r="AF263" s="134">
        <v>897931.625</v>
      </c>
      <c r="AG263" s="134">
        <v>897931.625</v>
      </c>
      <c r="AH263" s="134">
        <v>897931.625</v>
      </c>
      <c r="AI263" s="134">
        <v>897931.625</v>
      </c>
      <c r="AJ263" s="134">
        <v>897931.625</v>
      </c>
      <c r="AK263" s="134">
        <v>897931.625</v>
      </c>
      <c r="AL263" s="134">
        <v>897931.625</v>
      </c>
      <c r="AM263" s="134">
        <v>897931.625</v>
      </c>
      <c r="AN263" s="53">
        <f t="shared" si="22"/>
        <v>10775179.5</v>
      </c>
      <c r="AO263" s="55">
        <f t="shared" si="23"/>
        <v>101286687.5</v>
      </c>
      <c r="AP263" s="310"/>
    </row>
    <row r="264" spans="1:42" s="42" customFormat="1" outlineLevel="1" x14ac:dyDescent="0.25">
      <c r="A264" s="128"/>
      <c r="B264" s="128"/>
      <c r="C264" s="128"/>
      <c r="D264" s="397" t="s">
        <v>147</v>
      </c>
      <c r="E264" s="398" t="s">
        <v>1070</v>
      </c>
      <c r="F264" s="132"/>
      <c r="G264" s="128" t="s">
        <v>1487</v>
      </c>
      <c r="H264" s="304" t="s">
        <v>1244</v>
      </c>
      <c r="I264" s="131">
        <v>45777</v>
      </c>
      <c r="J264" s="131">
        <v>45778</v>
      </c>
      <c r="K264" s="132" t="s">
        <v>783</v>
      </c>
      <c r="L264" s="132">
        <v>144</v>
      </c>
      <c r="M264" s="128" t="s">
        <v>292</v>
      </c>
      <c r="N264" s="133" t="s">
        <v>1299</v>
      </c>
      <c r="O264" s="132" t="s">
        <v>253</v>
      </c>
      <c r="P264" s="420" t="s">
        <v>1300</v>
      </c>
      <c r="Q264" s="128" t="s">
        <v>1366</v>
      </c>
      <c r="R264" s="306" t="str">
        <f t="shared" si="21"/>
        <v>627</v>
      </c>
      <c r="S264" s="306" t="str">
        <f t="shared" si="27"/>
        <v>1906</v>
      </c>
      <c r="T264" s="132">
        <v>6274001906</v>
      </c>
      <c r="U264" s="128"/>
      <c r="V264" s="51"/>
      <c r="W264" s="307">
        <v>258502218</v>
      </c>
      <c r="X264" s="308">
        <v>4308370.3</v>
      </c>
      <c r="Y264" s="134">
        <v>1795154.2916666667</v>
      </c>
      <c r="Z264" s="134"/>
      <c r="AA264" s="287">
        <v>224035256</v>
      </c>
      <c r="AB264" s="134">
        <v>1795154.2916666667</v>
      </c>
      <c r="AC264" s="53">
        <v>1795154.2916666667</v>
      </c>
      <c r="AD264" s="134">
        <v>1795154.2916666667</v>
      </c>
      <c r="AE264" s="134">
        <v>1795154.2916666667</v>
      </c>
      <c r="AF264" s="134">
        <v>1795154.2916666667</v>
      </c>
      <c r="AG264" s="134">
        <v>1795154.2916666667</v>
      </c>
      <c r="AH264" s="134">
        <v>1795154.2916666667</v>
      </c>
      <c r="AI264" s="134">
        <v>1795154.2916666667</v>
      </c>
      <c r="AJ264" s="134">
        <v>1795154.2916666667</v>
      </c>
      <c r="AK264" s="134">
        <v>1795154.2916666667</v>
      </c>
      <c r="AL264" s="134">
        <v>1795154.2916666667</v>
      </c>
      <c r="AM264" s="134">
        <v>1795154.2916666667</v>
      </c>
      <c r="AN264" s="53">
        <f t="shared" si="22"/>
        <v>21541851.5</v>
      </c>
      <c r="AO264" s="55">
        <f t="shared" si="23"/>
        <v>202493404.5</v>
      </c>
      <c r="AP264" s="310"/>
    </row>
    <row r="265" spans="1:42" s="42" customFormat="1" outlineLevel="1" x14ac:dyDescent="0.25">
      <c r="A265" s="128"/>
      <c r="B265" s="128"/>
      <c r="C265" s="128"/>
      <c r="D265" s="397" t="s">
        <v>147</v>
      </c>
      <c r="E265" s="398" t="s">
        <v>1203</v>
      </c>
      <c r="F265" s="132"/>
      <c r="G265" s="128" t="s">
        <v>1215</v>
      </c>
      <c r="H265" s="304" t="s">
        <v>1244</v>
      </c>
      <c r="I265" s="131">
        <v>45989</v>
      </c>
      <c r="J265" s="131">
        <v>45992</v>
      </c>
      <c r="K265" s="132" t="s">
        <v>1223</v>
      </c>
      <c r="L265" s="132">
        <v>144</v>
      </c>
      <c r="M265" s="128" t="s">
        <v>292</v>
      </c>
      <c r="N265" s="133" t="s">
        <v>1299</v>
      </c>
      <c r="O265" s="132" t="s">
        <v>253</v>
      </c>
      <c r="P265" s="420" t="s">
        <v>1300</v>
      </c>
      <c r="Q265" s="128" t="s">
        <v>1366</v>
      </c>
      <c r="R265" s="306" t="str">
        <f t="shared" si="21"/>
        <v>627</v>
      </c>
      <c r="S265" s="306" t="str">
        <f t="shared" si="27"/>
        <v>1906</v>
      </c>
      <c r="T265" s="132">
        <v>6274001906</v>
      </c>
      <c r="U265" s="128"/>
      <c r="V265" s="51"/>
      <c r="W265" s="307">
        <v>1882704987</v>
      </c>
      <c r="X265" s="308">
        <v>13074340.1875</v>
      </c>
      <c r="Y265" s="134">
        <v>13074340.1875</v>
      </c>
      <c r="Z265" s="134"/>
      <c r="AA265" s="287">
        <v>1869630647</v>
      </c>
      <c r="AB265" s="134">
        <v>13074340.1875</v>
      </c>
      <c r="AC265" s="53">
        <v>13074340.1875</v>
      </c>
      <c r="AD265" s="134">
        <v>13074340.1875</v>
      </c>
      <c r="AE265" s="134">
        <v>13074340.1875</v>
      </c>
      <c r="AF265" s="134">
        <v>13074340.1875</v>
      </c>
      <c r="AG265" s="134">
        <v>13074340.1875</v>
      </c>
      <c r="AH265" s="134">
        <v>13074340.1875</v>
      </c>
      <c r="AI265" s="134">
        <v>13074340.1875</v>
      </c>
      <c r="AJ265" s="134">
        <v>13074340.1875</v>
      </c>
      <c r="AK265" s="134">
        <v>13074340.1875</v>
      </c>
      <c r="AL265" s="134">
        <v>13074340.1875</v>
      </c>
      <c r="AM265" s="134">
        <v>13074340.1875</v>
      </c>
      <c r="AN265" s="53">
        <f t="shared" si="22"/>
        <v>156892082.25</v>
      </c>
      <c r="AO265" s="55">
        <f t="shared" si="23"/>
        <v>1712738564.75</v>
      </c>
      <c r="AP265" s="310"/>
    </row>
    <row r="266" spans="1:42" s="42" customFormat="1" outlineLevel="1" x14ac:dyDescent="0.25">
      <c r="A266" s="128"/>
      <c r="B266" s="128"/>
      <c r="C266" s="128"/>
      <c r="D266" s="397" t="s">
        <v>147</v>
      </c>
      <c r="E266" s="398" t="s">
        <v>1206</v>
      </c>
      <c r="F266" s="132"/>
      <c r="G266" s="128" t="s">
        <v>1218</v>
      </c>
      <c r="H266" s="304" t="s">
        <v>1244</v>
      </c>
      <c r="I266" s="131">
        <v>45991</v>
      </c>
      <c r="J266" s="131">
        <v>45992</v>
      </c>
      <c r="K266" s="132" t="s">
        <v>1223</v>
      </c>
      <c r="L266" s="132">
        <v>144</v>
      </c>
      <c r="M266" s="128" t="s">
        <v>292</v>
      </c>
      <c r="N266" s="133" t="s">
        <v>1299</v>
      </c>
      <c r="O266" s="132" t="s">
        <v>253</v>
      </c>
      <c r="P266" s="420" t="s">
        <v>1300</v>
      </c>
      <c r="Q266" s="128" t="s">
        <v>1366</v>
      </c>
      <c r="R266" s="306" t="str">
        <f t="shared" si="21"/>
        <v>627</v>
      </c>
      <c r="S266" s="306" t="str">
        <f t="shared" si="27"/>
        <v>1906</v>
      </c>
      <c r="T266" s="132">
        <v>6274001906</v>
      </c>
      <c r="U266" s="128"/>
      <c r="V266" s="51"/>
      <c r="W266" s="307">
        <v>291611067</v>
      </c>
      <c r="X266" s="308">
        <v>2025076.8541666667</v>
      </c>
      <c r="Y266" s="134">
        <v>2025076.8541666667</v>
      </c>
      <c r="Z266" s="134"/>
      <c r="AA266" s="287">
        <v>289585990</v>
      </c>
      <c r="AB266" s="134">
        <v>2025076.8541666667</v>
      </c>
      <c r="AC266" s="53">
        <v>2025076.8541666667</v>
      </c>
      <c r="AD266" s="134">
        <v>2025076.8541666667</v>
      </c>
      <c r="AE266" s="134">
        <v>2025076.8541666667</v>
      </c>
      <c r="AF266" s="134">
        <v>2025076.8541666667</v>
      </c>
      <c r="AG266" s="134">
        <v>2025076.8541666667</v>
      </c>
      <c r="AH266" s="134">
        <v>2025076.8541666667</v>
      </c>
      <c r="AI266" s="134">
        <v>2025076.8541666667</v>
      </c>
      <c r="AJ266" s="134">
        <v>2025076.8541666667</v>
      </c>
      <c r="AK266" s="134">
        <v>2025076.8541666667</v>
      </c>
      <c r="AL266" s="134">
        <v>2025076.8541666667</v>
      </c>
      <c r="AM266" s="134">
        <v>2025076.8541666667</v>
      </c>
      <c r="AN266" s="53">
        <f t="shared" si="22"/>
        <v>24300922.250000004</v>
      </c>
      <c r="AO266" s="55">
        <f t="shared" si="23"/>
        <v>265285067.75</v>
      </c>
      <c r="AP266" s="310"/>
    </row>
    <row r="267" spans="1:42" s="42" customFormat="1" outlineLevel="1" x14ac:dyDescent="0.25">
      <c r="A267" s="128"/>
      <c r="B267" s="128"/>
      <c r="C267" s="128"/>
      <c r="D267" s="397" t="s">
        <v>147</v>
      </c>
      <c r="E267" s="398" t="s">
        <v>1058</v>
      </c>
      <c r="F267" s="132"/>
      <c r="G267" s="128" t="s">
        <v>433</v>
      </c>
      <c r="H267" s="304" t="s">
        <v>1244</v>
      </c>
      <c r="I267" s="131">
        <v>45714</v>
      </c>
      <c r="J267" s="131">
        <v>45717</v>
      </c>
      <c r="K267" s="132" t="s">
        <v>717</v>
      </c>
      <c r="L267" s="132">
        <v>144</v>
      </c>
      <c r="M267" s="128" t="s">
        <v>750</v>
      </c>
      <c r="N267" s="133" t="s">
        <v>434</v>
      </c>
      <c r="O267" s="132" t="s">
        <v>251</v>
      </c>
      <c r="P267" s="420" t="s">
        <v>1308</v>
      </c>
      <c r="Q267" s="128" t="s">
        <v>1366</v>
      </c>
      <c r="R267" s="306" t="str">
        <f t="shared" si="21"/>
        <v>627</v>
      </c>
      <c r="S267" s="306" t="str">
        <f t="shared" si="27"/>
        <v>1906</v>
      </c>
      <c r="T267" s="132">
        <v>6274001906</v>
      </c>
      <c r="U267" s="128"/>
      <c r="V267" s="51"/>
      <c r="W267" s="307">
        <v>449488186</v>
      </c>
      <c r="X267" s="308">
        <v>12485782.944444444</v>
      </c>
      <c r="Y267" s="134">
        <v>3121445.736111111</v>
      </c>
      <c r="Z267" s="134"/>
      <c r="AA267" s="287">
        <v>324630357</v>
      </c>
      <c r="AB267" s="134">
        <v>3121445.736111111</v>
      </c>
      <c r="AC267" s="53">
        <v>3121445.736111111</v>
      </c>
      <c r="AD267" s="134">
        <v>3121445.736111111</v>
      </c>
      <c r="AE267" s="134">
        <v>3121445.736111111</v>
      </c>
      <c r="AF267" s="134">
        <v>3121445.736111111</v>
      </c>
      <c r="AG267" s="134">
        <v>3121445.736111111</v>
      </c>
      <c r="AH267" s="134">
        <v>3121445.736111111</v>
      </c>
      <c r="AI267" s="134">
        <v>3121445.736111111</v>
      </c>
      <c r="AJ267" s="134">
        <v>3121445.736111111</v>
      </c>
      <c r="AK267" s="134">
        <v>3121445.736111111</v>
      </c>
      <c r="AL267" s="134">
        <v>3121445.736111111</v>
      </c>
      <c r="AM267" s="134">
        <v>3121445.736111111</v>
      </c>
      <c r="AN267" s="53">
        <f t="shared" si="22"/>
        <v>37457348.833333336</v>
      </c>
      <c r="AO267" s="55">
        <f t="shared" si="23"/>
        <v>287173008.16666669</v>
      </c>
      <c r="AP267" s="310"/>
    </row>
    <row r="268" spans="1:42" s="42" customFormat="1" outlineLevel="1" x14ac:dyDescent="0.25">
      <c r="A268" s="128"/>
      <c r="B268" s="128"/>
      <c r="C268" s="128"/>
      <c r="D268" s="397" t="s">
        <v>147</v>
      </c>
      <c r="E268" s="398" t="s">
        <v>730</v>
      </c>
      <c r="F268" s="132"/>
      <c r="G268" s="128" t="s">
        <v>731</v>
      </c>
      <c r="H268" s="304" t="s">
        <v>1244</v>
      </c>
      <c r="I268" s="131">
        <v>45869</v>
      </c>
      <c r="J268" s="131">
        <v>45870</v>
      </c>
      <c r="K268" s="132" t="s">
        <v>783</v>
      </c>
      <c r="L268" s="132">
        <v>144</v>
      </c>
      <c r="M268" s="128" t="s">
        <v>750</v>
      </c>
      <c r="N268" s="133" t="s">
        <v>434</v>
      </c>
      <c r="O268" s="132" t="s">
        <v>251</v>
      </c>
      <c r="P268" s="420" t="s">
        <v>1308</v>
      </c>
      <c r="Q268" s="128" t="s">
        <v>1366</v>
      </c>
      <c r="R268" s="306" t="str">
        <f t="shared" si="21"/>
        <v>627</v>
      </c>
      <c r="S268" s="306" t="str">
        <f t="shared" si="27"/>
        <v>1906</v>
      </c>
      <c r="T268" s="132">
        <v>6274001906</v>
      </c>
      <c r="U268" s="128"/>
      <c r="V268" s="51"/>
      <c r="W268" s="307">
        <v>204685486</v>
      </c>
      <c r="X268" s="308">
        <v>3411424.7666666666</v>
      </c>
      <c r="Y268" s="134">
        <v>1421426.986111111</v>
      </c>
      <c r="Z268" s="134"/>
      <c r="AA268" s="287">
        <v>187628362</v>
      </c>
      <c r="AB268" s="134">
        <v>1421426.986111111</v>
      </c>
      <c r="AC268" s="53">
        <v>1421426.986111111</v>
      </c>
      <c r="AD268" s="134">
        <v>1421426.986111111</v>
      </c>
      <c r="AE268" s="134">
        <v>1421426.986111111</v>
      </c>
      <c r="AF268" s="134">
        <v>1421426.986111111</v>
      </c>
      <c r="AG268" s="134">
        <v>1421426.986111111</v>
      </c>
      <c r="AH268" s="134">
        <v>1421426.986111111</v>
      </c>
      <c r="AI268" s="134">
        <v>1421426.986111111</v>
      </c>
      <c r="AJ268" s="134">
        <v>1421426.986111111</v>
      </c>
      <c r="AK268" s="134">
        <v>1421426.986111111</v>
      </c>
      <c r="AL268" s="134">
        <v>1421426.986111111</v>
      </c>
      <c r="AM268" s="134">
        <v>1421426.986111111</v>
      </c>
      <c r="AN268" s="53">
        <f t="shared" si="22"/>
        <v>17057123.833333336</v>
      </c>
      <c r="AO268" s="55">
        <f t="shared" si="23"/>
        <v>170571238.16666666</v>
      </c>
      <c r="AP268" s="310"/>
    </row>
    <row r="269" spans="1:42" s="42" customFormat="1" outlineLevel="1" x14ac:dyDescent="0.25">
      <c r="A269" s="128"/>
      <c r="B269" s="128"/>
      <c r="C269" s="128"/>
      <c r="D269" s="397" t="s">
        <v>147</v>
      </c>
      <c r="E269" s="398" t="s">
        <v>1069</v>
      </c>
      <c r="F269" s="132"/>
      <c r="G269" s="128" t="s">
        <v>1488</v>
      </c>
      <c r="H269" s="304" t="s">
        <v>1244</v>
      </c>
      <c r="I269" s="131">
        <v>45777</v>
      </c>
      <c r="J269" s="131">
        <v>45778</v>
      </c>
      <c r="K269" s="132" t="s">
        <v>783</v>
      </c>
      <c r="L269" s="132">
        <v>144</v>
      </c>
      <c r="M269" s="128" t="s">
        <v>456</v>
      </c>
      <c r="N269" s="133" t="s">
        <v>457</v>
      </c>
      <c r="O269" s="132" t="s">
        <v>363</v>
      </c>
      <c r="P269" s="420" t="s">
        <v>1313</v>
      </c>
      <c r="Q269" s="128" t="s">
        <v>1366</v>
      </c>
      <c r="R269" s="306" t="str">
        <f t="shared" si="21"/>
        <v>627</v>
      </c>
      <c r="S269" s="306" t="str">
        <f t="shared" si="27"/>
        <v>1906</v>
      </c>
      <c r="T269" s="132">
        <v>6274001906</v>
      </c>
      <c r="U269" s="128"/>
      <c r="V269" s="51"/>
      <c r="W269" s="307">
        <v>129302155</v>
      </c>
      <c r="X269" s="308">
        <v>2155035.9166666665</v>
      </c>
      <c r="Y269" s="134">
        <v>897931.6319444445</v>
      </c>
      <c r="Z269" s="134"/>
      <c r="AA269" s="287">
        <v>112061868</v>
      </c>
      <c r="AB269" s="134">
        <v>897931.6319444445</v>
      </c>
      <c r="AC269" s="53">
        <v>897931.6319444445</v>
      </c>
      <c r="AD269" s="134">
        <v>897931.6319444445</v>
      </c>
      <c r="AE269" s="134">
        <v>897931.6319444445</v>
      </c>
      <c r="AF269" s="134">
        <v>897931.6319444445</v>
      </c>
      <c r="AG269" s="134">
        <v>897931.6319444445</v>
      </c>
      <c r="AH269" s="134">
        <v>897931.6319444445</v>
      </c>
      <c r="AI269" s="134">
        <v>897931.6319444445</v>
      </c>
      <c r="AJ269" s="134">
        <v>897931.6319444445</v>
      </c>
      <c r="AK269" s="134">
        <v>897931.6319444445</v>
      </c>
      <c r="AL269" s="134">
        <v>897931.6319444445</v>
      </c>
      <c r="AM269" s="134">
        <v>897931.6319444445</v>
      </c>
      <c r="AN269" s="53">
        <f t="shared" si="22"/>
        <v>10775179.58333333</v>
      </c>
      <c r="AO269" s="55">
        <f t="shared" si="23"/>
        <v>101286688.41666667</v>
      </c>
      <c r="AP269" s="310"/>
    </row>
    <row r="270" spans="1:42" s="42" customFormat="1" outlineLevel="1" x14ac:dyDescent="0.25">
      <c r="A270" s="128"/>
      <c r="B270" s="128"/>
      <c r="C270" s="128"/>
      <c r="D270" s="397" t="s">
        <v>147</v>
      </c>
      <c r="E270" s="398" t="s">
        <v>1060</v>
      </c>
      <c r="F270" s="132"/>
      <c r="G270" s="128" t="s">
        <v>436</v>
      </c>
      <c r="H270" s="304" t="s">
        <v>1244</v>
      </c>
      <c r="I270" s="131">
        <v>45716</v>
      </c>
      <c r="J270" s="131">
        <v>45717</v>
      </c>
      <c r="K270" s="132" t="s">
        <v>717</v>
      </c>
      <c r="L270" s="132">
        <v>144</v>
      </c>
      <c r="M270" s="128" t="s">
        <v>415</v>
      </c>
      <c r="N270" s="133" t="s">
        <v>437</v>
      </c>
      <c r="O270" s="132" t="s">
        <v>331</v>
      </c>
      <c r="P270" s="420" t="s">
        <v>1316</v>
      </c>
      <c r="Q270" s="128" t="s">
        <v>1366</v>
      </c>
      <c r="R270" s="306" t="str">
        <f t="shared" si="21"/>
        <v>627</v>
      </c>
      <c r="S270" s="306" t="str">
        <f t="shared" si="27"/>
        <v>1906</v>
      </c>
      <c r="T270" s="132">
        <v>6274001906</v>
      </c>
      <c r="U270" s="128"/>
      <c r="V270" s="51"/>
      <c r="W270" s="307">
        <v>448738186</v>
      </c>
      <c r="X270" s="308">
        <v>12464949.611111112</v>
      </c>
      <c r="Y270" s="134">
        <v>3116237.402777778</v>
      </c>
      <c r="Z270" s="134"/>
      <c r="AA270" s="287">
        <v>324088690</v>
      </c>
      <c r="AB270" s="134">
        <v>3116237.402777778</v>
      </c>
      <c r="AC270" s="53">
        <v>3116237.402777778</v>
      </c>
      <c r="AD270" s="134">
        <v>3116237.402777778</v>
      </c>
      <c r="AE270" s="134">
        <v>3116237.402777778</v>
      </c>
      <c r="AF270" s="134">
        <v>3116237.402777778</v>
      </c>
      <c r="AG270" s="134">
        <v>3116237.402777778</v>
      </c>
      <c r="AH270" s="134">
        <v>3116237.402777778</v>
      </c>
      <c r="AI270" s="134">
        <v>3116237.402777778</v>
      </c>
      <c r="AJ270" s="134">
        <v>3116237.402777778</v>
      </c>
      <c r="AK270" s="134">
        <v>3116237.402777778</v>
      </c>
      <c r="AL270" s="134">
        <v>3116237.402777778</v>
      </c>
      <c r="AM270" s="134">
        <v>3116237.402777778</v>
      </c>
      <c r="AN270" s="53">
        <f t="shared" si="22"/>
        <v>37394848.833333328</v>
      </c>
      <c r="AO270" s="55">
        <f t="shared" si="23"/>
        <v>286693841.16666669</v>
      </c>
      <c r="AP270" s="310"/>
    </row>
    <row r="271" spans="1:42" s="42" customFormat="1" outlineLevel="1" x14ac:dyDescent="0.25">
      <c r="A271" s="128"/>
      <c r="B271" s="128"/>
      <c r="C271" s="128"/>
      <c r="D271" s="397" t="s">
        <v>147</v>
      </c>
      <c r="E271" s="398" t="s">
        <v>1055</v>
      </c>
      <c r="F271" s="132"/>
      <c r="G271" s="128" t="s">
        <v>429</v>
      </c>
      <c r="H271" s="304" t="s">
        <v>1244</v>
      </c>
      <c r="I271" s="131">
        <v>45714</v>
      </c>
      <c r="J271" s="131">
        <v>45717</v>
      </c>
      <c r="K271" s="132" t="s">
        <v>717</v>
      </c>
      <c r="L271" s="132">
        <v>144</v>
      </c>
      <c r="M271" s="128" t="s">
        <v>413</v>
      </c>
      <c r="N271" s="133" t="s">
        <v>430</v>
      </c>
      <c r="O271" s="132" t="s">
        <v>262</v>
      </c>
      <c r="P271" s="420" t="s">
        <v>1321</v>
      </c>
      <c r="Q271" s="128" t="s">
        <v>1366</v>
      </c>
      <c r="R271" s="306" t="str">
        <f t="shared" si="21"/>
        <v>627</v>
      </c>
      <c r="S271" s="306" t="str">
        <f t="shared" si="27"/>
        <v>1906</v>
      </c>
      <c r="T271" s="132">
        <v>6274001906</v>
      </c>
      <c r="U271" s="128"/>
      <c r="V271" s="51"/>
      <c r="W271" s="307">
        <v>504861258</v>
      </c>
      <c r="X271" s="308">
        <v>14023923.833333334</v>
      </c>
      <c r="Y271" s="134">
        <v>3505980.9583333335</v>
      </c>
      <c r="Z271" s="134"/>
      <c r="AA271" s="287">
        <v>364622020</v>
      </c>
      <c r="AB271" s="134">
        <v>3505980.9583333335</v>
      </c>
      <c r="AC271" s="53">
        <v>3505980.9583333335</v>
      </c>
      <c r="AD271" s="134">
        <v>3505980.9583333335</v>
      </c>
      <c r="AE271" s="134">
        <v>3505980.9583333335</v>
      </c>
      <c r="AF271" s="134">
        <v>3505980.9583333335</v>
      </c>
      <c r="AG271" s="134">
        <v>3505980.9583333335</v>
      </c>
      <c r="AH271" s="134">
        <v>3505980.9583333335</v>
      </c>
      <c r="AI271" s="134">
        <v>3505980.9583333335</v>
      </c>
      <c r="AJ271" s="134">
        <v>3505980.9583333335</v>
      </c>
      <c r="AK271" s="134">
        <v>3505980.9583333335</v>
      </c>
      <c r="AL271" s="134">
        <v>3505980.9583333335</v>
      </c>
      <c r="AM271" s="134">
        <v>3505980.9583333335</v>
      </c>
      <c r="AN271" s="53">
        <f t="shared" si="22"/>
        <v>42071771.5</v>
      </c>
      <c r="AO271" s="55">
        <f t="shared" si="23"/>
        <v>322550248.5</v>
      </c>
      <c r="AP271" s="310"/>
    </row>
    <row r="272" spans="1:42" outlineLevel="1" x14ac:dyDescent="0.25">
      <c r="A272" s="128"/>
      <c r="B272" s="128"/>
      <c r="C272" s="128"/>
      <c r="D272" s="397" t="s">
        <v>147</v>
      </c>
      <c r="E272" s="398" t="s">
        <v>1056</v>
      </c>
      <c r="F272" s="132"/>
      <c r="G272" s="128" t="s">
        <v>431</v>
      </c>
      <c r="H272" s="304" t="s">
        <v>1244</v>
      </c>
      <c r="I272" s="131">
        <v>45714</v>
      </c>
      <c r="J272" s="131">
        <v>45717</v>
      </c>
      <c r="K272" s="132" t="s">
        <v>717</v>
      </c>
      <c r="L272" s="132">
        <v>144</v>
      </c>
      <c r="M272" s="128" t="s">
        <v>413</v>
      </c>
      <c r="N272" s="133" t="s">
        <v>430</v>
      </c>
      <c r="O272" s="132" t="s">
        <v>262</v>
      </c>
      <c r="P272" s="420" t="s">
        <v>1321</v>
      </c>
      <c r="Q272" s="128" t="s">
        <v>1366</v>
      </c>
      <c r="R272" s="306" t="str">
        <f t="shared" si="21"/>
        <v>627</v>
      </c>
      <c r="S272" s="306" t="str">
        <f t="shared" si="27"/>
        <v>1906</v>
      </c>
      <c r="T272" s="132">
        <v>6274001906</v>
      </c>
      <c r="U272" s="128"/>
      <c r="V272" s="51"/>
      <c r="W272" s="307">
        <v>500738186</v>
      </c>
      <c r="X272" s="308">
        <v>13909394.055555556</v>
      </c>
      <c r="Y272" s="134">
        <v>3477348.513888889</v>
      </c>
      <c r="Z272" s="134"/>
      <c r="AA272" s="287">
        <v>361644245</v>
      </c>
      <c r="AB272" s="134">
        <v>3477348.513888889</v>
      </c>
      <c r="AC272" s="53">
        <v>3477348.513888889</v>
      </c>
      <c r="AD272" s="134">
        <v>3477348.513888889</v>
      </c>
      <c r="AE272" s="134">
        <v>3477348.513888889</v>
      </c>
      <c r="AF272" s="134">
        <v>3477348.513888889</v>
      </c>
      <c r="AG272" s="134">
        <v>3477348.513888889</v>
      </c>
      <c r="AH272" s="134">
        <v>3477348.513888889</v>
      </c>
      <c r="AI272" s="134">
        <v>3477348.513888889</v>
      </c>
      <c r="AJ272" s="134">
        <v>3477348.513888889</v>
      </c>
      <c r="AK272" s="134">
        <v>3477348.513888889</v>
      </c>
      <c r="AL272" s="134">
        <v>3477348.513888889</v>
      </c>
      <c r="AM272" s="134">
        <v>3477348.513888889</v>
      </c>
      <c r="AN272" s="53">
        <f t="shared" si="22"/>
        <v>41728182.166666664</v>
      </c>
      <c r="AO272" s="55">
        <f t="shared" si="23"/>
        <v>319916062.83333331</v>
      </c>
      <c r="AP272" s="310"/>
    </row>
    <row r="273" spans="1:42" outlineLevel="1" x14ac:dyDescent="0.25">
      <c r="A273" s="128"/>
      <c r="B273" s="128"/>
      <c r="C273" s="128"/>
      <c r="D273" s="397" t="s">
        <v>147</v>
      </c>
      <c r="E273" s="398" t="s">
        <v>728</v>
      </c>
      <c r="F273" s="132"/>
      <c r="G273" s="128" t="s">
        <v>729</v>
      </c>
      <c r="H273" s="304" t="s">
        <v>1244</v>
      </c>
      <c r="I273" s="131">
        <v>45838</v>
      </c>
      <c r="J273" s="131">
        <v>45839</v>
      </c>
      <c r="K273" s="132" t="s">
        <v>783</v>
      </c>
      <c r="L273" s="132">
        <v>144</v>
      </c>
      <c r="M273" s="128" t="s">
        <v>413</v>
      </c>
      <c r="N273" s="133" t="s">
        <v>430</v>
      </c>
      <c r="O273" s="132" t="s">
        <v>262</v>
      </c>
      <c r="P273" s="420" t="s">
        <v>1321</v>
      </c>
      <c r="Q273" s="128" t="s">
        <v>1366</v>
      </c>
      <c r="R273" s="306" t="str">
        <f t="shared" si="21"/>
        <v>627</v>
      </c>
      <c r="S273" s="306" t="str">
        <f t="shared" si="27"/>
        <v>1906</v>
      </c>
      <c r="T273" s="132">
        <v>6274001906</v>
      </c>
      <c r="U273" s="128"/>
      <c r="V273" s="51"/>
      <c r="W273" s="307">
        <v>293784258</v>
      </c>
      <c r="X273" s="308">
        <v>4896404.3</v>
      </c>
      <c r="Y273" s="134">
        <v>2040168.4583333333</v>
      </c>
      <c r="Z273" s="134"/>
      <c r="AA273" s="287">
        <v>264405832</v>
      </c>
      <c r="AB273" s="134">
        <v>2040168.4583333333</v>
      </c>
      <c r="AC273" s="53">
        <v>2040168.4583333333</v>
      </c>
      <c r="AD273" s="134">
        <v>2040168.4583333333</v>
      </c>
      <c r="AE273" s="134">
        <v>2040168.4583333333</v>
      </c>
      <c r="AF273" s="134">
        <v>2040168.4583333333</v>
      </c>
      <c r="AG273" s="134">
        <v>2040168.4583333333</v>
      </c>
      <c r="AH273" s="134">
        <v>2040168.4583333333</v>
      </c>
      <c r="AI273" s="134">
        <v>2040168.4583333333</v>
      </c>
      <c r="AJ273" s="134">
        <v>2040168.4583333333</v>
      </c>
      <c r="AK273" s="134">
        <v>2040168.4583333333</v>
      </c>
      <c r="AL273" s="134">
        <v>2040168.4583333333</v>
      </c>
      <c r="AM273" s="134">
        <v>2040168.4583333333</v>
      </c>
      <c r="AN273" s="53">
        <f t="shared" si="22"/>
        <v>24482021.499999996</v>
      </c>
      <c r="AO273" s="55">
        <f t="shared" si="23"/>
        <v>239923810.5</v>
      </c>
      <c r="AP273" s="310"/>
    </row>
    <row r="274" spans="1:42" outlineLevel="1" x14ac:dyDescent="0.25">
      <c r="A274" s="128"/>
      <c r="B274" s="128"/>
      <c r="C274" s="128"/>
      <c r="D274" s="397" t="s">
        <v>147</v>
      </c>
      <c r="E274" s="398" t="s">
        <v>1204</v>
      </c>
      <c r="F274" s="132"/>
      <c r="G274" s="128" t="s">
        <v>1216</v>
      </c>
      <c r="H274" s="304" t="s">
        <v>1244</v>
      </c>
      <c r="I274" s="131">
        <v>45989</v>
      </c>
      <c r="J274" s="131">
        <v>45992</v>
      </c>
      <c r="K274" s="132" t="s">
        <v>1223</v>
      </c>
      <c r="L274" s="132">
        <v>144</v>
      </c>
      <c r="M274" s="128" t="s">
        <v>413</v>
      </c>
      <c r="N274" s="133" t="s">
        <v>430</v>
      </c>
      <c r="O274" s="132" t="s">
        <v>262</v>
      </c>
      <c r="P274" s="420" t="s">
        <v>1321</v>
      </c>
      <c r="Q274" s="128" t="s">
        <v>1366</v>
      </c>
      <c r="R274" s="306" t="str">
        <f t="shared" si="21"/>
        <v>627</v>
      </c>
      <c r="S274" s="306" t="str">
        <f t="shared" si="27"/>
        <v>1906</v>
      </c>
      <c r="T274" s="132">
        <v>6274001906</v>
      </c>
      <c r="U274" s="128"/>
      <c r="V274" s="51"/>
      <c r="W274" s="307">
        <v>1863746222</v>
      </c>
      <c r="X274" s="308">
        <v>12942682.097222222</v>
      </c>
      <c r="Y274" s="134">
        <v>12942682.097222222</v>
      </c>
      <c r="Z274" s="134"/>
      <c r="AA274" s="287">
        <v>1850803540</v>
      </c>
      <c r="AB274" s="134">
        <v>12942682.097222222</v>
      </c>
      <c r="AC274" s="53">
        <v>12942682.097222222</v>
      </c>
      <c r="AD274" s="134">
        <v>12942682.097222222</v>
      </c>
      <c r="AE274" s="134">
        <v>12942682.097222222</v>
      </c>
      <c r="AF274" s="134">
        <v>12942682.097222222</v>
      </c>
      <c r="AG274" s="134">
        <v>12942682.097222222</v>
      </c>
      <c r="AH274" s="134">
        <v>12942682.097222222</v>
      </c>
      <c r="AI274" s="134">
        <v>12942682.097222222</v>
      </c>
      <c r="AJ274" s="134">
        <v>12942682.097222222</v>
      </c>
      <c r="AK274" s="134">
        <v>12942682.097222222</v>
      </c>
      <c r="AL274" s="134">
        <v>12942682.097222222</v>
      </c>
      <c r="AM274" s="134">
        <v>12942682.097222222</v>
      </c>
      <c r="AN274" s="53">
        <f t="shared" si="22"/>
        <v>155312185.16666666</v>
      </c>
      <c r="AO274" s="55">
        <f t="shared" si="23"/>
        <v>1695491354.8333333</v>
      </c>
      <c r="AP274" s="310"/>
    </row>
    <row r="275" spans="1:42" outlineLevel="1" x14ac:dyDescent="0.25">
      <c r="A275" s="128"/>
      <c r="B275" s="128"/>
      <c r="C275" s="128"/>
      <c r="D275" s="397" t="s">
        <v>147</v>
      </c>
      <c r="E275" s="398" t="s">
        <v>1171</v>
      </c>
      <c r="F275" s="132"/>
      <c r="G275" s="128" t="s">
        <v>420</v>
      </c>
      <c r="H275" s="304" t="s">
        <v>756</v>
      </c>
      <c r="I275" s="131">
        <v>45630</v>
      </c>
      <c r="J275" s="131">
        <v>45658</v>
      </c>
      <c r="K275" s="132" t="s">
        <v>783</v>
      </c>
      <c r="L275" s="132">
        <v>144</v>
      </c>
      <c r="M275" s="128" t="s">
        <v>774</v>
      </c>
      <c r="N275" s="133" t="s">
        <v>421</v>
      </c>
      <c r="O275" s="132" t="s">
        <v>1328</v>
      </c>
      <c r="P275" s="420" t="s">
        <v>421</v>
      </c>
      <c r="Q275" s="128" t="s">
        <v>1366</v>
      </c>
      <c r="R275" s="306" t="str">
        <f t="shared" si="21"/>
        <v>627</v>
      </c>
      <c r="S275" s="306" t="str">
        <f t="shared" si="27"/>
        <v>1906</v>
      </c>
      <c r="T275" s="132">
        <v>6274001906</v>
      </c>
      <c r="U275" s="128"/>
      <c r="V275" s="51"/>
      <c r="W275" s="307">
        <v>95060000</v>
      </c>
      <c r="X275" s="308">
        <v>1584333.3333333333</v>
      </c>
      <c r="Y275" s="134">
        <v>660138.88888888888</v>
      </c>
      <c r="Z275" s="134"/>
      <c r="AA275" s="287">
        <v>76048000</v>
      </c>
      <c r="AB275" s="134">
        <v>660138.88888888888</v>
      </c>
      <c r="AC275" s="53">
        <v>660138.88888888888</v>
      </c>
      <c r="AD275" s="134">
        <v>660138.88888888888</v>
      </c>
      <c r="AE275" s="134">
        <v>660138.88888888888</v>
      </c>
      <c r="AF275" s="134">
        <v>660138.88888888888</v>
      </c>
      <c r="AG275" s="134">
        <v>660138.88888888888</v>
      </c>
      <c r="AH275" s="134">
        <v>660138.88888888888</v>
      </c>
      <c r="AI275" s="134">
        <v>660138.88888888888</v>
      </c>
      <c r="AJ275" s="134">
        <v>660138.88888888888</v>
      </c>
      <c r="AK275" s="134">
        <v>660138.88888888888</v>
      </c>
      <c r="AL275" s="134">
        <v>660138.88888888888</v>
      </c>
      <c r="AM275" s="134">
        <v>660138.88888888888</v>
      </c>
      <c r="AN275" s="53">
        <f t="shared" si="22"/>
        <v>7921666.666666667</v>
      </c>
      <c r="AO275" s="55">
        <f t="shared" si="23"/>
        <v>68126333.333333328</v>
      </c>
      <c r="AP275" s="310"/>
    </row>
    <row r="276" spans="1:42" outlineLevel="1" x14ac:dyDescent="0.25">
      <c r="A276" s="128"/>
      <c r="B276" s="128"/>
      <c r="C276" s="128"/>
      <c r="D276" s="397" t="s">
        <v>147</v>
      </c>
      <c r="E276" s="398" t="s">
        <v>1174</v>
      </c>
      <c r="F276" s="132"/>
      <c r="G276" s="128" t="s">
        <v>424</v>
      </c>
      <c r="H276" s="304" t="s">
        <v>756</v>
      </c>
      <c r="I276" s="131">
        <v>45630</v>
      </c>
      <c r="J276" s="131">
        <v>45658</v>
      </c>
      <c r="K276" s="132" t="s">
        <v>783</v>
      </c>
      <c r="L276" s="132">
        <v>144</v>
      </c>
      <c r="M276" s="128" t="s">
        <v>774</v>
      </c>
      <c r="N276" s="133" t="s">
        <v>421</v>
      </c>
      <c r="O276" s="132" t="s">
        <v>1328</v>
      </c>
      <c r="P276" s="420" t="s">
        <v>421</v>
      </c>
      <c r="Q276" s="128" t="s">
        <v>1366</v>
      </c>
      <c r="R276" s="306" t="str">
        <f t="shared" si="21"/>
        <v>627</v>
      </c>
      <c r="S276" s="306" t="str">
        <f t="shared" si="27"/>
        <v>1906</v>
      </c>
      <c r="T276" s="132">
        <v>6274001906</v>
      </c>
      <c r="U276" s="128"/>
      <c r="V276" s="51"/>
      <c r="W276" s="307">
        <v>89240000</v>
      </c>
      <c r="X276" s="308">
        <v>1487333.3333333333</v>
      </c>
      <c r="Y276" s="134">
        <v>619722.22222222225</v>
      </c>
      <c r="Z276" s="134"/>
      <c r="AA276" s="287">
        <v>71392000</v>
      </c>
      <c r="AB276" s="134">
        <v>619722.22222222225</v>
      </c>
      <c r="AC276" s="53">
        <v>619722.22222222225</v>
      </c>
      <c r="AD276" s="134">
        <v>619722.22222222225</v>
      </c>
      <c r="AE276" s="134">
        <v>619722.22222222225</v>
      </c>
      <c r="AF276" s="134">
        <v>619722.22222222225</v>
      </c>
      <c r="AG276" s="134">
        <v>619722.22222222225</v>
      </c>
      <c r="AH276" s="134">
        <v>619722.22222222225</v>
      </c>
      <c r="AI276" s="134">
        <v>619722.22222222225</v>
      </c>
      <c r="AJ276" s="134">
        <v>619722.22222222225</v>
      </c>
      <c r="AK276" s="134">
        <v>619722.22222222225</v>
      </c>
      <c r="AL276" s="134">
        <v>619722.22222222225</v>
      </c>
      <c r="AM276" s="134">
        <v>619722.22222222225</v>
      </c>
      <c r="AN276" s="53">
        <f t="shared" si="22"/>
        <v>7436666.6666666651</v>
      </c>
      <c r="AO276" s="55">
        <f t="shared" si="23"/>
        <v>63955333.333333336</v>
      </c>
      <c r="AP276" s="310"/>
    </row>
    <row r="277" spans="1:42" outlineLevel="1" x14ac:dyDescent="0.25">
      <c r="A277" s="128"/>
      <c r="B277" s="128"/>
      <c r="C277" s="128"/>
      <c r="D277" s="397" t="s">
        <v>147</v>
      </c>
      <c r="E277" s="398" t="s">
        <v>1065</v>
      </c>
      <c r="F277" s="132"/>
      <c r="G277" s="128" t="s">
        <v>447</v>
      </c>
      <c r="H277" s="304" t="s">
        <v>1244</v>
      </c>
      <c r="I277" s="131">
        <v>45747</v>
      </c>
      <c r="J277" s="131">
        <v>45748</v>
      </c>
      <c r="K277" s="132" t="s">
        <v>717</v>
      </c>
      <c r="L277" s="132">
        <v>144</v>
      </c>
      <c r="M277" s="128" t="s">
        <v>448</v>
      </c>
      <c r="N277" s="133" t="s">
        <v>270</v>
      </c>
      <c r="O277" s="132" t="s">
        <v>271</v>
      </c>
      <c r="P277" s="420" t="s">
        <v>269</v>
      </c>
      <c r="Q277" s="128" t="s">
        <v>1366</v>
      </c>
      <c r="R277" s="306" t="str">
        <f t="shared" si="21"/>
        <v>627</v>
      </c>
      <c r="S277" s="306" t="str">
        <f t="shared" si="27"/>
        <v>1906</v>
      </c>
      <c r="T277" s="132">
        <v>6274001906</v>
      </c>
      <c r="U277" s="128"/>
      <c r="V277" s="51"/>
      <c r="W277" s="307">
        <v>258604309</v>
      </c>
      <c r="X277" s="308">
        <v>7183453.027777778</v>
      </c>
      <c r="Y277" s="134">
        <v>1795863.2569444445</v>
      </c>
      <c r="Z277" s="134"/>
      <c r="AA277" s="287">
        <v>193953232</v>
      </c>
      <c r="AB277" s="134">
        <v>1795863.2569444445</v>
      </c>
      <c r="AC277" s="53">
        <v>1795863.2569444445</v>
      </c>
      <c r="AD277" s="134">
        <v>1795863.2569444445</v>
      </c>
      <c r="AE277" s="134">
        <v>1795863.2569444445</v>
      </c>
      <c r="AF277" s="134">
        <v>1795863.2569444445</v>
      </c>
      <c r="AG277" s="134">
        <v>1795863.2569444445</v>
      </c>
      <c r="AH277" s="134">
        <v>1795863.2569444445</v>
      </c>
      <c r="AI277" s="134">
        <v>1795863.2569444445</v>
      </c>
      <c r="AJ277" s="134">
        <v>1795863.2569444445</v>
      </c>
      <c r="AK277" s="134">
        <v>1795863.2569444445</v>
      </c>
      <c r="AL277" s="134">
        <v>1795863.2569444445</v>
      </c>
      <c r="AM277" s="134">
        <v>1795863.2569444445</v>
      </c>
      <c r="AN277" s="53">
        <f t="shared" si="22"/>
        <v>21550359.083333332</v>
      </c>
      <c r="AO277" s="55">
        <f t="shared" si="23"/>
        <v>172402872.91666666</v>
      </c>
      <c r="AP277" s="310"/>
    </row>
    <row r="278" spans="1:42" outlineLevel="1" x14ac:dyDescent="0.25">
      <c r="A278" s="129" t="s">
        <v>1</v>
      </c>
      <c r="B278" s="302"/>
      <c r="C278" s="303"/>
      <c r="D278" s="397" t="s">
        <v>82</v>
      </c>
      <c r="E278" s="398" t="s">
        <v>1030</v>
      </c>
      <c r="F278" s="304"/>
      <c r="G278" s="128" t="s">
        <v>242</v>
      </c>
      <c r="H278" s="304" t="s">
        <v>756</v>
      </c>
      <c r="I278" s="131">
        <v>45110</v>
      </c>
      <c r="J278" s="131">
        <v>45110</v>
      </c>
      <c r="K278" s="132" t="s">
        <v>783</v>
      </c>
      <c r="L278" s="132">
        <v>144</v>
      </c>
      <c r="M278" s="128" t="s">
        <v>770</v>
      </c>
      <c r="N278" s="133" t="s">
        <v>1184</v>
      </c>
      <c r="O278" s="132" t="s">
        <v>243</v>
      </c>
      <c r="P278" s="420" t="s">
        <v>264</v>
      </c>
      <c r="Q278" s="128" t="s">
        <v>1252</v>
      </c>
      <c r="R278" s="306" t="str">
        <f t="shared" si="21"/>
        <v>627</v>
      </c>
      <c r="S278" s="306" t="str">
        <f t="shared" si="27"/>
        <v>1906</v>
      </c>
      <c r="T278" s="132">
        <v>6274001906</v>
      </c>
      <c r="U278" s="302"/>
      <c r="V278" s="51"/>
      <c r="W278" s="307">
        <v>1849055197</v>
      </c>
      <c r="X278" s="308">
        <v>30817586.616666667</v>
      </c>
      <c r="Y278" s="134">
        <v>12840661.090277778</v>
      </c>
      <c r="Z278" s="134"/>
      <c r="AA278" s="287">
        <v>924527599</v>
      </c>
      <c r="AB278" s="134">
        <v>12840661.090277778</v>
      </c>
      <c r="AC278" s="53">
        <v>12840661.090277778</v>
      </c>
      <c r="AD278" s="134">
        <v>12840661.090277778</v>
      </c>
      <c r="AE278" s="134">
        <v>12840661.090277778</v>
      </c>
      <c r="AF278" s="134">
        <v>12840661.090277778</v>
      </c>
      <c r="AG278" s="134">
        <v>12840661.090277778</v>
      </c>
      <c r="AH278" s="134">
        <v>12840661.090277778</v>
      </c>
      <c r="AI278" s="134">
        <v>12840661.090277778</v>
      </c>
      <c r="AJ278" s="134">
        <v>12840661.090277778</v>
      </c>
      <c r="AK278" s="134">
        <v>12840661.090277778</v>
      </c>
      <c r="AL278" s="134">
        <v>12840661.090277778</v>
      </c>
      <c r="AM278" s="134">
        <v>12840661.090277778</v>
      </c>
      <c r="AN278" s="53">
        <f t="shared" si="22"/>
        <v>154087933.08333334</v>
      </c>
      <c r="AO278" s="55">
        <f t="shared" si="23"/>
        <v>770439665.91666663</v>
      </c>
      <c r="AP278" s="309"/>
    </row>
    <row r="279" spans="1:42" outlineLevel="1" x14ac:dyDescent="0.25">
      <c r="A279" s="128"/>
      <c r="B279" s="128"/>
      <c r="C279" s="128"/>
      <c r="D279" s="397" t="s">
        <v>147</v>
      </c>
      <c r="E279" s="398" t="s">
        <v>742</v>
      </c>
      <c r="F279" s="132"/>
      <c r="G279" s="128" t="s">
        <v>743</v>
      </c>
      <c r="H279" s="304" t="s">
        <v>1244</v>
      </c>
      <c r="I279" s="131">
        <v>45900</v>
      </c>
      <c r="J279" s="131">
        <v>45901</v>
      </c>
      <c r="K279" s="132" t="s">
        <v>783</v>
      </c>
      <c r="L279" s="132">
        <v>144</v>
      </c>
      <c r="M279" s="128" t="s">
        <v>752</v>
      </c>
      <c r="N279" s="133" t="s">
        <v>1359</v>
      </c>
      <c r="O279" s="132" t="s">
        <v>338</v>
      </c>
      <c r="P279" s="420" t="s">
        <v>1360</v>
      </c>
      <c r="Q279" s="128" t="s">
        <v>1366</v>
      </c>
      <c r="R279" s="306" t="str">
        <f t="shared" si="21"/>
        <v>627</v>
      </c>
      <c r="S279" s="306" t="str">
        <f t="shared" si="27"/>
        <v>1906</v>
      </c>
      <c r="T279" s="132">
        <v>6274001906</v>
      </c>
      <c r="U279" s="128"/>
      <c r="V279" s="51"/>
      <c r="W279" s="307">
        <v>536180944</v>
      </c>
      <c r="X279" s="308">
        <v>8936349.0666666664</v>
      </c>
      <c r="Y279" s="134">
        <v>3723478.777777778</v>
      </c>
      <c r="Z279" s="134"/>
      <c r="AA279" s="287">
        <v>500435548</v>
      </c>
      <c r="AB279" s="134">
        <v>3723478.777777778</v>
      </c>
      <c r="AC279" s="53">
        <v>3723478.777777778</v>
      </c>
      <c r="AD279" s="134">
        <v>3723478.777777778</v>
      </c>
      <c r="AE279" s="134">
        <v>3723478.777777778</v>
      </c>
      <c r="AF279" s="134">
        <v>3723478.777777778</v>
      </c>
      <c r="AG279" s="134">
        <v>3723478.777777778</v>
      </c>
      <c r="AH279" s="134">
        <v>3723478.777777778</v>
      </c>
      <c r="AI279" s="134">
        <v>3723478.777777778</v>
      </c>
      <c r="AJ279" s="134">
        <v>3723478.777777778</v>
      </c>
      <c r="AK279" s="134">
        <v>3723478.777777778</v>
      </c>
      <c r="AL279" s="134">
        <v>3723478.777777778</v>
      </c>
      <c r="AM279" s="134">
        <v>3723478.777777778</v>
      </c>
      <c r="AN279" s="53">
        <f t="shared" si="22"/>
        <v>44681745.333333321</v>
      </c>
      <c r="AO279" s="55">
        <f t="shared" si="23"/>
        <v>455753802.66666669</v>
      </c>
      <c r="AP279" s="310"/>
    </row>
    <row r="280" spans="1:42" outlineLevel="1" x14ac:dyDescent="0.25">
      <c r="A280" s="128"/>
      <c r="B280" s="128"/>
      <c r="C280" s="128"/>
      <c r="D280" s="397" t="s">
        <v>147</v>
      </c>
      <c r="E280" s="398" t="s">
        <v>1198</v>
      </c>
      <c r="F280" s="132"/>
      <c r="G280" s="128" t="s">
        <v>1210</v>
      </c>
      <c r="H280" s="304" t="s">
        <v>1244</v>
      </c>
      <c r="I280" s="131">
        <v>45986</v>
      </c>
      <c r="J280" s="131">
        <v>45992</v>
      </c>
      <c r="K280" s="132" t="s">
        <v>1223</v>
      </c>
      <c r="L280" s="132">
        <v>144</v>
      </c>
      <c r="M280" s="128" t="s">
        <v>752</v>
      </c>
      <c r="N280" s="133" t="s">
        <v>1359</v>
      </c>
      <c r="O280" s="132" t="s">
        <v>338</v>
      </c>
      <c r="P280" s="420" t="s">
        <v>1360</v>
      </c>
      <c r="Q280" s="128" t="s">
        <v>1366</v>
      </c>
      <c r="R280" s="306" t="str">
        <f t="shared" si="21"/>
        <v>627</v>
      </c>
      <c r="S280" s="306" t="str">
        <f t="shared" si="27"/>
        <v>1906</v>
      </c>
      <c r="T280" s="132">
        <v>6274001906</v>
      </c>
      <c r="U280" s="128"/>
      <c r="V280" s="51"/>
      <c r="W280" s="307">
        <v>112777000</v>
      </c>
      <c r="X280" s="308">
        <v>783173.61111111112</v>
      </c>
      <c r="Y280" s="134">
        <v>783173.61111111112</v>
      </c>
      <c r="Z280" s="134"/>
      <c r="AA280" s="287">
        <v>111993826</v>
      </c>
      <c r="AB280" s="134">
        <v>783173.61111111112</v>
      </c>
      <c r="AC280" s="53">
        <v>783173.61111111112</v>
      </c>
      <c r="AD280" s="134">
        <v>783173.61111111112</v>
      </c>
      <c r="AE280" s="134">
        <v>783173.61111111112</v>
      </c>
      <c r="AF280" s="134">
        <v>783173.61111111112</v>
      </c>
      <c r="AG280" s="134">
        <v>783173.61111111112</v>
      </c>
      <c r="AH280" s="134">
        <v>783173.61111111112</v>
      </c>
      <c r="AI280" s="134">
        <v>783173.61111111112</v>
      </c>
      <c r="AJ280" s="134">
        <v>783173.61111111112</v>
      </c>
      <c r="AK280" s="134">
        <v>783173.61111111112</v>
      </c>
      <c r="AL280" s="134">
        <v>783173.61111111112</v>
      </c>
      <c r="AM280" s="134">
        <v>783173.61111111112</v>
      </c>
      <c r="AN280" s="53">
        <f t="shared" si="22"/>
        <v>9398083.333333334</v>
      </c>
      <c r="AO280" s="55">
        <f t="shared" si="23"/>
        <v>102595742.66666667</v>
      </c>
      <c r="AP280" s="310"/>
    </row>
    <row r="281" spans="1:42" outlineLevel="1" x14ac:dyDescent="0.25">
      <c r="A281" s="129" t="s">
        <v>1</v>
      </c>
      <c r="B281" s="302"/>
      <c r="C281" s="303"/>
      <c r="D281" s="397" t="s">
        <v>82</v>
      </c>
      <c r="E281" s="398" t="s">
        <v>1042</v>
      </c>
      <c r="F281" s="304"/>
      <c r="G281" s="128" t="s">
        <v>265</v>
      </c>
      <c r="H281" s="304" t="s">
        <v>756</v>
      </c>
      <c r="I281" s="131">
        <v>45446</v>
      </c>
      <c r="J281" s="131">
        <v>45474</v>
      </c>
      <c r="K281" s="132" t="s">
        <v>783</v>
      </c>
      <c r="L281" s="132">
        <v>144</v>
      </c>
      <c r="M281" s="128" t="s">
        <v>771</v>
      </c>
      <c r="N281" s="133" t="s">
        <v>266</v>
      </c>
      <c r="O281" s="132">
        <v>0</v>
      </c>
      <c r="P281" s="420"/>
      <c r="Q281" s="128" t="s">
        <v>1252</v>
      </c>
      <c r="R281" s="306" t="str">
        <f t="shared" ref="R281:R305" si="29">LEFT(T281,3)</f>
        <v>627</v>
      </c>
      <c r="S281" s="306" t="str">
        <f t="shared" si="27"/>
        <v>1906</v>
      </c>
      <c r="T281" s="132">
        <v>6274001906</v>
      </c>
      <c r="U281" s="302"/>
      <c r="V281" s="51"/>
      <c r="W281" s="307">
        <v>193200000</v>
      </c>
      <c r="X281" s="308">
        <v>3220000</v>
      </c>
      <c r="Y281" s="134">
        <v>1341666.6666666667</v>
      </c>
      <c r="Z281" s="134"/>
      <c r="AA281" s="287">
        <v>135240000</v>
      </c>
      <c r="AB281" s="134">
        <v>1341666.6666666667</v>
      </c>
      <c r="AC281" s="53">
        <v>1341666.6666666667</v>
      </c>
      <c r="AD281" s="134">
        <v>1341666.6666666667</v>
      </c>
      <c r="AE281" s="134">
        <v>1341666.6666666667</v>
      </c>
      <c r="AF281" s="134">
        <v>1341666.6666666667</v>
      </c>
      <c r="AG281" s="134">
        <v>1341666.6666666667</v>
      </c>
      <c r="AH281" s="134">
        <v>1341666.6666666667</v>
      </c>
      <c r="AI281" s="134">
        <v>1341666.6666666667</v>
      </c>
      <c r="AJ281" s="134">
        <v>1341666.6666666667</v>
      </c>
      <c r="AK281" s="134">
        <v>1341666.6666666667</v>
      </c>
      <c r="AL281" s="134">
        <v>1341666.6666666667</v>
      </c>
      <c r="AM281" s="134">
        <v>1341666.6666666667</v>
      </c>
      <c r="AN281" s="53">
        <f t="shared" ref="AN281:AN305" si="30">SUM(AB281:AM281)</f>
        <v>16099999.999999998</v>
      </c>
      <c r="AO281" s="55">
        <f t="shared" ref="AO281:AO305" si="31">AA281-AN281</f>
        <v>119140000</v>
      </c>
      <c r="AP281" s="309"/>
    </row>
    <row r="282" spans="1:42" outlineLevel="1" x14ac:dyDescent="0.25">
      <c r="A282" s="128"/>
      <c r="B282" s="128"/>
      <c r="C282" s="128"/>
      <c r="D282" s="397" t="s">
        <v>147</v>
      </c>
      <c r="E282" s="398" t="s">
        <v>1061</v>
      </c>
      <c r="F282" s="132"/>
      <c r="G282" s="128" t="s">
        <v>438</v>
      </c>
      <c r="H282" s="304" t="s">
        <v>1244</v>
      </c>
      <c r="I282" s="131">
        <v>45714</v>
      </c>
      <c r="J282" s="131">
        <v>45717</v>
      </c>
      <c r="K282" s="132" t="s">
        <v>717</v>
      </c>
      <c r="L282" s="132">
        <v>144</v>
      </c>
      <c r="M282" s="128" t="s">
        <v>409</v>
      </c>
      <c r="N282" s="133" t="s">
        <v>439</v>
      </c>
      <c r="O282" s="132" t="s">
        <v>411</v>
      </c>
      <c r="P282" s="420" t="s">
        <v>1489</v>
      </c>
      <c r="Q282" s="128" t="s">
        <v>1366</v>
      </c>
      <c r="R282" s="306" t="str">
        <f t="shared" si="29"/>
        <v>627</v>
      </c>
      <c r="S282" s="306" t="str">
        <f t="shared" si="27"/>
        <v>1906</v>
      </c>
      <c r="T282" s="132">
        <v>6274001906</v>
      </c>
      <c r="U282" s="128"/>
      <c r="V282" s="51"/>
      <c r="W282" s="307">
        <v>127088350</v>
      </c>
      <c r="X282" s="308">
        <v>3530231.9444444445</v>
      </c>
      <c r="Y282" s="134">
        <v>882557.98611111112</v>
      </c>
      <c r="Z282" s="134"/>
      <c r="AA282" s="287">
        <v>91786031</v>
      </c>
      <c r="AB282" s="134">
        <v>882557.98611111112</v>
      </c>
      <c r="AC282" s="53">
        <v>882557.98611111112</v>
      </c>
      <c r="AD282" s="134">
        <v>882557.98611111112</v>
      </c>
      <c r="AE282" s="134">
        <v>882557.98611111112</v>
      </c>
      <c r="AF282" s="134">
        <v>882557.98611111112</v>
      </c>
      <c r="AG282" s="134">
        <v>882557.98611111112</v>
      </c>
      <c r="AH282" s="134">
        <v>882557.98611111112</v>
      </c>
      <c r="AI282" s="134">
        <v>882557.98611111112</v>
      </c>
      <c r="AJ282" s="134">
        <v>882557.98611111112</v>
      </c>
      <c r="AK282" s="134">
        <v>882557.98611111112</v>
      </c>
      <c r="AL282" s="134">
        <v>882557.98611111112</v>
      </c>
      <c r="AM282" s="134">
        <v>882557.98611111112</v>
      </c>
      <c r="AN282" s="53">
        <f t="shared" si="30"/>
        <v>10590695.833333336</v>
      </c>
      <c r="AO282" s="55">
        <f t="shared" si="31"/>
        <v>81195335.166666657</v>
      </c>
      <c r="AP282" s="310"/>
    </row>
    <row r="283" spans="1:42" outlineLevel="1" x14ac:dyDescent="0.25">
      <c r="A283" s="129" t="s">
        <v>1</v>
      </c>
      <c r="B283" s="128"/>
      <c r="C283" s="128"/>
      <c r="D283" s="397" t="s">
        <v>82</v>
      </c>
      <c r="E283" s="398" t="s">
        <v>1167</v>
      </c>
      <c r="F283" s="132"/>
      <c r="G283" s="128" t="s">
        <v>408</v>
      </c>
      <c r="H283" s="304" t="s">
        <v>1244</v>
      </c>
      <c r="I283" s="131">
        <v>45597</v>
      </c>
      <c r="J283" s="131">
        <v>45627</v>
      </c>
      <c r="K283" s="132" t="s">
        <v>783</v>
      </c>
      <c r="L283" s="132">
        <v>144</v>
      </c>
      <c r="M283" s="128" t="s">
        <v>409</v>
      </c>
      <c r="N283" s="133" t="s">
        <v>439</v>
      </c>
      <c r="O283" s="132" t="s">
        <v>411</v>
      </c>
      <c r="P283" s="420" t="s">
        <v>1489</v>
      </c>
      <c r="Q283" s="128" t="s">
        <v>1252</v>
      </c>
      <c r="R283" s="306" t="str">
        <f t="shared" si="29"/>
        <v>627</v>
      </c>
      <c r="S283" s="306" t="str">
        <f t="shared" si="27"/>
        <v>1906</v>
      </c>
      <c r="T283" s="132">
        <v>6274001906</v>
      </c>
      <c r="U283" s="128"/>
      <c r="V283" s="51"/>
      <c r="W283" s="307">
        <v>621500000</v>
      </c>
      <c r="X283" s="308">
        <v>10358333.333333334</v>
      </c>
      <c r="Y283" s="134">
        <v>4315972.222222222</v>
      </c>
      <c r="Z283" s="134"/>
      <c r="AA283" s="287">
        <v>486841667</v>
      </c>
      <c r="AB283" s="134">
        <v>4315972.222222222</v>
      </c>
      <c r="AC283" s="53">
        <v>4315972.222222222</v>
      </c>
      <c r="AD283" s="134">
        <v>4315972.222222222</v>
      </c>
      <c r="AE283" s="134">
        <v>4315972.222222222</v>
      </c>
      <c r="AF283" s="134">
        <v>4315972.222222222</v>
      </c>
      <c r="AG283" s="134">
        <v>4315972.222222222</v>
      </c>
      <c r="AH283" s="134">
        <v>4315972.222222222</v>
      </c>
      <c r="AI283" s="134">
        <v>4315972.222222222</v>
      </c>
      <c r="AJ283" s="134">
        <v>4315972.222222222</v>
      </c>
      <c r="AK283" s="134">
        <v>4315972.222222222</v>
      </c>
      <c r="AL283" s="134">
        <v>4315972.222222222</v>
      </c>
      <c r="AM283" s="134">
        <v>4315972.222222222</v>
      </c>
      <c r="AN283" s="53">
        <f t="shared" si="30"/>
        <v>51791666.666666679</v>
      </c>
      <c r="AO283" s="55">
        <f t="shared" si="31"/>
        <v>435050000.33333331</v>
      </c>
      <c r="AP283" s="310"/>
    </row>
    <row r="284" spans="1:42" outlineLevel="1" x14ac:dyDescent="0.25">
      <c r="A284" s="129" t="s">
        <v>1</v>
      </c>
      <c r="B284" s="302"/>
      <c r="C284" s="303"/>
      <c r="D284" s="397" t="s">
        <v>82</v>
      </c>
      <c r="E284" s="398" t="s">
        <v>1018</v>
      </c>
      <c r="F284" s="304"/>
      <c r="G284" s="128" t="s">
        <v>210</v>
      </c>
      <c r="H284" s="304" t="s">
        <v>1244</v>
      </c>
      <c r="I284" s="131">
        <v>44378</v>
      </c>
      <c r="J284" s="131">
        <v>44389</v>
      </c>
      <c r="K284" s="132" t="s">
        <v>1273</v>
      </c>
      <c r="L284" s="132">
        <v>144</v>
      </c>
      <c r="M284" s="128" t="s">
        <v>765</v>
      </c>
      <c r="N284" s="133" t="s">
        <v>1490</v>
      </c>
      <c r="O284" s="132" t="s">
        <v>212</v>
      </c>
      <c r="P284" s="420" t="s">
        <v>1491</v>
      </c>
      <c r="Q284" s="128" t="s">
        <v>1252</v>
      </c>
      <c r="R284" s="306" t="str">
        <f>LEFT(T284,3)</f>
        <v>627</v>
      </c>
      <c r="S284" s="306" t="str">
        <f t="shared" si="27"/>
        <v>1906</v>
      </c>
      <c r="T284" s="132">
        <v>6274001906</v>
      </c>
      <c r="U284" s="302"/>
      <c r="V284" s="51"/>
      <c r="W284" s="307">
        <v>150000000</v>
      </c>
      <c r="X284" s="308">
        <v>1666666.6666666667</v>
      </c>
      <c r="Y284" s="134">
        <v>1041666.6666666666</v>
      </c>
      <c r="Z284" s="134"/>
      <c r="AA284" s="287">
        <v>60000000</v>
      </c>
      <c r="AB284" s="134">
        <v>1041666.6666666666</v>
      </c>
      <c r="AC284" s="53">
        <v>1041666.6666666666</v>
      </c>
      <c r="AD284" s="134">
        <v>1041666.6666666666</v>
      </c>
      <c r="AE284" s="134">
        <v>1041666.6666666666</v>
      </c>
      <c r="AF284" s="134">
        <v>1041666.6666666666</v>
      </c>
      <c r="AG284" s="134">
        <v>1041666.6666666666</v>
      </c>
      <c r="AH284" s="134">
        <v>1041666.6666666666</v>
      </c>
      <c r="AI284" s="134">
        <v>1041666.6666666666</v>
      </c>
      <c r="AJ284" s="134">
        <v>1041666.6666666666</v>
      </c>
      <c r="AK284" s="134">
        <v>1041666.6666666666</v>
      </c>
      <c r="AL284" s="134">
        <v>1041666.6666666666</v>
      </c>
      <c r="AM284" s="134">
        <v>1041666.6666666666</v>
      </c>
      <c r="AN284" s="53">
        <f>SUM(AB284:AM284)</f>
        <v>12499999.999999998</v>
      </c>
      <c r="AO284" s="55">
        <f>AA284-AN284</f>
        <v>47500000</v>
      </c>
      <c r="AP284" s="309"/>
    </row>
    <row r="285" spans="1:42" outlineLevel="1" x14ac:dyDescent="0.25">
      <c r="A285" s="128"/>
      <c r="B285" s="128"/>
      <c r="C285" s="128"/>
      <c r="D285" s="397" t="s">
        <v>147</v>
      </c>
      <c r="E285" s="398" t="s">
        <v>1067</v>
      </c>
      <c r="F285" s="132"/>
      <c r="G285" s="128" t="s">
        <v>1492</v>
      </c>
      <c r="H285" s="304" t="s">
        <v>1244</v>
      </c>
      <c r="I285" s="131">
        <v>45777</v>
      </c>
      <c r="J285" s="131">
        <v>45778</v>
      </c>
      <c r="K285" s="132" t="s">
        <v>783</v>
      </c>
      <c r="L285" s="132">
        <v>144</v>
      </c>
      <c r="M285" s="128" t="s">
        <v>276</v>
      </c>
      <c r="N285" s="133" t="s">
        <v>277</v>
      </c>
      <c r="O285" s="132" t="s">
        <v>278</v>
      </c>
      <c r="P285" s="420" t="s">
        <v>277</v>
      </c>
      <c r="Q285" s="128" t="s">
        <v>1366</v>
      </c>
      <c r="R285" s="306" t="str">
        <f t="shared" si="29"/>
        <v>627</v>
      </c>
      <c r="S285" s="306" t="str">
        <f t="shared" si="27"/>
        <v>1906</v>
      </c>
      <c r="T285" s="132">
        <v>6274001906</v>
      </c>
      <c r="U285" s="128"/>
      <c r="V285" s="51"/>
      <c r="W285" s="307">
        <v>258957539</v>
      </c>
      <c r="X285" s="308">
        <v>4315958.9833333334</v>
      </c>
      <c r="Y285" s="134">
        <v>1798316.2430555555</v>
      </c>
      <c r="Z285" s="134"/>
      <c r="AA285" s="287">
        <v>224429867</v>
      </c>
      <c r="AB285" s="134">
        <v>1798316.2430555555</v>
      </c>
      <c r="AC285" s="53">
        <v>1798316.2430555555</v>
      </c>
      <c r="AD285" s="134">
        <v>1798316.2430555555</v>
      </c>
      <c r="AE285" s="134">
        <v>1798316.2430555555</v>
      </c>
      <c r="AF285" s="134">
        <v>1798316.2430555555</v>
      </c>
      <c r="AG285" s="134">
        <v>1798316.2430555555</v>
      </c>
      <c r="AH285" s="134">
        <v>1798316.2430555555</v>
      </c>
      <c r="AI285" s="134">
        <v>1798316.2430555555</v>
      </c>
      <c r="AJ285" s="134">
        <v>1798316.2430555555</v>
      </c>
      <c r="AK285" s="134">
        <v>1798316.2430555555</v>
      </c>
      <c r="AL285" s="134">
        <v>1798316.2430555555</v>
      </c>
      <c r="AM285" s="134">
        <v>1798316.2430555555</v>
      </c>
      <c r="AN285" s="53">
        <f t="shared" si="30"/>
        <v>21579794.916666668</v>
      </c>
      <c r="AO285" s="55">
        <f t="shared" si="31"/>
        <v>202850072.08333334</v>
      </c>
      <c r="AP285" s="310"/>
    </row>
    <row r="286" spans="1:42" outlineLevel="1" x14ac:dyDescent="0.25">
      <c r="A286" s="129" t="s">
        <v>1</v>
      </c>
      <c r="B286" s="302"/>
      <c r="C286" s="303"/>
      <c r="D286" s="397" t="s">
        <v>82</v>
      </c>
      <c r="E286" s="398" t="s">
        <v>1045</v>
      </c>
      <c r="F286" s="304"/>
      <c r="G286" s="128" t="s">
        <v>275</v>
      </c>
      <c r="H286" s="304" t="s">
        <v>1244</v>
      </c>
      <c r="I286" s="131">
        <v>45539</v>
      </c>
      <c r="J286" s="131">
        <v>45536</v>
      </c>
      <c r="K286" s="132" t="s">
        <v>783</v>
      </c>
      <c r="L286" s="132">
        <v>144</v>
      </c>
      <c r="M286" s="128" t="s">
        <v>276</v>
      </c>
      <c r="N286" s="133" t="s">
        <v>277</v>
      </c>
      <c r="O286" s="132" t="s">
        <v>278</v>
      </c>
      <c r="P286" s="420" t="s">
        <v>277</v>
      </c>
      <c r="Q286" s="128" t="s">
        <v>1252</v>
      </c>
      <c r="R286" s="306" t="str">
        <f t="shared" si="29"/>
        <v>627</v>
      </c>
      <c r="S286" s="306" t="str">
        <f t="shared" si="27"/>
        <v>1906</v>
      </c>
      <c r="T286" s="132">
        <v>6274001906</v>
      </c>
      <c r="U286" s="302"/>
      <c r="V286" s="51"/>
      <c r="W286" s="307">
        <v>1896886694</v>
      </c>
      <c r="X286" s="308">
        <v>31614778.233333334</v>
      </c>
      <c r="Y286" s="134">
        <v>13172824.263888888</v>
      </c>
      <c r="Z286" s="134"/>
      <c r="AA286" s="287">
        <v>1391050242</v>
      </c>
      <c r="AB286" s="134">
        <v>13172824.263888888</v>
      </c>
      <c r="AC286" s="53">
        <v>13172824.263888888</v>
      </c>
      <c r="AD286" s="134">
        <v>13172824.263888888</v>
      </c>
      <c r="AE286" s="134">
        <v>13172824.263888888</v>
      </c>
      <c r="AF286" s="134">
        <v>13172824.263888888</v>
      </c>
      <c r="AG286" s="134">
        <v>13172824.263888888</v>
      </c>
      <c r="AH286" s="134">
        <v>13172824.263888888</v>
      </c>
      <c r="AI286" s="134">
        <v>13172824.263888888</v>
      </c>
      <c r="AJ286" s="134">
        <v>13172824.263888888</v>
      </c>
      <c r="AK286" s="134">
        <v>13172824.263888888</v>
      </c>
      <c r="AL286" s="134">
        <v>13172824.263888888</v>
      </c>
      <c r="AM286" s="134">
        <v>13172824.263888888</v>
      </c>
      <c r="AN286" s="53">
        <f t="shared" si="30"/>
        <v>158073891.16666669</v>
      </c>
      <c r="AO286" s="55">
        <f t="shared" si="31"/>
        <v>1232976350.8333333</v>
      </c>
      <c r="AP286" s="309"/>
    </row>
    <row r="287" spans="1:42" outlineLevel="1" x14ac:dyDescent="0.25">
      <c r="A287" s="128"/>
      <c r="B287" s="128"/>
      <c r="C287" s="128"/>
      <c r="D287" s="397" t="s">
        <v>147</v>
      </c>
      <c r="E287" s="398" t="s">
        <v>1063</v>
      </c>
      <c r="F287" s="132"/>
      <c r="G287" s="128" t="s">
        <v>441</v>
      </c>
      <c r="H287" s="304" t="s">
        <v>1244</v>
      </c>
      <c r="I287" s="131">
        <v>45747</v>
      </c>
      <c r="J287" s="131">
        <v>45748</v>
      </c>
      <c r="K287" s="132" t="s">
        <v>717</v>
      </c>
      <c r="L287" s="132">
        <v>144</v>
      </c>
      <c r="M287" s="128" t="s">
        <v>442</v>
      </c>
      <c r="N287" s="133" t="s">
        <v>443</v>
      </c>
      <c r="O287" s="132" t="s">
        <v>444</v>
      </c>
      <c r="P287" s="420" t="s">
        <v>443</v>
      </c>
      <c r="Q287" s="128" t="s">
        <v>1366</v>
      </c>
      <c r="R287" s="306" t="str">
        <f t="shared" si="29"/>
        <v>627</v>
      </c>
      <c r="S287" s="306" t="str">
        <f t="shared" si="27"/>
        <v>1906</v>
      </c>
      <c r="T287" s="132">
        <v>6274001906</v>
      </c>
      <c r="U287" s="128"/>
      <c r="V287" s="51"/>
      <c r="W287" s="307">
        <v>258604309</v>
      </c>
      <c r="X287" s="308">
        <v>7183453.027777778</v>
      </c>
      <c r="Y287" s="134">
        <v>1795863.2569444445</v>
      </c>
      <c r="Z287" s="134"/>
      <c r="AA287" s="287">
        <v>193953232</v>
      </c>
      <c r="AB287" s="134">
        <v>1795863.2569444445</v>
      </c>
      <c r="AC287" s="53">
        <v>1795863.2569444445</v>
      </c>
      <c r="AD287" s="134">
        <v>1795863.2569444445</v>
      </c>
      <c r="AE287" s="134">
        <v>1795863.2569444445</v>
      </c>
      <c r="AF287" s="134">
        <v>1795863.2569444445</v>
      </c>
      <c r="AG287" s="134">
        <v>1795863.2569444445</v>
      </c>
      <c r="AH287" s="134">
        <v>1795863.2569444445</v>
      </c>
      <c r="AI287" s="134">
        <v>1795863.2569444445</v>
      </c>
      <c r="AJ287" s="134">
        <v>1795863.2569444445</v>
      </c>
      <c r="AK287" s="134">
        <v>1795863.2569444445</v>
      </c>
      <c r="AL287" s="134">
        <v>1795863.2569444445</v>
      </c>
      <c r="AM287" s="134">
        <v>1795863.2569444445</v>
      </c>
      <c r="AN287" s="53">
        <f t="shared" si="30"/>
        <v>21550359.083333332</v>
      </c>
      <c r="AO287" s="55">
        <f t="shared" si="31"/>
        <v>172402872.91666666</v>
      </c>
      <c r="AP287" s="310"/>
    </row>
    <row r="288" spans="1:42" outlineLevel="1" x14ac:dyDescent="0.25">
      <c r="A288" s="128"/>
      <c r="B288" s="128"/>
      <c r="C288" s="128"/>
      <c r="D288" s="397" t="s">
        <v>147</v>
      </c>
      <c r="E288" s="398" t="s">
        <v>1064</v>
      </c>
      <c r="F288" s="132"/>
      <c r="G288" s="128" t="s">
        <v>445</v>
      </c>
      <c r="H288" s="304" t="s">
        <v>1244</v>
      </c>
      <c r="I288" s="131">
        <v>45747</v>
      </c>
      <c r="J288" s="131">
        <v>45748</v>
      </c>
      <c r="K288" s="132" t="s">
        <v>717</v>
      </c>
      <c r="L288" s="132">
        <v>144</v>
      </c>
      <c r="M288" s="128" t="s">
        <v>280</v>
      </c>
      <c r="N288" s="133" t="s">
        <v>446</v>
      </c>
      <c r="O288" s="132" t="s">
        <v>282</v>
      </c>
      <c r="P288" s="420" t="s">
        <v>446</v>
      </c>
      <c r="Q288" s="128" t="s">
        <v>1366</v>
      </c>
      <c r="R288" s="306" t="str">
        <f t="shared" si="29"/>
        <v>627</v>
      </c>
      <c r="S288" s="306" t="str">
        <f t="shared" si="27"/>
        <v>1906</v>
      </c>
      <c r="T288" s="132">
        <v>6274001906</v>
      </c>
      <c r="U288" s="128"/>
      <c r="V288" s="51"/>
      <c r="W288" s="307">
        <v>258604309</v>
      </c>
      <c r="X288" s="308">
        <v>7183453.027777778</v>
      </c>
      <c r="Y288" s="134">
        <v>1795863.2569444445</v>
      </c>
      <c r="Z288" s="134"/>
      <c r="AA288" s="287">
        <v>193953232</v>
      </c>
      <c r="AB288" s="134">
        <v>1795863.2569444445</v>
      </c>
      <c r="AC288" s="53">
        <v>1795863.2569444445</v>
      </c>
      <c r="AD288" s="134">
        <v>1795863.2569444445</v>
      </c>
      <c r="AE288" s="134">
        <v>1795863.2569444445</v>
      </c>
      <c r="AF288" s="134">
        <v>1795863.2569444445</v>
      </c>
      <c r="AG288" s="134">
        <v>1795863.2569444445</v>
      </c>
      <c r="AH288" s="134">
        <v>1795863.2569444445</v>
      </c>
      <c r="AI288" s="134">
        <v>1795863.2569444445</v>
      </c>
      <c r="AJ288" s="134">
        <v>1795863.2569444445</v>
      </c>
      <c r="AK288" s="134">
        <v>1795863.2569444445</v>
      </c>
      <c r="AL288" s="134">
        <v>1795863.2569444445</v>
      </c>
      <c r="AM288" s="134">
        <v>1795863.2569444445</v>
      </c>
      <c r="AN288" s="53">
        <f t="shared" si="30"/>
        <v>21550359.083333332</v>
      </c>
      <c r="AO288" s="55">
        <f t="shared" si="31"/>
        <v>172402872.91666666</v>
      </c>
      <c r="AP288" s="310"/>
    </row>
    <row r="289" spans="1:42" outlineLevel="1" x14ac:dyDescent="0.25">
      <c r="A289" s="129" t="s">
        <v>1</v>
      </c>
      <c r="B289" s="128"/>
      <c r="C289" s="128"/>
      <c r="D289" s="397" t="s">
        <v>82</v>
      </c>
      <c r="E289" s="398" t="s">
        <v>1046</v>
      </c>
      <c r="F289" s="132"/>
      <c r="G289" s="128" t="s">
        <v>279</v>
      </c>
      <c r="H289" s="304" t="s">
        <v>1244</v>
      </c>
      <c r="I289" s="131">
        <v>45597</v>
      </c>
      <c r="J289" s="131">
        <v>45627</v>
      </c>
      <c r="K289" s="132" t="s">
        <v>783</v>
      </c>
      <c r="L289" s="132">
        <v>144</v>
      </c>
      <c r="M289" s="128" t="s">
        <v>280</v>
      </c>
      <c r="N289" s="133" t="s">
        <v>446</v>
      </c>
      <c r="O289" s="132" t="s">
        <v>282</v>
      </c>
      <c r="P289" s="420" t="s">
        <v>446</v>
      </c>
      <c r="Q289" s="128" t="s">
        <v>1252</v>
      </c>
      <c r="R289" s="306" t="str">
        <f t="shared" si="29"/>
        <v>627</v>
      </c>
      <c r="S289" s="306" t="str">
        <f t="shared" si="27"/>
        <v>1906</v>
      </c>
      <c r="T289" s="132">
        <v>6274001906</v>
      </c>
      <c r="U289" s="128"/>
      <c r="V289" s="51"/>
      <c r="W289" s="307">
        <v>737864468</v>
      </c>
      <c r="X289" s="308">
        <v>12297741.133333333</v>
      </c>
      <c r="Y289" s="134">
        <v>5124058.805555556</v>
      </c>
      <c r="Z289" s="134"/>
      <c r="AA289" s="287">
        <v>577993833</v>
      </c>
      <c r="AB289" s="134">
        <v>5124058.805555556</v>
      </c>
      <c r="AC289" s="53">
        <v>5124058.805555556</v>
      </c>
      <c r="AD289" s="134">
        <v>5124058.805555556</v>
      </c>
      <c r="AE289" s="134">
        <v>5124058.805555556</v>
      </c>
      <c r="AF289" s="134">
        <v>5124058.805555556</v>
      </c>
      <c r="AG289" s="134">
        <v>5124058.805555556</v>
      </c>
      <c r="AH289" s="134">
        <v>5124058.805555556</v>
      </c>
      <c r="AI289" s="134">
        <v>5124058.805555556</v>
      </c>
      <c r="AJ289" s="134">
        <v>5124058.805555556</v>
      </c>
      <c r="AK289" s="134">
        <v>5124058.805555556</v>
      </c>
      <c r="AL289" s="134">
        <v>5124058.805555556</v>
      </c>
      <c r="AM289" s="134">
        <v>5124058.805555556</v>
      </c>
      <c r="AN289" s="53">
        <f t="shared" si="30"/>
        <v>61488705.666666657</v>
      </c>
      <c r="AO289" s="55">
        <f t="shared" si="31"/>
        <v>516505127.33333337</v>
      </c>
      <c r="AP289" s="310"/>
    </row>
    <row r="290" spans="1:42" outlineLevel="1" x14ac:dyDescent="0.25">
      <c r="A290" s="129" t="s">
        <v>1</v>
      </c>
      <c r="B290" s="128"/>
      <c r="C290" s="128"/>
      <c r="D290" s="397" t="s">
        <v>82</v>
      </c>
      <c r="E290" s="398" t="s">
        <v>1047</v>
      </c>
      <c r="F290" s="132"/>
      <c r="G290" s="128" t="s">
        <v>283</v>
      </c>
      <c r="H290" s="304" t="s">
        <v>1244</v>
      </c>
      <c r="I290" s="131">
        <v>45653</v>
      </c>
      <c r="J290" s="131">
        <v>45658</v>
      </c>
      <c r="K290" s="132" t="s">
        <v>783</v>
      </c>
      <c r="L290" s="132">
        <v>144</v>
      </c>
      <c r="M290" s="128" t="s">
        <v>280</v>
      </c>
      <c r="N290" s="133" t="s">
        <v>446</v>
      </c>
      <c r="O290" s="132" t="s">
        <v>282</v>
      </c>
      <c r="P290" s="420" t="s">
        <v>446</v>
      </c>
      <c r="Q290" s="128" t="s">
        <v>1252</v>
      </c>
      <c r="R290" s="306" t="str">
        <f t="shared" si="29"/>
        <v>627</v>
      </c>
      <c r="S290" s="306" t="str">
        <f t="shared" si="27"/>
        <v>1906</v>
      </c>
      <c r="T290" s="132">
        <v>6274001906</v>
      </c>
      <c r="U290" s="128"/>
      <c r="V290" s="51"/>
      <c r="W290" s="307">
        <v>154840000</v>
      </c>
      <c r="X290" s="308">
        <v>2580666.6666666665</v>
      </c>
      <c r="Y290" s="134">
        <v>1075277.7777777778</v>
      </c>
      <c r="Z290" s="134"/>
      <c r="AA290" s="287">
        <v>123872000</v>
      </c>
      <c r="AB290" s="134">
        <v>1075277.7777777778</v>
      </c>
      <c r="AC290" s="53">
        <v>1075277.7777777778</v>
      </c>
      <c r="AD290" s="134">
        <v>1075277.7777777778</v>
      </c>
      <c r="AE290" s="134">
        <v>1075277.7777777778</v>
      </c>
      <c r="AF290" s="134">
        <v>1075277.7777777778</v>
      </c>
      <c r="AG290" s="134">
        <v>1075277.7777777778</v>
      </c>
      <c r="AH290" s="134">
        <v>1075277.7777777778</v>
      </c>
      <c r="AI290" s="134">
        <v>1075277.7777777778</v>
      </c>
      <c r="AJ290" s="134">
        <v>1075277.7777777778</v>
      </c>
      <c r="AK290" s="134">
        <v>1075277.7777777778</v>
      </c>
      <c r="AL290" s="134">
        <v>1075277.7777777778</v>
      </c>
      <c r="AM290" s="134">
        <v>1075277.7777777778</v>
      </c>
      <c r="AN290" s="53">
        <f t="shared" si="30"/>
        <v>12903333.333333334</v>
      </c>
      <c r="AO290" s="55">
        <f t="shared" si="31"/>
        <v>110968666.66666667</v>
      </c>
      <c r="AP290" s="310"/>
    </row>
    <row r="291" spans="1:42" outlineLevel="1" x14ac:dyDescent="0.25">
      <c r="A291" s="129" t="s">
        <v>1</v>
      </c>
      <c r="B291" s="128"/>
      <c r="C291" s="128"/>
      <c r="D291" s="397" t="s">
        <v>82</v>
      </c>
      <c r="E291" s="398" t="s">
        <v>1048</v>
      </c>
      <c r="F291" s="132"/>
      <c r="G291" s="128" t="s">
        <v>284</v>
      </c>
      <c r="H291" s="304" t="s">
        <v>1244</v>
      </c>
      <c r="I291" s="131">
        <v>45653</v>
      </c>
      <c r="J291" s="131">
        <v>45658</v>
      </c>
      <c r="K291" s="132" t="s">
        <v>783</v>
      </c>
      <c r="L291" s="132">
        <v>144</v>
      </c>
      <c r="M291" s="128" t="s">
        <v>280</v>
      </c>
      <c r="N291" s="133" t="s">
        <v>446</v>
      </c>
      <c r="O291" s="132" t="s">
        <v>282</v>
      </c>
      <c r="P291" s="420" t="s">
        <v>446</v>
      </c>
      <c r="Q291" s="128" t="s">
        <v>1252</v>
      </c>
      <c r="R291" s="306" t="str">
        <f t="shared" si="29"/>
        <v>627</v>
      </c>
      <c r="S291" s="306" t="str">
        <f t="shared" si="27"/>
        <v>1906</v>
      </c>
      <c r="T291" s="132">
        <v>6274001906</v>
      </c>
      <c r="U291" s="128"/>
      <c r="V291" s="51"/>
      <c r="W291" s="307">
        <v>106820000</v>
      </c>
      <c r="X291" s="308">
        <v>1780333.3333333333</v>
      </c>
      <c r="Y291" s="134">
        <v>741805.5555555555</v>
      </c>
      <c r="Z291" s="134"/>
      <c r="AA291" s="287">
        <v>85456000</v>
      </c>
      <c r="AB291" s="134">
        <v>741805.5555555555</v>
      </c>
      <c r="AC291" s="53">
        <v>741805.5555555555</v>
      </c>
      <c r="AD291" s="134">
        <v>741805.5555555555</v>
      </c>
      <c r="AE291" s="134">
        <v>741805.5555555555</v>
      </c>
      <c r="AF291" s="134">
        <v>741805.5555555555</v>
      </c>
      <c r="AG291" s="134">
        <v>741805.5555555555</v>
      </c>
      <c r="AH291" s="134">
        <v>741805.5555555555</v>
      </c>
      <c r="AI291" s="134">
        <v>741805.5555555555</v>
      </c>
      <c r="AJ291" s="134">
        <v>741805.5555555555</v>
      </c>
      <c r="AK291" s="134">
        <v>741805.5555555555</v>
      </c>
      <c r="AL291" s="134">
        <v>741805.5555555555</v>
      </c>
      <c r="AM291" s="134">
        <v>741805.5555555555</v>
      </c>
      <c r="AN291" s="53">
        <f t="shared" si="30"/>
        <v>8901666.6666666679</v>
      </c>
      <c r="AO291" s="55">
        <f t="shared" si="31"/>
        <v>76554333.333333328</v>
      </c>
      <c r="AP291" s="310"/>
    </row>
    <row r="292" spans="1:42" outlineLevel="1" x14ac:dyDescent="0.25">
      <c r="A292" s="128"/>
      <c r="B292" s="128"/>
      <c r="C292" s="128"/>
      <c r="D292" s="397" t="s">
        <v>147</v>
      </c>
      <c r="E292" s="398" t="s">
        <v>1059</v>
      </c>
      <c r="F292" s="132"/>
      <c r="G292" s="128" t="s">
        <v>435</v>
      </c>
      <c r="H292" s="304" t="s">
        <v>1244</v>
      </c>
      <c r="I292" s="131">
        <v>45716</v>
      </c>
      <c r="J292" s="131">
        <v>45717</v>
      </c>
      <c r="K292" s="132" t="s">
        <v>783</v>
      </c>
      <c r="L292" s="132">
        <v>144</v>
      </c>
      <c r="M292" s="128" t="s">
        <v>286</v>
      </c>
      <c r="N292" s="133" t="s">
        <v>287</v>
      </c>
      <c r="O292" s="132" t="s">
        <v>288</v>
      </c>
      <c r="P292" s="420" t="s">
        <v>287</v>
      </c>
      <c r="Q292" s="128" t="s">
        <v>1366</v>
      </c>
      <c r="R292" s="306" t="str">
        <f t="shared" si="29"/>
        <v>627</v>
      </c>
      <c r="S292" s="306" t="str">
        <f t="shared" si="27"/>
        <v>1906</v>
      </c>
      <c r="T292" s="132">
        <v>6274001906</v>
      </c>
      <c r="U292" s="128"/>
      <c r="V292" s="51"/>
      <c r="W292" s="307">
        <v>1060199128</v>
      </c>
      <c r="X292" s="308">
        <v>17669985.466666665</v>
      </c>
      <c r="Y292" s="134">
        <v>7362493.944444444</v>
      </c>
      <c r="Z292" s="134"/>
      <c r="AA292" s="287">
        <v>883499273</v>
      </c>
      <c r="AB292" s="134">
        <v>7362493.944444444</v>
      </c>
      <c r="AC292" s="53">
        <v>7362493.944444444</v>
      </c>
      <c r="AD292" s="134">
        <v>7362493.944444444</v>
      </c>
      <c r="AE292" s="134">
        <v>7362493.944444444</v>
      </c>
      <c r="AF292" s="134">
        <v>7362493.944444444</v>
      </c>
      <c r="AG292" s="134">
        <v>7362493.944444444</v>
      </c>
      <c r="AH292" s="134">
        <v>7362493.944444444</v>
      </c>
      <c r="AI292" s="134">
        <v>7362493.944444444</v>
      </c>
      <c r="AJ292" s="134">
        <v>7362493.944444444</v>
      </c>
      <c r="AK292" s="134">
        <v>7362493.944444444</v>
      </c>
      <c r="AL292" s="134">
        <v>7362493.944444444</v>
      </c>
      <c r="AM292" s="134">
        <v>7362493.944444444</v>
      </c>
      <c r="AN292" s="53">
        <f t="shared" si="30"/>
        <v>88349927.333333358</v>
      </c>
      <c r="AO292" s="55">
        <f t="shared" si="31"/>
        <v>795149345.66666663</v>
      </c>
      <c r="AP292" s="310"/>
    </row>
    <row r="293" spans="1:42" outlineLevel="1" x14ac:dyDescent="0.25">
      <c r="A293" s="128"/>
      <c r="B293" s="128"/>
      <c r="C293" s="128"/>
      <c r="D293" s="397" t="s">
        <v>147</v>
      </c>
      <c r="E293" s="398" t="s">
        <v>1062</v>
      </c>
      <c r="F293" s="132"/>
      <c r="G293" s="128" t="s">
        <v>440</v>
      </c>
      <c r="H293" s="304" t="s">
        <v>1244</v>
      </c>
      <c r="I293" s="131">
        <v>45747</v>
      </c>
      <c r="J293" s="131">
        <v>45748</v>
      </c>
      <c r="K293" s="132" t="s">
        <v>717</v>
      </c>
      <c r="L293" s="132">
        <v>144</v>
      </c>
      <c r="M293" s="128" t="s">
        <v>286</v>
      </c>
      <c r="N293" s="133" t="s">
        <v>287</v>
      </c>
      <c r="O293" s="132" t="s">
        <v>288</v>
      </c>
      <c r="P293" s="420" t="s">
        <v>287</v>
      </c>
      <c r="Q293" s="128" t="s">
        <v>1366</v>
      </c>
      <c r="R293" s="306" t="str">
        <f t="shared" si="29"/>
        <v>627</v>
      </c>
      <c r="S293" s="306" t="str">
        <f t="shared" si="27"/>
        <v>1906</v>
      </c>
      <c r="T293" s="132">
        <v>6274001906</v>
      </c>
      <c r="U293" s="128"/>
      <c r="V293" s="51"/>
      <c r="W293" s="307">
        <v>280305107</v>
      </c>
      <c r="X293" s="308">
        <v>7786252.972222222</v>
      </c>
      <c r="Y293" s="134">
        <v>1946563.2430555555</v>
      </c>
      <c r="Z293" s="134"/>
      <c r="AA293" s="287">
        <v>210228830</v>
      </c>
      <c r="AB293" s="134">
        <v>1946563.2430555555</v>
      </c>
      <c r="AC293" s="53">
        <v>1946563.2430555555</v>
      </c>
      <c r="AD293" s="134">
        <v>1946563.2430555555</v>
      </c>
      <c r="AE293" s="134">
        <v>1946563.2430555555</v>
      </c>
      <c r="AF293" s="134">
        <v>1946563.2430555555</v>
      </c>
      <c r="AG293" s="134">
        <v>1946563.2430555555</v>
      </c>
      <c r="AH293" s="134">
        <v>1946563.2430555555</v>
      </c>
      <c r="AI293" s="134">
        <v>1946563.2430555555</v>
      </c>
      <c r="AJ293" s="134">
        <v>1946563.2430555555</v>
      </c>
      <c r="AK293" s="134">
        <v>1946563.2430555555</v>
      </c>
      <c r="AL293" s="134">
        <v>1946563.2430555555</v>
      </c>
      <c r="AM293" s="134">
        <v>1946563.2430555555</v>
      </c>
      <c r="AN293" s="53">
        <f t="shared" si="30"/>
        <v>23358758.916666668</v>
      </c>
      <c r="AO293" s="55">
        <f t="shared" si="31"/>
        <v>186870071.08333334</v>
      </c>
      <c r="AP293" s="310"/>
    </row>
    <row r="294" spans="1:42" outlineLevel="1" x14ac:dyDescent="0.25">
      <c r="A294" s="128"/>
      <c r="B294" s="128"/>
      <c r="C294" s="128"/>
      <c r="D294" s="397" t="s">
        <v>147</v>
      </c>
      <c r="E294" s="398" t="s">
        <v>1205</v>
      </c>
      <c r="F294" s="132"/>
      <c r="G294" s="128" t="s">
        <v>1217</v>
      </c>
      <c r="H294" s="304" t="s">
        <v>1244</v>
      </c>
      <c r="I294" s="131">
        <v>45991</v>
      </c>
      <c r="J294" s="131">
        <v>45992</v>
      </c>
      <c r="K294" s="132" t="s">
        <v>1223</v>
      </c>
      <c r="L294" s="132">
        <v>144</v>
      </c>
      <c r="M294" s="128" t="s">
        <v>286</v>
      </c>
      <c r="N294" s="133" t="s">
        <v>287</v>
      </c>
      <c r="O294" s="132" t="s">
        <v>288</v>
      </c>
      <c r="P294" s="420" t="s">
        <v>287</v>
      </c>
      <c r="Q294" s="128" t="s">
        <v>1366</v>
      </c>
      <c r="R294" s="306" t="str">
        <f t="shared" si="29"/>
        <v>627</v>
      </c>
      <c r="S294" s="306" t="str">
        <f t="shared" si="27"/>
        <v>1906</v>
      </c>
      <c r="T294" s="132">
        <v>6274001906</v>
      </c>
      <c r="U294" s="128"/>
      <c r="V294" s="51"/>
      <c r="W294" s="307">
        <v>333902237</v>
      </c>
      <c r="X294" s="308">
        <f>W294/K294</f>
        <v>2318765.534722222</v>
      </c>
      <c r="Y294" s="134">
        <f>W294/L294</f>
        <v>2318765.534722222</v>
      </c>
      <c r="Z294" s="134"/>
      <c r="AA294" s="287">
        <v>331583471</v>
      </c>
      <c r="AB294" s="134">
        <v>2318765.534722222</v>
      </c>
      <c r="AC294" s="53">
        <v>2318765.534722222</v>
      </c>
      <c r="AD294" s="134">
        <v>2318765.534722222</v>
      </c>
      <c r="AE294" s="134">
        <v>2318765.534722222</v>
      </c>
      <c r="AF294" s="134">
        <v>2318765.534722222</v>
      </c>
      <c r="AG294" s="134">
        <v>2318765.534722222</v>
      </c>
      <c r="AH294" s="134">
        <v>2318765.534722222</v>
      </c>
      <c r="AI294" s="134">
        <v>2318765.534722222</v>
      </c>
      <c r="AJ294" s="134">
        <v>2318765.534722222</v>
      </c>
      <c r="AK294" s="134">
        <v>2318765.534722222</v>
      </c>
      <c r="AL294" s="134">
        <v>2318765.534722222</v>
      </c>
      <c r="AM294" s="134">
        <v>2318765.534722222</v>
      </c>
      <c r="AN294" s="53">
        <f t="shared" si="30"/>
        <v>27825186.416666672</v>
      </c>
      <c r="AO294" s="55">
        <f t="shared" si="31"/>
        <v>303758284.58333331</v>
      </c>
      <c r="AP294" s="310"/>
    </row>
    <row r="295" spans="1:42" s="225" customFormat="1" outlineLevel="1" x14ac:dyDescent="0.25">
      <c r="A295" s="129" t="s">
        <v>1</v>
      </c>
      <c r="B295" s="128"/>
      <c r="C295" s="128"/>
      <c r="D295" s="397" t="s">
        <v>82</v>
      </c>
      <c r="E295" s="398" t="s">
        <v>1050</v>
      </c>
      <c r="F295" s="132"/>
      <c r="G295" s="128" t="s">
        <v>289</v>
      </c>
      <c r="H295" s="304" t="s">
        <v>1244</v>
      </c>
      <c r="I295" s="131">
        <v>45716</v>
      </c>
      <c r="J295" s="131">
        <v>45717</v>
      </c>
      <c r="K295" s="132" t="s">
        <v>783</v>
      </c>
      <c r="L295" s="132">
        <v>144</v>
      </c>
      <c r="M295" s="128" t="s">
        <v>286</v>
      </c>
      <c r="N295" s="133" t="s">
        <v>287</v>
      </c>
      <c r="O295" s="132" t="s">
        <v>288</v>
      </c>
      <c r="P295" s="420" t="s">
        <v>287</v>
      </c>
      <c r="Q295" s="128" t="s">
        <v>1252</v>
      </c>
      <c r="R295" s="306" t="str">
        <f t="shared" si="29"/>
        <v>627</v>
      </c>
      <c r="S295" s="306" t="str">
        <f t="shared" si="27"/>
        <v>1906</v>
      </c>
      <c r="T295" s="132">
        <v>6274001906</v>
      </c>
      <c r="U295" s="128"/>
      <c r="V295" s="51"/>
      <c r="W295" s="307">
        <v>1300467332</v>
      </c>
      <c r="X295" s="308">
        <v>21674455.533333335</v>
      </c>
      <c r="Y295" s="134">
        <v>9031023.1388888881</v>
      </c>
      <c r="Z295" s="134"/>
      <c r="AA295" s="287">
        <v>1083722777</v>
      </c>
      <c r="AB295" s="134">
        <v>9031023.1388888881</v>
      </c>
      <c r="AC295" s="53">
        <v>9031023.1388888881</v>
      </c>
      <c r="AD295" s="134">
        <v>9031023.1388888881</v>
      </c>
      <c r="AE295" s="134">
        <v>9031023.1388888881</v>
      </c>
      <c r="AF295" s="134">
        <v>9031023.1388888881</v>
      </c>
      <c r="AG295" s="134">
        <v>9031023.1388888881</v>
      </c>
      <c r="AH295" s="134">
        <v>9031023.1388888881</v>
      </c>
      <c r="AI295" s="134">
        <v>9031023.1388888881</v>
      </c>
      <c r="AJ295" s="134">
        <v>9031023.1388888881</v>
      </c>
      <c r="AK295" s="134">
        <v>9031023.1388888881</v>
      </c>
      <c r="AL295" s="134">
        <v>9031023.1388888881</v>
      </c>
      <c r="AM295" s="134">
        <v>9031023.1388888881</v>
      </c>
      <c r="AN295" s="53">
        <f t="shared" si="30"/>
        <v>108372277.66666669</v>
      </c>
      <c r="AO295" s="55">
        <f t="shared" si="31"/>
        <v>975350499.33333325</v>
      </c>
      <c r="AP295" s="310"/>
    </row>
    <row r="296" spans="1:42" s="225" customFormat="1" outlineLevel="1" x14ac:dyDescent="0.25">
      <c r="A296" s="129" t="s">
        <v>1</v>
      </c>
      <c r="B296" s="128"/>
      <c r="C296" s="128"/>
      <c r="D296" s="397" t="s">
        <v>82</v>
      </c>
      <c r="E296" s="398" t="s">
        <v>1051</v>
      </c>
      <c r="F296" s="132"/>
      <c r="G296" s="128" t="s">
        <v>290</v>
      </c>
      <c r="H296" s="304" t="s">
        <v>1244</v>
      </c>
      <c r="I296" s="131">
        <v>45714</v>
      </c>
      <c r="J296" s="131">
        <v>45717</v>
      </c>
      <c r="K296" s="132" t="s">
        <v>717</v>
      </c>
      <c r="L296" s="132">
        <v>144</v>
      </c>
      <c r="M296" s="128" t="s">
        <v>286</v>
      </c>
      <c r="N296" s="133" t="s">
        <v>287</v>
      </c>
      <c r="O296" s="132" t="s">
        <v>288</v>
      </c>
      <c r="P296" s="420" t="s">
        <v>287</v>
      </c>
      <c r="Q296" s="128" t="s">
        <v>1252</v>
      </c>
      <c r="R296" s="306" t="str">
        <f t="shared" si="29"/>
        <v>627</v>
      </c>
      <c r="S296" s="306" t="str">
        <f t="shared" si="27"/>
        <v>1906</v>
      </c>
      <c r="T296" s="132">
        <v>6274001906</v>
      </c>
      <c r="U296" s="128"/>
      <c r="V296" s="51"/>
      <c r="W296" s="307">
        <v>486411454</v>
      </c>
      <c r="X296" s="308">
        <v>13511429.277777778</v>
      </c>
      <c r="Y296" s="134">
        <v>3377857.3194444445</v>
      </c>
      <c r="Z296" s="134"/>
      <c r="AA296" s="287">
        <v>351297161</v>
      </c>
      <c r="AB296" s="134">
        <v>3377857.3194444445</v>
      </c>
      <c r="AC296" s="53">
        <v>3377857.3194444445</v>
      </c>
      <c r="AD296" s="134">
        <v>3377857.3194444445</v>
      </c>
      <c r="AE296" s="134">
        <v>3377857.3194444445</v>
      </c>
      <c r="AF296" s="134">
        <v>3377857.3194444445</v>
      </c>
      <c r="AG296" s="134">
        <v>3377857.3194444445</v>
      </c>
      <c r="AH296" s="134">
        <v>3377857.3194444445</v>
      </c>
      <c r="AI296" s="134">
        <v>3377857.3194444445</v>
      </c>
      <c r="AJ296" s="134">
        <v>3377857.3194444445</v>
      </c>
      <c r="AK296" s="134">
        <v>3377857.3194444445</v>
      </c>
      <c r="AL296" s="134">
        <v>3377857.3194444445</v>
      </c>
      <c r="AM296" s="134">
        <v>3377857.3194444445</v>
      </c>
      <c r="AN296" s="53">
        <f t="shared" si="30"/>
        <v>40534287.833333343</v>
      </c>
      <c r="AO296" s="55">
        <f t="shared" si="31"/>
        <v>310762873.16666663</v>
      </c>
      <c r="AP296" s="310"/>
    </row>
    <row r="297" spans="1:42" outlineLevel="1" x14ac:dyDescent="0.25">
      <c r="A297" s="129" t="s">
        <v>1</v>
      </c>
      <c r="B297" s="128"/>
      <c r="C297" s="128"/>
      <c r="D297" s="397" t="s">
        <v>82</v>
      </c>
      <c r="E297" s="398" t="s">
        <v>1170</v>
      </c>
      <c r="F297" s="132"/>
      <c r="G297" s="128" t="s">
        <v>416</v>
      </c>
      <c r="H297" s="304" t="s">
        <v>1244</v>
      </c>
      <c r="I297" s="131">
        <v>45626</v>
      </c>
      <c r="J297" s="131">
        <v>45627</v>
      </c>
      <c r="K297" s="132" t="s">
        <v>717</v>
      </c>
      <c r="L297" s="132">
        <v>144</v>
      </c>
      <c r="M297" s="128" t="s">
        <v>417</v>
      </c>
      <c r="N297" s="133" t="s">
        <v>418</v>
      </c>
      <c r="O297" s="132" t="s">
        <v>419</v>
      </c>
      <c r="P297" s="420" t="s">
        <v>1493</v>
      </c>
      <c r="Q297" s="128" t="s">
        <v>1252</v>
      </c>
      <c r="R297" s="306" t="str">
        <f t="shared" si="29"/>
        <v>627</v>
      </c>
      <c r="S297" s="306" t="str">
        <f t="shared" ref="S297:S305" si="32">RIGHT(T297,4)</f>
        <v>1906</v>
      </c>
      <c r="T297" s="132">
        <v>6274001906</v>
      </c>
      <c r="U297" s="128"/>
      <c r="V297" s="51"/>
      <c r="W297" s="307">
        <v>107136753</v>
      </c>
      <c r="X297" s="308">
        <v>2976020.9166666665</v>
      </c>
      <c r="Y297" s="134">
        <v>744005.22916666663</v>
      </c>
      <c r="Z297" s="134"/>
      <c r="AA297" s="287">
        <v>68448481</v>
      </c>
      <c r="AB297" s="134">
        <v>744005.22916666663</v>
      </c>
      <c r="AC297" s="53">
        <v>744005.22916666663</v>
      </c>
      <c r="AD297" s="134">
        <v>744005.22916666663</v>
      </c>
      <c r="AE297" s="134">
        <v>744005.22916666663</v>
      </c>
      <c r="AF297" s="134">
        <v>744005.22916666663</v>
      </c>
      <c r="AG297" s="134">
        <v>744005.22916666663</v>
      </c>
      <c r="AH297" s="134">
        <v>744005.22916666663</v>
      </c>
      <c r="AI297" s="134">
        <v>744005.22916666663</v>
      </c>
      <c r="AJ297" s="134">
        <v>744005.22916666663</v>
      </c>
      <c r="AK297" s="134">
        <v>744005.22916666663</v>
      </c>
      <c r="AL297" s="134">
        <v>744005.22916666663</v>
      </c>
      <c r="AM297" s="134">
        <v>744005.22916666663</v>
      </c>
      <c r="AN297" s="53">
        <f t="shared" si="30"/>
        <v>8928062.7500000019</v>
      </c>
      <c r="AO297" s="55">
        <f t="shared" si="31"/>
        <v>59520418.25</v>
      </c>
      <c r="AP297" s="310"/>
    </row>
    <row r="298" spans="1:42" outlineLevel="1" x14ac:dyDescent="0.25">
      <c r="A298" s="129" t="s">
        <v>1</v>
      </c>
      <c r="B298" s="128"/>
      <c r="C298" s="128"/>
      <c r="D298" s="397" t="s">
        <v>82</v>
      </c>
      <c r="E298" s="398" t="s">
        <v>1077</v>
      </c>
      <c r="F298" s="132"/>
      <c r="G298" s="128" t="s">
        <v>1075</v>
      </c>
      <c r="H298" s="304" t="s">
        <v>1244</v>
      </c>
      <c r="I298" s="131">
        <v>45961</v>
      </c>
      <c r="J298" s="131">
        <v>45962</v>
      </c>
      <c r="K298" s="132" t="s">
        <v>783</v>
      </c>
      <c r="L298" s="132">
        <v>144</v>
      </c>
      <c r="M298" s="128" t="s">
        <v>1079</v>
      </c>
      <c r="N298" s="133" t="s">
        <v>1494</v>
      </c>
      <c r="O298" s="132" t="s">
        <v>1081</v>
      </c>
      <c r="P298" s="420" t="s">
        <v>1494</v>
      </c>
      <c r="Q298" s="128" t="s">
        <v>1252</v>
      </c>
      <c r="R298" s="306" t="str">
        <f t="shared" si="29"/>
        <v>627</v>
      </c>
      <c r="S298" s="306" t="str">
        <f t="shared" si="32"/>
        <v>1906</v>
      </c>
      <c r="T298" s="132">
        <v>6274001906</v>
      </c>
      <c r="U298" s="128"/>
      <c r="V298" s="51"/>
      <c r="W298" s="307">
        <v>162982346</v>
      </c>
      <c r="X298" s="308">
        <v>2716372.4333333331</v>
      </c>
      <c r="Y298" s="134">
        <v>1131821.8472222222</v>
      </c>
      <c r="Z298" s="134"/>
      <c r="AA298" s="287">
        <v>157549601</v>
      </c>
      <c r="AB298" s="134">
        <v>1131821.8472222222</v>
      </c>
      <c r="AC298" s="53">
        <v>1131821.8472222222</v>
      </c>
      <c r="AD298" s="134">
        <v>1131821.8472222222</v>
      </c>
      <c r="AE298" s="134">
        <v>1131821.8472222222</v>
      </c>
      <c r="AF298" s="134">
        <v>1131821.8472222222</v>
      </c>
      <c r="AG298" s="134">
        <v>1131821.8472222222</v>
      </c>
      <c r="AH298" s="134">
        <v>1131821.8472222222</v>
      </c>
      <c r="AI298" s="134">
        <v>1131821.8472222222</v>
      </c>
      <c r="AJ298" s="134">
        <v>1131821.8472222222</v>
      </c>
      <c r="AK298" s="134">
        <v>1131821.8472222222</v>
      </c>
      <c r="AL298" s="134">
        <v>1131821.8472222222</v>
      </c>
      <c r="AM298" s="134">
        <v>1131821.8472222222</v>
      </c>
      <c r="AN298" s="53">
        <f t="shared" si="30"/>
        <v>13581862.166666666</v>
      </c>
      <c r="AO298" s="55">
        <f t="shared" si="31"/>
        <v>143967738.83333334</v>
      </c>
      <c r="AP298" s="310"/>
    </row>
    <row r="299" spans="1:42" outlineLevel="1" x14ac:dyDescent="0.25">
      <c r="A299" s="128"/>
      <c r="B299" s="128"/>
      <c r="C299" s="128"/>
      <c r="D299" s="397" t="s">
        <v>82</v>
      </c>
      <c r="E299" s="397" t="s">
        <v>1495</v>
      </c>
      <c r="F299" s="132"/>
      <c r="G299" s="128" t="s">
        <v>1496</v>
      </c>
      <c r="H299" s="418" t="s">
        <v>1258</v>
      </c>
      <c r="I299" s="131"/>
      <c r="J299" s="131"/>
      <c r="K299" s="132"/>
      <c r="L299" s="132">
        <v>144</v>
      </c>
      <c r="M299" s="128" t="s">
        <v>1079</v>
      </c>
      <c r="N299" s="133" t="s">
        <v>1494</v>
      </c>
      <c r="O299" s="132" t="s">
        <v>1081</v>
      </c>
      <c r="P299" s="420" t="s">
        <v>1494</v>
      </c>
      <c r="Q299" s="128" t="s">
        <v>1252</v>
      </c>
      <c r="R299" s="306" t="s">
        <v>1259</v>
      </c>
      <c r="S299" s="306" t="s">
        <v>1260</v>
      </c>
      <c r="T299" s="132">
        <v>6274001906</v>
      </c>
      <c r="U299" s="128"/>
      <c r="V299" s="128"/>
      <c r="W299" s="419">
        <v>665000000</v>
      </c>
      <c r="X299" s="134"/>
      <c r="Y299" s="134">
        <v>4618056</v>
      </c>
      <c r="Z299" s="134"/>
      <c r="AA299" s="287">
        <v>665000000</v>
      </c>
      <c r="AB299" s="134">
        <v>4618056</v>
      </c>
      <c r="AC299" s="128">
        <v>4618056</v>
      </c>
      <c r="AD299" s="134">
        <v>4618056</v>
      </c>
      <c r="AE299" s="134">
        <v>4618056</v>
      </c>
      <c r="AF299" s="134">
        <v>4618056</v>
      </c>
      <c r="AG299" s="134">
        <v>4618056</v>
      </c>
      <c r="AH299" s="134">
        <v>4618056</v>
      </c>
      <c r="AI299" s="134">
        <v>4618056</v>
      </c>
      <c r="AJ299" s="134">
        <v>4618056</v>
      </c>
      <c r="AK299" s="134">
        <v>4618056</v>
      </c>
      <c r="AL299" s="134">
        <v>4618056</v>
      </c>
      <c r="AM299" s="134">
        <v>4618056</v>
      </c>
      <c r="AN299" s="53">
        <v>55416672</v>
      </c>
      <c r="AO299" s="55">
        <v>609583328</v>
      </c>
      <c r="AP299" s="310"/>
    </row>
    <row r="300" spans="1:42" outlineLevel="1" x14ac:dyDescent="0.25">
      <c r="A300" s="128"/>
      <c r="B300" s="128"/>
      <c r="C300" s="128"/>
      <c r="D300" s="397" t="s">
        <v>82</v>
      </c>
      <c r="E300" s="397" t="s">
        <v>1497</v>
      </c>
      <c r="F300" s="132"/>
      <c r="G300" s="128" t="s">
        <v>1496</v>
      </c>
      <c r="H300" s="418" t="s">
        <v>1258</v>
      </c>
      <c r="I300" s="131"/>
      <c r="J300" s="131"/>
      <c r="K300" s="132"/>
      <c r="L300" s="132">
        <v>144</v>
      </c>
      <c r="M300" s="128" t="s">
        <v>1079</v>
      </c>
      <c r="N300" s="133" t="s">
        <v>1494</v>
      </c>
      <c r="O300" s="132" t="s">
        <v>1081</v>
      </c>
      <c r="P300" s="420" t="s">
        <v>1494</v>
      </c>
      <c r="Q300" s="128" t="s">
        <v>1252</v>
      </c>
      <c r="R300" s="306" t="s">
        <v>1259</v>
      </c>
      <c r="S300" s="306" t="s">
        <v>1260</v>
      </c>
      <c r="T300" s="132">
        <v>6274001906</v>
      </c>
      <c r="U300" s="128"/>
      <c r="V300" s="128"/>
      <c r="W300" s="419">
        <v>650000000</v>
      </c>
      <c r="X300" s="134"/>
      <c r="Y300" s="134">
        <v>4513889</v>
      </c>
      <c r="Z300" s="134"/>
      <c r="AA300" s="287">
        <v>650000000</v>
      </c>
      <c r="AB300" s="134">
        <v>4513889</v>
      </c>
      <c r="AC300" s="128">
        <v>4513889</v>
      </c>
      <c r="AD300" s="134">
        <v>4513889</v>
      </c>
      <c r="AE300" s="134">
        <v>4513889</v>
      </c>
      <c r="AF300" s="134">
        <v>4513889</v>
      </c>
      <c r="AG300" s="134">
        <v>4513889</v>
      </c>
      <c r="AH300" s="134">
        <v>4513889</v>
      </c>
      <c r="AI300" s="134">
        <v>4513889</v>
      </c>
      <c r="AJ300" s="134">
        <v>4513889</v>
      </c>
      <c r="AK300" s="134">
        <v>4513889</v>
      </c>
      <c r="AL300" s="134">
        <v>4513889</v>
      </c>
      <c r="AM300" s="134">
        <v>4513889</v>
      </c>
      <c r="AN300" s="53">
        <v>54166668</v>
      </c>
      <c r="AO300" s="55">
        <v>595833332</v>
      </c>
      <c r="AP300" s="310"/>
    </row>
    <row r="301" spans="1:42" outlineLevel="1" x14ac:dyDescent="0.25">
      <c r="A301" s="128"/>
      <c r="B301" s="128"/>
      <c r="C301" s="128"/>
      <c r="D301" s="397" t="s">
        <v>82</v>
      </c>
      <c r="E301" s="397" t="s">
        <v>1498</v>
      </c>
      <c r="F301" s="132"/>
      <c r="G301" s="128" t="s">
        <v>1499</v>
      </c>
      <c r="H301" s="418" t="s">
        <v>1258</v>
      </c>
      <c r="I301" s="131"/>
      <c r="J301" s="423"/>
      <c r="K301" s="132"/>
      <c r="L301" s="132">
        <v>144</v>
      </c>
      <c r="M301" s="128" t="s">
        <v>1079</v>
      </c>
      <c r="N301" s="133" t="s">
        <v>1494</v>
      </c>
      <c r="O301" s="132" t="s">
        <v>1081</v>
      </c>
      <c r="P301" s="420" t="s">
        <v>1494</v>
      </c>
      <c r="Q301" s="129" t="s">
        <v>1252</v>
      </c>
      <c r="R301" s="306" t="s">
        <v>1259</v>
      </c>
      <c r="S301" s="306" t="s">
        <v>1260</v>
      </c>
      <c r="T301" s="132">
        <v>6274001906</v>
      </c>
      <c r="U301" s="128"/>
      <c r="V301" s="128"/>
      <c r="W301" s="419">
        <v>2798000000</v>
      </c>
      <c r="X301" s="134"/>
      <c r="Y301" s="134">
        <v>19430556</v>
      </c>
      <c r="Z301" s="134"/>
      <c r="AA301" s="287">
        <v>2798000000</v>
      </c>
      <c r="AB301" s="134">
        <v>19430556</v>
      </c>
      <c r="AC301" s="128">
        <v>19430556</v>
      </c>
      <c r="AD301" s="134">
        <v>19430556</v>
      </c>
      <c r="AE301" s="134">
        <v>19430556</v>
      </c>
      <c r="AF301" s="134">
        <v>19430556</v>
      </c>
      <c r="AG301" s="134">
        <v>19430556</v>
      </c>
      <c r="AH301" s="134">
        <v>19430556</v>
      </c>
      <c r="AI301" s="134">
        <v>19430556</v>
      </c>
      <c r="AJ301" s="134">
        <v>19430556</v>
      </c>
      <c r="AK301" s="134">
        <v>19430556</v>
      </c>
      <c r="AL301" s="134">
        <v>19430556</v>
      </c>
      <c r="AM301" s="134">
        <v>19430556</v>
      </c>
      <c r="AN301" s="53">
        <v>233166672</v>
      </c>
      <c r="AO301" s="55">
        <v>2564833328</v>
      </c>
      <c r="AP301" s="310"/>
    </row>
    <row r="302" spans="1:42" outlineLevel="1" x14ac:dyDescent="0.25">
      <c r="A302" s="129" t="s">
        <v>1</v>
      </c>
      <c r="B302" s="302"/>
      <c r="C302" s="303"/>
      <c r="D302" s="397" t="s">
        <v>82</v>
      </c>
      <c r="E302" s="398" t="s">
        <v>959</v>
      </c>
      <c r="F302" s="304"/>
      <c r="G302" s="128" t="s">
        <v>475</v>
      </c>
      <c r="H302" s="304" t="s">
        <v>756</v>
      </c>
      <c r="I302" s="131">
        <v>45110</v>
      </c>
      <c r="J302" s="131">
        <v>45110</v>
      </c>
      <c r="K302" s="132" t="s">
        <v>717</v>
      </c>
      <c r="L302" s="132">
        <v>144</v>
      </c>
      <c r="M302" s="128" t="s">
        <v>759</v>
      </c>
      <c r="N302" s="133" t="s">
        <v>122</v>
      </c>
      <c r="O302" s="132">
        <v>0</v>
      </c>
      <c r="P302" s="420"/>
      <c r="Q302" s="128" t="s">
        <v>1252</v>
      </c>
      <c r="R302" s="306" t="str">
        <f t="shared" si="29"/>
        <v>627</v>
      </c>
      <c r="S302" s="306" t="str">
        <f t="shared" si="32"/>
        <v>1906</v>
      </c>
      <c r="T302" s="132">
        <v>6274001906</v>
      </c>
      <c r="U302" s="302"/>
      <c r="V302" s="51"/>
      <c r="W302" s="307">
        <v>321444214</v>
      </c>
      <c r="X302" s="308">
        <v>8929005.944444444</v>
      </c>
      <c r="Y302" s="134">
        <v>2232251.486111111</v>
      </c>
      <c r="Z302" s="134"/>
      <c r="AA302" s="287">
        <v>53574036</v>
      </c>
      <c r="AB302" s="134">
        <v>2232251.486111111</v>
      </c>
      <c r="AC302" s="53">
        <v>2232251.486111111</v>
      </c>
      <c r="AD302" s="134">
        <v>2232251.486111111</v>
      </c>
      <c r="AE302" s="134">
        <v>2232251.486111111</v>
      </c>
      <c r="AF302" s="134">
        <v>2232251.486111111</v>
      </c>
      <c r="AG302" s="134">
        <v>2232251.486111111</v>
      </c>
      <c r="AH302" s="134">
        <v>2232251.486111111</v>
      </c>
      <c r="AI302" s="134">
        <v>2232251.486111111</v>
      </c>
      <c r="AJ302" s="134">
        <v>2232251.486111111</v>
      </c>
      <c r="AK302" s="134">
        <v>2232251.486111111</v>
      </c>
      <c r="AL302" s="134">
        <v>2232251.486111111</v>
      </c>
      <c r="AM302" s="134">
        <v>2232251.486111111</v>
      </c>
      <c r="AN302" s="53">
        <f t="shared" si="30"/>
        <v>26787017.83333334</v>
      </c>
      <c r="AO302" s="55">
        <f t="shared" si="31"/>
        <v>26787018.16666666</v>
      </c>
      <c r="AP302" s="309"/>
    </row>
    <row r="303" spans="1:42" outlineLevel="1" x14ac:dyDescent="0.25">
      <c r="A303" s="129" t="s">
        <v>1</v>
      </c>
      <c r="B303" s="302"/>
      <c r="C303" s="303"/>
      <c r="D303" s="397" t="s">
        <v>82</v>
      </c>
      <c r="E303" s="398" t="s">
        <v>1159</v>
      </c>
      <c r="F303" s="304"/>
      <c r="G303" s="128" t="s">
        <v>1500</v>
      </c>
      <c r="H303" s="304" t="s">
        <v>1244</v>
      </c>
      <c r="I303" s="131">
        <v>45260</v>
      </c>
      <c r="J303" s="131">
        <v>45231</v>
      </c>
      <c r="K303" s="132" t="s">
        <v>1247</v>
      </c>
      <c r="L303" s="132">
        <v>144</v>
      </c>
      <c r="M303" s="128" t="s">
        <v>759</v>
      </c>
      <c r="N303" s="133" t="s">
        <v>122</v>
      </c>
      <c r="O303" s="132">
        <v>0</v>
      </c>
      <c r="P303" s="420"/>
      <c r="Q303" s="128" t="s">
        <v>1252</v>
      </c>
      <c r="R303" s="306" t="str">
        <f t="shared" si="29"/>
        <v>627</v>
      </c>
      <c r="S303" s="306" t="str">
        <f t="shared" si="32"/>
        <v>1906</v>
      </c>
      <c r="T303" s="132">
        <v>6274001906</v>
      </c>
      <c r="U303" s="302"/>
      <c r="V303" s="51"/>
      <c r="W303" s="307">
        <v>673291026</v>
      </c>
      <c r="X303" s="308">
        <v>7013448.1875</v>
      </c>
      <c r="Y303" s="134">
        <v>4675632.125</v>
      </c>
      <c r="Z303" s="134"/>
      <c r="AA303" s="287">
        <v>490941374</v>
      </c>
      <c r="AB303" s="134">
        <v>4675632.125</v>
      </c>
      <c r="AC303" s="53">
        <v>4675632.125</v>
      </c>
      <c r="AD303" s="134">
        <v>4675632.125</v>
      </c>
      <c r="AE303" s="134">
        <v>4675632.125</v>
      </c>
      <c r="AF303" s="134">
        <v>4675632.125</v>
      </c>
      <c r="AG303" s="134">
        <v>4675632.125</v>
      </c>
      <c r="AH303" s="134">
        <v>4675632.125</v>
      </c>
      <c r="AI303" s="134">
        <v>4675632.125</v>
      </c>
      <c r="AJ303" s="134">
        <v>4675632.125</v>
      </c>
      <c r="AK303" s="134">
        <v>4675632.125</v>
      </c>
      <c r="AL303" s="134">
        <v>4675632.125</v>
      </c>
      <c r="AM303" s="134">
        <v>4675632.125</v>
      </c>
      <c r="AN303" s="53">
        <f t="shared" si="30"/>
        <v>56107585.5</v>
      </c>
      <c r="AO303" s="55">
        <f t="shared" si="31"/>
        <v>434833788.5</v>
      </c>
      <c r="AP303" s="309"/>
    </row>
    <row r="304" spans="1:42" ht="25" outlineLevel="1" x14ac:dyDescent="0.25">
      <c r="A304" s="129" t="s">
        <v>1</v>
      </c>
      <c r="B304" s="128"/>
      <c r="C304" s="128"/>
      <c r="D304" s="397" t="s">
        <v>1291</v>
      </c>
      <c r="E304" s="398" t="s">
        <v>1501</v>
      </c>
      <c r="F304" s="132"/>
      <c r="G304" s="128" t="s">
        <v>349</v>
      </c>
      <c r="H304" s="304" t="s">
        <v>1293</v>
      </c>
      <c r="I304" s="131">
        <v>45625</v>
      </c>
      <c r="J304" s="131">
        <v>45627</v>
      </c>
      <c r="K304" s="132" t="s">
        <v>717</v>
      </c>
      <c r="L304" s="132">
        <v>144</v>
      </c>
      <c r="M304" s="128" t="s">
        <v>759</v>
      </c>
      <c r="N304" s="133" t="s">
        <v>122</v>
      </c>
      <c r="O304" s="132">
        <v>0</v>
      </c>
      <c r="P304" s="420"/>
      <c r="Q304" s="128" t="s">
        <v>1296</v>
      </c>
      <c r="R304" s="306" t="str">
        <f t="shared" si="29"/>
        <v>627</v>
      </c>
      <c r="S304" s="306" t="str">
        <f t="shared" si="32"/>
        <v>1906</v>
      </c>
      <c r="T304" s="132">
        <v>6274001906</v>
      </c>
      <c r="U304" s="128"/>
      <c r="V304" s="51"/>
      <c r="W304" s="307">
        <v>596077747</v>
      </c>
      <c r="X304" s="308">
        <v>16557715.194444444</v>
      </c>
      <c r="Y304" s="134">
        <v>4139428.798611111</v>
      </c>
      <c r="Z304" s="134"/>
      <c r="AA304" s="287">
        <v>380827450</v>
      </c>
      <c r="AB304" s="134">
        <v>4139428.798611111</v>
      </c>
      <c r="AC304" s="53">
        <v>4139428.798611111</v>
      </c>
      <c r="AD304" s="134">
        <v>4139428.798611111</v>
      </c>
      <c r="AE304" s="134">
        <v>4139428.798611111</v>
      </c>
      <c r="AF304" s="134">
        <v>4139428.798611111</v>
      </c>
      <c r="AG304" s="134">
        <v>4139428.798611111</v>
      </c>
      <c r="AH304" s="134">
        <v>4139428.798611111</v>
      </c>
      <c r="AI304" s="134">
        <v>4139428.798611111</v>
      </c>
      <c r="AJ304" s="134">
        <v>4139428.798611111</v>
      </c>
      <c r="AK304" s="134">
        <v>4139428.798611111</v>
      </c>
      <c r="AL304" s="134">
        <v>4139428.798611111</v>
      </c>
      <c r="AM304" s="134">
        <v>4139428.798611111</v>
      </c>
      <c r="AN304" s="53">
        <f t="shared" si="30"/>
        <v>49673145.583333336</v>
      </c>
      <c r="AO304" s="55">
        <f t="shared" si="31"/>
        <v>331154304.41666669</v>
      </c>
      <c r="AP304" s="313" t="s">
        <v>1460</v>
      </c>
    </row>
    <row r="305" spans="1:42" outlineLevel="1" x14ac:dyDescent="0.25">
      <c r="A305" s="129" t="s">
        <v>1</v>
      </c>
      <c r="B305" s="302"/>
      <c r="C305" s="303"/>
      <c r="D305" s="397" t="s">
        <v>82</v>
      </c>
      <c r="E305" s="398" t="s">
        <v>85</v>
      </c>
      <c r="F305" s="424"/>
      <c r="G305" s="128" t="s">
        <v>1502</v>
      </c>
      <c r="H305" s="304" t="s">
        <v>756</v>
      </c>
      <c r="I305" s="131">
        <v>45415</v>
      </c>
      <c r="J305" s="131">
        <v>45444</v>
      </c>
      <c r="K305" s="132" t="s">
        <v>783</v>
      </c>
      <c r="L305" s="132">
        <v>144</v>
      </c>
      <c r="M305" s="128" t="s">
        <v>637</v>
      </c>
      <c r="N305" s="133" t="s">
        <v>87</v>
      </c>
      <c r="O305" s="132">
        <v>0</v>
      </c>
      <c r="P305" s="420"/>
      <c r="Q305" s="128" t="s">
        <v>1252</v>
      </c>
      <c r="R305" s="306" t="str">
        <f t="shared" si="29"/>
        <v>627</v>
      </c>
      <c r="S305" s="306" t="str">
        <f t="shared" si="32"/>
        <v>1906</v>
      </c>
      <c r="T305" s="132">
        <v>6274001906</v>
      </c>
      <c r="U305" s="302"/>
      <c r="V305" s="51"/>
      <c r="W305" s="307">
        <v>40000000</v>
      </c>
      <c r="X305" s="308">
        <v>666666.66666666663</v>
      </c>
      <c r="Y305" s="134">
        <v>277777.77777777775</v>
      </c>
      <c r="Z305" s="134"/>
      <c r="AA305" s="287">
        <v>27333333</v>
      </c>
      <c r="AB305" s="134">
        <v>277777.77777777775</v>
      </c>
      <c r="AC305" s="53">
        <v>277777.77777777775</v>
      </c>
      <c r="AD305" s="134">
        <v>277777.77777777775</v>
      </c>
      <c r="AE305" s="134">
        <v>277777.77777777775</v>
      </c>
      <c r="AF305" s="134">
        <v>277777.77777777775</v>
      </c>
      <c r="AG305" s="134">
        <v>277777.77777777775</v>
      </c>
      <c r="AH305" s="134">
        <v>277777.77777777775</v>
      </c>
      <c r="AI305" s="134">
        <v>277777.77777777775</v>
      </c>
      <c r="AJ305" s="134">
        <v>277777.77777777775</v>
      </c>
      <c r="AK305" s="134">
        <v>277777.77777777775</v>
      </c>
      <c r="AL305" s="134">
        <v>277777.77777777775</v>
      </c>
      <c r="AM305" s="134">
        <v>277777.77777777775</v>
      </c>
      <c r="AN305" s="53">
        <f t="shared" si="30"/>
        <v>3333333.333333334</v>
      </c>
      <c r="AO305" s="55">
        <f t="shared" si="31"/>
        <v>23999999.666666664</v>
      </c>
      <c r="AP305" s="309"/>
    </row>
    <row r="306" spans="1:42" outlineLevel="1" x14ac:dyDescent="0.25">
      <c r="A306" s="128"/>
      <c r="B306" s="128"/>
      <c r="C306" s="128"/>
      <c r="D306" s="397" t="s">
        <v>147</v>
      </c>
      <c r="E306" s="398" t="s">
        <v>1224</v>
      </c>
      <c r="F306" s="132"/>
      <c r="G306" s="128" t="s">
        <v>1225</v>
      </c>
      <c r="H306" s="304" t="s">
        <v>1244</v>
      </c>
      <c r="I306" s="131">
        <v>46022</v>
      </c>
      <c r="J306" s="131">
        <v>46023</v>
      </c>
      <c r="K306" s="132" t="s">
        <v>1223</v>
      </c>
      <c r="L306" s="132">
        <v>144</v>
      </c>
      <c r="M306" s="128" t="s">
        <v>94</v>
      </c>
      <c r="N306" s="133" t="s">
        <v>66</v>
      </c>
      <c r="O306" s="132">
        <v>0</v>
      </c>
      <c r="P306" s="420"/>
      <c r="Q306" s="128" t="s">
        <v>1366</v>
      </c>
      <c r="R306" s="306" t="str">
        <f>LEFT(T306,3)</f>
        <v>627</v>
      </c>
      <c r="S306" s="306" t="str">
        <f>RIGHT(T306,4)</f>
        <v>1906</v>
      </c>
      <c r="T306" s="132" t="s">
        <v>346</v>
      </c>
      <c r="U306" s="128"/>
      <c r="V306" s="51"/>
      <c r="W306" s="307">
        <v>453547830</v>
      </c>
      <c r="X306" s="308">
        <v>3149637.7083333335</v>
      </c>
      <c r="Y306" s="134">
        <v>3149637.7083333335</v>
      </c>
      <c r="Z306" s="134"/>
      <c r="AA306" s="287">
        <v>453547830</v>
      </c>
      <c r="AB306" s="134">
        <v>3149637.7083333335</v>
      </c>
      <c r="AC306" s="53">
        <v>3149637.7083333335</v>
      </c>
      <c r="AD306" s="134">
        <v>3149637.7083333335</v>
      </c>
      <c r="AE306" s="134">
        <v>3149637.7083333335</v>
      </c>
      <c r="AF306" s="134">
        <v>3149637.7083333335</v>
      </c>
      <c r="AG306" s="134">
        <v>3149637.7083333335</v>
      </c>
      <c r="AH306" s="134">
        <v>3149637.7083333335</v>
      </c>
      <c r="AI306" s="134">
        <v>3149637.7083333335</v>
      </c>
      <c r="AJ306" s="134">
        <v>3149637.7083333335</v>
      </c>
      <c r="AK306" s="134">
        <v>3149637.7083333335</v>
      </c>
      <c r="AL306" s="134">
        <v>3149637.7083333335</v>
      </c>
      <c r="AM306" s="134">
        <v>3149637.7083333335</v>
      </c>
      <c r="AN306" s="53">
        <f>SUM(AB306:AM306)</f>
        <v>37795652.5</v>
      </c>
      <c r="AO306" s="55">
        <f>AA306-AN306</f>
        <v>415752177.5</v>
      </c>
      <c r="AP306" s="310"/>
    </row>
    <row r="307" spans="1:42" x14ac:dyDescent="0.25">
      <c r="A307" s="109"/>
      <c r="B307" s="109"/>
      <c r="C307" s="109"/>
      <c r="D307" s="402"/>
      <c r="E307" s="403"/>
      <c r="F307" s="115"/>
      <c r="G307" s="109"/>
      <c r="H307" s="36"/>
      <c r="I307" s="114"/>
      <c r="J307" s="114"/>
      <c r="K307" s="115"/>
      <c r="L307" s="115"/>
      <c r="M307" s="109"/>
      <c r="N307" s="116"/>
      <c r="O307" s="115"/>
      <c r="P307" s="37"/>
      <c r="Q307" s="109"/>
      <c r="R307" s="285"/>
      <c r="S307" s="285"/>
      <c r="T307" s="115"/>
      <c r="U307" s="109"/>
      <c r="V307" s="77"/>
      <c r="W307" s="289"/>
      <c r="X307" s="286"/>
      <c r="Y307" s="194"/>
      <c r="Z307" s="194"/>
      <c r="AA307" s="289"/>
      <c r="AB307" s="194"/>
      <c r="AC307" s="155"/>
      <c r="AD307" s="194"/>
      <c r="AE307" s="194"/>
      <c r="AF307" s="194"/>
      <c r="AG307" s="194"/>
      <c r="AH307" s="194"/>
      <c r="AI307" s="194"/>
      <c r="AJ307" s="194"/>
      <c r="AK307" s="194"/>
      <c r="AL307" s="194"/>
      <c r="AM307" s="194"/>
      <c r="AN307" s="155"/>
      <c r="AO307" s="157"/>
      <c r="AP307" s="301"/>
    </row>
    <row r="308" spans="1:42" s="24" customFormat="1" x14ac:dyDescent="0.25">
      <c r="A308" s="293"/>
      <c r="B308" s="293"/>
      <c r="C308" s="293"/>
      <c r="D308" s="399"/>
      <c r="E308" s="404" t="s">
        <v>1503</v>
      </c>
      <c r="F308" s="293"/>
      <c r="G308" s="294" t="s">
        <v>459</v>
      </c>
      <c r="H308" s="293"/>
      <c r="I308" s="293"/>
      <c r="J308" s="295"/>
      <c r="K308" s="293"/>
      <c r="L308" s="293"/>
      <c r="M308" s="293"/>
      <c r="N308" s="293"/>
      <c r="O308" s="293"/>
      <c r="P308" s="294"/>
      <c r="Q308" s="293"/>
      <c r="R308" s="296"/>
      <c r="S308" s="296"/>
      <c r="T308" s="293"/>
      <c r="U308" s="297"/>
      <c r="V308" s="297"/>
      <c r="W308" s="297"/>
      <c r="X308" s="298"/>
      <c r="Y308" s="297"/>
      <c r="Z308" s="297"/>
      <c r="AA308" s="297"/>
      <c r="AB308" s="297"/>
      <c r="AC308" s="297"/>
      <c r="AD308" s="297"/>
      <c r="AE308" s="297"/>
      <c r="AF308" s="297"/>
      <c r="AG308" s="297"/>
      <c r="AH308" s="297"/>
      <c r="AI308" s="297"/>
      <c r="AJ308" s="297"/>
      <c r="AK308" s="297"/>
      <c r="AL308" s="299"/>
      <c r="AM308" s="299"/>
      <c r="AN308" s="299"/>
      <c r="AO308" s="299"/>
      <c r="AP308" s="209"/>
    </row>
    <row r="309" spans="1:42" outlineLevel="1" x14ac:dyDescent="0.25">
      <c r="A309" s="128"/>
      <c r="B309" s="128"/>
      <c r="C309" s="128"/>
      <c r="D309" s="397" t="s">
        <v>168</v>
      </c>
      <c r="E309" s="398" t="s">
        <v>912</v>
      </c>
      <c r="F309" s="132"/>
      <c r="G309" s="128" t="s">
        <v>531</v>
      </c>
      <c r="H309" s="304" t="s">
        <v>1244</v>
      </c>
      <c r="I309" s="131">
        <v>44815</v>
      </c>
      <c r="J309" s="131">
        <v>44835</v>
      </c>
      <c r="K309" s="132" t="s">
        <v>783</v>
      </c>
      <c r="L309" s="132">
        <v>144</v>
      </c>
      <c r="M309" s="128" t="s">
        <v>757</v>
      </c>
      <c r="N309" s="133" t="s">
        <v>57</v>
      </c>
      <c r="O309" s="132">
        <v>0</v>
      </c>
      <c r="P309" s="420"/>
      <c r="Q309" s="128" t="s">
        <v>1399</v>
      </c>
      <c r="R309" s="306" t="str">
        <f>LEFT(T309,3)</f>
        <v>642</v>
      </c>
      <c r="S309" s="306" t="str">
        <f>RIGHT(T309,4)</f>
        <v>1909</v>
      </c>
      <c r="T309" s="132">
        <v>6424001909</v>
      </c>
      <c r="U309" s="128"/>
      <c r="V309" s="51"/>
      <c r="W309" s="307">
        <v>205226319</v>
      </c>
      <c r="X309" s="308">
        <v>3420438.65</v>
      </c>
      <c r="Y309" s="134">
        <v>1425182.7708333333</v>
      </c>
      <c r="Z309" s="134"/>
      <c r="AA309" s="287">
        <v>71829211</v>
      </c>
      <c r="AB309" s="134">
        <v>1425182.7708333333</v>
      </c>
      <c r="AC309" s="53">
        <v>1425182.7708333333</v>
      </c>
      <c r="AD309" s="134">
        <v>1425182.7708333333</v>
      </c>
      <c r="AE309" s="134">
        <v>1425182.7708333333</v>
      </c>
      <c r="AF309" s="134">
        <v>1425182.7708333333</v>
      </c>
      <c r="AG309" s="134">
        <v>1425182.7708333333</v>
      </c>
      <c r="AH309" s="134">
        <v>1425182.7708333333</v>
      </c>
      <c r="AI309" s="134">
        <v>1425182.7708333333</v>
      </c>
      <c r="AJ309" s="134">
        <v>1425182.7708333333</v>
      </c>
      <c r="AK309" s="134">
        <v>1425182.7708333333</v>
      </c>
      <c r="AL309" s="134">
        <v>1425182.7708333333</v>
      </c>
      <c r="AM309" s="134">
        <v>1425182.7708333333</v>
      </c>
      <c r="AN309" s="53">
        <f>SUM(AB309:AM309)</f>
        <v>17102193.250000004</v>
      </c>
      <c r="AO309" s="55">
        <f>AA309-AN309</f>
        <v>54727017.75</v>
      </c>
      <c r="AP309" s="310"/>
    </row>
    <row r="310" spans="1:42" outlineLevel="1" x14ac:dyDescent="0.25">
      <c r="A310" s="128"/>
      <c r="B310" s="128"/>
      <c r="C310" s="128"/>
      <c r="D310" s="397" t="s">
        <v>176</v>
      </c>
      <c r="E310" s="398" t="s">
        <v>806</v>
      </c>
      <c r="F310" s="414"/>
      <c r="G310" s="128" t="s">
        <v>807</v>
      </c>
      <c r="H310" s="304" t="s">
        <v>1244</v>
      </c>
      <c r="I310" s="131">
        <v>45885</v>
      </c>
      <c r="J310" s="131">
        <v>45901</v>
      </c>
      <c r="K310" s="132" t="s">
        <v>783</v>
      </c>
      <c r="L310" s="132">
        <v>120</v>
      </c>
      <c r="M310" s="128" t="s">
        <v>775</v>
      </c>
      <c r="N310" s="133" t="s">
        <v>596</v>
      </c>
      <c r="O310" s="132">
        <v>0</v>
      </c>
      <c r="P310" s="420"/>
      <c r="Q310" s="128" t="s">
        <v>1504</v>
      </c>
      <c r="R310" s="306" t="str">
        <f t="shared" ref="R310:R373" si="33">LEFT(T310,3)</f>
        <v>642</v>
      </c>
      <c r="S310" s="306" t="str">
        <f t="shared" ref="S310:S373" si="34">RIGHT(T310,4)</f>
        <v>1904</v>
      </c>
      <c r="T310" s="132" t="s">
        <v>819</v>
      </c>
      <c r="U310" s="415"/>
      <c r="V310" s="416"/>
      <c r="W310" s="307">
        <v>33150000</v>
      </c>
      <c r="X310" s="308">
        <v>552500</v>
      </c>
      <c r="Y310" s="134">
        <v>276250</v>
      </c>
      <c r="Z310" s="134"/>
      <c r="AA310" s="287">
        <v>30940000</v>
      </c>
      <c r="AB310" s="134">
        <v>276250</v>
      </c>
      <c r="AC310" s="53">
        <v>276250</v>
      </c>
      <c r="AD310" s="134">
        <v>276250</v>
      </c>
      <c r="AE310" s="134">
        <v>276250</v>
      </c>
      <c r="AF310" s="134">
        <v>276250</v>
      </c>
      <c r="AG310" s="134">
        <v>276250</v>
      </c>
      <c r="AH310" s="134">
        <v>276250</v>
      </c>
      <c r="AI310" s="134">
        <v>276250</v>
      </c>
      <c r="AJ310" s="134">
        <v>276250</v>
      </c>
      <c r="AK310" s="134">
        <v>276250</v>
      </c>
      <c r="AL310" s="134">
        <v>276250</v>
      </c>
      <c r="AM310" s="134">
        <v>276250</v>
      </c>
      <c r="AN310" s="53">
        <f t="shared" ref="AN310:AN373" si="35">SUM(AB310:AM310)</f>
        <v>3315000</v>
      </c>
      <c r="AO310" s="55">
        <f t="shared" ref="AO310:AO373" si="36">AA310-AN310</f>
        <v>27625000</v>
      </c>
      <c r="AP310" s="417"/>
    </row>
    <row r="311" spans="1:42" outlineLevel="1" x14ac:dyDescent="0.25">
      <c r="A311" s="128"/>
      <c r="B311" s="128"/>
      <c r="C311" s="128"/>
      <c r="D311" s="397" t="s">
        <v>69</v>
      </c>
      <c r="E311" s="398" t="s">
        <v>983</v>
      </c>
      <c r="F311" s="132"/>
      <c r="G311" s="128" t="s">
        <v>605</v>
      </c>
      <c r="H311" s="304" t="s">
        <v>756</v>
      </c>
      <c r="I311" s="131">
        <v>45352</v>
      </c>
      <c r="J311" s="131">
        <v>45383</v>
      </c>
      <c r="K311" s="132" t="s">
        <v>783</v>
      </c>
      <c r="L311" s="132">
        <v>144</v>
      </c>
      <c r="M311" s="128" t="s">
        <v>775</v>
      </c>
      <c r="N311" s="133" t="s">
        <v>596</v>
      </c>
      <c r="O311" s="132">
        <v>0</v>
      </c>
      <c r="P311" s="420"/>
      <c r="Q311" s="128" t="s">
        <v>1505</v>
      </c>
      <c r="R311" s="306" t="str">
        <f t="shared" si="33"/>
        <v>642</v>
      </c>
      <c r="S311" s="306" t="str">
        <f t="shared" si="34"/>
        <v>1909</v>
      </c>
      <c r="T311" s="132" t="s">
        <v>820</v>
      </c>
      <c r="U311" s="128"/>
      <c r="V311" s="51"/>
      <c r="W311" s="307">
        <v>235000000</v>
      </c>
      <c r="X311" s="308">
        <v>3916666.6666666665</v>
      </c>
      <c r="Y311" s="134">
        <v>1631944.4444444445</v>
      </c>
      <c r="Z311" s="134"/>
      <c r="AA311" s="287">
        <v>152750000</v>
      </c>
      <c r="AB311" s="134">
        <v>1631944.4444444445</v>
      </c>
      <c r="AC311" s="53">
        <v>1631944.4444444445</v>
      </c>
      <c r="AD311" s="134">
        <v>1631944.4444444445</v>
      </c>
      <c r="AE311" s="134">
        <v>1631944.4444444445</v>
      </c>
      <c r="AF311" s="134">
        <v>1631944.4444444445</v>
      </c>
      <c r="AG311" s="134">
        <v>1631944.4444444445</v>
      </c>
      <c r="AH311" s="134">
        <v>1631944.4444444445</v>
      </c>
      <c r="AI311" s="134">
        <v>1631944.4444444445</v>
      </c>
      <c r="AJ311" s="134">
        <v>1631944.4444444445</v>
      </c>
      <c r="AK311" s="134">
        <v>1631944.4444444445</v>
      </c>
      <c r="AL311" s="134">
        <v>1631944.4444444445</v>
      </c>
      <c r="AM311" s="134">
        <v>1631944.4444444445</v>
      </c>
      <c r="AN311" s="53">
        <f t="shared" si="35"/>
        <v>19583333.333333332</v>
      </c>
      <c r="AO311" s="55">
        <f t="shared" si="36"/>
        <v>133166666.66666667</v>
      </c>
      <c r="AP311" s="310"/>
    </row>
    <row r="312" spans="1:42" outlineLevel="1" x14ac:dyDescent="0.25">
      <c r="A312" s="128"/>
      <c r="B312" s="128"/>
      <c r="C312" s="128"/>
      <c r="D312" s="397" t="s">
        <v>69</v>
      </c>
      <c r="E312" s="398" t="s">
        <v>984</v>
      </c>
      <c r="F312" s="132"/>
      <c r="G312" s="128" t="s">
        <v>606</v>
      </c>
      <c r="H312" s="304" t="s">
        <v>756</v>
      </c>
      <c r="I312" s="131">
        <v>45352</v>
      </c>
      <c r="J312" s="131">
        <v>45383</v>
      </c>
      <c r="K312" s="132" t="s">
        <v>783</v>
      </c>
      <c r="L312" s="132">
        <v>144</v>
      </c>
      <c r="M312" s="128" t="s">
        <v>775</v>
      </c>
      <c r="N312" s="133" t="s">
        <v>596</v>
      </c>
      <c r="O312" s="132">
        <v>0</v>
      </c>
      <c r="P312" s="420"/>
      <c r="Q312" s="128" t="s">
        <v>1505</v>
      </c>
      <c r="R312" s="306" t="str">
        <f t="shared" si="33"/>
        <v>642</v>
      </c>
      <c r="S312" s="306" t="str">
        <f t="shared" si="34"/>
        <v>1909</v>
      </c>
      <c r="T312" s="132" t="s">
        <v>820</v>
      </c>
      <c r="U312" s="128"/>
      <c r="V312" s="51"/>
      <c r="W312" s="307">
        <v>188000000</v>
      </c>
      <c r="X312" s="308">
        <v>3133333.3333333335</v>
      </c>
      <c r="Y312" s="134">
        <v>1305555.5555555555</v>
      </c>
      <c r="Z312" s="134"/>
      <c r="AA312" s="287">
        <v>122200000</v>
      </c>
      <c r="AB312" s="134">
        <v>1305555.5555555555</v>
      </c>
      <c r="AC312" s="53">
        <v>1305555.5555555555</v>
      </c>
      <c r="AD312" s="134">
        <v>1305555.5555555555</v>
      </c>
      <c r="AE312" s="134">
        <v>1305555.5555555555</v>
      </c>
      <c r="AF312" s="134">
        <v>1305555.5555555555</v>
      </c>
      <c r="AG312" s="134">
        <v>1305555.5555555555</v>
      </c>
      <c r="AH312" s="134">
        <v>1305555.5555555555</v>
      </c>
      <c r="AI312" s="134">
        <v>1305555.5555555555</v>
      </c>
      <c r="AJ312" s="134">
        <v>1305555.5555555555</v>
      </c>
      <c r="AK312" s="134">
        <v>1305555.5555555555</v>
      </c>
      <c r="AL312" s="134">
        <v>1305555.5555555555</v>
      </c>
      <c r="AM312" s="134">
        <v>1305555.5555555555</v>
      </c>
      <c r="AN312" s="53">
        <f t="shared" si="35"/>
        <v>15666666.66666667</v>
      </c>
      <c r="AO312" s="55">
        <f t="shared" si="36"/>
        <v>106533333.33333333</v>
      </c>
      <c r="AP312" s="310"/>
    </row>
    <row r="313" spans="1:42" outlineLevel="1" x14ac:dyDescent="0.25">
      <c r="A313" s="128"/>
      <c r="B313" s="128"/>
      <c r="C313" s="128"/>
      <c r="D313" s="397" t="s">
        <v>69</v>
      </c>
      <c r="E313" s="398" t="s">
        <v>985</v>
      </c>
      <c r="F313" s="132"/>
      <c r="G313" s="128" t="s">
        <v>607</v>
      </c>
      <c r="H313" s="304" t="s">
        <v>756</v>
      </c>
      <c r="I313" s="131">
        <v>45352</v>
      </c>
      <c r="J313" s="131">
        <v>45383</v>
      </c>
      <c r="K313" s="132" t="s">
        <v>783</v>
      </c>
      <c r="L313" s="132">
        <v>144</v>
      </c>
      <c r="M313" s="128" t="s">
        <v>775</v>
      </c>
      <c r="N313" s="133" t="s">
        <v>596</v>
      </c>
      <c r="O313" s="132">
        <v>0</v>
      </c>
      <c r="P313" s="420"/>
      <c r="Q313" s="128" t="s">
        <v>1505</v>
      </c>
      <c r="R313" s="306" t="str">
        <f t="shared" si="33"/>
        <v>642</v>
      </c>
      <c r="S313" s="306" t="str">
        <f t="shared" si="34"/>
        <v>1909</v>
      </c>
      <c r="T313" s="132" t="s">
        <v>820</v>
      </c>
      <c r="U313" s="128"/>
      <c r="V313" s="51"/>
      <c r="W313" s="307">
        <v>211500000</v>
      </c>
      <c r="X313" s="308">
        <v>3525000</v>
      </c>
      <c r="Y313" s="134">
        <v>1468750</v>
      </c>
      <c r="Z313" s="134"/>
      <c r="AA313" s="287">
        <v>137475000</v>
      </c>
      <c r="AB313" s="134">
        <v>1468750</v>
      </c>
      <c r="AC313" s="53">
        <v>1468750</v>
      </c>
      <c r="AD313" s="134">
        <v>1468750</v>
      </c>
      <c r="AE313" s="134">
        <v>1468750</v>
      </c>
      <c r="AF313" s="134">
        <v>1468750</v>
      </c>
      <c r="AG313" s="134">
        <v>1468750</v>
      </c>
      <c r="AH313" s="134">
        <v>1468750</v>
      </c>
      <c r="AI313" s="134">
        <v>1468750</v>
      </c>
      <c r="AJ313" s="134">
        <v>1468750</v>
      </c>
      <c r="AK313" s="134">
        <v>1468750</v>
      </c>
      <c r="AL313" s="134">
        <v>1468750</v>
      </c>
      <c r="AM313" s="134">
        <v>1468750</v>
      </c>
      <c r="AN313" s="53">
        <f t="shared" si="35"/>
        <v>17625000</v>
      </c>
      <c r="AO313" s="55">
        <f t="shared" si="36"/>
        <v>119850000</v>
      </c>
      <c r="AP313" s="310"/>
    </row>
    <row r="314" spans="1:42" outlineLevel="1" x14ac:dyDescent="0.25">
      <c r="A314" s="128"/>
      <c r="B314" s="128"/>
      <c r="C314" s="128"/>
      <c r="D314" s="397" t="s">
        <v>594</v>
      </c>
      <c r="E314" s="398" t="s">
        <v>873</v>
      </c>
      <c r="F314" s="132"/>
      <c r="G314" s="128" t="s">
        <v>595</v>
      </c>
      <c r="H314" s="304" t="s">
        <v>1244</v>
      </c>
      <c r="I314" s="131">
        <v>44439</v>
      </c>
      <c r="J314" s="131">
        <v>44438</v>
      </c>
      <c r="K314" s="132" t="s">
        <v>783</v>
      </c>
      <c r="L314" s="132">
        <v>96</v>
      </c>
      <c r="M314" s="128" t="s">
        <v>775</v>
      </c>
      <c r="N314" s="133" t="s">
        <v>596</v>
      </c>
      <c r="O314" s="132">
        <v>0</v>
      </c>
      <c r="P314" s="420"/>
      <c r="Q314" s="128" t="s">
        <v>1506</v>
      </c>
      <c r="R314" s="306" t="str">
        <f t="shared" si="33"/>
        <v>642</v>
      </c>
      <c r="S314" s="306" t="str">
        <f t="shared" si="34"/>
        <v>1915</v>
      </c>
      <c r="T314" s="132" t="s">
        <v>833</v>
      </c>
      <c r="U314" s="128"/>
      <c r="V314" s="51"/>
      <c r="W314" s="307">
        <v>468054545</v>
      </c>
      <c r="X314" s="308">
        <v>7800909.083333333</v>
      </c>
      <c r="Y314" s="134">
        <v>4875568.177083333</v>
      </c>
      <c r="Z314" s="134"/>
      <c r="AA314" s="287">
        <v>54606364</v>
      </c>
      <c r="AB314" s="134">
        <v>4875568.177083333</v>
      </c>
      <c r="AC314" s="53">
        <v>4875568.177083333</v>
      </c>
      <c r="AD314" s="134">
        <v>4875568.177083333</v>
      </c>
      <c r="AE314" s="134">
        <v>4875568.177083333</v>
      </c>
      <c r="AF314" s="134">
        <v>4875568.177083333</v>
      </c>
      <c r="AG314" s="134">
        <v>4875568.177083333</v>
      </c>
      <c r="AH314" s="134">
        <v>4875568.177083333</v>
      </c>
      <c r="AI314" s="134">
        <v>4875568.177083333</v>
      </c>
      <c r="AJ314" s="134">
        <v>4875568.177083333</v>
      </c>
      <c r="AK314" s="134">
        <v>4875568.177083333</v>
      </c>
      <c r="AL314" s="134">
        <v>4875568.177083333</v>
      </c>
      <c r="AM314" s="134">
        <v>4875568.177083333</v>
      </c>
      <c r="AN314" s="53">
        <f t="shared" si="35"/>
        <v>58506818.125000007</v>
      </c>
      <c r="AO314" s="55">
        <f t="shared" si="36"/>
        <v>-3900454.1250000075</v>
      </c>
      <c r="AP314" s="310"/>
    </row>
    <row r="315" spans="1:42" outlineLevel="1" x14ac:dyDescent="0.25">
      <c r="A315" s="128"/>
      <c r="B315" s="128"/>
      <c r="C315" s="128"/>
      <c r="D315" s="397" t="s">
        <v>566</v>
      </c>
      <c r="E315" s="398" t="s">
        <v>858</v>
      </c>
      <c r="F315" s="132"/>
      <c r="G315" s="128" t="s">
        <v>567</v>
      </c>
      <c r="H315" s="304" t="s">
        <v>1244</v>
      </c>
      <c r="I315" s="131">
        <v>44334</v>
      </c>
      <c r="J315" s="131">
        <v>44334</v>
      </c>
      <c r="K315" s="132" t="s">
        <v>1247</v>
      </c>
      <c r="L315" s="132">
        <v>120</v>
      </c>
      <c r="M315" s="128" t="s">
        <v>721</v>
      </c>
      <c r="N315" s="133" t="s">
        <v>50</v>
      </c>
      <c r="O315" s="132">
        <v>0</v>
      </c>
      <c r="P315" s="420"/>
      <c r="Q315" s="128" t="s">
        <v>1507</v>
      </c>
      <c r="R315" s="306" t="str">
        <f t="shared" si="33"/>
        <v>642</v>
      </c>
      <c r="S315" s="306" t="str">
        <f t="shared" si="34"/>
        <v>1905</v>
      </c>
      <c r="T315" s="132" t="s">
        <v>1508</v>
      </c>
      <c r="U315" s="128"/>
      <c r="V315" s="51"/>
      <c r="W315" s="307">
        <v>565832789</v>
      </c>
      <c r="X315" s="308">
        <v>5894091.552083333</v>
      </c>
      <c r="Y315" s="134">
        <v>4715273.2416666662</v>
      </c>
      <c r="Z315" s="134"/>
      <c r="AA315" s="287">
        <v>235763662</v>
      </c>
      <c r="AB315" s="134">
        <v>4715273.2416666662</v>
      </c>
      <c r="AC315" s="53">
        <v>4715273.2416666662</v>
      </c>
      <c r="AD315" s="134">
        <v>4715273.2416666662</v>
      </c>
      <c r="AE315" s="134">
        <v>4715273.2416666662</v>
      </c>
      <c r="AF315" s="134">
        <v>4715273.2416666662</v>
      </c>
      <c r="AG315" s="134">
        <v>4715273.2416666662</v>
      </c>
      <c r="AH315" s="134">
        <v>4715273.2416666662</v>
      </c>
      <c r="AI315" s="134">
        <v>4715273.2416666662</v>
      </c>
      <c r="AJ315" s="134">
        <v>4715273.2416666662</v>
      </c>
      <c r="AK315" s="134">
        <v>4715273.2416666662</v>
      </c>
      <c r="AL315" s="134">
        <v>4715273.2416666662</v>
      </c>
      <c r="AM315" s="134">
        <v>4715273.2416666662</v>
      </c>
      <c r="AN315" s="53">
        <f t="shared" si="35"/>
        <v>56583278.899999999</v>
      </c>
      <c r="AO315" s="55">
        <f t="shared" si="36"/>
        <v>179180383.09999999</v>
      </c>
      <c r="AP315" s="310"/>
    </row>
    <row r="316" spans="1:42" outlineLevel="1" x14ac:dyDescent="0.25">
      <c r="A316" s="128"/>
      <c r="B316" s="128"/>
      <c r="C316" s="128"/>
      <c r="D316" s="397" t="s">
        <v>566</v>
      </c>
      <c r="E316" s="398" t="s">
        <v>945</v>
      </c>
      <c r="F316" s="132"/>
      <c r="G316" s="128" t="s">
        <v>568</v>
      </c>
      <c r="H316" s="304" t="s">
        <v>1244</v>
      </c>
      <c r="I316" s="131">
        <v>44986</v>
      </c>
      <c r="J316" s="131">
        <v>44986</v>
      </c>
      <c r="K316" s="132" t="s">
        <v>717</v>
      </c>
      <c r="L316" s="132">
        <v>120</v>
      </c>
      <c r="M316" s="128" t="s">
        <v>721</v>
      </c>
      <c r="N316" s="133" t="s">
        <v>50</v>
      </c>
      <c r="O316" s="132">
        <v>0</v>
      </c>
      <c r="P316" s="420"/>
      <c r="Q316" s="128" t="s">
        <v>1507</v>
      </c>
      <c r="R316" s="306" t="str">
        <f t="shared" si="33"/>
        <v>642</v>
      </c>
      <c r="S316" s="306" t="str">
        <f t="shared" si="34"/>
        <v>1905</v>
      </c>
      <c r="T316" s="132" t="s">
        <v>1508</v>
      </c>
      <c r="U316" s="128"/>
      <c r="V316" s="51"/>
      <c r="W316" s="307">
        <v>280000000</v>
      </c>
      <c r="X316" s="308">
        <v>7777777.777777778</v>
      </c>
      <c r="Y316" s="134">
        <v>2333333.3333333335</v>
      </c>
      <c r="Z316" s="134"/>
      <c r="AA316" s="287">
        <v>15555556</v>
      </c>
      <c r="AB316" s="134">
        <v>2333333.3333333335</v>
      </c>
      <c r="AC316" s="53">
        <v>2333333.3333333335</v>
      </c>
      <c r="AD316" s="134">
        <v>2333333.3333333335</v>
      </c>
      <c r="AE316" s="134">
        <v>2333333.3333333335</v>
      </c>
      <c r="AF316" s="134">
        <v>2333333.3333333335</v>
      </c>
      <c r="AG316" s="134">
        <v>2333333.3333333335</v>
      </c>
      <c r="AH316" s="134">
        <v>2333333.3333333335</v>
      </c>
      <c r="AI316" s="134">
        <v>2333333.3333333335</v>
      </c>
      <c r="AJ316" s="134">
        <v>2333333.3333333335</v>
      </c>
      <c r="AK316" s="134">
        <v>2333333.3333333335</v>
      </c>
      <c r="AL316" s="134"/>
      <c r="AM316" s="134"/>
      <c r="AN316" s="53">
        <f t="shared" si="35"/>
        <v>23333333.333333332</v>
      </c>
      <c r="AO316" s="55">
        <f t="shared" si="36"/>
        <v>-7777777.3333333321</v>
      </c>
      <c r="AP316" s="310"/>
    </row>
    <row r="317" spans="1:42" outlineLevel="1" x14ac:dyDescent="0.25">
      <c r="A317" s="128"/>
      <c r="B317" s="128"/>
      <c r="C317" s="128"/>
      <c r="D317" s="397" t="s">
        <v>566</v>
      </c>
      <c r="E317" s="398" t="s">
        <v>946</v>
      </c>
      <c r="F317" s="132"/>
      <c r="G317" s="128" t="s">
        <v>569</v>
      </c>
      <c r="H317" s="304" t="s">
        <v>1244</v>
      </c>
      <c r="I317" s="131">
        <v>44986</v>
      </c>
      <c r="J317" s="131">
        <v>44986</v>
      </c>
      <c r="K317" s="132" t="s">
        <v>717</v>
      </c>
      <c r="L317" s="132">
        <v>120</v>
      </c>
      <c r="M317" s="128" t="s">
        <v>721</v>
      </c>
      <c r="N317" s="133" t="s">
        <v>50</v>
      </c>
      <c r="O317" s="132">
        <v>0</v>
      </c>
      <c r="P317" s="420"/>
      <c r="Q317" s="128" t="s">
        <v>1507</v>
      </c>
      <c r="R317" s="306" t="str">
        <f t="shared" si="33"/>
        <v>642</v>
      </c>
      <c r="S317" s="306" t="str">
        <f t="shared" si="34"/>
        <v>1905</v>
      </c>
      <c r="T317" s="132" t="s">
        <v>1508</v>
      </c>
      <c r="U317" s="128"/>
      <c r="V317" s="51"/>
      <c r="W317" s="307">
        <v>210000000</v>
      </c>
      <c r="X317" s="308">
        <v>5833333.333333333</v>
      </c>
      <c r="Y317" s="134">
        <v>1750000</v>
      </c>
      <c r="Z317" s="134"/>
      <c r="AA317" s="287">
        <v>11666667</v>
      </c>
      <c r="AB317" s="134">
        <v>1750000</v>
      </c>
      <c r="AC317" s="53">
        <v>1750000</v>
      </c>
      <c r="AD317" s="134">
        <v>1750000</v>
      </c>
      <c r="AE317" s="134">
        <v>1750000</v>
      </c>
      <c r="AF317" s="134">
        <v>1750000</v>
      </c>
      <c r="AG317" s="134">
        <v>1750000</v>
      </c>
      <c r="AH317" s="134">
        <v>1750000</v>
      </c>
      <c r="AI317" s="134">
        <v>1750000</v>
      </c>
      <c r="AJ317" s="134">
        <v>1750000</v>
      </c>
      <c r="AK317" s="134">
        <v>1750000</v>
      </c>
      <c r="AL317" s="134"/>
      <c r="AM317" s="134"/>
      <c r="AN317" s="53">
        <f t="shared" si="35"/>
        <v>17500000</v>
      </c>
      <c r="AO317" s="55">
        <f t="shared" si="36"/>
        <v>-5833333</v>
      </c>
      <c r="AP317" s="310"/>
    </row>
    <row r="318" spans="1:42" outlineLevel="1" x14ac:dyDescent="0.25">
      <c r="A318" s="128"/>
      <c r="B318" s="128"/>
      <c r="C318" s="128"/>
      <c r="D318" s="397" t="s">
        <v>176</v>
      </c>
      <c r="E318" s="398" t="s">
        <v>892</v>
      </c>
      <c r="F318" s="132"/>
      <c r="G318" s="128" t="s">
        <v>576</v>
      </c>
      <c r="H318" s="304" t="s">
        <v>1244</v>
      </c>
      <c r="I318" s="131">
        <v>44743</v>
      </c>
      <c r="J318" s="131">
        <v>44699</v>
      </c>
      <c r="K318" s="132" t="s">
        <v>783</v>
      </c>
      <c r="L318" s="132">
        <v>120</v>
      </c>
      <c r="M318" s="128" t="s">
        <v>721</v>
      </c>
      <c r="N318" s="133" t="s">
        <v>50</v>
      </c>
      <c r="O318" s="132">
        <v>0</v>
      </c>
      <c r="P318" s="420"/>
      <c r="Q318" s="128" t="s">
        <v>1504</v>
      </c>
      <c r="R318" s="306" t="str">
        <f t="shared" si="33"/>
        <v>642</v>
      </c>
      <c r="S318" s="306" t="str">
        <f t="shared" si="34"/>
        <v>1904</v>
      </c>
      <c r="T318" s="132" t="s">
        <v>819</v>
      </c>
      <c r="U318" s="128"/>
      <c r="V318" s="51"/>
      <c r="W318" s="307">
        <v>35838000</v>
      </c>
      <c r="X318" s="308">
        <v>597300</v>
      </c>
      <c r="Y318" s="134">
        <v>298650</v>
      </c>
      <c r="Z318" s="134"/>
      <c r="AA318" s="287">
        <v>9556800</v>
      </c>
      <c r="AB318" s="134">
        <v>298650</v>
      </c>
      <c r="AC318" s="53">
        <v>298650</v>
      </c>
      <c r="AD318" s="134">
        <v>298650</v>
      </c>
      <c r="AE318" s="134">
        <v>298650</v>
      </c>
      <c r="AF318" s="134">
        <v>298650</v>
      </c>
      <c r="AG318" s="134">
        <v>298650</v>
      </c>
      <c r="AH318" s="134">
        <v>298650</v>
      </c>
      <c r="AI318" s="134">
        <v>298650</v>
      </c>
      <c r="AJ318" s="134">
        <v>298650</v>
      </c>
      <c r="AK318" s="134">
        <v>298650</v>
      </c>
      <c r="AL318" s="134">
        <v>298650</v>
      </c>
      <c r="AM318" s="134">
        <v>298650</v>
      </c>
      <c r="AN318" s="53">
        <f t="shared" si="35"/>
        <v>3583800</v>
      </c>
      <c r="AO318" s="55">
        <f t="shared" si="36"/>
        <v>5973000</v>
      </c>
      <c r="AP318" s="310"/>
    </row>
    <row r="319" spans="1:42" outlineLevel="1" x14ac:dyDescent="0.25">
      <c r="A319" s="128"/>
      <c r="B319" s="128"/>
      <c r="C319" s="128"/>
      <c r="D319" s="397" t="s">
        <v>176</v>
      </c>
      <c r="E319" s="398" t="s">
        <v>949</v>
      </c>
      <c r="F319" s="132"/>
      <c r="G319" s="128" t="s">
        <v>578</v>
      </c>
      <c r="H319" s="304" t="s">
        <v>1244</v>
      </c>
      <c r="I319" s="131">
        <v>44986</v>
      </c>
      <c r="J319" s="131">
        <v>45017</v>
      </c>
      <c r="K319" s="132" t="s">
        <v>717</v>
      </c>
      <c r="L319" s="132">
        <v>120</v>
      </c>
      <c r="M319" s="128" t="s">
        <v>721</v>
      </c>
      <c r="N319" s="133" t="s">
        <v>50</v>
      </c>
      <c r="O319" s="132">
        <v>0</v>
      </c>
      <c r="P319" s="420"/>
      <c r="Q319" s="128" t="s">
        <v>1504</v>
      </c>
      <c r="R319" s="306" t="str">
        <f t="shared" si="33"/>
        <v>642</v>
      </c>
      <c r="S319" s="306" t="str">
        <f t="shared" si="34"/>
        <v>1904</v>
      </c>
      <c r="T319" s="132" t="s">
        <v>819</v>
      </c>
      <c r="U319" s="128"/>
      <c r="V319" s="51"/>
      <c r="W319" s="307">
        <v>110306000</v>
      </c>
      <c r="X319" s="308">
        <v>3064055.5555555555</v>
      </c>
      <c r="Y319" s="134">
        <v>919216.66666666663</v>
      </c>
      <c r="Z319" s="134"/>
      <c r="AA319" s="287">
        <v>9192167</v>
      </c>
      <c r="AB319" s="134">
        <v>919216.66666666663</v>
      </c>
      <c r="AC319" s="53">
        <v>919216.66666666663</v>
      </c>
      <c r="AD319" s="134">
        <v>919216.66666666663</v>
      </c>
      <c r="AE319" s="134">
        <v>919216.66666666663</v>
      </c>
      <c r="AF319" s="134">
        <v>919216.66666666663</v>
      </c>
      <c r="AG319" s="134">
        <v>919216.66666666663</v>
      </c>
      <c r="AH319" s="134">
        <v>919216.66666666663</v>
      </c>
      <c r="AI319" s="134">
        <v>919216.66666666663</v>
      </c>
      <c r="AJ319" s="134">
        <v>919216.66666666663</v>
      </c>
      <c r="AK319" s="134">
        <v>919216.66666666663</v>
      </c>
      <c r="AL319" s="134">
        <v>919216.66666666663</v>
      </c>
      <c r="AM319" s="134">
        <v>919216.66666666663</v>
      </c>
      <c r="AN319" s="53">
        <f t="shared" si="35"/>
        <v>11030600</v>
      </c>
      <c r="AO319" s="55">
        <f t="shared" si="36"/>
        <v>-1838433</v>
      </c>
      <c r="AP319" s="310"/>
    </row>
    <row r="320" spans="1:42" outlineLevel="1" x14ac:dyDescent="0.25">
      <c r="A320" s="128"/>
      <c r="B320" s="128"/>
      <c r="C320" s="128"/>
      <c r="D320" s="397" t="s">
        <v>176</v>
      </c>
      <c r="E320" s="398" t="s">
        <v>800</v>
      </c>
      <c r="F320" s="132"/>
      <c r="G320" s="128" t="s">
        <v>801</v>
      </c>
      <c r="H320" s="304" t="s">
        <v>756</v>
      </c>
      <c r="I320" s="131">
        <v>45730</v>
      </c>
      <c r="J320" s="131">
        <v>45748</v>
      </c>
      <c r="K320" s="132" t="s">
        <v>783</v>
      </c>
      <c r="L320" s="132">
        <v>120</v>
      </c>
      <c r="M320" s="128" t="s">
        <v>721</v>
      </c>
      <c r="N320" s="133" t="s">
        <v>50</v>
      </c>
      <c r="O320" s="132">
        <v>0</v>
      </c>
      <c r="P320" s="420"/>
      <c r="Q320" s="128" t="s">
        <v>1504</v>
      </c>
      <c r="R320" s="306" t="str">
        <f t="shared" si="33"/>
        <v>642</v>
      </c>
      <c r="S320" s="306" t="str">
        <f t="shared" si="34"/>
        <v>1904</v>
      </c>
      <c r="T320" s="132" t="s">
        <v>819</v>
      </c>
      <c r="U320" s="128"/>
      <c r="V320" s="51"/>
      <c r="W320" s="307">
        <v>34926000</v>
      </c>
      <c r="X320" s="308">
        <v>582100</v>
      </c>
      <c r="Y320" s="134">
        <v>291050</v>
      </c>
      <c r="Z320" s="134"/>
      <c r="AA320" s="287">
        <v>29687100</v>
      </c>
      <c r="AB320" s="134">
        <v>291050</v>
      </c>
      <c r="AC320" s="53">
        <v>291050</v>
      </c>
      <c r="AD320" s="134">
        <v>291050</v>
      </c>
      <c r="AE320" s="134">
        <v>291050</v>
      </c>
      <c r="AF320" s="134">
        <v>291050</v>
      </c>
      <c r="AG320" s="134">
        <v>291050</v>
      </c>
      <c r="AH320" s="134">
        <v>291050</v>
      </c>
      <c r="AI320" s="134">
        <v>291050</v>
      </c>
      <c r="AJ320" s="134">
        <v>291050</v>
      </c>
      <c r="AK320" s="134">
        <v>291050</v>
      </c>
      <c r="AL320" s="134">
        <v>291050</v>
      </c>
      <c r="AM320" s="134">
        <v>291050</v>
      </c>
      <c r="AN320" s="53">
        <f t="shared" si="35"/>
        <v>3492600</v>
      </c>
      <c r="AO320" s="55">
        <f t="shared" si="36"/>
        <v>26194500</v>
      </c>
      <c r="AP320" s="310"/>
    </row>
    <row r="321" spans="1:42" outlineLevel="1" x14ac:dyDescent="0.25">
      <c r="A321" s="128"/>
      <c r="B321" s="128"/>
      <c r="C321" s="128"/>
      <c r="D321" s="397" t="s">
        <v>176</v>
      </c>
      <c r="E321" s="398" t="s">
        <v>802</v>
      </c>
      <c r="F321" s="414"/>
      <c r="G321" s="128" t="s">
        <v>803</v>
      </c>
      <c r="H321" s="304" t="s">
        <v>1244</v>
      </c>
      <c r="I321" s="131">
        <v>45597</v>
      </c>
      <c r="J321" s="131">
        <v>45627</v>
      </c>
      <c r="K321" s="132" t="s">
        <v>717</v>
      </c>
      <c r="L321" s="132">
        <v>120</v>
      </c>
      <c r="M321" s="128" t="s">
        <v>721</v>
      </c>
      <c r="N321" s="133" t="s">
        <v>50</v>
      </c>
      <c r="O321" s="132">
        <v>0</v>
      </c>
      <c r="P321" s="420"/>
      <c r="Q321" s="128" t="s">
        <v>1504</v>
      </c>
      <c r="R321" s="306" t="str">
        <f t="shared" si="33"/>
        <v>642</v>
      </c>
      <c r="S321" s="306" t="str">
        <f t="shared" si="34"/>
        <v>1904</v>
      </c>
      <c r="T321" s="132" t="s">
        <v>819</v>
      </c>
      <c r="U321" s="415"/>
      <c r="V321" s="416"/>
      <c r="W321" s="307">
        <v>261270972</v>
      </c>
      <c r="X321" s="308">
        <v>7257527</v>
      </c>
      <c r="Y321" s="134">
        <v>2177258.1</v>
      </c>
      <c r="Z321" s="134"/>
      <c r="AA321" s="287">
        <v>166923121</v>
      </c>
      <c r="AB321" s="134">
        <v>2177258.1</v>
      </c>
      <c r="AC321" s="53">
        <v>2177258.1</v>
      </c>
      <c r="AD321" s="134">
        <v>2177258.1</v>
      </c>
      <c r="AE321" s="134">
        <v>2177258.1</v>
      </c>
      <c r="AF321" s="134">
        <v>2177258.1</v>
      </c>
      <c r="AG321" s="134">
        <v>2177258.1</v>
      </c>
      <c r="AH321" s="134">
        <v>2177258.1</v>
      </c>
      <c r="AI321" s="134">
        <v>2177258.1</v>
      </c>
      <c r="AJ321" s="134">
        <v>2177258.1</v>
      </c>
      <c r="AK321" s="134">
        <v>2177258.1</v>
      </c>
      <c r="AL321" s="134">
        <v>2177258.1</v>
      </c>
      <c r="AM321" s="134">
        <v>2177258.1</v>
      </c>
      <c r="AN321" s="53">
        <f t="shared" si="35"/>
        <v>26127097.200000007</v>
      </c>
      <c r="AO321" s="55">
        <f t="shared" si="36"/>
        <v>140796023.79999998</v>
      </c>
      <c r="AP321" s="417"/>
    </row>
    <row r="322" spans="1:42" outlineLevel="1" x14ac:dyDescent="0.25">
      <c r="A322" s="128"/>
      <c r="B322" s="128"/>
      <c r="C322" s="128"/>
      <c r="D322" s="397" t="s">
        <v>176</v>
      </c>
      <c r="E322" s="398" t="s">
        <v>804</v>
      </c>
      <c r="F322" s="414"/>
      <c r="G322" s="128" t="s">
        <v>805</v>
      </c>
      <c r="H322" s="304" t="s">
        <v>1244</v>
      </c>
      <c r="I322" s="131">
        <v>45626</v>
      </c>
      <c r="J322" s="131">
        <v>45627</v>
      </c>
      <c r="K322" s="132" t="s">
        <v>717</v>
      </c>
      <c r="L322" s="132">
        <v>120</v>
      </c>
      <c r="M322" s="128" t="s">
        <v>721</v>
      </c>
      <c r="N322" s="133" t="s">
        <v>50</v>
      </c>
      <c r="O322" s="132">
        <v>0</v>
      </c>
      <c r="P322" s="420"/>
      <c r="Q322" s="128" t="s">
        <v>1504</v>
      </c>
      <c r="R322" s="306" t="str">
        <f t="shared" si="33"/>
        <v>642</v>
      </c>
      <c r="S322" s="306" t="str">
        <f t="shared" si="34"/>
        <v>1904</v>
      </c>
      <c r="T322" s="132" t="s">
        <v>819</v>
      </c>
      <c r="U322" s="415"/>
      <c r="V322" s="416"/>
      <c r="W322" s="307">
        <v>351402508</v>
      </c>
      <c r="X322" s="308">
        <v>9761180.777777778</v>
      </c>
      <c r="Y322" s="134">
        <v>2928354.2333333334</v>
      </c>
      <c r="Z322" s="134"/>
      <c r="AA322" s="287">
        <v>224507158</v>
      </c>
      <c r="AB322" s="134">
        <v>2928354.2333333334</v>
      </c>
      <c r="AC322" s="53">
        <v>2928354.2333333334</v>
      </c>
      <c r="AD322" s="134">
        <v>2928354.2333333334</v>
      </c>
      <c r="AE322" s="134">
        <v>2928354.2333333334</v>
      </c>
      <c r="AF322" s="134">
        <v>2928354.2333333334</v>
      </c>
      <c r="AG322" s="134">
        <v>2928354.2333333334</v>
      </c>
      <c r="AH322" s="134">
        <v>2928354.2333333334</v>
      </c>
      <c r="AI322" s="134">
        <v>2928354.2333333334</v>
      </c>
      <c r="AJ322" s="134">
        <v>2928354.2333333334</v>
      </c>
      <c r="AK322" s="134">
        <v>2928354.2333333334</v>
      </c>
      <c r="AL322" s="134">
        <v>2928354.2333333334</v>
      </c>
      <c r="AM322" s="134">
        <v>2928354.2333333334</v>
      </c>
      <c r="AN322" s="53">
        <f t="shared" si="35"/>
        <v>35140250.800000004</v>
      </c>
      <c r="AO322" s="55">
        <f t="shared" si="36"/>
        <v>189366907.19999999</v>
      </c>
      <c r="AP322" s="417"/>
    </row>
    <row r="323" spans="1:42" outlineLevel="1" x14ac:dyDescent="0.25">
      <c r="A323" s="128"/>
      <c r="B323" s="128"/>
      <c r="C323" s="128"/>
      <c r="D323" s="397" t="s">
        <v>176</v>
      </c>
      <c r="E323" s="398" t="s">
        <v>839</v>
      </c>
      <c r="F323" s="132"/>
      <c r="G323" s="128" t="s">
        <v>840</v>
      </c>
      <c r="H323" s="304" t="s">
        <v>1244</v>
      </c>
      <c r="I323" s="131">
        <v>45930</v>
      </c>
      <c r="J323" s="131">
        <v>45931</v>
      </c>
      <c r="K323" s="132" t="s">
        <v>783</v>
      </c>
      <c r="L323" s="132">
        <v>120</v>
      </c>
      <c r="M323" s="128" t="s">
        <v>721</v>
      </c>
      <c r="N323" s="133" t="s">
        <v>50</v>
      </c>
      <c r="O323" s="132">
        <v>0</v>
      </c>
      <c r="P323" s="420"/>
      <c r="Q323" s="128" t="s">
        <v>1504</v>
      </c>
      <c r="R323" s="306" t="str">
        <f t="shared" si="33"/>
        <v>642</v>
      </c>
      <c r="S323" s="306" t="str">
        <f t="shared" si="34"/>
        <v>1904</v>
      </c>
      <c r="T323" s="132" t="s">
        <v>819</v>
      </c>
      <c r="U323" s="128"/>
      <c r="V323" s="51"/>
      <c r="W323" s="307">
        <v>76531000</v>
      </c>
      <c r="X323" s="308">
        <v>1275516.6666666667</v>
      </c>
      <c r="Y323" s="134">
        <v>637758.33333333337</v>
      </c>
      <c r="Z323" s="134"/>
      <c r="AA323" s="287">
        <v>72704450</v>
      </c>
      <c r="AB323" s="134">
        <v>637758.33333333337</v>
      </c>
      <c r="AC323" s="53">
        <v>637758.33333333337</v>
      </c>
      <c r="AD323" s="134">
        <v>637758.33333333337</v>
      </c>
      <c r="AE323" s="134">
        <v>637758.33333333337</v>
      </c>
      <c r="AF323" s="134">
        <v>637758.33333333337</v>
      </c>
      <c r="AG323" s="134">
        <v>637758.33333333337</v>
      </c>
      <c r="AH323" s="134">
        <v>637758.33333333337</v>
      </c>
      <c r="AI323" s="134">
        <v>637758.33333333337</v>
      </c>
      <c r="AJ323" s="134">
        <v>637758.33333333337</v>
      </c>
      <c r="AK323" s="134">
        <v>637758.33333333337</v>
      </c>
      <c r="AL323" s="134">
        <v>637758.33333333337</v>
      </c>
      <c r="AM323" s="134">
        <v>637758.33333333337</v>
      </c>
      <c r="AN323" s="53">
        <f t="shared" si="35"/>
        <v>7653099.9999999991</v>
      </c>
      <c r="AO323" s="55">
        <f t="shared" si="36"/>
        <v>65051350</v>
      </c>
      <c r="AP323" s="310"/>
    </row>
    <row r="324" spans="1:42" outlineLevel="1" x14ac:dyDescent="0.25">
      <c r="A324" s="128"/>
      <c r="B324" s="128"/>
      <c r="C324" s="128"/>
      <c r="D324" s="397" t="s">
        <v>69</v>
      </c>
      <c r="E324" s="398" t="s">
        <v>649</v>
      </c>
      <c r="F324" s="132"/>
      <c r="G324" s="128" t="s">
        <v>70</v>
      </c>
      <c r="H324" s="304" t="s">
        <v>1244</v>
      </c>
      <c r="I324" s="131">
        <v>44985</v>
      </c>
      <c r="J324" s="131">
        <v>44986</v>
      </c>
      <c r="K324" s="132" t="s">
        <v>717</v>
      </c>
      <c r="L324" s="305" t="s">
        <v>1230</v>
      </c>
      <c r="M324" s="128" t="s">
        <v>721</v>
      </c>
      <c r="N324" s="133" t="s">
        <v>50</v>
      </c>
      <c r="O324" s="132">
        <v>0</v>
      </c>
      <c r="P324" s="420"/>
      <c r="Q324" s="128" t="s">
        <v>1505</v>
      </c>
      <c r="R324" s="306" t="str">
        <f t="shared" si="33"/>
        <v>642</v>
      </c>
      <c r="S324" s="306" t="str">
        <f t="shared" si="34"/>
        <v>1909</v>
      </c>
      <c r="T324" s="132" t="s">
        <v>820</v>
      </c>
      <c r="U324" s="128"/>
      <c r="V324" s="51"/>
      <c r="W324" s="307"/>
      <c r="X324" s="308">
        <v>8572052.944444444</v>
      </c>
      <c r="Y324" s="134">
        <v>0</v>
      </c>
      <c r="Z324" s="134"/>
      <c r="AA324" s="287">
        <v>17144106</v>
      </c>
      <c r="AB324" s="134">
        <v>0</v>
      </c>
      <c r="AC324" s="53">
        <v>0</v>
      </c>
      <c r="AD324" s="134">
        <v>0</v>
      </c>
      <c r="AE324" s="134">
        <v>0</v>
      </c>
      <c r="AF324" s="134">
        <v>0</v>
      </c>
      <c r="AG324" s="134">
        <v>0</v>
      </c>
      <c r="AH324" s="134">
        <v>0</v>
      </c>
      <c r="AI324" s="134">
        <v>0</v>
      </c>
      <c r="AJ324" s="134">
        <v>0</v>
      </c>
      <c r="AK324" s="134">
        <v>0</v>
      </c>
      <c r="AL324" s="134">
        <v>0</v>
      </c>
      <c r="AM324" s="134">
        <v>0</v>
      </c>
      <c r="AN324" s="53">
        <f t="shared" si="35"/>
        <v>0</v>
      </c>
      <c r="AO324" s="55">
        <f t="shared" si="36"/>
        <v>17144106</v>
      </c>
      <c r="AP324" s="310"/>
    </row>
    <row r="325" spans="1:42" outlineLevel="1" x14ac:dyDescent="0.25">
      <c r="A325" s="128"/>
      <c r="B325" s="128"/>
      <c r="C325" s="128"/>
      <c r="D325" s="397" t="s">
        <v>69</v>
      </c>
      <c r="E325" s="398" t="s">
        <v>650</v>
      </c>
      <c r="F325" s="132"/>
      <c r="G325" s="128" t="s">
        <v>71</v>
      </c>
      <c r="H325" s="304" t="s">
        <v>1244</v>
      </c>
      <c r="I325" s="131">
        <v>45016</v>
      </c>
      <c r="J325" s="131">
        <v>45017</v>
      </c>
      <c r="K325" s="132" t="s">
        <v>717</v>
      </c>
      <c r="L325" s="132">
        <v>300</v>
      </c>
      <c r="M325" s="128" t="s">
        <v>721</v>
      </c>
      <c r="N325" s="133" t="s">
        <v>50</v>
      </c>
      <c r="O325" s="132">
        <v>0</v>
      </c>
      <c r="P325" s="420"/>
      <c r="Q325" s="128" t="s">
        <v>1505</v>
      </c>
      <c r="R325" s="306" t="str">
        <f t="shared" si="33"/>
        <v>642</v>
      </c>
      <c r="S325" s="306" t="str">
        <f t="shared" si="34"/>
        <v>1909</v>
      </c>
      <c r="T325" s="132" t="s">
        <v>820</v>
      </c>
      <c r="U325" s="128"/>
      <c r="V325" s="51"/>
      <c r="W325" s="307">
        <v>807761229</v>
      </c>
      <c r="X325" s="308">
        <v>22437811.916666668</v>
      </c>
      <c r="Y325" s="134">
        <v>2692537.43</v>
      </c>
      <c r="Z325" s="134"/>
      <c r="AA325" s="287">
        <v>67313436</v>
      </c>
      <c r="AB325" s="134">
        <v>2692537.43</v>
      </c>
      <c r="AC325" s="53">
        <v>2692537.43</v>
      </c>
      <c r="AD325" s="134">
        <v>2692537.43</v>
      </c>
      <c r="AE325" s="134">
        <v>2692537.43</v>
      </c>
      <c r="AF325" s="134">
        <v>2692537.43</v>
      </c>
      <c r="AG325" s="134">
        <v>2692537.43</v>
      </c>
      <c r="AH325" s="134">
        <v>2692537.43</v>
      </c>
      <c r="AI325" s="134">
        <v>2692537.43</v>
      </c>
      <c r="AJ325" s="134">
        <v>2692537.43</v>
      </c>
      <c r="AK325" s="134">
        <v>2692537.43</v>
      </c>
      <c r="AL325" s="134">
        <v>2692537.43</v>
      </c>
      <c r="AM325" s="134">
        <v>2692537.43</v>
      </c>
      <c r="AN325" s="53">
        <f t="shared" si="35"/>
        <v>32310449.16</v>
      </c>
      <c r="AO325" s="55">
        <f t="shared" si="36"/>
        <v>35002986.840000004</v>
      </c>
      <c r="AP325" s="310"/>
    </row>
    <row r="326" spans="1:42" outlineLevel="1" x14ac:dyDescent="0.25">
      <c r="A326" s="128"/>
      <c r="B326" s="128"/>
      <c r="C326" s="128"/>
      <c r="D326" s="397" t="s">
        <v>69</v>
      </c>
      <c r="E326" s="398" t="s">
        <v>651</v>
      </c>
      <c r="F326" s="132"/>
      <c r="G326" s="128" t="s">
        <v>72</v>
      </c>
      <c r="H326" s="304" t="s">
        <v>756</v>
      </c>
      <c r="I326" s="131">
        <v>45086</v>
      </c>
      <c r="J326" s="131">
        <v>45108</v>
      </c>
      <c r="K326" s="132" t="s">
        <v>717</v>
      </c>
      <c r="L326" s="132">
        <v>120</v>
      </c>
      <c r="M326" s="128" t="s">
        <v>721</v>
      </c>
      <c r="N326" s="133" t="s">
        <v>50</v>
      </c>
      <c r="O326" s="132">
        <v>0</v>
      </c>
      <c r="P326" s="420"/>
      <c r="Q326" s="128" t="s">
        <v>1505</v>
      </c>
      <c r="R326" s="306" t="str">
        <f t="shared" si="33"/>
        <v>642</v>
      </c>
      <c r="S326" s="306" t="str">
        <f t="shared" si="34"/>
        <v>1909</v>
      </c>
      <c r="T326" s="132" t="s">
        <v>820</v>
      </c>
      <c r="U326" s="128"/>
      <c r="V326" s="51"/>
      <c r="W326" s="307">
        <v>59068700</v>
      </c>
      <c r="X326" s="308">
        <v>1640797.2222222222</v>
      </c>
      <c r="Y326" s="134">
        <v>492239.16666666669</v>
      </c>
      <c r="Z326" s="134"/>
      <c r="AA326" s="287">
        <v>0</v>
      </c>
      <c r="AB326" s="134">
        <v>492239.16666666669</v>
      </c>
      <c r="AC326" s="53">
        <v>492239.16666666669</v>
      </c>
      <c r="AD326" s="134">
        <v>492239.16666666669</v>
      </c>
      <c r="AE326" s="134">
        <v>492239.16666666669</v>
      </c>
      <c r="AF326" s="134">
        <v>492239.16666666669</v>
      </c>
      <c r="AG326" s="134">
        <v>492239.16666666669</v>
      </c>
      <c r="AH326" s="134">
        <v>492239.16666666669</v>
      </c>
      <c r="AI326" s="134">
        <v>492239.16666666669</v>
      </c>
      <c r="AJ326" s="134">
        <v>492239.16666666669</v>
      </c>
      <c r="AK326" s="134">
        <v>492239.16666666669</v>
      </c>
      <c r="AL326" s="134">
        <v>492239.16666666669</v>
      </c>
      <c r="AM326" s="134">
        <v>492239.16666666669</v>
      </c>
      <c r="AN326" s="53">
        <f t="shared" si="35"/>
        <v>5906870.0000000009</v>
      </c>
      <c r="AO326" s="55">
        <f t="shared" si="36"/>
        <v>-5906870.0000000009</v>
      </c>
      <c r="AP326" s="310"/>
    </row>
    <row r="327" spans="1:42" outlineLevel="1" x14ac:dyDescent="0.25">
      <c r="A327" s="128"/>
      <c r="B327" s="128"/>
      <c r="C327" s="128"/>
      <c r="D327" s="397" t="s">
        <v>69</v>
      </c>
      <c r="E327" s="398" t="s">
        <v>652</v>
      </c>
      <c r="F327" s="132"/>
      <c r="G327" s="128" t="s">
        <v>73</v>
      </c>
      <c r="H327" s="304" t="s">
        <v>756</v>
      </c>
      <c r="I327" s="131">
        <v>45110</v>
      </c>
      <c r="J327" s="131">
        <v>45110</v>
      </c>
      <c r="K327" s="132" t="s">
        <v>717</v>
      </c>
      <c r="L327" s="305" t="s">
        <v>1230</v>
      </c>
      <c r="M327" s="128" t="s">
        <v>721</v>
      </c>
      <c r="N327" s="133" t="s">
        <v>50</v>
      </c>
      <c r="O327" s="132">
        <v>0</v>
      </c>
      <c r="P327" s="420"/>
      <c r="Q327" s="128" t="s">
        <v>1505</v>
      </c>
      <c r="R327" s="306" t="str">
        <f t="shared" si="33"/>
        <v>642</v>
      </c>
      <c r="S327" s="306" t="str">
        <f t="shared" si="34"/>
        <v>1909</v>
      </c>
      <c r="T327" s="132" t="s">
        <v>820</v>
      </c>
      <c r="U327" s="128"/>
      <c r="V327" s="51"/>
      <c r="W327" s="307"/>
      <c r="X327" s="308">
        <v>1924676.3055555555</v>
      </c>
      <c r="Y327" s="134">
        <v>0</v>
      </c>
      <c r="Z327" s="134"/>
      <c r="AA327" s="287">
        <v>11548058</v>
      </c>
      <c r="AB327" s="134">
        <v>0</v>
      </c>
      <c r="AC327" s="53">
        <v>0</v>
      </c>
      <c r="AD327" s="134">
        <v>0</v>
      </c>
      <c r="AE327" s="134">
        <v>0</v>
      </c>
      <c r="AF327" s="134">
        <v>0</v>
      </c>
      <c r="AG327" s="134">
        <v>0</v>
      </c>
      <c r="AH327" s="134">
        <v>0</v>
      </c>
      <c r="AI327" s="134">
        <v>0</v>
      </c>
      <c r="AJ327" s="134">
        <v>0</v>
      </c>
      <c r="AK327" s="134">
        <v>0</v>
      </c>
      <c r="AL327" s="134">
        <v>0</v>
      </c>
      <c r="AM327" s="134">
        <v>0</v>
      </c>
      <c r="AN327" s="53">
        <f t="shared" si="35"/>
        <v>0</v>
      </c>
      <c r="AO327" s="55">
        <f t="shared" si="36"/>
        <v>11548058</v>
      </c>
      <c r="AP327" s="310"/>
    </row>
    <row r="328" spans="1:42" outlineLevel="1" x14ac:dyDescent="0.25">
      <c r="A328" s="128"/>
      <c r="B328" s="128"/>
      <c r="C328" s="128"/>
      <c r="D328" s="397" t="s">
        <v>69</v>
      </c>
      <c r="E328" s="398" t="s">
        <v>653</v>
      </c>
      <c r="F328" s="132"/>
      <c r="G328" s="128" t="s">
        <v>74</v>
      </c>
      <c r="H328" s="304" t="s">
        <v>756</v>
      </c>
      <c r="I328" s="131">
        <v>45170</v>
      </c>
      <c r="J328" s="131">
        <v>45170</v>
      </c>
      <c r="K328" s="132" t="s">
        <v>783</v>
      </c>
      <c r="L328" s="132">
        <v>300</v>
      </c>
      <c r="M328" s="128" t="s">
        <v>721</v>
      </c>
      <c r="N328" s="133" t="s">
        <v>50</v>
      </c>
      <c r="O328" s="132">
        <v>0</v>
      </c>
      <c r="P328" s="420"/>
      <c r="Q328" s="128" t="s">
        <v>1505</v>
      </c>
      <c r="R328" s="306" t="str">
        <f t="shared" si="33"/>
        <v>642</v>
      </c>
      <c r="S328" s="306" t="str">
        <f t="shared" si="34"/>
        <v>1909</v>
      </c>
      <c r="T328" s="132" t="s">
        <v>820</v>
      </c>
      <c r="U328" s="128"/>
      <c r="V328" s="51"/>
      <c r="W328" s="307">
        <v>261991507</v>
      </c>
      <c r="X328" s="308">
        <v>4366525.1166666662</v>
      </c>
      <c r="Y328" s="134">
        <v>873305.02333333332</v>
      </c>
      <c r="Z328" s="134"/>
      <c r="AA328" s="287">
        <v>139728804</v>
      </c>
      <c r="AB328" s="134">
        <v>873305.02333333332</v>
      </c>
      <c r="AC328" s="53">
        <v>873305.02333333332</v>
      </c>
      <c r="AD328" s="134">
        <v>873305.02333333332</v>
      </c>
      <c r="AE328" s="134">
        <v>873305.02333333332</v>
      </c>
      <c r="AF328" s="134">
        <v>873305.02333333332</v>
      </c>
      <c r="AG328" s="134">
        <v>873305.02333333332</v>
      </c>
      <c r="AH328" s="134">
        <v>873305.02333333332</v>
      </c>
      <c r="AI328" s="134">
        <v>873305.02333333332</v>
      </c>
      <c r="AJ328" s="134">
        <v>873305.02333333332</v>
      </c>
      <c r="AK328" s="134">
        <v>873305.02333333332</v>
      </c>
      <c r="AL328" s="134">
        <v>873305.02333333332</v>
      </c>
      <c r="AM328" s="134">
        <v>873305.02333333332</v>
      </c>
      <c r="AN328" s="53">
        <f t="shared" si="35"/>
        <v>10479660.279999999</v>
      </c>
      <c r="AO328" s="55">
        <f t="shared" si="36"/>
        <v>129249143.72</v>
      </c>
      <c r="AP328" s="310"/>
    </row>
    <row r="329" spans="1:42" outlineLevel="1" x14ac:dyDescent="0.25">
      <c r="A329" s="128"/>
      <c r="B329" s="128"/>
      <c r="C329" s="128"/>
      <c r="D329" s="397" t="s">
        <v>594</v>
      </c>
      <c r="E329" s="398" t="s">
        <v>905</v>
      </c>
      <c r="F329" s="132"/>
      <c r="G329" s="128" t="s">
        <v>600</v>
      </c>
      <c r="H329" s="304" t="s">
        <v>1244</v>
      </c>
      <c r="I329" s="131">
        <v>44819</v>
      </c>
      <c r="J329" s="131">
        <v>44819</v>
      </c>
      <c r="K329" s="132" t="s">
        <v>783</v>
      </c>
      <c r="L329" s="132">
        <v>96</v>
      </c>
      <c r="M329" s="128" t="s">
        <v>721</v>
      </c>
      <c r="N329" s="133" t="s">
        <v>50</v>
      </c>
      <c r="O329" s="132">
        <v>0</v>
      </c>
      <c r="P329" s="420"/>
      <c r="Q329" s="128" t="s">
        <v>1506</v>
      </c>
      <c r="R329" s="306" t="str">
        <f t="shared" si="33"/>
        <v>642</v>
      </c>
      <c r="S329" s="306" t="str">
        <f t="shared" si="34"/>
        <v>1915</v>
      </c>
      <c r="T329" s="132" t="s">
        <v>833</v>
      </c>
      <c r="U329" s="128"/>
      <c r="V329" s="128"/>
      <c r="W329" s="307">
        <v>303920466</v>
      </c>
      <c r="X329" s="308">
        <v>5065341.0999999996</v>
      </c>
      <c r="Y329" s="134">
        <v>3165838.1875</v>
      </c>
      <c r="Z329" s="134"/>
      <c r="AA329" s="287">
        <v>101306822</v>
      </c>
      <c r="AB329" s="134">
        <v>3165838.1875</v>
      </c>
      <c r="AC329" s="128">
        <v>3165838.1875</v>
      </c>
      <c r="AD329" s="134">
        <v>3165838.1875</v>
      </c>
      <c r="AE329" s="134">
        <v>3165838.1875</v>
      </c>
      <c r="AF329" s="134">
        <v>3165838.1875</v>
      </c>
      <c r="AG329" s="134">
        <v>3165838.1875</v>
      </c>
      <c r="AH329" s="134">
        <v>3165838.1875</v>
      </c>
      <c r="AI329" s="134">
        <v>3165838.1875</v>
      </c>
      <c r="AJ329" s="134">
        <v>3165838.1875</v>
      </c>
      <c r="AK329" s="134">
        <v>3165838.1875</v>
      </c>
      <c r="AL329" s="134">
        <v>3165838.1875</v>
      </c>
      <c r="AM329" s="134">
        <v>3165838.1875</v>
      </c>
      <c r="AN329" s="53">
        <f t="shared" si="35"/>
        <v>37990058.25</v>
      </c>
      <c r="AO329" s="55">
        <f t="shared" si="36"/>
        <v>63316763.75</v>
      </c>
      <c r="AP329" s="310"/>
    </row>
    <row r="330" spans="1:42" outlineLevel="1" x14ac:dyDescent="0.25">
      <c r="A330" s="128"/>
      <c r="B330" s="128"/>
      <c r="C330" s="128"/>
      <c r="D330" s="397" t="s">
        <v>594</v>
      </c>
      <c r="E330" s="398" t="s">
        <v>986</v>
      </c>
      <c r="F330" s="132"/>
      <c r="G330" s="128" t="s">
        <v>608</v>
      </c>
      <c r="H330" s="304" t="s">
        <v>756</v>
      </c>
      <c r="I330" s="131">
        <v>45352</v>
      </c>
      <c r="J330" s="131">
        <v>45383</v>
      </c>
      <c r="K330" s="132" t="s">
        <v>717</v>
      </c>
      <c r="L330" s="132">
        <v>96</v>
      </c>
      <c r="M330" s="128" t="s">
        <v>721</v>
      </c>
      <c r="N330" s="133" t="s">
        <v>50</v>
      </c>
      <c r="O330" s="132">
        <v>0</v>
      </c>
      <c r="P330" s="420"/>
      <c r="Q330" s="128" t="s">
        <v>1506</v>
      </c>
      <c r="R330" s="306" t="str">
        <f t="shared" si="33"/>
        <v>642</v>
      </c>
      <c r="S330" s="306" t="str">
        <f t="shared" si="34"/>
        <v>1915</v>
      </c>
      <c r="T330" s="132" t="s">
        <v>833</v>
      </c>
      <c r="U330" s="128"/>
      <c r="V330" s="128"/>
      <c r="W330" s="307">
        <v>431300039</v>
      </c>
      <c r="X330" s="308">
        <v>11980556.638888888</v>
      </c>
      <c r="Y330" s="134">
        <v>4492708.739583333</v>
      </c>
      <c r="Z330" s="134"/>
      <c r="AA330" s="287">
        <v>179708349</v>
      </c>
      <c r="AB330" s="134">
        <v>4492708.739583333</v>
      </c>
      <c r="AC330" s="128">
        <v>4492708.739583333</v>
      </c>
      <c r="AD330" s="134">
        <v>4492708.739583333</v>
      </c>
      <c r="AE330" s="134">
        <v>4492708.739583333</v>
      </c>
      <c r="AF330" s="134">
        <v>4492708.739583333</v>
      </c>
      <c r="AG330" s="134">
        <v>4492708.739583333</v>
      </c>
      <c r="AH330" s="134">
        <v>4492708.739583333</v>
      </c>
      <c r="AI330" s="134">
        <v>4492708.739583333</v>
      </c>
      <c r="AJ330" s="134">
        <v>4492708.739583333</v>
      </c>
      <c r="AK330" s="134">
        <v>4492708.739583333</v>
      </c>
      <c r="AL330" s="134">
        <v>4492708.739583333</v>
      </c>
      <c r="AM330" s="134">
        <v>4492708.739583333</v>
      </c>
      <c r="AN330" s="53">
        <f t="shared" si="35"/>
        <v>53912504.875000007</v>
      </c>
      <c r="AO330" s="55">
        <f t="shared" si="36"/>
        <v>125795844.125</v>
      </c>
      <c r="AP330" s="310"/>
    </row>
    <row r="331" spans="1:42" outlineLevel="1" x14ac:dyDescent="0.25">
      <c r="A331" s="128"/>
      <c r="B331" s="128"/>
      <c r="C331" s="128"/>
      <c r="D331" s="397" t="s">
        <v>594</v>
      </c>
      <c r="E331" s="398" t="s">
        <v>831</v>
      </c>
      <c r="F331" s="132"/>
      <c r="G331" s="128" t="s">
        <v>832</v>
      </c>
      <c r="H331" s="304" t="s">
        <v>1244</v>
      </c>
      <c r="I331" s="131">
        <v>45657</v>
      </c>
      <c r="J331" s="131">
        <v>45658</v>
      </c>
      <c r="K331" s="132" t="s">
        <v>717</v>
      </c>
      <c r="L331" s="132">
        <v>96</v>
      </c>
      <c r="M331" s="128" t="s">
        <v>721</v>
      </c>
      <c r="N331" s="133" t="s">
        <v>50</v>
      </c>
      <c r="O331" s="132">
        <v>0</v>
      </c>
      <c r="P331" s="420"/>
      <c r="Q331" s="128" t="s">
        <v>1506</v>
      </c>
      <c r="R331" s="306" t="str">
        <f t="shared" si="33"/>
        <v>642</v>
      </c>
      <c r="S331" s="306" t="str">
        <f t="shared" si="34"/>
        <v>1915</v>
      </c>
      <c r="T331" s="132" t="s">
        <v>833</v>
      </c>
      <c r="U331" s="128"/>
      <c r="V331" s="128"/>
      <c r="W331" s="307">
        <v>529122899</v>
      </c>
      <c r="X331" s="308">
        <v>14697858.305555556</v>
      </c>
      <c r="Y331" s="134">
        <v>5511696.864583333</v>
      </c>
      <c r="Z331" s="134"/>
      <c r="AA331" s="287">
        <v>352748599</v>
      </c>
      <c r="AB331" s="134">
        <v>5511696.864583333</v>
      </c>
      <c r="AC331" s="128">
        <v>5511696.864583333</v>
      </c>
      <c r="AD331" s="134">
        <v>5511696.864583333</v>
      </c>
      <c r="AE331" s="134">
        <v>5511696.864583333</v>
      </c>
      <c r="AF331" s="134">
        <v>5511696.864583333</v>
      </c>
      <c r="AG331" s="134">
        <v>5511696.864583333</v>
      </c>
      <c r="AH331" s="134">
        <v>5511696.864583333</v>
      </c>
      <c r="AI331" s="134">
        <v>5511696.864583333</v>
      </c>
      <c r="AJ331" s="134">
        <v>5511696.864583333</v>
      </c>
      <c r="AK331" s="134">
        <v>5511696.864583333</v>
      </c>
      <c r="AL331" s="134">
        <v>5511696.864583333</v>
      </c>
      <c r="AM331" s="134">
        <v>5511696.864583333</v>
      </c>
      <c r="AN331" s="53">
        <f t="shared" si="35"/>
        <v>66140362.375000007</v>
      </c>
      <c r="AO331" s="55">
        <f t="shared" si="36"/>
        <v>286608236.625</v>
      </c>
      <c r="AP331" s="310"/>
    </row>
    <row r="332" spans="1:42" outlineLevel="1" x14ac:dyDescent="0.25">
      <c r="A332" s="128"/>
      <c r="B332" s="128"/>
      <c r="C332" s="128"/>
      <c r="D332" s="397" t="s">
        <v>594</v>
      </c>
      <c r="E332" s="398" t="s">
        <v>904</v>
      </c>
      <c r="F332" s="132"/>
      <c r="G332" s="128" t="s">
        <v>598</v>
      </c>
      <c r="H332" s="304" t="s">
        <v>1244</v>
      </c>
      <c r="I332" s="131">
        <v>44819</v>
      </c>
      <c r="J332" s="131">
        <v>44819</v>
      </c>
      <c r="K332" s="132" t="s">
        <v>783</v>
      </c>
      <c r="L332" s="132">
        <v>96</v>
      </c>
      <c r="M332" s="128" t="s">
        <v>723</v>
      </c>
      <c r="N332" s="133" t="s">
        <v>599</v>
      </c>
      <c r="O332" s="132">
        <v>0</v>
      </c>
      <c r="P332" s="420"/>
      <c r="Q332" s="128" t="s">
        <v>1506</v>
      </c>
      <c r="R332" s="306" t="str">
        <f t="shared" si="33"/>
        <v>642</v>
      </c>
      <c r="S332" s="306" t="str">
        <f t="shared" si="34"/>
        <v>1915</v>
      </c>
      <c r="T332" s="132" t="s">
        <v>833</v>
      </c>
      <c r="U332" s="128"/>
      <c r="V332" s="128"/>
      <c r="W332" s="307">
        <v>215935347</v>
      </c>
      <c r="X332" s="308">
        <v>3598922.45</v>
      </c>
      <c r="Y332" s="134">
        <v>2249326.53125</v>
      </c>
      <c r="Z332" s="134"/>
      <c r="AA332" s="287">
        <v>71978449</v>
      </c>
      <c r="AB332" s="134">
        <v>2249326.53125</v>
      </c>
      <c r="AC332" s="128">
        <v>2249326.53125</v>
      </c>
      <c r="AD332" s="134">
        <v>2249326.53125</v>
      </c>
      <c r="AE332" s="134">
        <v>2249326.53125</v>
      </c>
      <c r="AF332" s="134">
        <v>2249326.53125</v>
      </c>
      <c r="AG332" s="134">
        <v>2249326.53125</v>
      </c>
      <c r="AH332" s="134">
        <v>2249326.53125</v>
      </c>
      <c r="AI332" s="134">
        <v>2249326.53125</v>
      </c>
      <c r="AJ332" s="134">
        <v>2249326.53125</v>
      </c>
      <c r="AK332" s="134">
        <v>2249326.53125</v>
      </c>
      <c r="AL332" s="134">
        <v>2249326.53125</v>
      </c>
      <c r="AM332" s="134">
        <v>2249326.53125</v>
      </c>
      <c r="AN332" s="53">
        <f t="shared" si="35"/>
        <v>26991918.375</v>
      </c>
      <c r="AO332" s="55">
        <f t="shared" si="36"/>
        <v>44986530.625</v>
      </c>
      <c r="AP332" s="310"/>
    </row>
    <row r="333" spans="1:42" outlineLevel="1" x14ac:dyDescent="0.25">
      <c r="A333" s="128"/>
      <c r="B333" s="128"/>
      <c r="C333" s="128"/>
      <c r="D333" s="397" t="s">
        <v>594</v>
      </c>
      <c r="E333" s="398" t="s">
        <v>906</v>
      </c>
      <c r="F333" s="132"/>
      <c r="G333" s="128" t="s">
        <v>601</v>
      </c>
      <c r="H333" s="304" t="s">
        <v>1244</v>
      </c>
      <c r="I333" s="131">
        <v>44819</v>
      </c>
      <c r="J333" s="131">
        <v>44819</v>
      </c>
      <c r="K333" s="132" t="s">
        <v>1247</v>
      </c>
      <c r="L333" s="132">
        <v>96</v>
      </c>
      <c r="M333" s="128" t="s">
        <v>723</v>
      </c>
      <c r="N333" s="133" t="s">
        <v>599</v>
      </c>
      <c r="O333" s="132">
        <v>0</v>
      </c>
      <c r="P333" s="420"/>
      <c r="Q333" s="128" t="s">
        <v>1506</v>
      </c>
      <c r="R333" s="306" t="str">
        <f t="shared" si="33"/>
        <v>642</v>
      </c>
      <c r="S333" s="306" t="str">
        <f t="shared" si="34"/>
        <v>1915</v>
      </c>
      <c r="T333" s="132" t="s">
        <v>833</v>
      </c>
      <c r="U333" s="128"/>
      <c r="V333" s="128"/>
      <c r="W333" s="307">
        <v>987208013</v>
      </c>
      <c r="X333" s="308">
        <v>10283416.802083334</v>
      </c>
      <c r="Y333" s="134">
        <v>10283416.802083334</v>
      </c>
      <c r="Z333" s="134"/>
      <c r="AA333" s="287">
        <v>575871340</v>
      </c>
      <c r="AB333" s="134">
        <v>10283416.802083334</v>
      </c>
      <c r="AC333" s="128">
        <v>10283416.802083334</v>
      </c>
      <c r="AD333" s="134">
        <v>10283416.802083334</v>
      </c>
      <c r="AE333" s="134">
        <v>10283416.802083334</v>
      </c>
      <c r="AF333" s="134">
        <v>10283416.802083334</v>
      </c>
      <c r="AG333" s="134">
        <v>10283416.802083334</v>
      </c>
      <c r="AH333" s="134">
        <v>10283416.802083334</v>
      </c>
      <c r="AI333" s="134">
        <v>10283416.802083334</v>
      </c>
      <c r="AJ333" s="134">
        <v>10283416.802083334</v>
      </c>
      <c r="AK333" s="134">
        <v>10283416.802083334</v>
      </c>
      <c r="AL333" s="134">
        <v>10283416.802083334</v>
      </c>
      <c r="AM333" s="134">
        <v>10283416.802083334</v>
      </c>
      <c r="AN333" s="53">
        <f t="shared" si="35"/>
        <v>123401001.62499999</v>
      </c>
      <c r="AO333" s="55">
        <f t="shared" si="36"/>
        <v>452470338.375</v>
      </c>
      <c r="AP333" s="310"/>
    </row>
    <row r="334" spans="1:42" outlineLevel="1" x14ac:dyDescent="0.25">
      <c r="A334" s="128"/>
      <c r="B334" s="128"/>
      <c r="C334" s="128"/>
      <c r="D334" s="397" t="s">
        <v>176</v>
      </c>
      <c r="E334" s="398" t="s">
        <v>808</v>
      </c>
      <c r="F334" s="414"/>
      <c r="G334" s="129" t="s">
        <v>809</v>
      </c>
      <c r="H334" s="304" t="s">
        <v>1244</v>
      </c>
      <c r="I334" s="131">
        <v>45900</v>
      </c>
      <c r="J334" s="131">
        <v>45901</v>
      </c>
      <c r="K334" s="132" t="s">
        <v>815</v>
      </c>
      <c r="L334" s="132">
        <v>120</v>
      </c>
      <c r="M334" s="128" t="s">
        <v>816</v>
      </c>
      <c r="N334" s="133" t="s">
        <v>1090</v>
      </c>
      <c r="O334" s="132">
        <v>0</v>
      </c>
      <c r="P334" s="420"/>
      <c r="Q334" s="128" t="s">
        <v>1504</v>
      </c>
      <c r="R334" s="306" t="str">
        <f t="shared" si="33"/>
        <v>642</v>
      </c>
      <c r="S334" s="306" t="str">
        <f t="shared" si="34"/>
        <v>1904</v>
      </c>
      <c r="T334" s="132" t="s">
        <v>819</v>
      </c>
      <c r="U334" s="415"/>
      <c r="V334" s="416"/>
      <c r="W334" s="307">
        <v>47500000</v>
      </c>
      <c r="X334" s="308">
        <v>805084.74576271186</v>
      </c>
      <c r="Y334" s="134">
        <v>395833.33333333331</v>
      </c>
      <c r="Z334" s="134" t="s">
        <v>1402</v>
      </c>
      <c r="AA334" s="287">
        <v>44333333</v>
      </c>
      <c r="AB334" s="134">
        <v>395833.33333333331</v>
      </c>
      <c r="AC334" s="53">
        <v>395833.33333333331</v>
      </c>
      <c r="AD334" s="134">
        <v>395833.33333333331</v>
      </c>
      <c r="AE334" s="134">
        <v>395833.33333333331</v>
      </c>
      <c r="AF334" s="134">
        <v>395833.33333333331</v>
      </c>
      <c r="AG334" s="134">
        <v>395833.33333333331</v>
      </c>
      <c r="AH334" s="134">
        <v>395833.33333333331</v>
      </c>
      <c r="AI334" s="134">
        <v>395833.33333333331</v>
      </c>
      <c r="AJ334" s="134">
        <v>395833.33333333331</v>
      </c>
      <c r="AK334" s="134">
        <v>395833.33333333331</v>
      </c>
      <c r="AL334" s="134">
        <v>395833.33333333331</v>
      </c>
      <c r="AM334" s="134">
        <v>395833.33333333331</v>
      </c>
      <c r="AN334" s="53">
        <f t="shared" si="35"/>
        <v>4750000</v>
      </c>
      <c r="AO334" s="55">
        <f t="shared" si="36"/>
        <v>39583333</v>
      </c>
      <c r="AP334" s="417"/>
    </row>
    <row r="335" spans="1:42" outlineLevel="1" x14ac:dyDescent="0.25">
      <c r="A335" s="128"/>
      <c r="B335" s="128"/>
      <c r="C335" s="128"/>
      <c r="D335" s="397" t="s">
        <v>1509</v>
      </c>
      <c r="E335" s="398" t="s">
        <v>1510</v>
      </c>
      <c r="F335" s="132"/>
      <c r="G335" s="128" t="s">
        <v>1511</v>
      </c>
      <c r="H335" s="304" t="s">
        <v>1293</v>
      </c>
      <c r="I335" s="131">
        <v>45625</v>
      </c>
      <c r="J335" s="131">
        <v>45627</v>
      </c>
      <c r="K335" s="132" t="s">
        <v>782</v>
      </c>
      <c r="L335" s="132">
        <v>120</v>
      </c>
      <c r="M335" s="128" t="s">
        <v>773</v>
      </c>
      <c r="N335" s="133" t="s">
        <v>300</v>
      </c>
      <c r="O335" s="132">
        <v>0</v>
      </c>
      <c r="P335" s="420"/>
      <c r="Q335" s="128" t="s">
        <v>1512</v>
      </c>
      <c r="R335" s="306" t="str">
        <f t="shared" si="33"/>
        <v>641</v>
      </c>
      <c r="S335" s="306" t="str">
        <f t="shared" si="34"/>
        <v>1905</v>
      </c>
      <c r="T335" s="132" t="s">
        <v>1513</v>
      </c>
      <c r="U335" s="128"/>
      <c r="V335" s="51"/>
      <c r="W335" s="307">
        <v>201500000</v>
      </c>
      <c r="X335" s="308">
        <v>6948275.8620689651</v>
      </c>
      <c r="Y335" s="134">
        <v>1679166.6666666667</v>
      </c>
      <c r="Z335" s="134"/>
      <c r="AA335" s="287">
        <v>111172414</v>
      </c>
      <c r="AB335" s="134">
        <v>1679166.6666666667</v>
      </c>
      <c r="AC335" s="53">
        <v>1679166.6666666667</v>
      </c>
      <c r="AD335" s="134">
        <v>1679166.6666666667</v>
      </c>
      <c r="AE335" s="134">
        <v>1679166.6666666667</v>
      </c>
      <c r="AF335" s="134">
        <v>1679166.6666666667</v>
      </c>
      <c r="AG335" s="134">
        <v>1679166.6666666667</v>
      </c>
      <c r="AH335" s="134">
        <v>1679166.6666666667</v>
      </c>
      <c r="AI335" s="134">
        <v>1679166.6666666667</v>
      </c>
      <c r="AJ335" s="134">
        <v>1679166.6666666667</v>
      </c>
      <c r="AK335" s="134">
        <v>1679166.6666666667</v>
      </c>
      <c r="AL335" s="134">
        <v>1679166.6666666667</v>
      </c>
      <c r="AM335" s="134">
        <v>1679166.6666666667</v>
      </c>
      <c r="AN335" s="53">
        <f t="shared" si="35"/>
        <v>20150000</v>
      </c>
      <c r="AO335" s="55">
        <f t="shared" si="36"/>
        <v>91022414</v>
      </c>
      <c r="AP335" s="313" t="s">
        <v>1514</v>
      </c>
    </row>
    <row r="336" spans="1:42" outlineLevel="1" x14ac:dyDescent="0.25">
      <c r="A336" s="128"/>
      <c r="B336" s="128"/>
      <c r="C336" s="128"/>
      <c r="D336" s="397" t="s">
        <v>780</v>
      </c>
      <c r="E336" s="398" t="s">
        <v>841</v>
      </c>
      <c r="F336" s="132"/>
      <c r="G336" s="128" t="s">
        <v>842</v>
      </c>
      <c r="H336" s="304" t="s">
        <v>1244</v>
      </c>
      <c r="I336" s="131">
        <v>45930</v>
      </c>
      <c r="J336" s="131">
        <v>45931</v>
      </c>
      <c r="K336" s="132" t="s">
        <v>817</v>
      </c>
      <c r="L336" s="132">
        <v>96</v>
      </c>
      <c r="M336" s="128" t="s">
        <v>773</v>
      </c>
      <c r="N336" s="133" t="s">
        <v>300</v>
      </c>
      <c r="O336" s="132">
        <v>0</v>
      </c>
      <c r="P336" s="420"/>
      <c r="Q336" s="128" t="s">
        <v>1515</v>
      </c>
      <c r="R336" s="306" t="str">
        <f t="shared" si="33"/>
        <v>641</v>
      </c>
      <c r="S336" s="306" t="str">
        <f t="shared" si="34"/>
        <v>1907</v>
      </c>
      <c r="T336" s="132" t="s">
        <v>818</v>
      </c>
      <c r="U336" s="128"/>
      <c r="V336" s="51"/>
      <c r="W336" s="307">
        <v>1938493958</v>
      </c>
      <c r="X336" s="308">
        <v>40385290.791666664</v>
      </c>
      <c r="Y336" s="134">
        <v>20192645.395833332</v>
      </c>
      <c r="Z336" s="134"/>
      <c r="AA336" s="287">
        <v>1817338086</v>
      </c>
      <c r="AB336" s="134">
        <v>20192645.395833332</v>
      </c>
      <c r="AC336" s="53">
        <v>20192645.395833332</v>
      </c>
      <c r="AD336" s="134">
        <v>20192645.395833332</v>
      </c>
      <c r="AE336" s="134">
        <v>20192645.395833332</v>
      </c>
      <c r="AF336" s="134">
        <v>20192645.395833332</v>
      </c>
      <c r="AG336" s="134">
        <v>20192645.395833332</v>
      </c>
      <c r="AH336" s="134">
        <v>20192645.395833332</v>
      </c>
      <c r="AI336" s="134">
        <v>20192645.395833332</v>
      </c>
      <c r="AJ336" s="134">
        <v>20192645.395833332</v>
      </c>
      <c r="AK336" s="134">
        <v>20192645.395833332</v>
      </c>
      <c r="AL336" s="134">
        <v>20192645.395833332</v>
      </c>
      <c r="AM336" s="134">
        <v>20192645.395833332</v>
      </c>
      <c r="AN336" s="53">
        <f t="shared" si="35"/>
        <v>242311744.75000003</v>
      </c>
      <c r="AO336" s="55">
        <f t="shared" si="36"/>
        <v>1575026341.25</v>
      </c>
      <c r="AP336" s="310"/>
    </row>
    <row r="337" spans="1:42" outlineLevel="1" x14ac:dyDescent="0.25">
      <c r="A337" s="128"/>
      <c r="B337" s="128"/>
      <c r="C337" s="128"/>
      <c r="D337" s="397" t="s">
        <v>781</v>
      </c>
      <c r="E337" s="398" t="s">
        <v>778</v>
      </c>
      <c r="F337" s="132"/>
      <c r="G337" s="128" t="s">
        <v>779</v>
      </c>
      <c r="H337" s="304" t="s">
        <v>1244</v>
      </c>
      <c r="I337" s="131">
        <v>45747</v>
      </c>
      <c r="J337" s="131">
        <v>45748</v>
      </c>
      <c r="K337" s="132" t="s">
        <v>717</v>
      </c>
      <c r="L337" s="132">
        <v>96</v>
      </c>
      <c r="M337" s="128" t="s">
        <v>784</v>
      </c>
      <c r="N337" s="133" t="s">
        <v>785</v>
      </c>
      <c r="O337" s="132">
        <v>0</v>
      </c>
      <c r="P337" s="420"/>
      <c r="Q337" s="128" t="s">
        <v>1516</v>
      </c>
      <c r="R337" s="306" t="str">
        <f t="shared" si="33"/>
        <v>642</v>
      </c>
      <c r="S337" s="306" t="str">
        <f t="shared" si="34"/>
        <v>1907</v>
      </c>
      <c r="T337" s="132" t="s">
        <v>822</v>
      </c>
      <c r="U337" s="128"/>
      <c r="V337" s="51"/>
      <c r="W337" s="307">
        <v>487610783</v>
      </c>
      <c r="X337" s="308">
        <v>13544743.972222222</v>
      </c>
      <c r="Y337" s="134">
        <v>5079278.989583333</v>
      </c>
      <c r="Z337" s="134"/>
      <c r="AA337" s="287">
        <v>365708087</v>
      </c>
      <c r="AB337" s="134">
        <v>5079278.989583333</v>
      </c>
      <c r="AC337" s="53">
        <v>5079278.989583333</v>
      </c>
      <c r="AD337" s="134">
        <v>5079278.989583333</v>
      </c>
      <c r="AE337" s="134">
        <v>5079278.989583333</v>
      </c>
      <c r="AF337" s="134">
        <v>5079278.989583333</v>
      </c>
      <c r="AG337" s="134">
        <v>5079278.989583333</v>
      </c>
      <c r="AH337" s="134">
        <v>5079278.989583333</v>
      </c>
      <c r="AI337" s="134">
        <v>5079278.989583333</v>
      </c>
      <c r="AJ337" s="134">
        <v>5079278.989583333</v>
      </c>
      <c r="AK337" s="134">
        <v>5079278.989583333</v>
      </c>
      <c r="AL337" s="134">
        <v>5079278.989583333</v>
      </c>
      <c r="AM337" s="134">
        <v>5079278.989583333</v>
      </c>
      <c r="AN337" s="53">
        <f t="shared" si="35"/>
        <v>60951347.875000007</v>
      </c>
      <c r="AO337" s="55">
        <f t="shared" si="36"/>
        <v>304756739.125</v>
      </c>
      <c r="AP337" s="310"/>
    </row>
    <row r="338" spans="1:42" outlineLevel="1" x14ac:dyDescent="0.25">
      <c r="A338" s="128"/>
      <c r="B338" s="128"/>
      <c r="C338" s="128"/>
      <c r="D338" s="397" t="s">
        <v>88</v>
      </c>
      <c r="E338" s="398" t="s">
        <v>1000</v>
      </c>
      <c r="F338" s="132"/>
      <c r="G338" s="128" t="s">
        <v>625</v>
      </c>
      <c r="H338" s="304" t="s">
        <v>756</v>
      </c>
      <c r="I338" s="131">
        <v>45603</v>
      </c>
      <c r="J338" s="131">
        <v>45627</v>
      </c>
      <c r="K338" s="132" t="s">
        <v>783</v>
      </c>
      <c r="L338" s="132">
        <v>120</v>
      </c>
      <c r="M338" s="128" t="s">
        <v>619</v>
      </c>
      <c r="N338" s="133" t="s">
        <v>43</v>
      </c>
      <c r="O338" s="132">
        <v>0</v>
      </c>
      <c r="P338" s="420"/>
      <c r="Q338" s="128" t="s">
        <v>1517</v>
      </c>
      <c r="R338" s="306" t="str">
        <f t="shared" si="33"/>
        <v>627</v>
      </c>
      <c r="S338" s="306" t="str">
        <f t="shared" si="34"/>
        <v>1905</v>
      </c>
      <c r="T338" s="132" t="s">
        <v>823</v>
      </c>
      <c r="U338" s="128"/>
      <c r="V338" s="51"/>
      <c r="W338" s="307">
        <v>116500000</v>
      </c>
      <c r="X338" s="308">
        <v>1941666.6666666667</v>
      </c>
      <c r="Y338" s="134">
        <v>970833.33333333337</v>
      </c>
      <c r="Z338" s="134"/>
      <c r="AA338" s="287">
        <v>91258333</v>
      </c>
      <c r="AB338" s="134">
        <v>970833.33333333337</v>
      </c>
      <c r="AC338" s="53">
        <v>970833.33333333337</v>
      </c>
      <c r="AD338" s="134">
        <v>970833.33333333337</v>
      </c>
      <c r="AE338" s="134">
        <v>970833.33333333337</v>
      </c>
      <c r="AF338" s="134">
        <v>970833.33333333337</v>
      </c>
      <c r="AG338" s="134">
        <v>970833.33333333337</v>
      </c>
      <c r="AH338" s="134">
        <v>970833.33333333337</v>
      </c>
      <c r="AI338" s="134">
        <v>970833.33333333337</v>
      </c>
      <c r="AJ338" s="134">
        <v>970833.33333333337</v>
      </c>
      <c r="AK338" s="134">
        <v>970833.33333333337</v>
      </c>
      <c r="AL338" s="134">
        <v>970833.33333333337</v>
      </c>
      <c r="AM338" s="134">
        <v>970833.33333333337</v>
      </c>
      <c r="AN338" s="53">
        <f t="shared" si="35"/>
        <v>11650000.000000002</v>
      </c>
      <c r="AO338" s="55">
        <f t="shared" si="36"/>
        <v>79608333</v>
      </c>
      <c r="AP338" s="310"/>
    </row>
    <row r="339" spans="1:42" outlineLevel="1" x14ac:dyDescent="0.25">
      <c r="A339" s="128"/>
      <c r="B339" s="128"/>
      <c r="C339" s="128"/>
      <c r="D339" s="397" t="s">
        <v>173</v>
      </c>
      <c r="E339" s="398" t="s">
        <v>997</v>
      </c>
      <c r="F339" s="132"/>
      <c r="G339" s="128" t="s">
        <v>620</v>
      </c>
      <c r="H339" s="304" t="s">
        <v>756</v>
      </c>
      <c r="I339" s="131">
        <v>45552</v>
      </c>
      <c r="J339" s="131">
        <v>45566</v>
      </c>
      <c r="K339" s="132" t="s">
        <v>717</v>
      </c>
      <c r="L339" s="132">
        <v>120</v>
      </c>
      <c r="M339" s="128" t="s">
        <v>619</v>
      </c>
      <c r="N339" s="133" t="s">
        <v>43</v>
      </c>
      <c r="O339" s="132">
        <v>0</v>
      </c>
      <c r="P339" s="420"/>
      <c r="Q339" s="128" t="s">
        <v>1518</v>
      </c>
      <c r="R339" s="306" t="str">
        <f t="shared" si="33"/>
        <v>627</v>
      </c>
      <c r="S339" s="306" t="str">
        <f t="shared" si="34"/>
        <v>1904</v>
      </c>
      <c r="T339" s="132" t="s">
        <v>821</v>
      </c>
      <c r="U339" s="128"/>
      <c r="V339" s="51"/>
      <c r="W339" s="307">
        <v>49000000</v>
      </c>
      <c r="X339" s="308">
        <v>1361111.111111111</v>
      </c>
      <c r="Y339" s="134">
        <v>408333.33333333331</v>
      </c>
      <c r="Z339" s="134"/>
      <c r="AA339" s="287">
        <v>28583334</v>
      </c>
      <c r="AB339" s="134">
        <v>408333.33333333331</v>
      </c>
      <c r="AC339" s="53">
        <v>408333.33333333331</v>
      </c>
      <c r="AD339" s="134">
        <v>408333.33333333331</v>
      </c>
      <c r="AE339" s="134">
        <v>408333.33333333331</v>
      </c>
      <c r="AF339" s="134">
        <v>408333.33333333331</v>
      </c>
      <c r="AG339" s="134">
        <v>408333.33333333331</v>
      </c>
      <c r="AH339" s="134">
        <v>408333.33333333331</v>
      </c>
      <c r="AI339" s="134">
        <v>408333.33333333331</v>
      </c>
      <c r="AJ339" s="134">
        <v>408333.33333333331</v>
      </c>
      <c r="AK339" s="134">
        <v>408333.33333333331</v>
      </c>
      <c r="AL339" s="134">
        <v>408333.33333333331</v>
      </c>
      <c r="AM339" s="134">
        <v>408333.33333333331</v>
      </c>
      <c r="AN339" s="53">
        <f t="shared" si="35"/>
        <v>4900000</v>
      </c>
      <c r="AO339" s="55">
        <f t="shared" si="36"/>
        <v>23683334</v>
      </c>
      <c r="AP339" s="310"/>
    </row>
    <row r="340" spans="1:42" outlineLevel="1" x14ac:dyDescent="0.25">
      <c r="A340" s="128"/>
      <c r="B340" s="128"/>
      <c r="C340" s="128"/>
      <c r="D340" s="397" t="s">
        <v>64</v>
      </c>
      <c r="E340" s="398" t="s">
        <v>1004</v>
      </c>
      <c r="F340" s="132"/>
      <c r="G340" s="128" t="s">
        <v>629</v>
      </c>
      <c r="H340" s="304" t="s">
        <v>1244</v>
      </c>
      <c r="I340" s="131">
        <v>45650</v>
      </c>
      <c r="J340" s="131">
        <v>45658</v>
      </c>
      <c r="K340" s="132" t="s">
        <v>717</v>
      </c>
      <c r="L340" s="132">
        <v>120</v>
      </c>
      <c r="M340" s="128" t="s">
        <v>619</v>
      </c>
      <c r="N340" s="133" t="s">
        <v>43</v>
      </c>
      <c r="O340" s="132">
        <v>0</v>
      </c>
      <c r="P340" s="420"/>
      <c r="Q340" s="128" t="s">
        <v>1519</v>
      </c>
      <c r="R340" s="306" t="str">
        <f t="shared" si="33"/>
        <v>627</v>
      </c>
      <c r="S340" s="306" t="str">
        <f t="shared" si="34"/>
        <v>1909</v>
      </c>
      <c r="T340" s="132" t="s">
        <v>824</v>
      </c>
      <c r="U340" s="128"/>
      <c r="V340" s="51"/>
      <c r="W340" s="307">
        <v>60000000</v>
      </c>
      <c r="X340" s="308">
        <v>1666666.6666666667</v>
      </c>
      <c r="Y340" s="134">
        <v>500000</v>
      </c>
      <c r="Z340" s="134"/>
      <c r="AA340" s="287">
        <v>40000000</v>
      </c>
      <c r="AB340" s="134">
        <v>500000</v>
      </c>
      <c r="AC340" s="53">
        <v>500000</v>
      </c>
      <c r="AD340" s="134">
        <v>500000</v>
      </c>
      <c r="AE340" s="134">
        <v>500000</v>
      </c>
      <c r="AF340" s="134">
        <v>500000</v>
      </c>
      <c r="AG340" s="134">
        <v>500000</v>
      </c>
      <c r="AH340" s="134">
        <v>500000</v>
      </c>
      <c r="AI340" s="134">
        <v>500000</v>
      </c>
      <c r="AJ340" s="134">
        <v>500000</v>
      </c>
      <c r="AK340" s="134">
        <v>500000</v>
      </c>
      <c r="AL340" s="134">
        <v>500000</v>
      </c>
      <c r="AM340" s="134">
        <v>500000</v>
      </c>
      <c r="AN340" s="53">
        <f t="shared" si="35"/>
        <v>6000000</v>
      </c>
      <c r="AO340" s="55">
        <f t="shared" si="36"/>
        <v>34000000</v>
      </c>
      <c r="AP340" s="310"/>
    </row>
    <row r="341" spans="1:42" outlineLevel="1" x14ac:dyDescent="0.25">
      <c r="A341" s="128"/>
      <c r="B341" s="128"/>
      <c r="C341" s="128"/>
      <c r="D341" s="397" t="s">
        <v>64</v>
      </c>
      <c r="E341" s="398" t="s">
        <v>1219</v>
      </c>
      <c r="F341" s="132"/>
      <c r="G341" s="128" t="s">
        <v>1220</v>
      </c>
      <c r="H341" s="304" t="s">
        <v>1244</v>
      </c>
      <c r="I341" s="131">
        <v>45986</v>
      </c>
      <c r="J341" s="131">
        <v>45992</v>
      </c>
      <c r="K341" s="132" t="s">
        <v>1194</v>
      </c>
      <c r="L341" s="132">
        <v>144</v>
      </c>
      <c r="M341" s="128" t="s">
        <v>619</v>
      </c>
      <c r="N341" s="133" t="s">
        <v>43</v>
      </c>
      <c r="O341" s="132">
        <v>0</v>
      </c>
      <c r="P341" s="420"/>
      <c r="Q341" s="128" t="s">
        <v>1519</v>
      </c>
      <c r="R341" s="306" t="str">
        <f t="shared" si="33"/>
        <v>627</v>
      </c>
      <c r="S341" s="306" t="str">
        <f t="shared" si="34"/>
        <v>1909</v>
      </c>
      <c r="T341" s="132" t="s">
        <v>824</v>
      </c>
      <c r="U341" s="128"/>
      <c r="V341" s="51"/>
      <c r="W341" s="307">
        <v>143505000</v>
      </c>
      <c r="X341" s="308">
        <v>478350</v>
      </c>
      <c r="Y341" s="134">
        <v>478350</v>
      </c>
      <c r="Z341" s="134"/>
      <c r="AA341" s="287">
        <v>143026650</v>
      </c>
      <c r="AB341" s="134">
        <v>478350</v>
      </c>
      <c r="AC341" s="53">
        <v>478350</v>
      </c>
      <c r="AD341" s="134">
        <v>478350</v>
      </c>
      <c r="AE341" s="134">
        <v>478350</v>
      </c>
      <c r="AF341" s="134">
        <v>478350</v>
      </c>
      <c r="AG341" s="134">
        <v>478350</v>
      </c>
      <c r="AH341" s="134">
        <v>478350</v>
      </c>
      <c r="AI341" s="134">
        <v>478350</v>
      </c>
      <c r="AJ341" s="134">
        <v>478350</v>
      </c>
      <c r="AK341" s="134">
        <v>478350</v>
      </c>
      <c r="AL341" s="134">
        <v>478350</v>
      </c>
      <c r="AM341" s="134">
        <v>478350</v>
      </c>
      <c r="AN341" s="53">
        <f t="shared" si="35"/>
        <v>5740200</v>
      </c>
      <c r="AO341" s="55">
        <f t="shared" si="36"/>
        <v>137286450</v>
      </c>
      <c r="AP341" s="310"/>
    </row>
    <row r="342" spans="1:42" outlineLevel="1" x14ac:dyDescent="0.25">
      <c r="A342" s="128"/>
      <c r="B342" s="128"/>
      <c r="C342" s="128"/>
      <c r="D342" s="397" t="s">
        <v>64</v>
      </c>
      <c r="E342" s="398" t="s">
        <v>1221</v>
      </c>
      <c r="F342" s="132"/>
      <c r="G342" s="128" t="s">
        <v>1222</v>
      </c>
      <c r="H342" s="304" t="s">
        <v>1244</v>
      </c>
      <c r="I342" s="131">
        <v>45991</v>
      </c>
      <c r="J342" s="131">
        <v>45992</v>
      </c>
      <c r="K342" s="132" t="s">
        <v>1223</v>
      </c>
      <c r="L342" s="132">
        <v>144</v>
      </c>
      <c r="M342" s="128" t="s">
        <v>619</v>
      </c>
      <c r="N342" s="133" t="s">
        <v>43</v>
      </c>
      <c r="O342" s="132">
        <v>0</v>
      </c>
      <c r="P342" s="420"/>
      <c r="Q342" s="128" t="s">
        <v>1519</v>
      </c>
      <c r="R342" s="306" t="str">
        <f t="shared" ref="R342" si="37">LEFT(T342,3)</f>
        <v>627</v>
      </c>
      <c r="S342" s="306" t="str">
        <f t="shared" ref="S342" si="38">RIGHT(T342,4)</f>
        <v>1909</v>
      </c>
      <c r="T342" s="132" t="s">
        <v>824</v>
      </c>
      <c r="U342" s="128"/>
      <c r="V342" s="51"/>
      <c r="W342" s="307">
        <v>191795096</v>
      </c>
      <c r="X342" s="308">
        <v>1331910.388888889</v>
      </c>
      <c r="Y342" s="134">
        <v>1331910.388888889</v>
      </c>
      <c r="Z342" s="134"/>
      <c r="AA342" s="287">
        <v>190463186</v>
      </c>
      <c r="AB342" s="134">
        <v>1331910.388888889</v>
      </c>
      <c r="AC342" s="53">
        <v>1331910.388888889</v>
      </c>
      <c r="AD342" s="134">
        <v>1331910.388888889</v>
      </c>
      <c r="AE342" s="134">
        <v>1331910.388888889</v>
      </c>
      <c r="AF342" s="134">
        <v>1331910.388888889</v>
      </c>
      <c r="AG342" s="134">
        <v>1331910.388888889</v>
      </c>
      <c r="AH342" s="134">
        <v>1331910.388888889</v>
      </c>
      <c r="AI342" s="134">
        <v>1331910.388888889</v>
      </c>
      <c r="AJ342" s="134">
        <v>1331910.388888889</v>
      </c>
      <c r="AK342" s="134">
        <v>1331910.388888889</v>
      </c>
      <c r="AL342" s="134">
        <v>1331910.388888889</v>
      </c>
      <c r="AM342" s="134">
        <v>1331910.388888889</v>
      </c>
      <c r="AN342" s="53">
        <f t="shared" ref="AN342" si="39">SUM(AB342:AM342)</f>
        <v>15982924.666666664</v>
      </c>
      <c r="AO342" s="55">
        <f t="shared" ref="AO342" si="40">AA342-AN342</f>
        <v>174480261.33333334</v>
      </c>
      <c r="AP342" s="310"/>
    </row>
    <row r="343" spans="1:42" outlineLevel="1" x14ac:dyDescent="0.25">
      <c r="A343" s="128"/>
      <c r="B343" s="128"/>
      <c r="C343" s="128"/>
      <c r="D343" s="397" t="s">
        <v>590</v>
      </c>
      <c r="E343" s="398" t="s">
        <v>963</v>
      </c>
      <c r="F343" s="132"/>
      <c r="G343" s="128" t="s">
        <v>591</v>
      </c>
      <c r="H343" s="304" t="s">
        <v>1244</v>
      </c>
      <c r="I343" s="131">
        <v>45126</v>
      </c>
      <c r="J343" s="131">
        <v>45139</v>
      </c>
      <c r="K343" s="132" t="s">
        <v>1520</v>
      </c>
      <c r="L343" s="132">
        <v>96</v>
      </c>
      <c r="M343" s="128" t="s">
        <v>619</v>
      </c>
      <c r="N343" s="133" t="s">
        <v>43</v>
      </c>
      <c r="O343" s="132">
        <v>0</v>
      </c>
      <c r="P343" s="420"/>
      <c r="Q343" s="128" t="s">
        <v>1521</v>
      </c>
      <c r="R343" s="306" t="str">
        <f t="shared" si="33"/>
        <v>627</v>
      </c>
      <c r="S343" s="306" t="str">
        <f t="shared" si="34"/>
        <v>1907</v>
      </c>
      <c r="T343" s="132" t="s">
        <v>1522</v>
      </c>
      <c r="U343" s="128"/>
      <c r="V343" s="51"/>
      <c r="W343" s="307">
        <v>53870000</v>
      </c>
      <c r="X343" s="308">
        <v>997592.59259259258</v>
      </c>
      <c r="Y343" s="134">
        <v>561145.83333333337</v>
      </c>
      <c r="Z343" s="134"/>
      <c r="AA343" s="287">
        <v>24939815</v>
      </c>
      <c r="AB343" s="134">
        <v>561145.83333333337</v>
      </c>
      <c r="AC343" s="53">
        <v>561145.83333333337</v>
      </c>
      <c r="AD343" s="134">
        <v>561145.83333333337</v>
      </c>
      <c r="AE343" s="134">
        <v>561145.83333333337</v>
      </c>
      <c r="AF343" s="134">
        <v>561145.83333333337</v>
      </c>
      <c r="AG343" s="134">
        <v>561145.83333333337</v>
      </c>
      <c r="AH343" s="134">
        <v>561145.83333333337</v>
      </c>
      <c r="AI343" s="134">
        <v>561145.83333333337</v>
      </c>
      <c r="AJ343" s="134">
        <v>561145.83333333337</v>
      </c>
      <c r="AK343" s="134">
        <v>561145.83333333337</v>
      </c>
      <c r="AL343" s="134">
        <v>561145.83333333337</v>
      </c>
      <c r="AM343" s="134">
        <v>561145.83333333337</v>
      </c>
      <c r="AN343" s="53">
        <f t="shared" si="35"/>
        <v>6733749.9999999991</v>
      </c>
      <c r="AO343" s="55">
        <f t="shared" si="36"/>
        <v>18206065</v>
      </c>
      <c r="AP343" s="310"/>
    </row>
    <row r="344" spans="1:42" outlineLevel="1" x14ac:dyDescent="0.25">
      <c r="A344" s="128"/>
      <c r="B344" s="128"/>
      <c r="C344" s="128"/>
      <c r="D344" s="397" t="s">
        <v>88</v>
      </c>
      <c r="E344" s="398" t="s">
        <v>883</v>
      </c>
      <c r="F344" s="132"/>
      <c r="G344" s="128" t="s">
        <v>543</v>
      </c>
      <c r="H344" s="304" t="s">
        <v>1244</v>
      </c>
      <c r="I344" s="131">
        <v>44669</v>
      </c>
      <c r="J344" s="131">
        <v>44634</v>
      </c>
      <c r="K344" s="132" t="s">
        <v>814</v>
      </c>
      <c r="L344" s="132">
        <v>144</v>
      </c>
      <c r="M344" s="128" t="s">
        <v>613</v>
      </c>
      <c r="N344" s="133" t="s">
        <v>46</v>
      </c>
      <c r="O344" s="132">
        <v>0</v>
      </c>
      <c r="P344" s="420"/>
      <c r="Q344" s="128" t="s">
        <v>1517</v>
      </c>
      <c r="R344" s="306" t="str">
        <f t="shared" si="33"/>
        <v>627</v>
      </c>
      <c r="S344" s="306" t="str">
        <f t="shared" si="34"/>
        <v>1905</v>
      </c>
      <c r="T344" s="132" t="s">
        <v>823</v>
      </c>
      <c r="U344" s="128"/>
      <c r="V344" s="51"/>
      <c r="W344" s="307">
        <v>85000000</v>
      </c>
      <c r="X344" s="308">
        <v>1180555.5555555555</v>
      </c>
      <c r="Y344" s="134">
        <v>590277.77777777775</v>
      </c>
      <c r="Z344" s="134"/>
      <c r="AA344" s="287">
        <v>30694444</v>
      </c>
      <c r="AB344" s="134">
        <v>590277.77777777775</v>
      </c>
      <c r="AC344" s="53">
        <v>590277.77777777775</v>
      </c>
      <c r="AD344" s="134">
        <v>590277.77777777775</v>
      </c>
      <c r="AE344" s="134">
        <v>590277.77777777775</v>
      </c>
      <c r="AF344" s="134">
        <v>590277.77777777775</v>
      </c>
      <c r="AG344" s="134">
        <v>590277.77777777775</v>
      </c>
      <c r="AH344" s="134">
        <v>590277.77777777775</v>
      </c>
      <c r="AI344" s="134">
        <v>590277.77777777775</v>
      </c>
      <c r="AJ344" s="134">
        <v>590277.77777777775</v>
      </c>
      <c r="AK344" s="134">
        <v>590277.77777777775</v>
      </c>
      <c r="AL344" s="134">
        <v>590277.77777777775</v>
      </c>
      <c r="AM344" s="134">
        <v>590277.77777777775</v>
      </c>
      <c r="AN344" s="53">
        <f t="shared" si="35"/>
        <v>7083333.3333333349</v>
      </c>
      <c r="AO344" s="55">
        <f t="shared" si="36"/>
        <v>23611110.666666664</v>
      </c>
      <c r="AP344" s="310"/>
    </row>
    <row r="345" spans="1:42" outlineLevel="1" x14ac:dyDescent="0.25">
      <c r="A345" s="128"/>
      <c r="B345" s="128"/>
      <c r="C345" s="128"/>
      <c r="D345" s="397" t="s">
        <v>88</v>
      </c>
      <c r="E345" s="398" t="s">
        <v>786</v>
      </c>
      <c r="F345" s="132"/>
      <c r="G345" s="128" t="s">
        <v>787</v>
      </c>
      <c r="H345" s="304" t="s">
        <v>1244</v>
      </c>
      <c r="I345" s="131">
        <v>45820</v>
      </c>
      <c r="J345" s="131">
        <v>45839</v>
      </c>
      <c r="K345" s="132" t="s">
        <v>814</v>
      </c>
      <c r="L345" s="132">
        <v>120</v>
      </c>
      <c r="M345" s="128" t="s">
        <v>613</v>
      </c>
      <c r="N345" s="133" t="s">
        <v>46</v>
      </c>
      <c r="O345" s="132">
        <v>0</v>
      </c>
      <c r="P345" s="420"/>
      <c r="Q345" s="128" t="s">
        <v>1517</v>
      </c>
      <c r="R345" s="306" t="str">
        <f t="shared" si="33"/>
        <v>627</v>
      </c>
      <c r="S345" s="306" t="str">
        <f t="shared" si="34"/>
        <v>1905</v>
      </c>
      <c r="T345" s="132" t="s">
        <v>823</v>
      </c>
      <c r="U345" s="128"/>
      <c r="V345" s="51"/>
      <c r="W345" s="307">
        <v>70750000</v>
      </c>
      <c r="X345" s="308">
        <v>982638.88888888888</v>
      </c>
      <c r="Y345" s="134">
        <v>589583.33333333337</v>
      </c>
      <c r="Z345" s="134"/>
      <c r="AA345" s="287">
        <v>64854167</v>
      </c>
      <c r="AB345" s="134">
        <v>589583.33333333337</v>
      </c>
      <c r="AC345" s="53">
        <v>589583.33333333337</v>
      </c>
      <c r="AD345" s="134">
        <v>589583.33333333337</v>
      </c>
      <c r="AE345" s="134">
        <v>589583.33333333337</v>
      </c>
      <c r="AF345" s="134">
        <v>589583.33333333337</v>
      </c>
      <c r="AG345" s="134">
        <v>589583.33333333337</v>
      </c>
      <c r="AH345" s="134">
        <v>589583.33333333337</v>
      </c>
      <c r="AI345" s="134">
        <v>589583.33333333337</v>
      </c>
      <c r="AJ345" s="134">
        <v>589583.33333333337</v>
      </c>
      <c r="AK345" s="134">
        <v>589583.33333333337</v>
      </c>
      <c r="AL345" s="134">
        <v>589583.33333333337</v>
      </c>
      <c r="AM345" s="134">
        <v>589583.33333333337</v>
      </c>
      <c r="AN345" s="53">
        <f t="shared" si="35"/>
        <v>7074999.9999999991</v>
      </c>
      <c r="AO345" s="55">
        <f t="shared" si="36"/>
        <v>57779167</v>
      </c>
      <c r="AP345" s="310"/>
    </row>
    <row r="346" spans="1:42" outlineLevel="1" x14ac:dyDescent="0.25">
      <c r="A346" s="128"/>
      <c r="B346" s="128"/>
      <c r="C346" s="128"/>
      <c r="D346" s="397" t="s">
        <v>173</v>
      </c>
      <c r="E346" s="398" t="s">
        <v>972</v>
      </c>
      <c r="F346" s="132"/>
      <c r="G346" s="128" t="s">
        <v>572</v>
      </c>
      <c r="H346" s="304" t="s">
        <v>1244</v>
      </c>
      <c r="I346" s="131">
        <v>45260</v>
      </c>
      <c r="J346" s="131">
        <v>45231</v>
      </c>
      <c r="K346" s="132" t="s">
        <v>783</v>
      </c>
      <c r="L346" s="132">
        <v>120</v>
      </c>
      <c r="M346" s="128" t="s">
        <v>613</v>
      </c>
      <c r="N346" s="133" t="s">
        <v>46</v>
      </c>
      <c r="O346" s="132">
        <v>0</v>
      </c>
      <c r="P346" s="420"/>
      <c r="Q346" s="128" t="s">
        <v>1518</v>
      </c>
      <c r="R346" s="306" t="str">
        <f t="shared" si="33"/>
        <v>627</v>
      </c>
      <c r="S346" s="306" t="str">
        <f t="shared" si="34"/>
        <v>1904</v>
      </c>
      <c r="T346" s="132" t="s">
        <v>821</v>
      </c>
      <c r="U346" s="128"/>
      <c r="V346" s="51"/>
      <c r="W346" s="307">
        <v>110912800</v>
      </c>
      <c r="X346" s="308">
        <v>1848546.6666666667</v>
      </c>
      <c r="Y346" s="134">
        <v>924273.33333333337</v>
      </c>
      <c r="Z346" s="134"/>
      <c r="AA346" s="287">
        <v>62850587</v>
      </c>
      <c r="AB346" s="134">
        <v>924273.33333333337</v>
      </c>
      <c r="AC346" s="53">
        <v>924273.33333333337</v>
      </c>
      <c r="AD346" s="134">
        <v>924273.33333333337</v>
      </c>
      <c r="AE346" s="134">
        <v>924273.33333333337</v>
      </c>
      <c r="AF346" s="134">
        <v>924273.33333333337</v>
      </c>
      <c r="AG346" s="134">
        <v>924273.33333333337</v>
      </c>
      <c r="AH346" s="134">
        <v>924273.33333333337</v>
      </c>
      <c r="AI346" s="134">
        <v>924273.33333333337</v>
      </c>
      <c r="AJ346" s="134">
        <v>924273.33333333337</v>
      </c>
      <c r="AK346" s="134">
        <v>924273.33333333337</v>
      </c>
      <c r="AL346" s="134">
        <v>924273.33333333337</v>
      </c>
      <c r="AM346" s="134">
        <v>924273.33333333337</v>
      </c>
      <c r="AN346" s="53">
        <f t="shared" si="35"/>
        <v>11091280</v>
      </c>
      <c r="AO346" s="55">
        <f t="shared" si="36"/>
        <v>51759307</v>
      </c>
      <c r="AP346" s="310"/>
    </row>
    <row r="347" spans="1:42" outlineLevel="1" x14ac:dyDescent="0.25">
      <c r="A347" s="128"/>
      <c r="B347" s="128"/>
      <c r="C347" s="128"/>
      <c r="D347" s="397" t="s">
        <v>64</v>
      </c>
      <c r="E347" s="398" t="s">
        <v>1002</v>
      </c>
      <c r="F347" s="132"/>
      <c r="G347" s="128" t="s">
        <v>627</v>
      </c>
      <c r="H347" s="304" t="s">
        <v>1244</v>
      </c>
      <c r="I347" s="131">
        <v>45621</v>
      </c>
      <c r="J347" s="131">
        <v>45627</v>
      </c>
      <c r="K347" s="132" t="s">
        <v>783</v>
      </c>
      <c r="L347" s="132">
        <v>144</v>
      </c>
      <c r="M347" s="128" t="s">
        <v>613</v>
      </c>
      <c r="N347" s="133" t="s">
        <v>46</v>
      </c>
      <c r="O347" s="132">
        <v>0</v>
      </c>
      <c r="P347" s="420"/>
      <c r="Q347" s="128" t="s">
        <v>1519</v>
      </c>
      <c r="R347" s="306" t="str">
        <f t="shared" si="33"/>
        <v>627</v>
      </c>
      <c r="S347" s="306" t="str">
        <f t="shared" si="34"/>
        <v>1909</v>
      </c>
      <c r="T347" s="132" t="s">
        <v>824</v>
      </c>
      <c r="U347" s="128"/>
      <c r="V347" s="51"/>
      <c r="W347" s="307">
        <v>95100000</v>
      </c>
      <c r="X347" s="308">
        <v>1585000</v>
      </c>
      <c r="Y347" s="134">
        <v>660416.66666666663</v>
      </c>
      <c r="Z347" s="134"/>
      <c r="AA347" s="287">
        <v>74495000</v>
      </c>
      <c r="AB347" s="134">
        <v>660416.66666666663</v>
      </c>
      <c r="AC347" s="53">
        <v>660416.66666666663</v>
      </c>
      <c r="AD347" s="134">
        <v>660416.66666666663</v>
      </c>
      <c r="AE347" s="134">
        <v>660416.66666666663</v>
      </c>
      <c r="AF347" s="134">
        <v>660416.66666666663</v>
      </c>
      <c r="AG347" s="134">
        <v>660416.66666666663</v>
      </c>
      <c r="AH347" s="134">
        <v>660416.66666666663</v>
      </c>
      <c r="AI347" s="134">
        <v>660416.66666666663</v>
      </c>
      <c r="AJ347" s="134">
        <v>660416.66666666663</v>
      </c>
      <c r="AK347" s="134">
        <v>660416.66666666663</v>
      </c>
      <c r="AL347" s="134">
        <v>660416.66666666663</v>
      </c>
      <c r="AM347" s="134">
        <v>660416.66666666663</v>
      </c>
      <c r="AN347" s="53">
        <f t="shared" si="35"/>
        <v>7925000.0000000009</v>
      </c>
      <c r="AO347" s="55">
        <f t="shared" si="36"/>
        <v>66570000</v>
      </c>
      <c r="AP347" s="310"/>
    </row>
    <row r="348" spans="1:42" s="225" customFormat="1" outlineLevel="1" x14ac:dyDescent="0.25">
      <c r="A348" s="128"/>
      <c r="B348" s="128"/>
      <c r="C348" s="128"/>
      <c r="D348" s="397" t="s">
        <v>88</v>
      </c>
      <c r="E348" s="398" t="s">
        <v>864</v>
      </c>
      <c r="F348" s="132"/>
      <c r="G348" s="128" t="s">
        <v>540</v>
      </c>
      <c r="H348" s="304" t="s">
        <v>1244</v>
      </c>
      <c r="I348" s="131">
        <v>44414</v>
      </c>
      <c r="J348" s="131">
        <v>44414</v>
      </c>
      <c r="K348" s="132" t="s">
        <v>783</v>
      </c>
      <c r="L348" s="132">
        <v>120</v>
      </c>
      <c r="M348" s="128" t="s">
        <v>94</v>
      </c>
      <c r="N348" s="133" t="s">
        <v>66</v>
      </c>
      <c r="O348" s="132">
        <v>0</v>
      </c>
      <c r="P348" s="420"/>
      <c r="Q348" s="128" t="s">
        <v>1517</v>
      </c>
      <c r="R348" s="306" t="str">
        <f t="shared" si="33"/>
        <v>627</v>
      </c>
      <c r="S348" s="306" t="str">
        <f t="shared" si="34"/>
        <v>1905</v>
      </c>
      <c r="T348" s="132" t="s">
        <v>823</v>
      </c>
      <c r="U348" s="128"/>
      <c r="V348" s="51"/>
      <c r="W348" s="307">
        <v>125000000</v>
      </c>
      <c r="X348" s="308">
        <v>2083333.3333333333</v>
      </c>
      <c r="Y348" s="134">
        <v>1041666.6666666666</v>
      </c>
      <c r="Z348" s="134"/>
      <c r="AA348" s="287">
        <v>14583333</v>
      </c>
      <c r="AB348" s="134">
        <v>1041666.6666666666</v>
      </c>
      <c r="AC348" s="53">
        <v>1041666.6666666666</v>
      </c>
      <c r="AD348" s="134">
        <v>1041666.6666666666</v>
      </c>
      <c r="AE348" s="134">
        <v>1041666.6666666666</v>
      </c>
      <c r="AF348" s="134">
        <v>1041666.6666666666</v>
      </c>
      <c r="AG348" s="134">
        <v>1041666.6666666666</v>
      </c>
      <c r="AH348" s="134">
        <v>1041666.6666666666</v>
      </c>
      <c r="AI348" s="134">
        <v>1041666.6666666666</v>
      </c>
      <c r="AJ348" s="134">
        <v>1041666.6666666666</v>
      </c>
      <c r="AK348" s="134">
        <v>1041666.6666666666</v>
      </c>
      <c r="AL348" s="134">
        <v>1041666.6666666666</v>
      </c>
      <c r="AM348" s="134">
        <v>1041666.6666666666</v>
      </c>
      <c r="AN348" s="53">
        <f t="shared" si="35"/>
        <v>12499999.999999998</v>
      </c>
      <c r="AO348" s="55">
        <f t="shared" si="36"/>
        <v>2083333.0000000019</v>
      </c>
      <c r="AP348" s="310"/>
    </row>
    <row r="349" spans="1:42" outlineLevel="1" x14ac:dyDescent="0.25">
      <c r="A349" s="128"/>
      <c r="B349" s="128"/>
      <c r="C349" s="128"/>
      <c r="D349" s="397" t="s">
        <v>88</v>
      </c>
      <c r="E349" s="398" t="s">
        <v>874</v>
      </c>
      <c r="F349" s="132"/>
      <c r="G349" s="128" t="s">
        <v>541</v>
      </c>
      <c r="H349" s="304" t="s">
        <v>1244</v>
      </c>
      <c r="I349" s="131">
        <v>44501</v>
      </c>
      <c r="J349" s="131">
        <v>44501</v>
      </c>
      <c r="K349" s="132" t="s">
        <v>814</v>
      </c>
      <c r="L349" s="132">
        <v>120</v>
      </c>
      <c r="M349" s="128" t="s">
        <v>94</v>
      </c>
      <c r="N349" s="133" t="s">
        <v>66</v>
      </c>
      <c r="O349" s="132">
        <v>0</v>
      </c>
      <c r="P349" s="420"/>
      <c r="Q349" s="128" t="s">
        <v>1517</v>
      </c>
      <c r="R349" s="306" t="str">
        <f t="shared" si="33"/>
        <v>627</v>
      </c>
      <c r="S349" s="306" t="str">
        <f t="shared" si="34"/>
        <v>1905</v>
      </c>
      <c r="T349" s="132" t="s">
        <v>823</v>
      </c>
      <c r="U349" s="128"/>
      <c r="V349" s="51"/>
      <c r="W349" s="307">
        <v>127934000</v>
      </c>
      <c r="X349" s="308">
        <v>1776861.111111111</v>
      </c>
      <c r="Y349" s="134">
        <v>1066116.6666666667</v>
      </c>
      <c r="Z349" s="134"/>
      <c r="AA349" s="287">
        <v>39090945</v>
      </c>
      <c r="AB349" s="134">
        <v>1066116.6666666667</v>
      </c>
      <c r="AC349" s="53">
        <v>1066116.6666666667</v>
      </c>
      <c r="AD349" s="134">
        <v>1066116.6666666667</v>
      </c>
      <c r="AE349" s="134">
        <v>1066116.6666666667</v>
      </c>
      <c r="AF349" s="134">
        <v>1066116.6666666667</v>
      </c>
      <c r="AG349" s="134">
        <v>1066116.6666666667</v>
      </c>
      <c r="AH349" s="134">
        <v>1066116.6666666667</v>
      </c>
      <c r="AI349" s="134">
        <v>1066116.6666666667</v>
      </c>
      <c r="AJ349" s="134">
        <v>1066116.6666666667</v>
      </c>
      <c r="AK349" s="134">
        <v>1066116.6666666667</v>
      </c>
      <c r="AL349" s="134">
        <v>1066116.6666666667</v>
      </c>
      <c r="AM349" s="134">
        <v>1066116.6666666667</v>
      </c>
      <c r="AN349" s="53">
        <f t="shared" si="35"/>
        <v>12793399.999999998</v>
      </c>
      <c r="AO349" s="55">
        <f t="shared" si="36"/>
        <v>26297545</v>
      </c>
      <c r="AP349" s="310"/>
    </row>
    <row r="350" spans="1:42" s="105" customFormat="1" outlineLevel="1" x14ac:dyDescent="0.25">
      <c r="A350" s="128"/>
      <c r="B350" s="128"/>
      <c r="C350" s="128"/>
      <c r="D350" s="397" t="s">
        <v>88</v>
      </c>
      <c r="E350" s="398" t="s">
        <v>900</v>
      </c>
      <c r="F350" s="132"/>
      <c r="G350" s="128" t="s">
        <v>547</v>
      </c>
      <c r="H350" s="304" t="s">
        <v>1244</v>
      </c>
      <c r="I350" s="131">
        <v>44767</v>
      </c>
      <c r="J350" s="131">
        <v>44757</v>
      </c>
      <c r="K350" s="132" t="s">
        <v>1247</v>
      </c>
      <c r="L350" s="132">
        <v>120</v>
      </c>
      <c r="M350" s="128" t="s">
        <v>94</v>
      </c>
      <c r="N350" s="133" t="s">
        <v>66</v>
      </c>
      <c r="O350" s="132">
        <v>0</v>
      </c>
      <c r="P350" s="420"/>
      <c r="Q350" s="128" t="s">
        <v>1517</v>
      </c>
      <c r="R350" s="306" t="str">
        <f t="shared" si="33"/>
        <v>627</v>
      </c>
      <c r="S350" s="306" t="str">
        <f t="shared" si="34"/>
        <v>1905</v>
      </c>
      <c r="T350" s="132" t="s">
        <v>823</v>
      </c>
      <c r="U350" s="128"/>
      <c r="V350" s="51"/>
      <c r="W350" s="307">
        <v>1191602171</v>
      </c>
      <c r="X350" s="308">
        <v>12412522.614583334</v>
      </c>
      <c r="Y350" s="134">
        <v>9930018.0916666668</v>
      </c>
      <c r="Z350" s="134"/>
      <c r="AA350" s="287">
        <v>670276222</v>
      </c>
      <c r="AB350" s="134">
        <v>9930018.0916666668</v>
      </c>
      <c r="AC350" s="53">
        <v>9930018.0916666668</v>
      </c>
      <c r="AD350" s="134">
        <v>9930018.0916666668</v>
      </c>
      <c r="AE350" s="134">
        <v>9930018.0916666668</v>
      </c>
      <c r="AF350" s="134">
        <v>9930018.0916666668</v>
      </c>
      <c r="AG350" s="134">
        <v>9930018.0916666668</v>
      </c>
      <c r="AH350" s="134">
        <v>9930018.0916666668</v>
      </c>
      <c r="AI350" s="134">
        <v>9930018.0916666668</v>
      </c>
      <c r="AJ350" s="134">
        <v>9930018.0916666668</v>
      </c>
      <c r="AK350" s="134">
        <v>9930018.0916666668</v>
      </c>
      <c r="AL350" s="134">
        <v>9930018.0916666668</v>
      </c>
      <c r="AM350" s="134">
        <v>9930018.0916666668</v>
      </c>
      <c r="AN350" s="53">
        <f t="shared" si="35"/>
        <v>119160217.10000001</v>
      </c>
      <c r="AO350" s="55">
        <f t="shared" si="36"/>
        <v>551116004.89999998</v>
      </c>
      <c r="AP350" s="310"/>
    </row>
    <row r="351" spans="1:42" s="105" customFormat="1" outlineLevel="1" x14ac:dyDescent="0.25">
      <c r="A351" s="128"/>
      <c r="B351" s="128"/>
      <c r="C351" s="128"/>
      <c r="D351" s="397" t="s">
        <v>88</v>
      </c>
      <c r="E351" s="398" t="s">
        <v>920</v>
      </c>
      <c r="F351" s="132"/>
      <c r="G351" s="128" t="s">
        <v>553</v>
      </c>
      <c r="H351" s="304" t="s">
        <v>1244</v>
      </c>
      <c r="I351" s="131">
        <v>44873</v>
      </c>
      <c r="J351" s="131">
        <v>44873</v>
      </c>
      <c r="K351" s="132" t="s">
        <v>1247</v>
      </c>
      <c r="L351" s="132">
        <v>120</v>
      </c>
      <c r="M351" s="128" t="s">
        <v>94</v>
      </c>
      <c r="N351" s="133" t="s">
        <v>66</v>
      </c>
      <c r="O351" s="132">
        <v>0</v>
      </c>
      <c r="P351" s="420"/>
      <c r="Q351" s="128" t="s">
        <v>1517</v>
      </c>
      <c r="R351" s="306" t="str">
        <f t="shared" si="33"/>
        <v>627</v>
      </c>
      <c r="S351" s="306" t="str">
        <f t="shared" si="34"/>
        <v>1905</v>
      </c>
      <c r="T351" s="132" t="s">
        <v>823</v>
      </c>
      <c r="U351" s="128"/>
      <c r="V351" s="51"/>
      <c r="W351" s="307">
        <v>1309027251</v>
      </c>
      <c r="X351" s="308">
        <v>13635700.53125</v>
      </c>
      <c r="Y351" s="134">
        <v>10908560.425000001</v>
      </c>
      <c r="Z351" s="134"/>
      <c r="AA351" s="287">
        <v>790870631</v>
      </c>
      <c r="AB351" s="134">
        <v>10908560.425000001</v>
      </c>
      <c r="AC351" s="53">
        <v>10908560.425000001</v>
      </c>
      <c r="AD351" s="134">
        <v>10908560.425000001</v>
      </c>
      <c r="AE351" s="134">
        <v>10908560.425000001</v>
      </c>
      <c r="AF351" s="134">
        <v>10908560.425000001</v>
      </c>
      <c r="AG351" s="134">
        <v>10908560.425000001</v>
      </c>
      <c r="AH351" s="134">
        <v>10908560.425000001</v>
      </c>
      <c r="AI351" s="134">
        <v>10908560.425000001</v>
      </c>
      <c r="AJ351" s="134">
        <v>10908560.425000001</v>
      </c>
      <c r="AK351" s="134">
        <v>10908560.425000001</v>
      </c>
      <c r="AL351" s="134">
        <v>10908560.425000001</v>
      </c>
      <c r="AM351" s="134">
        <v>10908560.425000001</v>
      </c>
      <c r="AN351" s="53">
        <f t="shared" si="35"/>
        <v>130902725.09999998</v>
      </c>
      <c r="AO351" s="55">
        <f t="shared" si="36"/>
        <v>659967905.89999998</v>
      </c>
      <c r="AP351" s="310"/>
    </row>
    <row r="352" spans="1:42" s="105" customFormat="1" outlineLevel="1" x14ac:dyDescent="0.25">
      <c r="A352" s="128"/>
      <c r="B352" s="128"/>
      <c r="C352" s="128"/>
      <c r="D352" s="397" t="s">
        <v>88</v>
      </c>
      <c r="E352" s="398" t="s">
        <v>921</v>
      </c>
      <c r="F352" s="132"/>
      <c r="G352" s="128" t="s">
        <v>554</v>
      </c>
      <c r="H352" s="304" t="s">
        <v>1244</v>
      </c>
      <c r="I352" s="131">
        <v>44873</v>
      </c>
      <c r="J352" s="131">
        <v>44873</v>
      </c>
      <c r="K352" s="132" t="s">
        <v>1247</v>
      </c>
      <c r="L352" s="132">
        <v>120</v>
      </c>
      <c r="M352" s="128" t="s">
        <v>94</v>
      </c>
      <c r="N352" s="133" t="s">
        <v>66</v>
      </c>
      <c r="O352" s="132">
        <v>0</v>
      </c>
      <c r="P352" s="420"/>
      <c r="Q352" s="128" t="s">
        <v>1517</v>
      </c>
      <c r="R352" s="306" t="str">
        <f t="shared" si="33"/>
        <v>627</v>
      </c>
      <c r="S352" s="306" t="str">
        <f t="shared" si="34"/>
        <v>1905</v>
      </c>
      <c r="T352" s="132" t="s">
        <v>823</v>
      </c>
      <c r="U352" s="128"/>
      <c r="V352" s="51"/>
      <c r="W352" s="307">
        <v>1309027247</v>
      </c>
      <c r="X352" s="308">
        <v>13635700.489583334</v>
      </c>
      <c r="Y352" s="134">
        <v>10908560.391666668</v>
      </c>
      <c r="Z352" s="134"/>
      <c r="AA352" s="287">
        <v>790870628</v>
      </c>
      <c r="AB352" s="134">
        <v>10908560.391666668</v>
      </c>
      <c r="AC352" s="53">
        <v>10908560.391666668</v>
      </c>
      <c r="AD352" s="134">
        <v>10908560.391666668</v>
      </c>
      <c r="AE352" s="134">
        <v>10908560.391666668</v>
      </c>
      <c r="AF352" s="134">
        <v>10908560.391666668</v>
      </c>
      <c r="AG352" s="134">
        <v>10908560.391666668</v>
      </c>
      <c r="AH352" s="134">
        <v>10908560.391666668</v>
      </c>
      <c r="AI352" s="134">
        <v>10908560.391666668</v>
      </c>
      <c r="AJ352" s="134">
        <v>10908560.391666668</v>
      </c>
      <c r="AK352" s="134">
        <v>10908560.391666668</v>
      </c>
      <c r="AL352" s="134">
        <v>10908560.391666668</v>
      </c>
      <c r="AM352" s="134">
        <v>10908560.391666668</v>
      </c>
      <c r="AN352" s="53">
        <f t="shared" si="35"/>
        <v>130902724.7</v>
      </c>
      <c r="AO352" s="55">
        <f t="shared" si="36"/>
        <v>659967903.29999995</v>
      </c>
      <c r="AP352" s="310"/>
    </row>
    <row r="353" spans="1:42" s="105" customFormat="1" outlineLevel="1" x14ac:dyDescent="0.25">
      <c r="A353" s="128"/>
      <c r="B353" s="128"/>
      <c r="C353" s="128"/>
      <c r="D353" s="397" t="s">
        <v>88</v>
      </c>
      <c r="E353" s="398" t="s">
        <v>927</v>
      </c>
      <c r="F353" s="132"/>
      <c r="G353" s="128" t="s">
        <v>556</v>
      </c>
      <c r="H353" s="304" t="s">
        <v>1244</v>
      </c>
      <c r="I353" s="131">
        <v>44927</v>
      </c>
      <c r="J353" s="131">
        <v>44896</v>
      </c>
      <c r="K353" s="132" t="s">
        <v>783</v>
      </c>
      <c r="L353" s="132">
        <v>120</v>
      </c>
      <c r="M353" s="128" t="s">
        <v>94</v>
      </c>
      <c r="N353" s="133" t="s">
        <v>66</v>
      </c>
      <c r="O353" s="132">
        <v>0</v>
      </c>
      <c r="P353" s="420"/>
      <c r="Q353" s="128" t="s">
        <v>1517</v>
      </c>
      <c r="R353" s="306" t="str">
        <f t="shared" si="33"/>
        <v>627</v>
      </c>
      <c r="S353" s="306" t="str">
        <f t="shared" si="34"/>
        <v>1905</v>
      </c>
      <c r="T353" s="132" t="s">
        <v>823</v>
      </c>
      <c r="U353" s="128"/>
      <c r="V353" s="51"/>
      <c r="W353" s="307">
        <v>450000000</v>
      </c>
      <c r="X353" s="308">
        <v>7500000</v>
      </c>
      <c r="Y353" s="134">
        <v>3750000</v>
      </c>
      <c r="Z353" s="134"/>
      <c r="AA353" s="287">
        <v>178448276</v>
      </c>
      <c r="AB353" s="134">
        <v>3750000</v>
      </c>
      <c r="AC353" s="53">
        <v>3750000</v>
      </c>
      <c r="AD353" s="134">
        <v>3750000</v>
      </c>
      <c r="AE353" s="134">
        <v>3750000</v>
      </c>
      <c r="AF353" s="134">
        <v>3750000</v>
      </c>
      <c r="AG353" s="134">
        <v>3750000</v>
      </c>
      <c r="AH353" s="134">
        <v>3750000</v>
      </c>
      <c r="AI353" s="134">
        <v>3750000</v>
      </c>
      <c r="AJ353" s="134">
        <v>3750000</v>
      </c>
      <c r="AK353" s="134">
        <v>3750000</v>
      </c>
      <c r="AL353" s="134">
        <v>3750000</v>
      </c>
      <c r="AM353" s="134">
        <v>3750000</v>
      </c>
      <c r="AN353" s="53">
        <f t="shared" si="35"/>
        <v>45000000</v>
      </c>
      <c r="AO353" s="55">
        <f t="shared" si="36"/>
        <v>133448276</v>
      </c>
      <c r="AP353" s="310"/>
    </row>
    <row r="354" spans="1:42" outlineLevel="1" x14ac:dyDescent="0.25">
      <c r="A354" s="128"/>
      <c r="B354" s="128"/>
      <c r="C354" s="128"/>
      <c r="D354" s="397" t="s">
        <v>88</v>
      </c>
      <c r="E354" s="398" t="s">
        <v>951</v>
      </c>
      <c r="F354" s="132"/>
      <c r="G354" s="128" t="s">
        <v>558</v>
      </c>
      <c r="H354" s="304" t="s">
        <v>1244</v>
      </c>
      <c r="I354" s="131">
        <v>45064</v>
      </c>
      <c r="J354" s="131">
        <v>45028</v>
      </c>
      <c r="K354" s="132" t="s">
        <v>1228</v>
      </c>
      <c r="L354" s="132">
        <v>120</v>
      </c>
      <c r="M354" s="128" t="s">
        <v>94</v>
      </c>
      <c r="N354" s="133" t="s">
        <v>66</v>
      </c>
      <c r="O354" s="132">
        <v>0</v>
      </c>
      <c r="P354" s="420"/>
      <c r="Q354" s="128" t="s">
        <v>1517</v>
      </c>
      <c r="R354" s="306" t="str">
        <f t="shared" si="33"/>
        <v>627</v>
      </c>
      <c r="S354" s="306" t="str">
        <f t="shared" si="34"/>
        <v>1905</v>
      </c>
      <c r="T354" s="132" t="s">
        <v>823</v>
      </c>
      <c r="U354" s="128"/>
      <c r="V354" s="51"/>
      <c r="W354" s="307">
        <v>515000000</v>
      </c>
      <c r="X354" s="308">
        <v>4291666.666666667</v>
      </c>
      <c r="Y354" s="134">
        <v>4291666.666666667</v>
      </c>
      <c r="Z354" s="134"/>
      <c r="AA354" s="287">
        <v>373375000</v>
      </c>
      <c r="AB354" s="134">
        <v>4291666.666666667</v>
      </c>
      <c r="AC354" s="53">
        <v>4291666.666666667</v>
      </c>
      <c r="AD354" s="134">
        <v>4291666.666666667</v>
      </c>
      <c r="AE354" s="134">
        <v>4291666.666666667</v>
      </c>
      <c r="AF354" s="134">
        <v>4291666.666666667</v>
      </c>
      <c r="AG354" s="134">
        <v>4291666.666666667</v>
      </c>
      <c r="AH354" s="134">
        <v>4291666.666666667</v>
      </c>
      <c r="AI354" s="134">
        <v>4291666.666666667</v>
      </c>
      <c r="AJ354" s="134">
        <v>4291666.666666667</v>
      </c>
      <c r="AK354" s="134">
        <v>4291666.666666667</v>
      </c>
      <c r="AL354" s="134">
        <v>4291666.666666667</v>
      </c>
      <c r="AM354" s="134">
        <v>4291666.666666667</v>
      </c>
      <c r="AN354" s="53">
        <f t="shared" si="35"/>
        <v>51499999.999999993</v>
      </c>
      <c r="AO354" s="55">
        <f t="shared" si="36"/>
        <v>321875000</v>
      </c>
      <c r="AP354" s="310"/>
    </row>
    <row r="355" spans="1:42" outlineLevel="1" x14ac:dyDescent="0.25">
      <c r="A355" s="128"/>
      <c r="B355" s="128"/>
      <c r="C355" s="128"/>
      <c r="D355" s="397" t="s">
        <v>88</v>
      </c>
      <c r="E355" s="398" t="s">
        <v>952</v>
      </c>
      <c r="F355" s="132"/>
      <c r="G355" s="128" t="s">
        <v>559</v>
      </c>
      <c r="H355" s="304" t="s">
        <v>1244</v>
      </c>
      <c r="I355" s="131">
        <v>45082</v>
      </c>
      <c r="J355" s="131">
        <v>45028</v>
      </c>
      <c r="K355" s="132" t="s">
        <v>1228</v>
      </c>
      <c r="L355" s="132">
        <v>120</v>
      </c>
      <c r="M355" s="128" t="s">
        <v>94</v>
      </c>
      <c r="N355" s="133" t="s">
        <v>66</v>
      </c>
      <c r="O355" s="132">
        <v>0</v>
      </c>
      <c r="P355" s="420"/>
      <c r="Q355" s="128" t="s">
        <v>1517</v>
      </c>
      <c r="R355" s="306" t="str">
        <f t="shared" si="33"/>
        <v>627</v>
      </c>
      <c r="S355" s="306" t="str">
        <f t="shared" si="34"/>
        <v>1905</v>
      </c>
      <c r="T355" s="132" t="s">
        <v>823</v>
      </c>
      <c r="U355" s="128"/>
      <c r="V355" s="51"/>
      <c r="W355" s="307">
        <v>465000000</v>
      </c>
      <c r="X355" s="308">
        <v>3875000</v>
      </c>
      <c r="Y355" s="134">
        <v>3875000</v>
      </c>
      <c r="Z355" s="134"/>
      <c r="AA355" s="287">
        <v>337125000</v>
      </c>
      <c r="AB355" s="134">
        <v>3875000</v>
      </c>
      <c r="AC355" s="53">
        <v>3875000</v>
      </c>
      <c r="AD355" s="134">
        <v>3875000</v>
      </c>
      <c r="AE355" s="134">
        <v>3875000</v>
      </c>
      <c r="AF355" s="134">
        <v>3875000</v>
      </c>
      <c r="AG355" s="134">
        <v>3875000</v>
      </c>
      <c r="AH355" s="134">
        <v>3875000</v>
      </c>
      <c r="AI355" s="134">
        <v>3875000</v>
      </c>
      <c r="AJ355" s="134">
        <v>3875000</v>
      </c>
      <c r="AK355" s="134">
        <v>3875000</v>
      </c>
      <c r="AL355" s="134">
        <v>3875000</v>
      </c>
      <c r="AM355" s="134">
        <v>3875000</v>
      </c>
      <c r="AN355" s="53">
        <f t="shared" si="35"/>
        <v>46500000</v>
      </c>
      <c r="AO355" s="55">
        <f t="shared" si="36"/>
        <v>290625000</v>
      </c>
      <c r="AP355" s="310"/>
    </row>
    <row r="356" spans="1:42" outlineLevel="1" x14ac:dyDescent="0.25">
      <c r="A356" s="128"/>
      <c r="B356" s="128"/>
      <c r="C356" s="128"/>
      <c r="D356" s="397" t="s">
        <v>88</v>
      </c>
      <c r="E356" s="398" t="s">
        <v>953</v>
      </c>
      <c r="F356" s="132"/>
      <c r="G356" s="128" t="s">
        <v>560</v>
      </c>
      <c r="H356" s="304" t="s">
        <v>1244</v>
      </c>
      <c r="I356" s="131">
        <v>45108</v>
      </c>
      <c r="J356" s="131">
        <v>45028</v>
      </c>
      <c r="K356" s="132" t="s">
        <v>814</v>
      </c>
      <c r="L356" s="132">
        <v>120</v>
      </c>
      <c r="M356" s="128" t="s">
        <v>94</v>
      </c>
      <c r="N356" s="133" t="s">
        <v>66</v>
      </c>
      <c r="O356" s="132">
        <v>0</v>
      </c>
      <c r="P356" s="420"/>
      <c r="Q356" s="128" t="s">
        <v>1517</v>
      </c>
      <c r="R356" s="306" t="str">
        <f t="shared" si="33"/>
        <v>627</v>
      </c>
      <c r="S356" s="306" t="str">
        <f t="shared" si="34"/>
        <v>1905</v>
      </c>
      <c r="T356" s="132" t="s">
        <v>823</v>
      </c>
      <c r="U356" s="128"/>
      <c r="V356" s="51"/>
      <c r="W356" s="307">
        <v>465000000</v>
      </c>
      <c r="X356" s="308">
        <v>6458333.333333333</v>
      </c>
      <c r="Y356" s="134">
        <v>3875000</v>
      </c>
      <c r="Z356" s="134"/>
      <c r="AA356" s="287">
        <v>251875000</v>
      </c>
      <c r="AB356" s="134">
        <v>3875000</v>
      </c>
      <c r="AC356" s="53">
        <v>3875000</v>
      </c>
      <c r="AD356" s="134">
        <v>3875000</v>
      </c>
      <c r="AE356" s="134">
        <v>3875000</v>
      </c>
      <c r="AF356" s="134">
        <v>3875000</v>
      </c>
      <c r="AG356" s="134">
        <v>3875000</v>
      </c>
      <c r="AH356" s="134">
        <v>3875000</v>
      </c>
      <c r="AI356" s="134">
        <v>3875000</v>
      </c>
      <c r="AJ356" s="134">
        <v>3875000</v>
      </c>
      <c r="AK356" s="134">
        <v>3875000</v>
      </c>
      <c r="AL356" s="134">
        <v>3875000</v>
      </c>
      <c r="AM356" s="134">
        <v>3875000</v>
      </c>
      <c r="AN356" s="53">
        <f t="shared" si="35"/>
        <v>46500000</v>
      </c>
      <c r="AO356" s="55">
        <f t="shared" si="36"/>
        <v>205375000</v>
      </c>
      <c r="AP356" s="310"/>
    </row>
    <row r="357" spans="1:42" outlineLevel="1" x14ac:dyDescent="0.25">
      <c r="A357" s="128"/>
      <c r="B357" s="128"/>
      <c r="C357" s="128"/>
      <c r="D357" s="397" t="s">
        <v>88</v>
      </c>
      <c r="E357" s="398" t="s">
        <v>954</v>
      </c>
      <c r="F357" s="132"/>
      <c r="G357" s="128" t="s">
        <v>1523</v>
      </c>
      <c r="H357" s="304" t="s">
        <v>1244</v>
      </c>
      <c r="I357" s="131">
        <v>45108</v>
      </c>
      <c r="J357" s="131">
        <v>45028</v>
      </c>
      <c r="K357" s="132" t="s">
        <v>814</v>
      </c>
      <c r="L357" s="132">
        <v>120</v>
      </c>
      <c r="M357" s="128" t="s">
        <v>94</v>
      </c>
      <c r="N357" s="133" t="s">
        <v>66</v>
      </c>
      <c r="O357" s="132">
        <v>0</v>
      </c>
      <c r="P357" s="420"/>
      <c r="Q357" s="128" t="s">
        <v>1517</v>
      </c>
      <c r="R357" s="306" t="str">
        <f t="shared" si="33"/>
        <v>627</v>
      </c>
      <c r="S357" s="306" t="str">
        <f t="shared" si="34"/>
        <v>1905</v>
      </c>
      <c r="T357" s="132" t="s">
        <v>823</v>
      </c>
      <c r="U357" s="128"/>
      <c r="V357" s="51"/>
      <c r="W357" s="307">
        <v>515000000</v>
      </c>
      <c r="X357" s="308">
        <v>7152777.777777778</v>
      </c>
      <c r="Y357" s="134">
        <v>4291666.666666667</v>
      </c>
      <c r="Z357" s="134"/>
      <c r="AA357" s="287">
        <v>278958334</v>
      </c>
      <c r="AB357" s="134">
        <v>4291666.666666667</v>
      </c>
      <c r="AC357" s="53">
        <v>4291666.666666667</v>
      </c>
      <c r="AD357" s="134">
        <v>4291666.666666667</v>
      </c>
      <c r="AE357" s="134">
        <v>4291666.666666667</v>
      </c>
      <c r="AF357" s="134">
        <v>4291666.666666667</v>
      </c>
      <c r="AG357" s="134">
        <v>4291666.666666667</v>
      </c>
      <c r="AH357" s="134">
        <v>4291666.666666667</v>
      </c>
      <c r="AI357" s="134">
        <v>4291666.666666667</v>
      </c>
      <c r="AJ357" s="134">
        <v>4291666.666666667</v>
      </c>
      <c r="AK357" s="134">
        <v>4291666.666666667</v>
      </c>
      <c r="AL357" s="134">
        <v>4291666.666666667</v>
      </c>
      <c r="AM357" s="134">
        <v>4291666.666666667</v>
      </c>
      <c r="AN357" s="53">
        <f t="shared" si="35"/>
        <v>51499999.999999993</v>
      </c>
      <c r="AO357" s="55">
        <f t="shared" si="36"/>
        <v>227458334</v>
      </c>
      <c r="AP357" s="310"/>
    </row>
    <row r="358" spans="1:42" outlineLevel="1" x14ac:dyDescent="0.25">
      <c r="A358" s="128"/>
      <c r="B358" s="128"/>
      <c r="C358" s="128"/>
      <c r="D358" s="397" t="s">
        <v>88</v>
      </c>
      <c r="E358" s="398" t="s">
        <v>89</v>
      </c>
      <c r="F358" s="132"/>
      <c r="G358" s="128" t="s">
        <v>1524</v>
      </c>
      <c r="H358" s="304" t="s">
        <v>756</v>
      </c>
      <c r="I358" s="131">
        <v>45414</v>
      </c>
      <c r="J358" s="131">
        <v>45444</v>
      </c>
      <c r="K358" s="132" t="s">
        <v>783</v>
      </c>
      <c r="L358" s="132">
        <v>120</v>
      </c>
      <c r="M358" s="128" t="s">
        <v>94</v>
      </c>
      <c r="N358" s="133" t="s">
        <v>66</v>
      </c>
      <c r="O358" s="132">
        <v>0</v>
      </c>
      <c r="P358" s="420"/>
      <c r="Q358" s="128" t="s">
        <v>1517</v>
      </c>
      <c r="R358" s="306" t="str">
        <f t="shared" si="33"/>
        <v>627</v>
      </c>
      <c r="S358" s="306" t="str">
        <f t="shared" si="34"/>
        <v>1905</v>
      </c>
      <c r="T358" s="132" t="s">
        <v>823</v>
      </c>
      <c r="U358" s="128"/>
      <c r="V358" s="51"/>
      <c r="W358" s="307">
        <v>37962963</v>
      </c>
      <c r="X358" s="308">
        <v>632716.05000000005</v>
      </c>
      <c r="Y358" s="134">
        <v>316358.02500000002</v>
      </c>
      <c r="Z358" s="134"/>
      <c r="AA358" s="287">
        <v>25941358</v>
      </c>
      <c r="AB358" s="134">
        <v>316358.02500000002</v>
      </c>
      <c r="AC358" s="53">
        <v>316358.02500000002</v>
      </c>
      <c r="AD358" s="134">
        <v>316358.02500000002</v>
      </c>
      <c r="AE358" s="134">
        <v>316358.02500000002</v>
      </c>
      <c r="AF358" s="134">
        <v>316358.02500000002</v>
      </c>
      <c r="AG358" s="134">
        <v>316358.02500000002</v>
      </c>
      <c r="AH358" s="134">
        <v>316358.02500000002</v>
      </c>
      <c r="AI358" s="134">
        <v>316358.02500000002</v>
      </c>
      <c r="AJ358" s="134">
        <v>316358.02500000002</v>
      </c>
      <c r="AK358" s="134">
        <v>316358.02500000002</v>
      </c>
      <c r="AL358" s="134">
        <v>316358.02500000002</v>
      </c>
      <c r="AM358" s="134">
        <v>316358.02500000002</v>
      </c>
      <c r="AN358" s="53">
        <f t="shared" si="35"/>
        <v>3796296.2999999993</v>
      </c>
      <c r="AO358" s="55">
        <f t="shared" si="36"/>
        <v>22145061.699999999</v>
      </c>
      <c r="AP358" s="310"/>
    </row>
    <row r="359" spans="1:42" outlineLevel="1" x14ac:dyDescent="0.25">
      <c r="A359" s="128"/>
      <c r="B359" s="128"/>
      <c r="C359" s="128"/>
      <c r="D359" s="397" t="s">
        <v>88</v>
      </c>
      <c r="E359" s="398" t="s">
        <v>91</v>
      </c>
      <c r="F359" s="132"/>
      <c r="G359" s="128" t="s">
        <v>1525</v>
      </c>
      <c r="H359" s="304" t="s">
        <v>756</v>
      </c>
      <c r="I359" s="131">
        <v>45414</v>
      </c>
      <c r="J359" s="131">
        <v>45444</v>
      </c>
      <c r="K359" s="132" t="s">
        <v>783</v>
      </c>
      <c r="L359" s="132">
        <v>120</v>
      </c>
      <c r="M359" s="128" t="s">
        <v>94</v>
      </c>
      <c r="N359" s="133" t="s">
        <v>66</v>
      </c>
      <c r="O359" s="132">
        <v>0</v>
      </c>
      <c r="P359" s="420"/>
      <c r="Q359" s="128" t="s">
        <v>1517</v>
      </c>
      <c r="R359" s="306" t="str">
        <f t="shared" si="33"/>
        <v>627</v>
      </c>
      <c r="S359" s="306" t="str">
        <f t="shared" si="34"/>
        <v>1905</v>
      </c>
      <c r="T359" s="132" t="s">
        <v>823</v>
      </c>
      <c r="U359" s="128"/>
      <c r="V359" s="51"/>
      <c r="W359" s="307">
        <v>37962963</v>
      </c>
      <c r="X359" s="308">
        <v>632716.05000000005</v>
      </c>
      <c r="Y359" s="134">
        <v>316358.02500000002</v>
      </c>
      <c r="Z359" s="134"/>
      <c r="AA359" s="287">
        <v>25941358</v>
      </c>
      <c r="AB359" s="134">
        <v>316358.02500000002</v>
      </c>
      <c r="AC359" s="53">
        <v>316358.02500000002</v>
      </c>
      <c r="AD359" s="134">
        <v>316358.02500000002</v>
      </c>
      <c r="AE359" s="134">
        <v>316358.02500000002</v>
      </c>
      <c r="AF359" s="134">
        <v>316358.02500000002</v>
      </c>
      <c r="AG359" s="134">
        <v>316358.02500000002</v>
      </c>
      <c r="AH359" s="134">
        <v>316358.02500000002</v>
      </c>
      <c r="AI359" s="134">
        <v>316358.02500000002</v>
      </c>
      <c r="AJ359" s="134">
        <v>316358.02500000002</v>
      </c>
      <c r="AK359" s="134">
        <v>316358.02500000002</v>
      </c>
      <c r="AL359" s="134">
        <v>316358.02500000002</v>
      </c>
      <c r="AM359" s="134">
        <v>316358.02500000002</v>
      </c>
      <c r="AN359" s="53">
        <f t="shared" si="35"/>
        <v>3796296.2999999993</v>
      </c>
      <c r="AO359" s="55">
        <f t="shared" si="36"/>
        <v>22145061.699999999</v>
      </c>
      <c r="AP359" s="310"/>
    </row>
    <row r="360" spans="1:42" outlineLevel="1" x14ac:dyDescent="0.25">
      <c r="A360" s="128"/>
      <c r="B360" s="128"/>
      <c r="C360" s="128"/>
      <c r="D360" s="397" t="s">
        <v>88</v>
      </c>
      <c r="E360" s="398" t="s">
        <v>1008</v>
      </c>
      <c r="F360" s="132"/>
      <c r="G360" s="128" t="s">
        <v>633</v>
      </c>
      <c r="H360" s="304" t="s">
        <v>1244</v>
      </c>
      <c r="I360" s="131">
        <v>45736</v>
      </c>
      <c r="J360" s="131">
        <v>45748</v>
      </c>
      <c r="K360" s="132" t="s">
        <v>783</v>
      </c>
      <c r="L360" s="132">
        <v>120</v>
      </c>
      <c r="M360" s="128" t="s">
        <v>94</v>
      </c>
      <c r="N360" s="133" t="s">
        <v>66</v>
      </c>
      <c r="O360" s="132">
        <v>0</v>
      </c>
      <c r="P360" s="420"/>
      <c r="Q360" s="128" t="s">
        <v>1517</v>
      </c>
      <c r="R360" s="306" t="str">
        <f t="shared" si="33"/>
        <v>627</v>
      </c>
      <c r="S360" s="306" t="str">
        <f t="shared" si="34"/>
        <v>1905</v>
      </c>
      <c r="T360" s="132" t="s">
        <v>823</v>
      </c>
      <c r="U360" s="128"/>
      <c r="V360" s="51"/>
      <c r="W360" s="307">
        <v>290000000</v>
      </c>
      <c r="X360" s="308">
        <v>4833333.333333333</v>
      </c>
      <c r="Y360" s="134">
        <v>2416666.6666666665</v>
      </c>
      <c r="Z360" s="134"/>
      <c r="AA360" s="287">
        <v>246500000</v>
      </c>
      <c r="AB360" s="134">
        <v>2416666.6666666665</v>
      </c>
      <c r="AC360" s="53">
        <v>2416666.6666666665</v>
      </c>
      <c r="AD360" s="134">
        <v>2416666.6666666665</v>
      </c>
      <c r="AE360" s="134">
        <v>2416666.6666666665</v>
      </c>
      <c r="AF360" s="134">
        <v>2416666.6666666665</v>
      </c>
      <c r="AG360" s="134">
        <v>2416666.6666666665</v>
      </c>
      <c r="AH360" s="134">
        <v>2416666.6666666665</v>
      </c>
      <c r="AI360" s="134">
        <v>2416666.6666666665</v>
      </c>
      <c r="AJ360" s="134">
        <v>2416666.6666666665</v>
      </c>
      <c r="AK360" s="134">
        <v>2416666.6666666665</v>
      </c>
      <c r="AL360" s="134">
        <v>2416666.6666666665</v>
      </c>
      <c r="AM360" s="134">
        <v>2416666.6666666665</v>
      </c>
      <c r="AN360" s="53">
        <f t="shared" si="35"/>
        <v>29000000.000000004</v>
      </c>
      <c r="AO360" s="55">
        <f t="shared" si="36"/>
        <v>217500000</v>
      </c>
      <c r="AP360" s="310"/>
    </row>
    <row r="361" spans="1:42" outlineLevel="1" x14ac:dyDescent="0.25">
      <c r="A361" s="128"/>
      <c r="B361" s="128"/>
      <c r="C361" s="128"/>
      <c r="D361" s="397" t="s">
        <v>88</v>
      </c>
      <c r="E361" s="398" t="s">
        <v>1009</v>
      </c>
      <c r="F361" s="132"/>
      <c r="G361" s="128" t="s">
        <v>634</v>
      </c>
      <c r="H361" s="304" t="s">
        <v>1244</v>
      </c>
      <c r="I361" s="131">
        <v>45737</v>
      </c>
      <c r="J361" s="131">
        <v>45748</v>
      </c>
      <c r="K361" s="132" t="s">
        <v>783</v>
      </c>
      <c r="L361" s="132">
        <v>120</v>
      </c>
      <c r="M361" s="128" t="s">
        <v>94</v>
      </c>
      <c r="N361" s="133" t="s">
        <v>66</v>
      </c>
      <c r="O361" s="132">
        <v>0</v>
      </c>
      <c r="P361" s="420"/>
      <c r="Q361" s="128" t="s">
        <v>1517</v>
      </c>
      <c r="R361" s="306" t="str">
        <f t="shared" si="33"/>
        <v>627</v>
      </c>
      <c r="S361" s="306" t="str">
        <f t="shared" si="34"/>
        <v>1905</v>
      </c>
      <c r="T361" s="132" t="s">
        <v>823</v>
      </c>
      <c r="U361" s="128"/>
      <c r="V361" s="51"/>
      <c r="W361" s="307">
        <v>37962963</v>
      </c>
      <c r="X361" s="308">
        <v>632716.05000000005</v>
      </c>
      <c r="Y361" s="134">
        <v>316358.02500000002</v>
      </c>
      <c r="Z361" s="134"/>
      <c r="AA361" s="287">
        <v>32268519</v>
      </c>
      <c r="AB361" s="134">
        <v>316358.02500000002</v>
      </c>
      <c r="AC361" s="53">
        <v>316358.02500000002</v>
      </c>
      <c r="AD361" s="134">
        <v>316358.02500000002</v>
      </c>
      <c r="AE361" s="134">
        <v>316358.02500000002</v>
      </c>
      <c r="AF361" s="134">
        <v>316358.02500000002</v>
      </c>
      <c r="AG361" s="134">
        <v>316358.02500000002</v>
      </c>
      <c r="AH361" s="134">
        <v>316358.02500000002</v>
      </c>
      <c r="AI361" s="134">
        <v>316358.02500000002</v>
      </c>
      <c r="AJ361" s="134">
        <v>316358.02500000002</v>
      </c>
      <c r="AK361" s="134">
        <v>316358.02500000002</v>
      </c>
      <c r="AL361" s="134">
        <v>316358.02500000002</v>
      </c>
      <c r="AM361" s="134">
        <v>316358.02500000002</v>
      </c>
      <c r="AN361" s="53">
        <f t="shared" si="35"/>
        <v>3796296.2999999993</v>
      </c>
      <c r="AO361" s="55">
        <f t="shared" si="36"/>
        <v>28472222.699999999</v>
      </c>
      <c r="AP361" s="310"/>
    </row>
    <row r="362" spans="1:42" outlineLevel="1" x14ac:dyDescent="0.25">
      <c r="A362" s="128"/>
      <c r="B362" s="128"/>
      <c r="C362" s="128"/>
      <c r="D362" s="397" t="s">
        <v>88</v>
      </c>
      <c r="E362" s="398" t="s">
        <v>788</v>
      </c>
      <c r="F362" s="132"/>
      <c r="G362" s="128" t="s">
        <v>789</v>
      </c>
      <c r="H362" s="304" t="s">
        <v>1244</v>
      </c>
      <c r="I362" s="131">
        <v>45826</v>
      </c>
      <c r="J362" s="131">
        <v>45839</v>
      </c>
      <c r="K362" s="132" t="s">
        <v>717</v>
      </c>
      <c r="L362" s="132">
        <v>120</v>
      </c>
      <c r="M362" s="128" t="s">
        <v>94</v>
      </c>
      <c r="N362" s="133" t="s">
        <v>66</v>
      </c>
      <c r="O362" s="132">
        <v>0</v>
      </c>
      <c r="P362" s="420"/>
      <c r="Q362" s="128" t="s">
        <v>1517</v>
      </c>
      <c r="R362" s="306" t="str">
        <f t="shared" si="33"/>
        <v>627</v>
      </c>
      <c r="S362" s="306" t="str">
        <f t="shared" si="34"/>
        <v>1905</v>
      </c>
      <c r="T362" s="132" t="s">
        <v>823</v>
      </c>
      <c r="U362" s="128"/>
      <c r="V362" s="51"/>
      <c r="W362" s="307">
        <v>37962963</v>
      </c>
      <c r="X362" s="308">
        <v>1054526.75</v>
      </c>
      <c r="Y362" s="134">
        <v>316358.02500000002</v>
      </c>
      <c r="Z362" s="134"/>
      <c r="AA362" s="287">
        <v>31635802</v>
      </c>
      <c r="AB362" s="134">
        <v>316358.02500000002</v>
      </c>
      <c r="AC362" s="53">
        <v>316358.02500000002</v>
      </c>
      <c r="AD362" s="134">
        <v>316358.02500000002</v>
      </c>
      <c r="AE362" s="134">
        <v>316358.02500000002</v>
      </c>
      <c r="AF362" s="134">
        <v>316358.02500000002</v>
      </c>
      <c r="AG362" s="134">
        <v>316358.02500000002</v>
      </c>
      <c r="AH362" s="134">
        <v>316358.02500000002</v>
      </c>
      <c r="AI362" s="134">
        <v>316358.02500000002</v>
      </c>
      <c r="AJ362" s="134">
        <v>316358.02500000002</v>
      </c>
      <c r="AK362" s="134">
        <v>316358.02500000002</v>
      </c>
      <c r="AL362" s="134">
        <v>316358.02500000002</v>
      </c>
      <c r="AM362" s="134">
        <v>316358.02500000002</v>
      </c>
      <c r="AN362" s="53">
        <f t="shared" si="35"/>
        <v>3796296.2999999993</v>
      </c>
      <c r="AO362" s="55">
        <f t="shared" si="36"/>
        <v>27839505.699999999</v>
      </c>
      <c r="AP362" s="310"/>
    </row>
    <row r="363" spans="1:42" outlineLevel="1" x14ac:dyDescent="0.25">
      <c r="A363" s="128"/>
      <c r="B363" s="128"/>
      <c r="C363" s="128"/>
      <c r="D363" s="397" t="s">
        <v>88</v>
      </c>
      <c r="E363" s="398" t="s">
        <v>790</v>
      </c>
      <c r="F363" s="132"/>
      <c r="G363" s="128" t="s">
        <v>791</v>
      </c>
      <c r="H363" s="304" t="s">
        <v>1244</v>
      </c>
      <c r="I363" s="131">
        <v>45826</v>
      </c>
      <c r="J363" s="131">
        <v>45839</v>
      </c>
      <c r="K363" s="132" t="s">
        <v>717</v>
      </c>
      <c r="L363" s="132">
        <v>120</v>
      </c>
      <c r="M363" s="128" t="s">
        <v>94</v>
      </c>
      <c r="N363" s="133" t="s">
        <v>66</v>
      </c>
      <c r="O363" s="132">
        <v>0</v>
      </c>
      <c r="P363" s="420"/>
      <c r="Q363" s="128" t="s">
        <v>1517</v>
      </c>
      <c r="R363" s="306" t="str">
        <f t="shared" si="33"/>
        <v>627</v>
      </c>
      <c r="S363" s="306" t="str">
        <f t="shared" si="34"/>
        <v>1905</v>
      </c>
      <c r="T363" s="132" t="s">
        <v>823</v>
      </c>
      <c r="U363" s="128"/>
      <c r="V363" s="51"/>
      <c r="W363" s="307">
        <v>37962963</v>
      </c>
      <c r="X363" s="308">
        <v>1054526.75</v>
      </c>
      <c r="Y363" s="134">
        <v>316358.02500000002</v>
      </c>
      <c r="Z363" s="134"/>
      <c r="AA363" s="287">
        <v>31635802</v>
      </c>
      <c r="AB363" s="134">
        <v>316358.02500000002</v>
      </c>
      <c r="AC363" s="53">
        <v>316358.02500000002</v>
      </c>
      <c r="AD363" s="134">
        <v>316358.02500000002</v>
      </c>
      <c r="AE363" s="134">
        <v>316358.02500000002</v>
      </c>
      <c r="AF363" s="134">
        <v>316358.02500000002</v>
      </c>
      <c r="AG363" s="134">
        <v>316358.02500000002</v>
      </c>
      <c r="AH363" s="134">
        <v>316358.02500000002</v>
      </c>
      <c r="AI363" s="134">
        <v>316358.02500000002</v>
      </c>
      <c r="AJ363" s="134">
        <v>316358.02500000002</v>
      </c>
      <c r="AK363" s="134">
        <v>316358.02500000002</v>
      </c>
      <c r="AL363" s="134">
        <v>316358.02500000002</v>
      </c>
      <c r="AM363" s="134">
        <v>316358.02500000002</v>
      </c>
      <c r="AN363" s="53">
        <f t="shared" si="35"/>
        <v>3796296.2999999993</v>
      </c>
      <c r="AO363" s="55">
        <f t="shared" si="36"/>
        <v>27839505.699999999</v>
      </c>
      <c r="AP363" s="310"/>
    </row>
    <row r="364" spans="1:42" outlineLevel="1" x14ac:dyDescent="0.25">
      <c r="A364" s="128"/>
      <c r="B364" s="128"/>
      <c r="C364" s="128"/>
      <c r="D364" s="397" t="s">
        <v>88</v>
      </c>
      <c r="E364" s="398" t="s">
        <v>792</v>
      </c>
      <c r="F364" s="132"/>
      <c r="G364" s="128" t="s">
        <v>793</v>
      </c>
      <c r="H364" s="304" t="s">
        <v>1244</v>
      </c>
      <c r="I364" s="131">
        <v>45826</v>
      </c>
      <c r="J364" s="131">
        <v>45839</v>
      </c>
      <c r="K364" s="132" t="s">
        <v>717</v>
      </c>
      <c r="L364" s="132">
        <v>120</v>
      </c>
      <c r="M364" s="128" t="s">
        <v>94</v>
      </c>
      <c r="N364" s="133" t="s">
        <v>66</v>
      </c>
      <c r="O364" s="132">
        <v>0</v>
      </c>
      <c r="P364" s="420"/>
      <c r="Q364" s="128" t="s">
        <v>1517</v>
      </c>
      <c r="R364" s="306" t="str">
        <f t="shared" si="33"/>
        <v>627</v>
      </c>
      <c r="S364" s="306" t="str">
        <f t="shared" si="34"/>
        <v>1905</v>
      </c>
      <c r="T364" s="132" t="s">
        <v>823</v>
      </c>
      <c r="U364" s="128"/>
      <c r="V364" s="51"/>
      <c r="W364" s="307">
        <v>39000000</v>
      </c>
      <c r="X364" s="308">
        <v>1083333.3333333333</v>
      </c>
      <c r="Y364" s="134">
        <v>325000</v>
      </c>
      <c r="Z364" s="134"/>
      <c r="AA364" s="287">
        <v>32500000</v>
      </c>
      <c r="AB364" s="134">
        <v>325000</v>
      </c>
      <c r="AC364" s="53">
        <v>325000</v>
      </c>
      <c r="AD364" s="134">
        <v>325000</v>
      </c>
      <c r="AE364" s="134">
        <v>325000</v>
      </c>
      <c r="AF364" s="134">
        <v>325000</v>
      </c>
      <c r="AG364" s="134">
        <v>325000</v>
      </c>
      <c r="AH364" s="134">
        <v>325000</v>
      </c>
      <c r="AI364" s="134">
        <v>325000</v>
      </c>
      <c r="AJ364" s="134">
        <v>325000</v>
      </c>
      <c r="AK364" s="134">
        <v>325000</v>
      </c>
      <c r="AL364" s="134">
        <v>325000</v>
      </c>
      <c r="AM364" s="134">
        <v>325000</v>
      </c>
      <c r="AN364" s="53">
        <f t="shared" si="35"/>
        <v>3900000</v>
      </c>
      <c r="AO364" s="55">
        <f t="shared" si="36"/>
        <v>28600000</v>
      </c>
      <c r="AP364" s="310"/>
    </row>
    <row r="365" spans="1:42" outlineLevel="1" x14ac:dyDescent="0.25">
      <c r="A365" s="128"/>
      <c r="B365" s="128"/>
      <c r="C365" s="128"/>
      <c r="D365" s="397" t="s">
        <v>173</v>
      </c>
      <c r="E365" s="398" t="s">
        <v>875</v>
      </c>
      <c r="F365" s="132"/>
      <c r="G365" s="128" t="s">
        <v>570</v>
      </c>
      <c r="H365" s="304" t="s">
        <v>1244</v>
      </c>
      <c r="I365" s="131">
        <v>44515</v>
      </c>
      <c r="J365" s="131">
        <v>44515</v>
      </c>
      <c r="K365" s="132" t="s">
        <v>783</v>
      </c>
      <c r="L365" s="132">
        <v>120</v>
      </c>
      <c r="M365" s="128" t="s">
        <v>94</v>
      </c>
      <c r="N365" s="133" t="s">
        <v>66</v>
      </c>
      <c r="O365" s="132">
        <v>0</v>
      </c>
      <c r="P365" s="420"/>
      <c r="Q365" s="128" t="s">
        <v>1518</v>
      </c>
      <c r="R365" s="306" t="str">
        <f t="shared" si="33"/>
        <v>627</v>
      </c>
      <c r="S365" s="306" t="str">
        <f t="shared" si="34"/>
        <v>1904</v>
      </c>
      <c r="T365" s="132" t="s">
        <v>821</v>
      </c>
      <c r="U365" s="128"/>
      <c r="V365" s="51"/>
      <c r="W365" s="307">
        <v>53350000</v>
      </c>
      <c r="X365" s="308">
        <v>889166.66666666663</v>
      </c>
      <c r="Y365" s="134">
        <v>444583.33333333331</v>
      </c>
      <c r="Z365" s="134"/>
      <c r="AA365" s="287">
        <v>8891667</v>
      </c>
      <c r="AB365" s="134">
        <v>444583.33333333331</v>
      </c>
      <c r="AC365" s="53">
        <v>444583.33333333331</v>
      </c>
      <c r="AD365" s="134">
        <v>444583.33333333331</v>
      </c>
      <c r="AE365" s="134">
        <v>444583.33333333331</v>
      </c>
      <c r="AF365" s="134">
        <v>444583.33333333331</v>
      </c>
      <c r="AG365" s="134">
        <v>444583.33333333331</v>
      </c>
      <c r="AH365" s="134">
        <v>444583.33333333331</v>
      </c>
      <c r="AI365" s="134">
        <v>444583.33333333331</v>
      </c>
      <c r="AJ365" s="134">
        <v>444583.33333333331</v>
      </c>
      <c r="AK365" s="134">
        <v>444583.33333333331</v>
      </c>
      <c r="AL365" s="134">
        <v>444583.33333333331</v>
      </c>
      <c r="AM365" s="134">
        <v>444583.33333333331</v>
      </c>
      <c r="AN365" s="53">
        <f t="shared" si="35"/>
        <v>5335000</v>
      </c>
      <c r="AO365" s="55">
        <f t="shared" si="36"/>
        <v>3556667</v>
      </c>
      <c r="AP365" s="310"/>
    </row>
    <row r="366" spans="1:42" outlineLevel="1" x14ac:dyDescent="0.25">
      <c r="A366" s="128"/>
      <c r="B366" s="128"/>
      <c r="C366" s="128"/>
      <c r="D366" s="397" t="s">
        <v>173</v>
      </c>
      <c r="E366" s="398" t="s">
        <v>1001</v>
      </c>
      <c r="F366" s="132"/>
      <c r="G366" s="128" t="s">
        <v>626</v>
      </c>
      <c r="H366" s="304" t="s">
        <v>1244</v>
      </c>
      <c r="I366" s="131">
        <v>45616</v>
      </c>
      <c r="J366" s="131">
        <v>45627</v>
      </c>
      <c r="K366" s="132" t="s">
        <v>717</v>
      </c>
      <c r="L366" s="132">
        <v>120</v>
      </c>
      <c r="M366" s="128" t="s">
        <v>94</v>
      </c>
      <c r="N366" s="133" t="s">
        <v>66</v>
      </c>
      <c r="O366" s="132">
        <v>0</v>
      </c>
      <c r="P366" s="420"/>
      <c r="Q366" s="128" t="s">
        <v>1518</v>
      </c>
      <c r="R366" s="306" t="str">
        <f t="shared" si="33"/>
        <v>627</v>
      </c>
      <c r="S366" s="306" t="str">
        <f t="shared" si="34"/>
        <v>1904</v>
      </c>
      <c r="T366" s="132" t="s">
        <v>821</v>
      </c>
      <c r="U366" s="128"/>
      <c r="V366" s="51"/>
      <c r="W366" s="307">
        <v>85000000</v>
      </c>
      <c r="X366" s="308">
        <v>2361111.111111111</v>
      </c>
      <c r="Y366" s="134">
        <v>708333.33333333337</v>
      </c>
      <c r="Z366" s="134"/>
      <c r="AA366" s="287">
        <v>54305556</v>
      </c>
      <c r="AB366" s="134">
        <v>708333.33333333337</v>
      </c>
      <c r="AC366" s="53">
        <v>708333.33333333337</v>
      </c>
      <c r="AD366" s="134">
        <v>708333.33333333337</v>
      </c>
      <c r="AE366" s="134">
        <v>708333.33333333337</v>
      </c>
      <c r="AF366" s="134">
        <v>708333.33333333337</v>
      </c>
      <c r="AG366" s="134">
        <v>708333.33333333337</v>
      </c>
      <c r="AH366" s="134">
        <v>708333.33333333337</v>
      </c>
      <c r="AI366" s="134">
        <v>708333.33333333337</v>
      </c>
      <c r="AJ366" s="134">
        <v>708333.33333333337</v>
      </c>
      <c r="AK366" s="134">
        <v>708333.33333333337</v>
      </c>
      <c r="AL366" s="134">
        <v>708333.33333333337</v>
      </c>
      <c r="AM366" s="134">
        <v>708333.33333333337</v>
      </c>
      <c r="AN366" s="53">
        <f t="shared" si="35"/>
        <v>8499999.9999999981</v>
      </c>
      <c r="AO366" s="55">
        <f t="shared" si="36"/>
        <v>45805556</v>
      </c>
      <c r="AP366" s="310"/>
    </row>
    <row r="367" spans="1:42" outlineLevel="1" x14ac:dyDescent="0.25">
      <c r="A367" s="128"/>
      <c r="B367" s="128"/>
      <c r="C367" s="128"/>
      <c r="D367" s="397" t="s">
        <v>173</v>
      </c>
      <c r="E367" s="398" t="s">
        <v>796</v>
      </c>
      <c r="F367" s="132"/>
      <c r="G367" s="128" t="s">
        <v>797</v>
      </c>
      <c r="H367" s="304" t="s">
        <v>1244</v>
      </c>
      <c r="I367" s="131">
        <v>45876</v>
      </c>
      <c r="J367" s="131">
        <v>45901</v>
      </c>
      <c r="K367" s="132" t="s">
        <v>783</v>
      </c>
      <c r="L367" s="132">
        <v>120</v>
      </c>
      <c r="M367" s="128" t="s">
        <v>94</v>
      </c>
      <c r="N367" s="133" t="s">
        <v>66</v>
      </c>
      <c r="O367" s="132">
        <v>0</v>
      </c>
      <c r="P367" s="420"/>
      <c r="Q367" s="128" t="s">
        <v>1518</v>
      </c>
      <c r="R367" s="306" t="str">
        <f t="shared" si="33"/>
        <v>627</v>
      </c>
      <c r="S367" s="306" t="str">
        <f t="shared" si="34"/>
        <v>1904</v>
      </c>
      <c r="T367" s="132" t="s">
        <v>821</v>
      </c>
      <c r="U367" s="128"/>
      <c r="V367" s="51"/>
      <c r="W367" s="307">
        <v>162458000</v>
      </c>
      <c r="X367" s="308">
        <v>2707633.3333333335</v>
      </c>
      <c r="Y367" s="134">
        <v>1353816.6666666667</v>
      </c>
      <c r="Z367" s="134"/>
      <c r="AA367" s="287">
        <v>151627467</v>
      </c>
      <c r="AB367" s="134">
        <v>1353816.6666666667</v>
      </c>
      <c r="AC367" s="53">
        <v>1353816.6666666667</v>
      </c>
      <c r="AD367" s="134">
        <v>1353816.6666666667</v>
      </c>
      <c r="AE367" s="134">
        <v>1353816.6666666667</v>
      </c>
      <c r="AF367" s="134">
        <v>1353816.6666666667</v>
      </c>
      <c r="AG367" s="134">
        <v>1353816.6666666667</v>
      </c>
      <c r="AH367" s="134">
        <v>1353816.6666666667</v>
      </c>
      <c r="AI367" s="134">
        <v>1353816.6666666667</v>
      </c>
      <c r="AJ367" s="134">
        <v>1353816.6666666667</v>
      </c>
      <c r="AK367" s="134">
        <v>1353816.6666666667</v>
      </c>
      <c r="AL367" s="134">
        <v>1353816.6666666667</v>
      </c>
      <c r="AM367" s="134">
        <v>1353816.6666666667</v>
      </c>
      <c r="AN367" s="53">
        <f t="shared" si="35"/>
        <v>16245799.999999998</v>
      </c>
      <c r="AO367" s="55">
        <f t="shared" si="36"/>
        <v>135381667</v>
      </c>
      <c r="AP367" s="310"/>
    </row>
    <row r="368" spans="1:42" outlineLevel="1" x14ac:dyDescent="0.25">
      <c r="A368" s="128"/>
      <c r="B368" s="128"/>
      <c r="C368" s="128"/>
      <c r="D368" s="397" t="s">
        <v>64</v>
      </c>
      <c r="E368" s="398" t="s">
        <v>853</v>
      </c>
      <c r="F368" s="132"/>
      <c r="G368" s="128" t="s">
        <v>580</v>
      </c>
      <c r="H368" s="304" t="s">
        <v>1244</v>
      </c>
      <c r="I368" s="131">
        <v>44228</v>
      </c>
      <c r="J368" s="131">
        <v>44228</v>
      </c>
      <c r="K368" s="132" t="s">
        <v>783</v>
      </c>
      <c r="L368" s="305" t="s">
        <v>1230</v>
      </c>
      <c r="M368" s="128" t="s">
        <v>94</v>
      </c>
      <c r="N368" s="133" t="s">
        <v>66</v>
      </c>
      <c r="O368" s="132">
        <v>0</v>
      </c>
      <c r="P368" s="420"/>
      <c r="Q368" s="128" t="s">
        <v>1519</v>
      </c>
      <c r="R368" s="306" t="str">
        <f t="shared" si="33"/>
        <v>627</v>
      </c>
      <c r="S368" s="306" t="str">
        <f t="shared" si="34"/>
        <v>1909</v>
      </c>
      <c r="T368" s="132" t="s">
        <v>824</v>
      </c>
      <c r="U368" s="128"/>
      <c r="V368" s="51"/>
      <c r="W368" s="307"/>
      <c r="X368" s="308">
        <v>7033333.333333333</v>
      </c>
      <c r="Y368" s="134">
        <v>0</v>
      </c>
      <c r="Z368" s="134"/>
      <c r="AA368" s="287">
        <v>7033333</v>
      </c>
      <c r="AB368" s="134">
        <v>0</v>
      </c>
      <c r="AC368" s="53">
        <v>0</v>
      </c>
      <c r="AD368" s="134">
        <v>0</v>
      </c>
      <c r="AE368" s="134">
        <v>0</v>
      </c>
      <c r="AF368" s="134">
        <v>0</v>
      </c>
      <c r="AG368" s="134">
        <v>0</v>
      </c>
      <c r="AH368" s="134">
        <v>0</v>
      </c>
      <c r="AI368" s="134">
        <v>0</v>
      </c>
      <c r="AJ368" s="134">
        <v>0</v>
      </c>
      <c r="AK368" s="134">
        <v>0</v>
      </c>
      <c r="AL368" s="134">
        <v>0</v>
      </c>
      <c r="AM368" s="134">
        <v>0</v>
      </c>
      <c r="AN368" s="53">
        <f t="shared" si="35"/>
        <v>0</v>
      </c>
      <c r="AO368" s="55">
        <f t="shared" si="36"/>
        <v>7033333</v>
      </c>
      <c r="AP368" s="310"/>
    </row>
    <row r="369" spans="1:42" outlineLevel="1" x14ac:dyDescent="0.25">
      <c r="A369" s="128"/>
      <c r="B369" s="128"/>
      <c r="C369" s="128"/>
      <c r="D369" s="397" t="s">
        <v>64</v>
      </c>
      <c r="E369" s="398" t="s">
        <v>854</v>
      </c>
      <c r="F369" s="132"/>
      <c r="G369" s="128" t="s">
        <v>581</v>
      </c>
      <c r="H369" s="304" t="s">
        <v>1244</v>
      </c>
      <c r="I369" s="131">
        <v>44228</v>
      </c>
      <c r="J369" s="131">
        <v>44228</v>
      </c>
      <c r="K369" s="132" t="s">
        <v>783</v>
      </c>
      <c r="L369" s="305" t="s">
        <v>1230</v>
      </c>
      <c r="M369" s="128" t="s">
        <v>94</v>
      </c>
      <c r="N369" s="133" t="s">
        <v>66</v>
      </c>
      <c r="O369" s="132">
        <v>0</v>
      </c>
      <c r="P369" s="420"/>
      <c r="Q369" s="128" t="s">
        <v>1519</v>
      </c>
      <c r="R369" s="306" t="str">
        <f t="shared" si="33"/>
        <v>627</v>
      </c>
      <c r="S369" s="306" t="str">
        <f t="shared" si="34"/>
        <v>1909</v>
      </c>
      <c r="T369" s="132" t="s">
        <v>824</v>
      </c>
      <c r="U369" s="128"/>
      <c r="V369" s="51"/>
      <c r="W369" s="307"/>
      <c r="X369" s="308">
        <v>2585000</v>
      </c>
      <c r="Y369" s="134">
        <v>0</v>
      </c>
      <c r="Z369" s="134"/>
      <c r="AA369" s="287">
        <v>2585000</v>
      </c>
      <c r="AB369" s="134">
        <v>0</v>
      </c>
      <c r="AC369" s="53">
        <v>0</v>
      </c>
      <c r="AD369" s="134">
        <v>0</v>
      </c>
      <c r="AE369" s="134">
        <v>0</v>
      </c>
      <c r="AF369" s="134">
        <v>0</v>
      </c>
      <c r="AG369" s="134">
        <v>0</v>
      </c>
      <c r="AH369" s="134">
        <v>0</v>
      </c>
      <c r="AI369" s="134">
        <v>0</v>
      </c>
      <c r="AJ369" s="134">
        <v>0</v>
      </c>
      <c r="AK369" s="134">
        <v>0</v>
      </c>
      <c r="AL369" s="134">
        <v>0</v>
      </c>
      <c r="AM369" s="134">
        <v>0</v>
      </c>
      <c r="AN369" s="53">
        <f t="shared" si="35"/>
        <v>0</v>
      </c>
      <c r="AO369" s="55">
        <f t="shared" si="36"/>
        <v>2585000</v>
      </c>
      <c r="AP369" s="310"/>
    </row>
    <row r="370" spans="1:42" outlineLevel="1" x14ac:dyDescent="0.25">
      <c r="A370" s="128"/>
      <c r="B370" s="128"/>
      <c r="C370" s="128"/>
      <c r="D370" s="397" t="s">
        <v>64</v>
      </c>
      <c r="E370" s="398" t="s">
        <v>857</v>
      </c>
      <c r="F370" s="132"/>
      <c r="G370" s="128" t="s">
        <v>582</v>
      </c>
      <c r="H370" s="304" t="s">
        <v>1244</v>
      </c>
      <c r="I370" s="131">
        <v>44327</v>
      </c>
      <c r="J370" s="131">
        <v>44327</v>
      </c>
      <c r="K370" s="132" t="s">
        <v>783</v>
      </c>
      <c r="L370" s="305" t="s">
        <v>1230</v>
      </c>
      <c r="M370" s="128" t="s">
        <v>94</v>
      </c>
      <c r="N370" s="133" t="s">
        <v>66</v>
      </c>
      <c r="O370" s="132">
        <v>0</v>
      </c>
      <c r="P370" s="420"/>
      <c r="Q370" s="128" t="s">
        <v>1519</v>
      </c>
      <c r="R370" s="306" t="str">
        <f t="shared" si="33"/>
        <v>627</v>
      </c>
      <c r="S370" s="306" t="str">
        <f t="shared" si="34"/>
        <v>1909</v>
      </c>
      <c r="T370" s="132" t="s">
        <v>824</v>
      </c>
      <c r="U370" s="128"/>
      <c r="V370" s="51"/>
      <c r="W370" s="307"/>
      <c r="X370" s="308">
        <v>2751791.6666666665</v>
      </c>
      <c r="Y370" s="134">
        <v>0</v>
      </c>
      <c r="Z370" s="134"/>
      <c r="AA370" s="287">
        <v>11007167</v>
      </c>
      <c r="AB370" s="134">
        <v>0</v>
      </c>
      <c r="AC370" s="53">
        <v>0</v>
      </c>
      <c r="AD370" s="134">
        <v>0</v>
      </c>
      <c r="AE370" s="134">
        <v>0</v>
      </c>
      <c r="AF370" s="134">
        <v>0</v>
      </c>
      <c r="AG370" s="134">
        <v>0</v>
      </c>
      <c r="AH370" s="134">
        <v>0</v>
      </c>
      <c r="AI370" s="134">
        <v>0</v>
      </c>
      <c r="AJ370" s="134">
        <v>0</v>
      </c>
      <c r="AK370" s="134">
        <v>0</v>
      </c>
      <c r="AL370" s="134">
        <v>0</v>
      </c>
      <c r="AM370" s="134">
        <v>0</v>
      </c>
      <c r="AN370" s="53">
        <f t="shared" si="35"/>
        <v>0</v>
      </c>
      <c r="AO370" s="55">
        <f t="shared" si="36"/>
        <v>11007167</v>
      </c>
      <c r="AP370" s="310"/>
    </row>
    <row r="371" spans="1:42" outlineLevel="1" x14ac:dyDescent="0.25">
      <c r="A371" s="128"/>
      <c r="B371" s="128"/>
      <c r="C371" s="128"/>
      <c r="D371" s="397" t="s">
        <v>64</v>
      </c>
      <c r="E371" s="398" t="s">
        <v>878</v>
      </c>
      <c r="F371" s="132"/>
      <c r="G371" s="128" t="s">
        <v>583</v>
      </c>
      <c r="H371" s="304" t="s">
        <v>1244</v>
      </c>
      <c r="I371" s="131">
        <v>44561</v>
      </c>
      <c r="J371" s="131">
        <v>44561</v>
      </c>
      <c r="K371" s="132" t="s">
        <v>814</v>
      </c>
      <c r="L371" s="305" t="s">
        <v>1230</v>
      </c>
      <c r="M371" s="128" t="s">
        <v>94</v>
      </c>
      <c r="N371" s="133" t="s">
        <v>66</v>
      </c>
      <c r="O371" s="132">
        <v>0</v>
      </c>
      <c r="P371" s="420"/>
      <c r="Q371" s="128" t="s">
        <v>1519</v>
      </c>
      <c r="R371" s="306" t="str">
        <f t="shared" si="33"/>
        <v>627</v>
      </c>
      <c r="S371" s="306" t="str">
        <f t="shared" si="34"/>
        <v>1909</v>
      </c>
      <c r="T371" s="132" t="s">
        <v>824</v>
      </c>
      <c r="U371" s="128"/>
      <c r="V371" s="51"/>
      <c r="W371" s="307"/>
      <c r="X371" s="308">
        <v>4550000</v>
      </c>
      <c r="Y371" s="134">
        <v>0</v>
      </c>
      <c r="Z371" s="134"/>
      <c r="AA371" s="287">
        <v>104650000</v>
      </c>
      <c r="AB371" s="134">
        <v>0</v>
      </c>
      <c r="AC371" s="53">
        <v>0</v>
      </c>
      <c r="AD371" s="134">
        <v>0</v>
      </c>
      <c r="AE371" s="134">
        <v>0</v>
      </c>
      <c r="AF371" s="134">
        <v>0</v>
      </c>
      <c r="AG371" s="134">
        <v>0</v>
      </c>
      <c r="AH371" s="134">
        <v>0</v>
      </c>
      <c r="AI371" s="134">
        <v>0</v>
      </c>
      <c r="AJ371" s="134">
        <v>0</v>
      </c>
      <c r="AK371" s="134">
        <v>0</v>
      </c>
      <c r="AL371" s="134">
        <v>0</v>
      </c>
      <c r="AM371" s="134">
        <v>0</v>
      </c>
      <c r="AN371" s="53">
        <f t="shared" si="35"/>
        <v>0</v>
      </c>
      <c r="AO371" s="55">
        <f t="shared" si="36"/>
        <v>104650000</v>
      </c>
      <c r="AP371" s="310"/>
    </row>
    <row r="372" spans="1:42" outlineLevel="1" x14ac:dyDescent="0.25">
      <c r="A372" s="128"/>
      <c r="B372" s="128"/>
      <c r="C372" s="128"/>
      <c r="D372" s="397" t="s">
        <v>64</v>
      </c>
      <c r="E372" s="398" t="s">
        <v>646</v>
      </c>
      <c r="F372" s="132"/>
      <c r="G372" s="128" t="s">
        <v>65</v>
      </c>
      <c r="H372" s="304" t="s">
        <v>756</v>
      </c>
      <c r="I372" s="131">
        <v>45141</v>
      </c>
      <c r="J372" s="131">
        <v>45108</v>
      </c>
      <c r="K372" s="132" t="s">
        <v>717</v>
      </c>
      <c r="L372" s="132">
        <v>300</v>
      </c>
      <c r="M372" s="128" t="s">
        <v>94</v>
      </c>
      <c r="N372" s="133" t="s">
        <v>66</v>
      </c>
      <c r="O372" s="132">
        <v>0</v>
      </c>
      <c r="P372" s="420"/>
      <c r="Q372" s="128" t="s">
        <v>1519</v>
      </c>
      <c r="R372" s="306" t="str">
        <f t="shared" si="33"/>
        <v>627</v>
      </c>
      <c r="S372" s="306" t="str">
        <f t="shared" si="34"/>
        <v>1909</v>
      </c>
      <c r="T372" s="132" t="s">
        <v>824</v>
      </c>
      <c r="U372" s="128"/>
      <c r="V372" s="51"/>
      <c r="W372" s="307">
        <v>102096978</v>
      </c>
      <c r="X372" s="308">
        <v>2836027.1666666665</v>
      </c>
      <c r="Y372" s="134">
        <v>340323.26</v>
      </c>
      <c r="Z372" s="134"/>
      <c r="AA372" s="287">
        <v>17016163</v>
      </c>
      <c r="AB372" s="134">
        <v>340323.26</v>
      </c>
      <c r="AC372" s="53">
        <v>340323.26</v>
      </c>
      <c r="AD372" s="134">
        <v>340323.26</v>
      </c>
      <c r="AE372" s="134">
        <v>340323.26</v>
      </c>
      <c r="AF372" s="134">
        <v>340323.26</v>
      </c>
      <c r="AG372" s="134">
        <v>340323.26</v>
      </c>
      <c r="AH372" s="134">
        <v>340323.26</v>
      </c>
      <c r="AI372" s="134">
        <v>340323.26</v>
      </c>
      <c r="AJ372" s="134">
        <v>340323.26</v>
      </c>
      <c r="AK372" s="134">
        <v>340323.26</v>
      </c>
      <c r="AL372" s="134">
        <v>340323.26</v>
      </c>
      <c r="AM372" s="134">
        <v>340323.26</v>
      </c>
      <c r="AN372" s="53">
        <f t="shared" si="35"/>
        <v>4083879.1199999992</v>
      </c>
      <c r="AO372" s="55">
        <f t="shared" si="36"/>
        <v>12932283.880000001</v>
      </c>
      <c r="AP372" s="310"/>
    </row>
    <row r="373" spans="1:42" outlineLevel="1" x14ac:dyDescent="0.25">
      <c r="A373" s="128"/>
      <c r="B373" s="128"/>
      <c r="C373" s="128"/>
      <c r="D373" s="397" t="s">
        <v>64</v>
      </c>
      <c r="E373" s="398" t="s">
        <v>958</v>
      </c>
      <c r="F373" s="132"/>
      <c r="G373" s="128" t="s">
        <v>585</v>
      </c>
      <c r="H373" s="304" t="s">
        <v>756</v>
      </c>
      <c r="I373" s="131">
        <v>45141</v>
      </c>
      <c r="J373" s="131">
        <v>45108</v>
      </c>
      <c r="K373" s="132" t="s">
        <v>717</v>
      </c>
      <c r="L373" s="132">
        <v>144</v>
      </c>
      <c r="M373" s="128" t="s">
        <v>94</v>
      </c>
      <c r="N373" s="133" t="s">
        <v>66</v>
      </c>
      <c r="O373" s="132">
        <v>0</v>
      </c>
      <c r="P373" s="420"/>
      <c r="Q373" s="128" t="s">
        <v>1519</v>
      </c>
      <c r="R373" s="306" t="str">
        <f t="shared" si="33"/>
        <v>627</v>
      </c>
      <c r="S373" s="306" t="str">
        <f t="shared" si="34"/>
        <v>1909</v>
      </c>
      <c r="T373" s="132" t="s">
        <v>824</v>
      </c>
      <c r="U373" s="128"/>
      <c r="V373" s="51"/>
      <c r="W373" s="307">
        <v>195672934</v>
      </c>
      <c r="X373" s="308">
        <v>5435359.277777778</v>
      </c>
      <c r="Y373" s="134">
        <v>1358839.8194444445</v>
      </c>
      <c r="Z373" s="134"/>
      <c r="AA373" s="287">
        <v>32612156</v>
      </c>
      <c r="AB373" s="134">
        <v>1358839.8194444445</v>
      </c>
      <c r="AC373" s="53">
        <v>1358839.8194444445</v>
      </c>
      <c r="AD373" s="134">
        <v>1358839.8194444445</v>
      </c>
      <c r="AE373" s="134">
        <v>1358839.8194444445</v>
      </c>
      <c r="AF373" s="134">
        <v>1358839.8194444445</v>
      </c>
      <c r="AG373" s="134">
        <v>1358839.8194444445</v>
      </c>
      <c r="AH373" s="134">
        <v>1358839.8194444445</v>
      </c>
      <c r="AI373" s="134">
        <v>1358839.8194444445</v>
      </c>
      <c r="AJ373" s="134">
        <v>1358839.8194444445</v>
      </c>
      <c r="AK373" s="134">
        <v>1358839.8194444445</v>
      </c>
      <c r="AL373" s="134">
        <v>1358839.8194444445</v>
      </c>
      <c r="AM373" s="134">
        <v>1358839.8194444445</v>
      </c>
      <c r="AN373" s="53">
        <f t="shared" si="35"/>
        <v>16306077.83333333</v>
      </c>
      <c r="AO373" s="55">
        <f t="shared" si="36"/>
        <v>16306078.16666667</v>
      </c>
      <c r="AP373" s="310"/>
    </row>
    <row r="374" spans="1:42" outlineLevel="1" x14ac:dyDescent="0.25">
      <c r="A374" s="128"/>
      <c r="B374" s="128"/>
      <c r="C374" s="128"/>
      <c r="D374" s="397" t="s">
        <v>64</v>
      </c>
      <c r="E374" s="398" t="s">
        <v>647</v>
      </c>
      <c r="F374" s="132"/>
      <c r="G374" s="128" t="s">
        <v>67</v>
      </c>
      <c r="H374" s="304" t="s">
        <v>756</v>
      </c>
      <c r="I374" s="131">
        <v>45141</v>
      </c>
      <c r="J374" s="131">
        <v>45108</v>
      </c>
      <c r="K374" s="132" t="s">
        <v>717</v>
      </c>
      <c r="L374" s="132">
        <v>120</v>
      </c>
      <c r="M374" s="128" t="s">
        <v>94</v>
      </c>
      <c r="N374" s="133" t="s">
        <v>66</v>
      </c>
      <c r="O374" s="132">
        <v>0</v>
      </c>
      <c r="P374" s="420"/>
      <c r="Q374" s="128" t="s">
        <v>1519</v>
      </c>
      <c r="R374" s="306" t="str">
        <f t="shared" ref="R374:R414" si="41">LEFT(T374,3)</f>
        <v>627</v>
      </c>
      <c r="S374" s="306" t="str">
        <f t="shared" ref="S374:S414" si="42">RIGHT(T374,4)</f>
        <v>1909</v>
      </c>
      <c r="T374" s="132" t="s">
        <v>824</v>
      </c>
      <c r="U374" s="128"/>
      <c r="V374" s="51"/>
      <c r="W374" s="307">
        <v>53030000</v>
      </c>
      <c r="X374" s="308">
        <v>1473055.5555555555</v>
      </c>
      <c r="Y374" s="134">
        <v>441916.66666666669</v>
      </c>
      <c r="Z374" s="134"/>
      <c r="AA374" s="287">
        <v>8838333</v>
      </c>
      <c r="AB374" s="134">
        <v>441916.66666666669</v>
      </c>
      <c r="AC374" s="53">
        <v>441916.66666666669</v>
      </c>
      <c r="AD374" s="134">
        <v>441916.66666666669</v>
      </c>
      <c r="AE374" s="134">
        <v>441916.66666666669</v>
      </c>
      <c r="AF374" s="134">
        <v>441916.66666666669</v>
      </c>
      <c r="AG374" s="134">
        <v>441916.66666666669</v>
      </c>
      <c r="AH374" s="134">
        <v>441916.66666666669</v>
      </c>
      <c r="AI374" s="134">
        <v>441916.66666666669</v>
      </c>
      <c r="AJ374" s="134">
        <v>441916.66666666669</v>
      </c>
      <c r="AK374" s="134">
        <v>441916.66666666669</v>
      </c>
      <c r="AL374" s="134">
        <v>441916.66666666669</v>
      </c>
      <c r="AM374" s="134">
        <v>441916.66666666669</v>
      </c>
      <c r="AN374" s="53">
        <f t="shared" ref="AN374:AN414" si="43">SUM(AB374:AM374)</f>
        <v>5303000</v>
      </c>
      <c r="AO374" s="55">
        <f t="shared" ref="AO374:AO414" si="44">AA374-AN374</f>
        <v>3535333</v>
      </c>
      <c r="AP374" s="310"/>
    </row>
    <row r="375" spans="1:42" outlineLevel="1" x14ac:dyDescent="0.25">
      <c r="A375" s="128"/>
      <c r="B375" s="128"/>
      <c r="C375" s="128"/>
      <c r="D375" s="397" t="s">
        <v>64</v>
      </c>
      <c r="E375" s="398" t="s">
        <v>648</v>
      </c>
      <c r="F375" s="132"/>
      <c r="G375" s="128" t="s">
        <v>68</v>
      </c>
      <c r="H375" s="304" t="s">
        <v>756</v>
      </c>
      <c r="I375" s="131">
        <v>45141</v>
      </c>
      <c r="J375" s="131">
        <v>45141</v>
      </c>
      <c r="K375" s="132" t="s">
        <v>717</v>
      </c>
      <c r="L375" s="132">
        <v>240</v>
      </c>
      <c r="M375" s="128" t="s">
        <v>94</v>
      </c>
      <c r="N375" s="133" t="s">
        <v>66</v>
      </c>
      <c r="O375" s="132">
        <v>0</v>
      </c>
      <c r="P375" s="420"/>
      <c r="Q375" s="128" t="s">
        <v>1519</v>
      </c>
      <c r="R375" s="306" t="str">
        <f t="shared" si="41"/>
        <v>627</v>
      </c>
      <c r="S375" s="306" t="str">
        <f t="shared" si="42"/>
        <v>1909</v>
      </c>
      <c r="T375" s="132" t="s">
        <v>824</v>
      </c>
      <c r="U375" s="128"/>
      <c r="V375" s="51"/>
      <c r="W375" s="307">
        <v>81154545</v>
      </c>
      <c r="X375" s="308">
        <v>2254292.9166666665</v>
      </c>
      <c r="Y375" s="134">
        <v>338143.9375</v>
      </c>
      <c r="Z375" s="134"/>
      <c r="AA375" s="287">
        <v>15780050</v>
      </c>
      <c r="AB375" s="134">
        <v>338143.9375</v>
      </c>
      <c r="AC375" s="53">
        <v>338143.9375</v>
      </c>
      <c r="AD375" s="134">
        <v>338143.9375</v>
      </c>
      <c r="AE375" s="134">
        <v>338143.9375</v>
      </c>
      <c r="AF375" s="134">
        <v>338143.9375</v>
      </c>
      <c r="AG375" s="134">
        <v>338143.9375</v>
      </c>
      <c r="AH375" s="134">
        <v>338143.9375</v>
      </c>
      <c r="AI375" s="134">
        <v>338143.9375</v>
      </c>
      <c r="AJ375" s="134">
        <v>338143.9375</v>
      </c>
      <c r="AK375" s="134">
        <v>338143.9375</v>
      </c>
      <c r="AL375" s="134">
        <v>338143.9375</v>
      </c>
      <c r="AM375" s="134">
        <v>338143.9375</v>
      </c>
      <c r="AN375" s="53">
        <f t="shared" si="43"/>
        <v>4057727.25</v>
      </c>
      <c r="AO375" s="55">
        <f t="shared" si="44"/>
        <v>11722322.75</v>
      </c>
      <c r="AP375" s="310"/>
    </row>
    <row r="376" spans="1:42" s="105" customFormat="1" outlineLevel="1" x14ac:dyDescent="0.25">
      <c r="A376" s="128"/>
      <c r="B376" s="128"/>
      <c r="C376" s="128"/>
      <c r="D376" s="397" t="s">
        <v>64</v>
      </c>
      <c r="E376" s="398" t="s">
        <v>1039</v>
      </c>
      <c r="F376" s="132"/>
      <c r="G376" s="128" t="s">
        <v>260</v>
      </c>
      <c r="H376" s="304" t="s">
        <v>756</v>
      </c>
      <c r="I376" s="131">
        <v>45170</v>
      </c>
      <c r="J376" s="131">
        <v>45170</v>
      </c>
      <c r="K376" s="132" t="s">
        <v>1526</v>
      </c>
      <c r="L376" s="132">
        <v>240</v>
      </c>
      <c r="M376" s="128" t="s">
        <v>94</v>
      </c>
      <c r="N376" s="133" t="s">
        <v>66</v>
      </c>
      <c r="O376" s="132">
        <v>0</v>
      </c>
      <c r="P376" s="420"/>
      <c r="Q376" s="128" t="s">
        <v>1519</v>
      </c>
      <c r="R376" s="306" t="str">
        <f t="shared" si="41"/>
        <v>627</v>
      </c>
      <c r="S376" s="306" t="str">
        <f t="shared" si="42"/>
        <v>1909</v>
      </c>
      <c r="T376" s="132" t="s">
        <v>824</v>
      </c>
      <c r="U376" s="128"/>
      <c r="V376" s="51"/>
      <c r="W376" s="307">
        <v>6445602086</v>
      </c>
      <c r="X376" s="308">
        <v>35808900.477777779</v>
      </c>
      <c r="Y376" s="134">
        <v>26856675.358333334</v>
      </c>
      <c r="Z376" s="134"/>
      <c r="AA376" s="287">
        <v>5442952872</v>
      </c>
      <c r="AB376" s="134">
        <v>26856675.358333334</v>
      </c>
      <c r="AC376" s="53">
        <v>26856675.358333334</v>
      </c>
      <c r="AD376" s="134">
        <v>26856675.358333334</v>
      </c>
      <c r="AE376" s="134">
        <v>26856675.358333334</v>
      </c>
      <c r="AF376" s="134">
        <v>26856675.358333334</v>
      </c>
      <c r="AG376" s="134">
        <v>26856675.358333334</v>
      </c>
      <c r="AH376" s="134">
        <v>26856675.358333334</v>
      </c>
      <c r="AI376" s="134">
        <v>26856675.358333334</v>
      </c>
      <c r="AJ376" s="134">
        <v>26856675.358333334</v>
      </c>
      <c r="AK376" s="134">
        <v>26856675.358333334</v>
      </c>
      <c r="AL376" s="134">
        <v>26856675.358333334</v>
      </c>
      <c r="AM376" s="134">
        <v>26856675.358333334</v>
      </c>
      <c r="AN376" s="53">
        <f t="shared" si="43"/>
        <v>322280104.30000013</v>
      </c>
      <c r="AO376" s="55">
        <f t="shared" si="44"/>
        <v>5120672767.6999998</v>
      </c>
      <c r="AP376" s="310"/>
    </row>
    <row r="377" spans="1:42" outlineLevel="1" x14ac:dyDescent="0.25">
      <c r="A377" s="128"/>
      <c r="B377" s="128"/>
      <c r="C377" s="128"/>
      <c r="D377" s="397" t="s">
        <v>64</v>
      </c>
      <c r="E377" s="398" t="s">
        <v>975</v>
      </c>
      <c r="F377" s="132"/>
      <c r="G377" s="128" t="s">
        <v>586</v>
      </c>
      <c r="H377" s="304" t="s">
        <v>756</v>
      </c>
      <c r="I377" s="131">
        <v>45292</v>
      </c>
      <c r="J377" s="131">
        <v>45323</v>
      </c>
      <c r="K377" s="132" t="s">
        <v>783</v>
      </c>
      <c r="L377" s="132">
        <v>300</v>
      </c>
      <c r="M377" s="128" t="s">
        <v>94</v>
      </c>
      <c r="N377" s="133" t="s">
        <v>66</v>
      </c>
      <c r="O377" s="132">
        <v>0</v>
      </c>
      <c r="P377" s="420"/>
      <c r="Q377" s="128" t="s">
        <v>1519</v>
      </c>
      <c r="R377" s="306" t="str">
        <f t="shared" si="41"/>
        <v>627</v>
      </c>
      <c r="S377" s="306" t="str">
        <f t="shared" si="42"/>
        <v>1909</v>
      </c>
      <c r="T377" s="132" t="s">
        <v>824</v>
      </c>
      <c r="U377" s="128"/>
      <c r="V377" s="51"/>
      <c r="W377" s="307">
        <v>62000000</v>
      </c>
      <c r="X377" s="308">
        <v>1033333.3333333334</v>
      </c>
      <c r="Y377" s="134">
        <v>206666.66666666666</v>
      </c>
      <c r="Z377" s="134"/>
      <c r="AA377" s="287">
        <v>38233333</v>
      </c>
      <c r="AB377" s="134">
        <v>206666.66666666666</v>
      </c>
      <c r="AC377" s="53">
        <v>206666.66666666666</v>
      </c>
      <c r="AD377" s="134">
        <v>206666.66666666666</v>
      </c>
      <c r="AE377" s="134">
        <v>206666.66666666666</v>
      </c>
      <c r="AF377" s="134">
        <v>206666.66666666666</v>
      </c>
      <c r="AG377" s="134">
        <v>206666.66666666666</v>
      </c>
      <c r="AH377" s="134">
        <v>206666.66666666666</v>
      </c>
      <c r="AI377" s="134">
        <v>206666.66666666666</v>
      </c>
      <c r="AJ377" s="134">
        <v>206666.66666666666</v>
      </c>
      <c r="AK377" s="134">
        <v>206666.66666666666</v>
      </c>
      <c r="AL377" s="134">
        <v>206666.66666666666</v>
      </c>
      <c r="AM377" s="134">
        <v>206666.66666666666</v>
      </c>
      <c r="AN377" s="53">
        <f t="shared" si="43"/>
        <v>2480000</v>
      </c>
      <c r="AO377" s="55">
        <f t="shared" si="44"/>
        <v>35753333</v>
      </c>
      <c r="AP377" s="310"/>
    </row>
    <row r="378" spans="1:42" outlineLevel="1" x14ac:dyDescent="0.25">
      <c r="A378" s="128"/>
      <c r="B378" s="128"/>
      <c r="C378" s="128"/>
      <c r="D378" s="397" t="s">
        <v>64</v>
      </c>
      <c r="E378" s="398" t="s">
        <v>978</v>
      </c>
      <c r="F378" s="132"/>
      <c r="G378" s="128" t="s">
        <v>589</v>
      </c>
      <c r="H378" s="304" t="s">
        <v>756</v>
      </c>
      <c r="I378" s="131">
        <v>45292</v>
      </c>
      <c r="J378" s="131">
        <v>45323</v>
      </c>
      <c r="K378" s="132" t="s">
        <v>783</v>
      </c>
      <c r="L378" s="132">
        <v>300</v>
      </c>
      <c r="M378" s="128" t="s">
        <v>94</v>
      </c>
      <c r="N378" s="133" t="s">
        <v>66</v>
      </c>
      <c r="O378" s="132">
        <v>0</v>
      </c>
      <c r="P378" s="420"/>
      <c r="Q378" s="128" t="s">
        <v>1519</v>
      </c>
      <c r="R378" s="306" t="str">
        <f t="shared" si="41"/>
        <v>627</v>
      </c>
      <c r="S378" s="306" t="str">
        <f t="shared" si="42"/>
        <v>1909</v>
      </c>
      <c r="T378" s="132" t="s">
        <v>824</v>
      </c>
      <c r="U378" s="128"/>
      <c r="V378" s="51"/>
      <c r="W378" s="307">
        <v>62000000</v>
      </c>
      <c r="X378" s="308">
        <v>1033333.3333333334</v>
      </c>
      <c r="Y378" s="134">
        <v>206666.66666666666</v>
      </c>
      <c r="Z378" s="134"/>
      <c r="AA378" s="287">
        <v>38233333</v>
      </c>
      <c r="AB378" s="134">
        <v>206666.66666666666</v>
      </c>
      <c r="AC378" s="53">
        <v>206666.66666666666</v>
      </c>
      <c r="AD378" s="134">
        <v>206666.66666666666</v>
      </c>
      <c r="AE378" s="134">
        <v>206666.66666666666</v>
      </c>
      <c r="AF378" s="134">
        <v>206666.66666666666</v>
      </c>
      <c r="AG378" s="134">
        <v>206666.66666666666</v>
      </c>
      <c r="AH378" s="134">
        <v>206666.66666666666</v>
      </c>
      <c r="AI378" s="134">
        <v>206666.66666666666</v>
      </c>
      <c r="AJ378" s="134">
        <v>206666.66666666666</v>
      </c>
      <c r="AK378" s="134">
        <v>206666.66666666666</v>
      </c>
      <c r="AL378" s="134">
        <v>206666.66666666666</v>
      </c>
      <c r="AM378" s="134">
        <v>206666.66666666666</v>
      </c>
      <c r="AN378" s="53">
        <f t="shared" si="43"/>
        <v>2480000</v>
      </c>
      <c r="AO378" s="55">
        <f t="shared" si="44"/>
        <v>35753333</v>
      </c>
      <c r="AP378" s="310"/>
    </row>
    <row r="379" spans="1:42" s="105" customFormat="1" outlineLevel="1" x14ac:dyDescent="0.25">
      <c r="A379" s="128"/>
      <c r="B379" s="128"/>
      <c r="C379" s="128"/>
      <c r="D379" s="397" t="s">
        <v>64</v>
      </c>
      <c r="E379" s="398" t="s">
        <v>1040</v>
      </c>
      <c r="F379" s="132"/>
      <c r="G379" s="128" t="s">
        <v>261</v>
      </c>
      <c r="H379" s="304" t="s">
        <v>756</v>
      </c>
      <c r="I379" s="131">
        <v>45352</v>
      </c>
      <c r="J379" s="131">
        <v>45383</v>
      </c>
      <c r="K379" s="132" t="s">
        <v>1526</v>
      </c>
      <c r="L379" s="132">
        <v>240</v>
      </c>
      <c r="M379" s="128" t="s">
        <v>94</v>
      </c>
      <c r="N379" s="133" t="s">
        <v>66</v>
      </c>
      <c r="O379" s="132">
        <v>0</v>
      </c>
      <c r="P379" s="420"/>
      <c r="Q379" s="128" t="s">
        <v>1519</v>
      </c>
      <c r="R379" s="306" t="str">
        <f t="shared" si="41"/>
        <v>627</v>
      </c>
      <c r="S379" s="306" t="str">
        <f t="shared" si="42"/>
        <v>1909</v>
      </c>
      <c r="T379" s="132" t="s">
        <v>824</v>
      </c>
      <c r="U379" s="128"/>
      <c r="V379" s="51"/>
      <c r="W379" s="307">
        <v>22957791544</v>
      </c>
      <c r="X379" s="308">
        <v>127543286.35555555</v>
      </c>
      <c r="Y379" s="134">
        <v>95657464.766666666</v>
      </c>
      <c r="Z379" s="134"/>
      <c r="AA379" s="287">
        <v>20279382531</v>
      </c>
      <c r="AB379" s="134">
        <v>95657464.766666666</v>
      </c>
      <c r="AC379" s="53">
        <v>95657464.766666666</v>
      </c>
      <c r="AD379" s="134">
        <v>95657464.766666666</v>
      </c>
      <c r="AE379" s="134">
        <v>95657464.766666666</v>
      </c>
      <c r="AF379" s="134">
        <v>95657464.766666666</v>
      </c>
      <c r="AG379" s="134">
        <v>95657464.766666666</v>
      </c>
      <c r="AH379" s="134">
        <v>95657464.766666666</v>
      </c>
      <c r="AI379" s="134">
        <v>95657464.766666666</v>
      </c>
      <c r="AJ379" s="134">
        <v>95657464.766666666</v>
      </c>
      <c r="AK379" s="134">
        <v>95657464.766666666</v>
      </c>
      <c r="AL379" s="134">
        <v>95657464.766666666</v>
      </c>
      <c r="AM379" s="134">
        <v>95657464.766666666</v>
      </c>
      <c r="AN379" s="53">
        <f t="shared" si="43"/>
        <v>1147889577.2</v>
      </c>
      <c r="AO379" s="55">
        <f t="shared" si="44"/>
        <v>19131492953.799999</v>
      </c>
      <c r="AP379" s="310"/>
    </row>
    <row r="380" spans="1:42" outlineLevel="1" x14ac:dyDescent="0.25">
      <c r="A380" s="128"/>
      <c r="B380" s="128"/>
      <c r="C380" s="128"/>
      <c r="D380" s="397" t="s">
        <v>64</v>
      </c>
      <c r="E380" s="398" t="s">
        <v>644</v>
      </c>
      <c r="F380" s="132"/>
      <c r="G380" s="128" t="s">
        <v>75</v>
      </c>
      <c r="H380" s="304" t="s">
        <v>756</v>
      </c>
      <c r="I380" s="131">
        <v>45382</v>
      </c>
      <c r="J380" s="131">
        <v>45383</v>
      </c>
      <c r="K380" s="132" t="s">
        <v>717</v>
      </c>
      <c r="L380" s="132">
        <v>144</v>
      </c>
      <c r="M380" s="128" t="s">
        <v>94</v>
      </c>
      <c r="N380" s="133" t="s">
        <v>66</v>
      </c>
      <c r="O380" s="132">
        <v>0</v>
      </c>
      <c r="P380" s="420"/>
      <c r="Q380" s="128" t="s">
        <v>1519</v>
      </c>
      <c r="R380" s="306" t="str">
        <f t="shared" si="41"/>
        <v>627</v>
      </c>
      <c r="S380" s="306" t="str">
        <f t="shared" si="42"/>
        <v>1909</v>
      </c>
      <c r="T380" s="132" t="s">
        <v>824</v>
      </c>
      <c r="U380" s="128"/>
      <c r="V380" s="51"/>
      <c r="W380" s="307">
        <v>185719645</v>
      </c>
      <c r="X380" s="308">
        <v>5158879.027777778</v>
      </c>
      <c r="Y380" s="134">
        <v>1289719.7569444445</v>
      </c>
      <c r="Z380" s="134"/>
      <c r="AA380" s="287">
        <v>77383186</v>
      </c>
      <c r="AB380" s="134">
        <v>1289719.7569444445</v>
      </c>
      <c r="AC380" s="53">
        <v>1289719.7569444445</v>
      </c>
      <c r="AD380" s="134">
        <v>1289719.7569444445</v>
      </c>
      <c r="AE380" s="134">
        <v>1289719.7569444445</v>
      </c>
      <c r="AF380" s="134">
        <v>1289719.7569444445</v>
      </c>
      <c r="AG380" s="134">
        <v>1289719.7569444445</v>
      </c>
      <c r="AH380" s="134">
        <v>1289719.7569444445</v>
      </c>
      <c r="AI380" s="134">
        <v>1289719.7569444445</v>
      </c>
      <c r="AJ380" s="134">
        <v>1289719.7569444445</v>
      </c>
      <c r="AK380" s="134">
        <v>1289719.7569444445</v>
      </c>
      <c r="AL380" s="134">
        <v>1289719.7569444445</v>
      </c>
      <c r="AM380" s="134">
        <v>1289719.7569444445</v>
      </c>
      <c r="AN380" s="53">
        <f t="shared" si="43"/>
        <v>15476637.08333333</v>
      </c>
      <c r="AO380" s="55">
        <f t="shared" si="44"/>
        <v>61906548.916666672</v>
      </c>
      <c r="AP380" s="310"/>
    </row>
    <row r="381" spans="1:42" outlineLevel="1" x14ac:dyDescent="0.25">
      <c r="A381" s="128"/>
      <c r="B381" s="128"/>
      <c r="C381" s="128"/>
      <c r="D381" s="397" t="s">
        <v>64</v>
      </c>
      <c r="E381" s="398" t="s">
        <v>810</v>
      </c>
      <c r="F381" s="132"/>
      <c r="G381" s="128" t="s">
        <v>811</v>
      </c>
      <c r="H381" s="304" t="s">
        <v>1244</v>
      </c>
      <c r="I381" s="131">
        <v>45900</v>
      </c>
      <c r="J381" s="131">
        <v>45901</v>
      </c>
      <c r="K381" s="132" t="s">
        <v>817</v>
      </c>
      <c r="L381" s="132">
        <v>120</v>
      </c>
      <c r="M381" s="128" t="s">
        <v>94</v>
      </c>
      <c r="N381" s="133" t="s">
        <v>66</v>
      </c>
      <c r="O381" s="132">
        <v>0</v>
      </c>
      <c r="P381" s="420"/>
      <c r="Q381" s="128" t="s">
        <v>1519</v>
      </c>
      <c r="R381" s="306" t="str">
        <f t="shared" si="41"/>
        <v>627</v>
      </c>
      <c r="S381" s="306" t="str">
        <f t="shared" si="42"/>
        <v>1909</v>
      </c>
      <c r="T381" s="132" t="s">
        <v>824</v>
      </c>
      <c r="U381" s="128"/>
      <c r="V381" s="51"/>
      <c r="W381" s="307">
        <v>90591075</v>
      </c>
      <c r="X381" s="308">
        <v>1887314.0625</v>
      </c>
      <c r="Y381" s="134">
        <v>754925.625</v>
      </c>
      <c r="Z381" s="134"/>
      <c r="AA381" s="287">
        <v>83041819</v>
      </c>
      <c r="AB381" s="134">
        <v>754925.625</v>
      </c>
      <c r="AC381" s="53">
        <v>754925.625</v>
      </c>
      <c r="AD381" s="134">
        <v>754925.625</v>
      </c>
      <c r="AE381" s="134">
        <v>754925.625</v>
      </c>
      <c r="AF381" s="134">
        <v>754925.625</v>
      </c>
      <c r="AG381" s="134">
        <v>754925.625</v>
      </c>
      <c r="AH381" s="134">
        <v>754925.625</v>
      </c>
      <c r="AI381" s="134">
        <v>754925.625</v>
      </c>
      <c r="AJ381" s="134">
        <v>754925.625</v>
      </c>
      <c r="AK381" s="134">
        <v>754925.625</v>
      </c>
      <c r="AL381" s="134">
        <v>754925.625</v>
      </c>
      <c r="AM381" s="134">
        <v>754925.625</v>
      </c>
      <c r="AN381" s="53">
        <f t="shared" si="43"/>
        <v>9059107.5</v>
      </c>
      <c r="AO381" s="55">
        <f t="shared" si="44"/>
        <v>73982711.5</v>
      </c>
      <c r="AP381" s="310"/>
    </row>
    <row r="382" spans="1:42" outlineLevel="1" x14ac:dyDescent="0.25">
      <c r="A382" s="128"/>
      <c r="B382" s="128"/>
      <c r="C382" s="128"/>
      <c r="D382" s="397" t="s">
        <v>1527</v>
      </c>
      <c r="E382" s="398" t="s">
        <v>1528</v>
      </c>
      <c r="F382" s="132"/>
      <c r="G382" s="128" t="s">
        <v>1529</v>
      </c>
      <c r="H382" s="304" t="s">
        <v>1293</v>
      </c>
      <c r="I382" s="131">
        <v>45625</v>
      </c>
      <c r="J382" s="131">
        <v>45627</v>
      </c>
      <c r="K382" s="132" t="s">
        <v>1416</v>
      </c>
      <c r="L382" s="132">
        <v>120</v>
      </c>
      <c r="M382" s="128" t="s">
        <v>94</v>
      </c>
      <c r="N382" s="133" t="s">
        <v>66</v>
      </c>
      <c r="O382" s="132">
        <v>0</v>
      </c>
      <c r="P382" s="420"/>
      <c r="Q382" s="128" t="s">
        <v>1530</v>
      </c>
      <c r="R382" s="306" t="str">
        <f t="shared" si="41"/>
        <v>627</v>
      </c>
      <c r="S382" s="306" t="str">
        <f t="shared" si="42"/>
        <v>1905</v>
      </c>
      <c r="T382" s="132" t="s">
        <v>823</v>
      </c>
      <c r="U382" s="128"/>
      <c r="V382" s="51"/>
      <c r="W382" s="307">
        <v>210526315</v>
      </c>
      <c r="X382" s="308">
        <v>15037593.928571429</v>
      </c>
      <c r="Y382" s="134">
        <v>1754385.9583333333</v>
      </c>
      <c r="Z382" s="134"/>
      <c r="AA382" s="287">
        <v>15037594</v>
      </c>
      <c r="AB382" s="134">
        <v>1754385.9583333333</v>
      </c>
      <c r="AC382" s="53">
        <v>1754385.9583333333</v>
      </c>
      <c r="AD382" s="134">
        <v>1754385.9583333333</v>
      </c>
      <c r="AE382" s="134">
        <v>1754385.9583333333</v>
      </c>
      <c r="AF382" s="134">
        <v>1754385.9583333333</v>
      </c>
      <c r="AG382" s="134">
        <v>1754385.9583333333</v>
      </c>
      <c r="AH382" s="134">
        <v>1754385.9583333333</v>
      </c>
      <c r="AI382" s="134">
        <v>1754385.9583333333</v>
      </c>
      <c r="AJ382" s="134">
        <v>1754385.9583333333</v>
      </c>
      <c r="AK382" s="134">
        <v>1754385.9583333333</v>
      </c>
      <c r="AL382" s="134">
        <v>1754385.9583333333</v>
      </c>
      <c r="AM382" s="134">
        <v>1754385.9583333333</v>
      </c>
      <c r="AN382" s="53">
        <f t="shared" si="43"/>
        <v>21052631.5</v>
      </c>
      <c r="AO382" s="55">
        <f t="shared" si="44"/>
        <v>-6015037.5</v>
      </c>
      <c r="AP382" s="313" t="s">
        <v>1514</v>
      </c>
    </row>
    <row r="383" spans="1:42" outlineLevel="1" x14ac:dyDescent="0.25">
      <c r="A383" s="128"/>
      <c r="B383" s="128"/>
      <c r="C383" s="128"/>
      <c r="D383" s="397" t="s">
        <v>1527</v>
      </c>
      <c r="E383" s="398" t="s">
        <v>1531</v>
      </c>
      <c r="F383" s="132"/>
      <c r="G383" s="128" t="s">
        <v>1532</v>
      </c>
      <c r="H383" s="304" t="s">
        <v>1293</v>
      </c>
      <c r="I383" s="131">
        <v>45625</v>
      </c>
      <c r="J383" s="131">
        <v>45627</v>
      </c>
      <c r="K383" s="132" t="s">
        <v>1533</v>
      </c>
      <c r="L383" s="132">
        <v>120</v>
      </c>
      <c r="M383" s="128" t="s">
        <v>94</v>
      </c>
      <c r="N383" s="133" t="s">
        <v>66</v>
      </c>
      <c r="O383" s="132">
        <v>0</v>
      </c>
      <c r="P383" s="420"/>
      <c r="Q383" s="128" t="s">
        <v>1530</v>
      </c>
      <c r="R383" s="306" t="str">
        <f t="shared" si="41"/>
        <v>627</v>
      </c>
      <c r="S383" s="306" t="str">
        <f t="shared" si="42"/>
        <v>1905</v>
      </c>
      <c r="T383" s="132" t="s">
        <v>823</v>
      </c>
      <c r="U383" s="128"/>
      <c r="V383" s="51"/>
      <c r="W383" s="307">
        <v>292916667</v>
      </c>
      <c r="X383" s="308">
        <v>7708333.3421052629</v>
      </c>
      <c r="Y383" s="134">
        <v>2440972.2250000001</v>
      </c>
      <c r="Z383" s="134"/>
      <c r="AA383" s="287">
        <v>192708334</v>
      </c>
      <c r="AB383" s="134">
        <v>2440972.2250000001</v>
      </c>
      <c r="AC383" s="53">
        <v>2440972.2250000001</v>
      </c>
      <c r="AD383" s="134">
        <v>2440972.2250000001</v>
      </c>
      <c r="AE383" s="134">
        <v>2440972.2250000001</v>
      </c>
      <c r="AF383" s="134">
        <v>2440972.2250000001</v>
      </c>
      <c r="AG383" s="134">
        <v>2440972.2250000001</v>
      </c>
      <c r="AH383" s="134">
        <v>2440972.2250000001</v>
      </c>
      <c r="AI383" s="134">
        <v>2440972.2250000001</v>
      </c>
      <c r="AJ383" s="134">
        <v>2440972.2250000001</v>
      </c>
      <c r="AK383" s="134">
        <v>2440972.2250000001</v>
      </c>
      <c r="AL383" s="134">
        <v>2440972.2250000001</v>
      </c>
      <c r="AM383" s="134">
        <v>2440972.2250000001</v>
      </c>
      <c r="AN383" s="53">
        <f t="shared" si="43"/>
        <v>29291666.700000007</v>
      </c>
      <c r="AO383" s="55">
        <f t="shared" si="44"/>
        <v>163416667.29999998</v>
      </c>
      <c r="AP383" s="313" t="s">
        <v>1514</v>
      </c>
    </row>
    <row r="384" spans="1:42" outlineLevel="1" x14ac:dyDescent="0.25">
      <c r="A384" s="128"/>
      <c r="B384" s="128"/>
      <c r="C384" s="128"/>
      <c r="D384" s="397" t="s">
        <v>1527</v>
      </c>
      <c r="E384" s="398" t="s">
        <v>1534</v>
      </c>
      <c r="F384" s="132"/>
      <c r="G384" s="128" t="s">
        <v>1535</v>
      </c>
      <c r="H384" s="304" t="s">
        <v>1293</v>
      </c>
      <c r="I384" s="131">
        <v>45625</v>
      </c>
      <c r="J384" s="131">
        <v>45627</v>
      </c>
      <c r="K384" s="132" t="s">
        <v>1536</v>
      </c>
      <c r="L384" s="132">
        <v>120</v>
      </c>
      <c r="M384" s="128" t="s">
        <v>94</v>
      </c>
      <c r="N384" s="133" t="s">
        <v>66</v>
      </c>
      <c r="O384" s="132">
        <v>0</v>
      </c>
      <c r="P384" s="420"/>
      <c r="Q384" s="128" t="s">
        <v>1530</v>
      </c>
      <c r="R384" s="306" t="str">
        <f t="shared" si="41"/>
        <v>627</v>
      </c>
      <c r="S384" s="306" t="str">
        <f t="shared" si="42"/>
        <v>1905</v>
      </c>
      <c r="T384" s="132" t="s">
        <v>823</v>
      </c>
      <c r="U384" s="128"/>
      <c r="V384" s="51"/>
      <c r="W384" s="307">
        <v>301000000</v>
      </c>
      <c r="X384" s="308">
        <v>7525000</v>
      </c>
      <c r="Y384" s="134">
        <v>2508333.3333333335</v>
      </c>
      <c r="Z384" s="134"/>
      <c r="AA384" s="287">
        <v>203175000</v>
      </c>
      <c r="AB384" s="134">
        <v>2508333.3333333335</v>
      </c>
      <c r="AC384" s="53">
        <v>2508333.3333333335</v>
      </c>
      <c r="AD384" s="134">
        <v>2508333.3333333335</v>
      </c>
      <c r="AE384" s="134">
        <v>2508333.3333333335</v>
      </c>
      <c r="AF384" s="134">
        <v>2508333.3333333335</v>
      </c>
      <c r="AG384" s="134">
        <v>2508333.3333333335</v>
      </c>
      <c r="AH384" s="134">
        <v>2508333.3333333335</v>
      </c>
      <c r="AI384" s="134">
        <v>2508333.3333333335</v>
      </c>
      <c r="AJ384" s="134">
        <v>2508333.3333333335</v>
      </c>
      <c r="AK384" s="134">
        <v>2508333.3333333335</v>
      </c>
      <c r="AL384" s="134">
        <v>2508333.3333333335</v>
      </c>
      <c r="AM384" s="134">
        <v>2508333.3333333335</v>
      </c>
      <c r="AN384" s="53">
        <f t="shared" si="43"/>
        <v>30099999.999999996</v>
      </c>
      <c r="AO384" s="55">
        <f t="shared" si="44"/>
        <v>173075000</v>
      </c>
      <c r="AP384" s="310"/>
    </row>
    <row r="385" spans="1:42" outlineLevel="1" x14ac:dyDescent="0.25">
      <c r="A385" s="128"/>
      <c r="B385" s="128"/>
      <c r="C385" s="128"/>
      <c r="D385" s="397" t="s">
        <v>1527</v>
      </c>
      <c r="E385" s="398" t="s">
        <v>1537</v>
      </c>
      <c r="F385" s="132"/>
      <c r="G385" s="128" t="s">
        <v>1538</v>
      </c>
      <c r="H385" s="304" t="s">
        <v>1293</v>
      </c>
      <c r="I385" s="131">
        <v>45625</v>
      </c>
      <c r="J385" s="131">
        <v>45627</v>
      </c>
      <c r="K385" s="132" t="s">
        <v>1539</v>
      </c>
      <c r="L385" s="132">
        <v>120</v>
      </c>
      <c r="M385" s="128" t="s">
        <v>94</v>
      </c>
      <c r="N385" s="133" t="s">
        <v>66</v>
      </c>
      <c r="O385" s="132">
        <v>0</v>
      </c>
      <c r="P385" s="420"/>
      <c r="Q385" s="128" t="s">
        <v>1530</v>
      </c>
      <c r="R385" s="306" t="str">
        <f t="shared" si="41"/>
        <v>627</v>
      </c>
      <c r="S385" s="306" t="str">
        <f t="shared" si="42"/>
        <v>1905</v>
      </c>
      <c r="T385" s="132" t="s">
        <v>823</v>
      </c>
      <c r="U385" s="128"/>
      <c r="V385" s="51"/>
      <c r="W385" s="307">
        <v>177833334</v>
      </c>
      <c r="X385" s="308">
        <v>4234127</v>
      </c>
      <c r="Y385" s="134">
        <v>1481944.45</v>
      </c>
      <c r="Z385" s="134"/>
      <c r="AA385" s="287">
        <v>122789683</v>
      </c>
      <c r="AB385" s="134">
        <v>1481944.45</v>
      </c>
      <c r="AC385" s="53">
        <v>1481944.45</v>
      </c>
      <c r="AD385" s="134">
        <v>1481944.45</v>
      </c>
      <c r="AE385" s="134">
        <v>1481944.45</v>
      </c>
      <c r="AF385" s="134">
        <v>1481944.45</v>
      </c>
      <c r="AG385" s="134">
        <v>1481944.45</v>
      </c>
      <c r="AH385" s="134">
        <v>1481944.45</v>
      </c>
      <c r="AI385" s="134">
        <v>1481944.45</v>
      </c>
      <c r="AJ385" s="134">
        <v>1481944.45</v>
      </c>
      <c r="AK385" s="134">
        <v>1481944.45</v>
      </c>
      <c r="AL385" s="134">
        <v>1481944.45</v>
      </c>
      <c r="AM385" s="134">
        <v>1481944.45</v>
      </c>
      <c r="AN385" s="53">
        <f t="shared" si="43"/>
        <v>17783333.399999995</v>
      </c>
      <c r="AO385" s="55">
        <f t="shared" si="44"/>
        <v>105006349.60000001</v>
      </c>
      <c r="AP385" s="310"/>
    </row>
    <row r="386" spans="1:42" outlineLevel="1" x14ac:dyDescent="0.25">
      <c r="A386" s="128"/>
      <c r="B386" s="128"/>
      <c r="C386" s="128"/>
      <c r="D386" s="397" t="s">
        <v>1527</v>
      </c>
      <c r="E386" s="398" t="s">
        <v>1540</v>
      </c>
      <c r="F386" s="132"/>
      <c r="G386" s="128" t="s">
        <v>1541</v>
      </c>
      <c r="H386" s="304" t="s">
        <v>1293</v>
      </c>
      <c r="I386" s="131">
        <v>45625</v>
      </c>
      <c r="J386" s="131">
        <v>45627</v>
      </c>
      <c r="K386" s="132" t="s">
        <v>1539</v>
      </c>
      <c r="L386" s="132">
        <v>120</v>
      </c>
      <c r="M386" s="128" t="s">
        <v>94</v>
      </c>
      <c r="N386" s="133" t="s">
        <v>66</v>
      </c>
      <c r="O386" s="132">
        <v>0</v>
      </c>
      <c r="P386" s="420"/>
      <c r="Q386" s="128" t="s">
        <v>1530</v>
      </c>
      <c r="R386" s="306" t="str">
        <f t="shared" si="41"/>
        <v>627</v>
      </c>
      <c r="S386" s="306" t="str">
        <f t="shared" si="42"/>
        <v>1905</v>
      </c>
      <c r="T386" s="132" t="s">
        <v>823</v>
      </c>
      <c r="U386" s="128"/>
      <c r="V386" s="51"/>
      <c r="W386" s="307">
        <v>287222223</v>
      </c>
      <c r="X386" s="308">
        <v>6838624.3571428573</v>
      </c>
      <c r="Y386" s="134">
        <v>2393518.5249999999</v>
      </c>
      <c r="Z386" s="134"/>
      <c r="AA386" s="287">
        <v>198320107</v>
      </c>
      <c r="AB386" s="134">
        <v>2393518.5249999999</v>
      </c>
      <c r="AC386" s="53">
        <v>2393518.5249999999</v>
      </c>
      <c r="AD386" s="134">
        <v>2393518.5249999999</v>
      </c>
      <c r="AE386" s="134">
        <v>2393518.5249999999</v>
      </c>
      <c r="AF386" s="134">
        <v>2393518.5249999999</v>
      </c>
      <c r="AG386" s="134">
        <v>2393518.5249999999</v>
      </c>
      <c r="AH386" s="134">
        <v>2393518.5249999999</v>
      </c>
      <c r="AI386" s="134">
        <v>2393518.5249999999</v>
      </c>
      <c r="AJ386" s="134">
        <v>2393518.5249999999</v>
      </c>
      <c r="AK386" s="134">
        <v>2393518.5249999999</v>
      </c>
      <c r="AL386" s="134">
        <v>2393518.5249999999</v>
      </c>
      <c r="AM386" s="134">
        <v>2393518.5249999999</v>
      </c>
      <c r="AN386" s="53">
        <f t="shared" si="43"/>
        <v>28722222.299999993</v>
      </c>
      <c r="AO386" s="55">
        <f t="shared" si="44"/>
        <v>169597884.70000002</v>
      </c>
      <c r="AP386" s="313" t="s">
        <v>1514</v>
      </c>
    </row>
    <row r="387" spans="1:42" outlineLevel="1" x14ac:dyDescent="0.25">
      <c r="A387" s="128"/>
      <c r="B387" s="128"/>
      <c r="C387" s="128"/>
      <c r="D387" s="397" t="s">
        <v>1527</v>
      </c>
      <c r="E387" s="398" t="s">
        <v>1542</v>
      </c>
      <c r="F387" s="132"/>
      <c r="G387" s="128" t="s">
        <v>1543</v>
      </c>
      <c r="H387" s="304" t="s">
        <v>1293</v>
      </c>
      <c r="I387" s="131">
        <v>45625</v>
      </c>
      <c r="J387" s="131">
        <v>45627</v>
      </c>
      <c r="K387" s="132" t="s">
        <v>1544</v>
      </c>
      <c r="L387" s="132">
        <v>120</v>
      </c>
      <c r="M387" s="128" t="s">
        <v>94</v>
      </c>
      <c r="N387" s="133" t="s">
        <v>66</v>
      </c>
      <c r="O387" s="132">
        <v>0</v>
      </c>
      <c r="P387" s="420"/>
      <c r="Q387" s="128" t="s">
        <v>1530</v>
      </c>
      <c r="R387" s="306" t="str">
        <f t="shared" si="41"/>
        <v>627</v>
      </c>
      <c r="S387" s="306" t="str">
        <f t="shared" si="42"/>
        <v>1905</v>
      </c>
      <c r="T387" s="132" t="s">
        <v>823</v>
      </c>
      <c r="U387" s="128"/>
      <c r="V387" s="51"/>
      <c r="W387" s="307">
        <v>497068134</v>
      </c>
      <c r="X387" s="308">
        <v>15533379.1875</v>
      </c>
      <c r="Y387" s="134">
        <v>4142234.45</v>
      </c>
      <c r="Z387" s="134"/>
      <c r="AA387" s="287">
        <v>295134205</v>
      </c>
      <c r="AB387" s="134">
        <v>4142234.45</v>
      </c>
      <c r="AC387" s="53">
        <v>4142234.45</v>
      </c>
      <c r="AD387" s="134">
        <v>4142234.45</v>
      </c>
      <c r="AE387" s="134">
        <v>4142234.45</v>
      </c>
      <c r="AF387" s="134">
        <v>4142234.45</v>
      </c>
      <c r="AG387" s="134">
        <v>4142234.45</v>
      </c>
      <c r="AH387" s="134">
        <v>4142234.45</v>
      </c>
      <c r="AI387" s="134">
        <v>4142234.45</v>
      </c>
      <c r="AJ387" s="134">
        <v>4142234.45</v>
      </c>
      <c r="AK387" s="134">
        <v>4142234.45</v>
      </c>
      <c r="AL387" s="134">
        <v>4142234.45</v>
      </c>
      <c r="AM387" s="134">
        <v>4142234.45</v>
      </c>
      <c r="AN387" s="53">
        <f t="shared" si="43"/>
        <v>49706813.400000006</v>
      </c>
      <c r="AO387" s="55">
        <f t="shared" si="44"/>
        <v>245427391.59999999</v>
      </c>
      <c r="AP387" s="310"/>
    </row>
    <row r="388" spans="1:42" outlineLevel="1" x14ac:dyDescent="0.25">
      <c r="A388" s="128"/>
      <c r="B388" s="128"/>
      <c r="C388" s="128"/>
      <c r="D388" s="397" t="s">
        <v>1527</v>
      </c>
      <c r="E388" s="398" t="s">
        <v>1545</v>
      </c>
      <c r="F388" s="132"/>
      <c r="G388" s="128" t="s">
        <v>551</v>
      </c>
      <c r="H388" s="304" t="s">
        <v>1293</v>
      </c>
      <c r="I388" s="131">
        <v>45625</v>
      </c>
      <c r="J388" s="131">
        <v>45627</v>
      </c>
      <c r="K388" s="132" t="s">
        <v>717</v>
      </c>
      <c r="L388" s="132">
        <v>120</v>
      </c>
      <c r="M388" s="128" t="s">
        <v>94</v>
      </c>
      <c r="N388" s="133" t="s">
        <v>66</v>
      </c>
      <c r="O388" s="132">
        <v>0</v>
      </c>
      <c r="P388" s="420"/>
      <c r="Q388" s="128" t="s">
        <v>1530</v>
      </c>
      <c r="R388" s="306" t="str">
        <f t="shared" si="41"/>
        <v>627</v>
      </c>
      <c r="S388" s="306" t="str">
        <f t="shared" si="42"/>
        <v>1905</v>
      </c>
      <c r="T388" s="132" t="s">
        <v>823</v>
      </c>
      <c r="U388" s="128"/>
      <c r="V388" s="51"/>
      <c r="W388" s="307">
        <v>285000000</v>
      </c>
      <c r="X388" s="308">
        <v>7916666.666666667</v>
      </c>
      <c r="Y388" s="134">
        <v>2375000</v>
      </c>
      <c r="Z388" s="134"/>
      <c r="AA388" s="287">
        <v>182083333</v>
      </c>
      <c r="AB388" s="134">
        <v>2375000</v>
      </c>
      <c r="AC388" s="53">
        <v>2375000</v>
      </c>
      <c r="AD388" s="134">
        <v>2375000</v>
      </c>
      <c r="AE388" s="134">
        <v>2375000</v>
      </c>
      <c r="AF388" s="134">
        <v>2375000</v>
      </c>
      <c r="AG388" s="134">
        <v>2375000</v>
      </c>
      <c r="AH388" s="134">
        <v>2375000</v>
      </c>
      <c r="AI388" s="134">
        <v>2375000</v>
      </c>
      <c r="AJ388" s="134">
        <v>2375000</v>
      </c>
      <c r="AK388" s="134">
        <v>2375000</v>
      </c>
      <c r="AL388" s="134">
        <v>2375000</v>
      </c>
      <c r="AM388" s="134">
        <v>2375000</v>
      </c>
      <c r="AN388" s="53">
        <f t="shared" si="43"/>
        <v>28500000</v>
      </c>
      <c r="AO388" s="55">
        <f t="shared" si="44"/>
        <v>153583333</v>
      </c>
      <c r="AP388" s="313" t="s">
        <v>1514</v>
      </c>
    </row>
    <row r="389" spans="1:42" outlineLevel="1" x14ac:dyDescent="0.25">
      <c r="A389" s="128"/>
      <c r="B389" s="128"/>
      <c r="C389" s="128"/>
      <c r="D389" s="397" t="s">
        <v>1527</v>
      </c>
      <c r="E389" s="398" t="s">
        <v>1546</v>
      </c>
      <c r="F389" s="132"/>
      <c r="G389" s="128" t="s">
        <v>552</v>
      </c>
      <c r="H389" s="304" t="s">
        <v>1293</v>
      </c>
      <c r="I389" s="131">
        <v>45625</v>
      </c>
      <c r="J389" s="131">
        <v>45627</v>
      </c>
      <c r="K389" s="132" t="s">
        <v>1533</v>
      </c>
      <c r="L389" s="132">
        <v>120</v>
      </c>
      <c r="M389" s="128" t="s">
        <v>94</v>
      </c>
      <c r="N389" s="133" t="s">
        <v>66</v>
      </c>
      <c r="O389" s="132">
        <v>0</v>
      </c>
      <c r="P389" s="420"/>
      <c r="Q389" s="128" t="s">
        <v>1530</v>
      </c>
      <c r="R389" s="306" t="str">
        <f t="shared" si="41"/>
        <v>627</v>
      </c>
      <c r="S389" s="306" t="str">
        <f t="shared" si="42"/>
        <v>1905</v>
      </c>
      <c r="T389" s="132" t="s">
        <v>823</v>
      </c>
      <c r="U389" s="128"/>
      <c r="V389" s="51"/>
      <c r="W389" s="307">
        <v>300000000</v>
      </c>
      <c r="X389" s="308">
        <v>7894736.8421052629</v>
      </c>
      <c r="Y389" s="134">
        <v>2500000</v>
      </c>
      <c r="Z389" s="134"/>
      <c r="AA389" s="287">
        <v>197368421</v>
      </c>
      <c r="AB389" s="134">
        <v>2500000</v>
      </c>
      <c r="AC389" s="53">
        <v>2500000</v>
      </c>
      <c r="AD389" s="134">
        <v>2500000</v>
      </c>
      <c r="AE389" s="134">
        <v>2500000</v>
      </c>
      <c r="AF389" s="134">
        <v>2500000</v>
      </c>
      <c r="AG389" s="134">
        <v>2500000</v>
      </c>
      <c r="AH389" s="134">
        <v>2500000</v>
      </c>
      <c r="AI389" s="134">
        <v>2500000</v>
      </c>
      <c r="AJ389" s="134">
        <v>2500000</v>
      </c>
      <c r="AK389" s="134">
        <v>2500000</v>
      </c>
      <c r="AL389" s="134">
        <v>2500000</v>
      </c>
      <c r="AM389" s="134">
        <v>2500000</v>
      </c>
      <c r="AN389" s="53">
        <f t="shared" si="43"/>
        <v>30000000</v>
      </c>
      <c r="AO389" s="55">
        <f t="shared" si="44"/>
        <v>167368421</v>
      </c>
      <c r="AP389" s="313" t="s">
        <v>1547</v>
      </c>
    </row>
    <row r="390" spans="1:42" outlineLevel="1" x14ac:dyDescent="0.25">
      <c r="A390" s="128"/>
      <c r="B390" s="128"/>
      <c r="C390" s="128"/>
      <c r="D390" s="397" t="s">
        <v>1527</v>
      </c>
      <c r="E390" s="398" t="s">
        <v>1548</v>
      </c>
      <c r="F390" s="132"/>
      <c r="G390" s="128" t="s">
        <v>1549</v>
      </c>
      <c r="H390" s="304" t="s">
        <v>1293</v>
      </c>
      <c r="I390" s="131">
        <v>45625</v>
      </c>
      <c r="J390" s="131">
        <v>45627</v>
      </c>
      <c r="K390" s="132" t="s">
        <v>1536</v>
      </c>
      <c r="L390" s="132">
        <v>120</v>
      </c>
      <c r="M390" s="128" t="s">
        <v>94</v>
      </c>
      <c r="N390" s="133" t="s">
        <v>66</v>
      </c>
      <c r="O390" s="132">
        <v>0</v>
      </c>
      <c r="P390" s="420"/>
      <c r="Q390" s="128" t="s">
        <v>1530</v>
      </c>
      <c r="R390" s="306" t="str">
        <f t="shared" si="41"/>
        <v>627</v>
      </c>
      <c r="S390" s="306" t="str">
        <f t="shared" si="42"/>
        <v>1905</v>
      </c>
      <c r="T390" s="132" t="s">
        <v>823</v>
      </c>
      <c r="U390" s="128"/>
      <c r="V390" s="51"/>
      <c r="W390" s="307">
        <v>341326607</v>
      </c>
      <c r="X390" s="308">
        <v>8533165.1750000007</v>
      </c>
      <c r="Y390" s="134">
        <v>2844388.3916666666</v>
      </c>
      <c r="Z390" s="134"/>
      <c r="AA390" s="287">
        <v>230395460</v>
      </c>
      <c r="AB390" s="134">
        <v>2844388.3916666666</v>
      </c>
      <c r="AC390" s="53">
        <v>2844388.3916666666</v>
      </c>
      <c r="AD390" s="134">
        <v>2844388.3916666666</v>
      </c>
      <c r="AE390" s="134">
        <v>2844388.3916666666</v>
      </c>
      <c r="AF390" s="134">
        <v>2844388.3916666666</v>
      </c>
      <c r="AG390" s="134">
        <v>2844388.3916666666</v>
      </c>
      <c r="AH390" s="134">
        <v>2844388.3916666666</v>
      </c>
      <c r="AI390" s="134">
        <v>2844388.3916666666</v>
      </c>
      <c r="AJ390" s="134">
        <v>2844388.3916666666</v>
      </c>
      <c r="AK390" s="134">
        <v>2844388.3916666666</v>
      </c>
      <c r="AL390" s="134">
        <v>2844388.3916666666</v>
      </c>
      <c r="AM390" s="134">
        <v>2844388.3916666666</v>
      </c>
      <c r="AN390" s="53">
        <f t="shared" si="43"/>
        <v>34132660.699999996</v>
      </c>
      <c r="AO390" s="55">
        <f t="shared" si="44"/>
        <v>196262799.30000001</v>
      </c>
      <c r="AP390" s="310"/>
    </row>
    <row r="391" spans="1:42" ht="25" outlineLevel="1" x14ac:dyDescent="0.25">
      <c r="A391" s="128"/>
      <c r="B391" s="128"/>
      <c r="C391" s="128"/>
      <c r="D391" s="397" t="s">
        <v>1527</v>
      </c>
      <c r="E391" s="398" t="s">
        <v>1550</v>
      </c>
      <c r="F391" s="132"/>
      <c r="G391" s="128" t="s">
        <v>563</v>
      </c>
      <c r="H391" s="304" t="s">
        <v>1293</v>
      </c>
      <c r="I391" s="131">
        <v>45625</v>
      </c>
      <c r="J391" s="131">
        <v>45627</v>
      </c>
      <c r="K391" s="132" t="s">
        <v>1551</v>
      </c>
      <c r="L391" s="132">
        <v>120</v>
      </c>
      <c r="M391" s="128" t="s">
        <v>94</v>
      </c>
      <c r="N391" s="133" t="s">
        <v>66</v>
      </c>
      <c r="O391" s="132">
        <v>0</v>
      </c>
      <c r="P391" s="420"/>
      <c r="Q391" s="128" t="s">
        <v>1530</v>
      </c>
      <c r="R391" s="306" t="str">
        <f t="shared" si="41"/>
        <v>627</v>
      </c>
      <c r="S391" s="306" t="str">
        <f t="shared" si="42"/>
        <v>1905</v>
      </c>
      <c r="T391" s="132" t="s">
        <v>823</v>
      </c>
      <c r="U391" s="128"/>
      <c r="V391" s="51"/>
      <c r="W391" s="307">
        <v>69105000</v>
      </c>
      <c r="X391" s="308">
        <v>1410306.1224489796</v>
      </c>
      <c r="Y391" s="134">
        <v>575875</v>
      </c>
      <c r="Z391" s="134"/>
      <c r="AA391" s="287">
        <v>50771020</v>
      </c>
      <c r="AB391" s="134">
        <v>575875</v>
      </c>
      <c r="AC391" s="53">
        <v>575875</v>
      </c>
      <c r="AD391" s="134">
        <v>575875</v>
      </c>
      <c r="AE391" s="134">
        <v>575875</v>
      </c>
      <c r="AF391" s="134">
        <v>575875</v>
      </c>
      <c r="AG391" s="134">
        <v>575875</v>
      </c>
      <c r="AH391" s="134">
        <v>575875</v>
      </c>
      <c r="AI391" s="134">
        <v>575875</v>
      </c>
      <c r="AJ391" s="134">
        <v>575875</v>
      </c>
      <c r="AK391" s="134">
        <v>575875</v>
      </c>
      <c r="AL391" s="134">
        <v>575875</v>
      </c>
      <c r="AM391" s="134">
        <v>575875</v>
      </c>
      <c r="AN391" s="53">
        <f t="shared" si="43"/>
        <v>6910500</v>
      </c>
      <c r="AO391" s="55">
        <f t="shared" si="44"/>
        <v>43860520</v>
      </c>
      <c r="AP391" s="313" t="s">
        <v>1552</v>
      </c>
    </row>
    <row r="392" spans="1:42" outlineLevel="1" x14ac:dyDescent="0.25">
      <c r="A392" s="128"/>
      <c r="B392" s="128"/>
      <c r="C392" s="128"/>
      <c r="D392" s="397" t="s">
        <v>1527</v>
      </c>
      <c r="E392" s="398" t="s">
        <v>1553</v>
      </c>
      <c r="F392" s="132"/>
      <c r="G392" s="128" t="s">
        <v>1554</v>
      </c>
      <c r="H392" s="304" t="s">
        <v>1293</v>
      </c>
      <c r="I392" s="131">
        <v>45625</v>
      </c>
      <c r="J392" s="131">
        <v>45627</v>
      </c>
      <c r="K392" s="132" t="s">
        <v>1520</v>
      </c>
      <c r="L392" s="132">
        <v>120</v>
      </c>
      <c r="M392" s="128" t="s">
        <v>94</v>
      </c>
      <c r="N392" s="133" t="s">
        <v>66</v>
      </c>
      <c r="O392" s="132">
        <v>0</v>
      </c>
      <c r="P392" s="420"/>
      <c r="Q392" s="128" t="s">
        <v>1530</v>
      </c>
      <c r="R392" s="306" t="str">
        <f t="shared" si="41"/>
        <v>627</v>
      </c>
      <c r="S392" s="306" t="str">
        <f t="shared" si="42"/>
        <v>1905</v>
      </c>
      <c r="T392" s="132" t="s">
        <v>823</v>
      </c>
      <c r="U392" s="128"/>
      <c r="V392" s="51"/>
      <c r="W392" s="307">
        <v>35432099</v>
      </c>
      <c r="X392" s="308">
        <v>656149.98148148146</v>
      </c>
      <c r="Y392" s="134">
        <v>295267.49166666664</v>
      </c>
      <c r="Z392" s="134"/>
      <c r="AA392" s="287">
        <v>26902149</v>
      </c>
      <c r="AB392" s="134">
        <v>295267.49166666664</v>
      </c>
      <c r="AC392" s="53">
        <v>295267.49166666664</v>
      </c>
      <c r="AD392" s="134">
        <v>295267.49166666664</v>
      </c>
      <c r="AE392" s="134">
        <v>295267.49166666664</v>
      </c>
      <c r="AF392" s="134">
        <v>295267.49166666664</v>
      </c>
      <c r="AG392" s="134">
        <v>295267.49166666664</v>
      </c>
      <c r="AH392" s="134">
        <v>295267.49166666664</v>
      </c>
      <c r="AI392" s="134">
        <v>295267.49166666664</v>
      </c>
      <c r="AJ392" s="134">
        <v>295267.49166666664</v>
      </c>
      <c r="AK392" s="134">
        <v>295267.49166666664</v>
      </c>
      <c r="AL392" s="134">
        <v>295267.49166666664</v>
      </c>
      <c r="AM392" s="134">
        <v>295267.49166666664</v>
      </c>
      <c r="AN392" s="53">
        <f t="shared" si="43"/>
        <v>3543209.9</v>
      </c>
      <c r="AO392" s="55">
        <f t="shared" si="44"/>
        <v>23358939.100000001</v>
      </c>
      <c r="AP392" s="310"/>
    </row>
    <row r="393" spans="1:42" outlineLevel="1" x14ac:dyDescent="0.25">
      <c r="A393" s="128"/>
      <c r="B393" s="128"/>
      <c r="C393" s="128"/>
      <c r="D393" s="397" t="s">
        <v>1527</v>
      </c>
      <c r="E393" s="398" t="s">
        <v>1555</v>
      </c>
      <c r="F393" s="132"/>
      <c r="G393" s="128" t="s">
        <v>1556</v>
      </c>
      <c r="H393" s="304" t="s">
        <v>1293</v>
      </c>
      <c r="I393" s="131">
        <v>45625</v>
      </c>
      <c r="J393" s="131">
        <v>45627</v>
      </c>
      <c r="K393" s="132" t="s">
        <v>1520</v>
      </c>
      <c r="L393" s="132">
        <v>120</v>
      </c>
      <c r="M393" s="128" t="s">
        <v>94</v>
      </c>
      <c r="N393" s="133" t="s">
        <v>66</v>
      </c>
      <c r="O393" s="132">
        <v>0</v>
      </c>
      <c r="P393" s="420"/>
      <c r="Q393" s="128" t="s">
        <v>1530</v>
      </c>
      <c r="R393" s="306" t="str">
        <f t="shared" si="41"/>
        <v>627</v>
      </c>
      <c r="S393" s="306" t="str">
        <f t="shared" si="42"/>
        <v>1905</v>
      </c>
      <c r="T393" s="132" t="s">
        <v>823</v>
      </c>
      <c r="U393" s="128"/>
      <c r="V393" s="51"/>
      <c r="W393" s="307">
        <v>35432099</v>
      </c>
      <c r="X393" s="308">
        <v>656149.98148148146</v>
      </c>
      <c r="Y393" s="134">
        <v>295267.49166666664</v>
      </c>
      <c r="Z393" s="134"/>
      <c r="AA393" s="287">
        <v>26902149</v>
      </c>
      <c r="AB393" s="134">
        <v>295267.49166666664</v>
      </c>
      <c r="AC393" s="53">
        <v>295267.49166666664</v>
      </c>
      <c r="AD393" s="134">
        <v>295267.49166666664</v>
      </c>
      <c r="AE393" s="134">
        <v>295267.49166666664</v>
      </c>
      <c r="AF393" s="134">
        <v>295267.49166666664</v>
      </c>
      <c r="AG393" s="134">
        <v>295267.49166666664</v>
      </c>
      <c r="AH393" s="134">
        <v>295267.49166666664</v>
      </c>
      <c r="AI393" s="134">
        <v>295267.49166666664</v>
      </c>
      <c r="AJ393" s="134">
        <v>295267.49166666664</v>
      </c>
      <c r="AK393" s="134">
        <v>295267.49166666664</v>
      </c>
      <c r="AL393" s="134">
        <v>295267.49166666664</v>
      </c>
      <c r="AM393" s="134">
        <v>295267.49166666664</v>
      </c>
      <c r="AN393" s="53">
        <f t="shared" si="43"/>
        <v>3543209.9</v>
      </c>
      <c r="AO393" s="55">
        <f t="shared" si="44"/>
        <v>23358939.100000001</v>
      </c>
      <c r="AP393" s="310"/>
    </row>
    <row r="394" spans="1:42" outlineLevel="1" x14ac:dyDescent="0.25">
      <c r="A394" s="128"/>
      <c r="B394" s="128"/>
      <c r="C394" s="128"/>
      <c r="D394" s="397" t="s">
        <v>1527</v>
      </c>
      <c r="E394" s="398" t="s">
        <v>1557</v>
      </c>
      <c r="F394" s="414"/>
      <c r="G394" s="128" t="s">
        <v>1558</v>
      </c>
      <c r="H394" s="304" t="s">
        <v>1293</v>
      </c>
      <c r="I394" s="131">
        <v>45625</v>
      </c>
      <c r="J394" s="131">
        <v>45627</v>
      </c>
      <c r="K394" s="132" t="s">
        <v>1559</v>
      </c>
      <c r="L394" s="132">
        <v>120</v>
      </c>
      <c r="M394" s="128" t="s">
        <v>94</v>
      </c>
      <c r="N394" s="133" t="s">
        <v>66</v>
      </c>
      <c r="O394" s="132">
        <v>0</v>
      </c>
      <c r="P394" s="420"/>
      <c r="Q394" s="128" t="s">
        <v>1530</v>
      </c>
      <c r="R394" s="306" t="str">
        <f t="shared" si="41"/>
        <v>627</v>
      </c>
      <c r="S394" s="306" t="str">
        <f t="shared" si="42"/>
        <v>1905</v>
      </c>
      <c r="T394" s="132" t="s">
        <v>823</v>
      </c>
      <c r="U394" s="415"/>
      <c r="V394" s="416"/>
      <c r="W394" s="307">
        <v>34799383</v>
      </c>
      <c r="X394" s="308">
        <v>656592.13207547169</v>
      </c>
      <c r="Y394" s="134">
        <v>289994.85833333334</v>
      </c>
      <c r="Z394" s="134"/>
      <c r="AA394" s="287">
        <v>26263685</v>
      </c>
      <c r="AB394" s="134">
        <v>289994.85833333334</v>
      </c>
      <c r="AC394" s="53">
        <v>289994.85833333334</v>
      </c>
      <c r="AD394" s="134">
        <v>289994.85833333334</v>
      </c>
      <c r="AE394" s="134">
        <v>289994.85833333334</v>
      </c>
      <c r="AF394" s="134">
        <v>289994.85833333334</v>
      </c>
      <c r="AG394" s="134">
        <v>289994.85833333334</v>
      </c>
      <c r="AH394" s="134">
        <v>289994.85833333334</v>
      </c>
      <c r="AI394" s="134">
        <v>289994.85833333334</v>
      </c>
      <c r="AJ394" s="134">
        <v>289994.85833333334</v>
      </c>
      <c r="AK394" s="134">
        <v>289994.85833333334</v>
      </c>
      <c r="AL394" s="134">
        <v>289994.85833333334</v>
      </c>
      <c r="AM394" s="134">
        <v>289994.85833333334</v>
      </c>
      <c r="AN394" s="53">
        <f t="shared" si="43"/>
        <v>3479938.3000000003</v>
      </c>
      <c r="AO394" s="55">
        <f t="shared" si="44"/>
        <v>22783746.699999999</v>
      </c>
      <c r="AP394" s="417"/>
    </row>
    <row r="395" spans="1:42" outlineLevel="1" x14ac:dyDescent="0.25">
      <c r="A395" s="128"/>
      <c r="B395" s="128"/>
      <c r="C395" s="128"/>
      <c r="D395" s="397" t="s">
        <v>592</v>
      </c>
      <c r="E395" s="398" t="s">
        <v>872</v>
      </c>
      <c r="F395" s="132"/>
      <c r="G395" s="128" t="s">
        <v>593</v>
      </c>
      <c r="H395" s="304" t="s">
        <v>1244</v>
      </c>
      <c r="I395" s="131">
        <v>44439</v>
      </c>
      <c r="J395" s="131">
        <v>44438</v>
      </c>
      <c r="K395" s="132" t="s">
        <v>783</v>
      </c>
      <c r="L395" s="305" t="s">
        <v>1230</v>
      </c>
      <c r="M395" s="128" t="s">
        <v>94</v>
      </c>
      <c r="N395" s="133" t="s">
        <v>66</v>
      </c>
      <c r="O395" s="132">
        <v>0</v>
      </c>
      <c r="P395" s="420"/>
      <c r="Q395" s="128" t="s">
        <v>1560</v>
      </c>
      <c r="R395" s="306" t="str">
        <f t="shared" si="41"/>
        <v>627</v>
      </c>
      <c r="S395" s="306" t="str">
        <f t="shared" si="42"/>
        <v>1915</v>
      </c>
      <c r="T395" s="132" t="s">
        <v>1561</v>
      </c>
      <c r="U395" s="128"/>
      <c r="V395" s="51"/>
      <c r="W395" s="307"/>
      <c r="X395" s="308">
        <v>4586666.666666667</v>
      </c>
      <c r="Y395" s="134">
        <v>0</v>
      </c>
      <c r="Z395" s="134"/>
      <c r="AA395" s="287">
        <v>32106667</v>
      </c>
      <c r="AB395" s="134">
        <v>0</v>
      </c>
      <c r="AC395" s="53">
        <v>0</v>
      </c>
      <c r="AD395" s="134">
        <v>0</v>
      </c>
      <c r="AE395" s="134">
        <v>0</v>
      </c>
      <c r="AF395" s="134">
        <v>0</v>
      </c>
      <c r="AG395" s="134">
        <v>0</v>
      </c>
      <c r="AH395" s="134">
        <v>0</v>
      </c>
      <c r="AI395" s="134">
        <v>0</v>
      </c>
      <c r="AJ395" s="134">
        <v>0</v>
      </c>
      <c r="AK395" s="134">
        <v>0</v>
      </c>
      <c r="AL395" s="134">
        <v>0</v>
      </c>
      <c r="AM395" s="134">
        <v>0</v>
      </c>
      <c r="AN395" s="53">
        <f t="shared" si="43"/>
        <v>0</v>
      </c>
      <c r="AO395" s="55">
        <f t="shared" si="44"/>
        <v>32106667</v>
      </c>
      <c r="AP395" s="310"/>
    </row>
    <row r="396" spans="1:42" outlineLevel="1" x14ac:dyDescent="0.25">
      <c r="A396" s="128"/>
      <c r="B396" s="128"/>
      <c r="C396" s="128"/>
      <c r="D396" s="397" t="s">
        <v>88</v>
      </c>
      <c r="E396" s="398" t="s">
        <v>1126</v>
      </c>
      <c r="F396" s="132"/>
      <c r="G396" s="128" t="s">
        <v>393</v>
      </c>
      <c r="H396" s="304" t="s">
        <v>1244</v>
      </c>
      <c r="I396" s="131">
        <v>44986</v>
      </c>
      <c r="J396" s="131">
        <v>44593</v>
      </c>
      <c r="K396" s="132" t="s">
        <v>783</v>
      </c>
      <c r="L396" s="132">
        <v>144</v>
      </c>
      <c r="M396" s="128" t="s">
        <v>761</v>
      </c>
      <c r="N396" s="133" t="s">
        <v>428</v>
      </c>
      <c r="O396" s="132" t="s">
        <v>215</v>
      </c>
      <c r="P396" s="420" t="s">
        <v>1251</v>
      </c>
      <c r="Q396" s="128" t="s">
        <v>1517</v>
      </c>
      <c r="R396" s="306" t="str">
        <f t="shared" si="41"/>
        <v>627</v>
      </c>
      <c r="S396" s="306" t="str">
        <f t="shared" si="42"/>
        <v>1905</v>
      </c>
      <c r="T396" s="132" t="s">
        <v>823</v>
      </c>
      <c r="U396" s="128"/>
      <c r="V396" s="51"/>
      <c r="W396" s="307">
        <v>122500000</v>
      </c>
      <c r="X396" s="308">
        <v>2041666.6666666667</v>
      </c>
      <c r="Y396" s="134">
        <v>850694.4444444445</v>
      </c>
      <c r="Z396" s="134"/>
      <c r="AA396" s="287">
        <v>34619565</v>
      </c>
      <c r="AB396" s="134">
        <v>850694.4444444445</v>
      </c>
      <c r="AC396" s="53">
        <v>850694.4444444445</v>
      </c>
      <c r="AD396" s="134">
        <v>850694.4444444445</v>
      </c>
      <c r="AE396" s="134">
        <v>850694.4444444445</v>
      </c>
      <c r="AF396" s="134">
        <v>850694.4444444445</v>
      </c>
      <c r="AG396" s="134">
        <v>850694.4444444445</v>
      </c>
      <c r="AH396" s="134">
        <v>850694.4444444445</v>
      </c>
      <c r="AI396" s="134">
        <v>850694.4444444445</v>
      </c>
      <c r="AJ396" s="134">
        <v>850694.4444444445</v>
      </c>
      <c r="AK396" s="134">
        <v>850694.4444444445</v>
      </c>
      <c r="AL396" s="134">
        <v>850694.4444444445</v>
      </c>
      <c r="AM396" s="134">
        <v>850694.4444444445</v>
      </c>
      <c r="AN396" s="53">
        <f t="shared" si="43"/>
        <v>10208333.33333333</v>
      </c>
      <c r="AO396" s="55">
        <f t="shared" si="44"/>
        <v>24411231.666666672</v>
      </c>
      <c r="AP396" s="310"/>
    </row>
    <row r="397" spans="1:42" outlineLevel="1" x14ac:dyDescent="0.25">
      <c r="A397" s="128"/>
      <c r="B397" s="128"/>
      <c r="C397" s="128"/>
      <c r="D397" s="397" t="s">
        <v>88</v>
      </c>
      <c r="E397" s="398" t="s">
        <v>1130</v>
      </c>
      <c r="F397" s="132"/>
      <c r="G397" s="128" t="s">
        <v>394</v>
      </c>
      <c r="H397" s="304" t="s">
        <v>1244</v>
      </c>
      <c r="I397" s="131">
        <v>44652</v>
      </c>
      <c r="J397" s="131">
        <v>44673</v>
      </c>
      <c r="K397" s="132" t="s">
        <v>814</v>
      </c>
      <c r="L397" s="132">
        <v>144</v>
      </c>
      <c r="M397" s="128" t="s">
        <v>761</v>
      </c>
      <c r="N397" s="133" t="s">
        <v>428</v>
      </c>
      <c r="O397" s="132" t="s">
        <v>215</v>
      </c>
      <c r="P397" s="420" t="s">
        <v>1251</v>
      </c>
      <c r="Q397" s="128" t="s">
        <v>1517</v>
      </c>
      <c r="R397" s="306" t="str">
        <f t="shared" si="41"/>
        <v>627</v>
      </c>
      <c r="S397" s="306" t="str">
        <f t="shared" si="42"/>
        <v>1905</v>
      </c>
      <c r="T397" s="132" t="s">
        <v>823</v>
      </c>
      <c r="U397" s="128"/>
      <c r="V397" s="51"/>
      <c r="W397" s="307">
        <v>600000000</v>
      </c>
      <c r="X397" s="308">
        <v>8333333.333333333</v>
      </c>
      <c r="Y397" s="134">
        <v>4166666.6666666665</v>
      </c>
      <c r="Z397" s="134"/>
      <c r="AA397" s="287">
        <v>225000000</v>
      </c>
      <c r="AB397" s="134">
        <v>4166666.6666666665</v>
      </c>
      <c r="AC397" s="53">
        <v>4166666.6666666665</v>
      </c>
      <c r="AD397" s="134">
        <v>4166666.6666666665</v>
      </c>
      <c r="AE397" s="134">
        <v>4166666.6666666665</v>
      </c>
      <c r="AF397" s="134">
        <v>4166666.6666666665</v>
      </c>
      <c r="AG397" s="134">
        <v>4166666.6666666665</v>
      </c>
      <c r="AH397" s="134">
        <v>4166666.6666666665</v>
      </c>
      <c r="AI397" s="134">
        <v>4166666.6666666665</v>
      </c>
      <c r="AJ397" s="134">
        <v>4166666.6666666665</v>
      </c>
      <c r="AK397" s="134">
        <v>4166666.6666666665</v>
      </c>
      <c r="AL397" s="134">
        <v>4166666.6666666665</v>
      </c>
      <c r="AM397" s="134">
        <v>4166666.6666666665</v>
      </c>
      <c r="AN397" s="53">
        <f t="shared" si="43"/>
        <v>49999999.999999993</v>
      </c>
      <c r="AO397" s="55">
        <f t="shared" si="44"/>
        <v>175000000</v>
      </c>
      <c r="AP397" s="310"/>
    </row>
    <row r="398" spans="1:42" outlineLevel="1" x14ac:dyDescent="0.25">
      <c r="A398" s="128"/>
      <c r="B398" s="128"/>
      <c r="C398" s="128"/>
      <c r="D398" s="397" t="s">
        <v>88</v>
      </c>
      <c r="E398" s="398" t="s">
        <v>1131</v>
      </c>
      <c r="F398" s="132"/>
      <c r="G398" s="128" t="s">
        <v>395</v>
      </c>
      <c r="H398" s="304" t="s">
        <v>1244</v>
      </c>
      <c r="I398" s="131">
        <v>44652</v>
      </c>
      <c r="J398" s="131">
        <v>44673</v>
      </c>
      <c r="K398" s="132" t="s">
        <v>814</v>
      </c>
      <c r="L398" s="132">
        <v>144</v>
      </c>
      <c r="M398" s="128" t="s">
        <v>761</v>
      </c>
      <c r="N398" s="133" t="s">
        <v>428</v>
      </c>
      <c r="O398" s="132" t="s">
        <v>215</v>
      </c>
      <c r="P398" s="420" t="s">
        <v>1251</v>
      </c>
      <c r="Q398" s="128" t="s">
        <v>1517</v>
      </c>
      <c r="R398" s="306" t="str">
        <f t="shared" si="41"/>
        <v>627</v>
      </c>
      <c r="S398" s="306" t="str">
        <f t="shared" si="42"/>
        <v>1905</v>
      </c>
      <c r="T398" s="132" t="s">
        <v>823</v>
      </c>
      <c r="U398" s="128"/>
      <c r="V398" s="51"/>
      <c r="W398" s="307">
        <v>162000000</v>
      </c>
      <c r="X398" s="308">
        <v>2250000</v>
      </c>
      <c r="Y398" s="134">
        <v>1125000</v>
      </c>
      <c r="Z398" s="134"/>
      <c r="AA398" s="287">
        <v>60750000</v>
      </c>
      <c r="AB398" s="134">
        <v>1125000</v>
      </c>
      <c r="AC398" s="53">
        <v>1125000</v>
      </c>
      <c r="AD398" s="134">
        <v>1125000</v>
      </c>
      <c r="AE398" s="134">
        <v>1125000</v>
      </c>
      <c r="AF398" s="134">
        <v>1125000</v>
      </c>
      <c r="AG398" s="134">
        <v>1125000</v>
      </c>
      <c r="AH398" s="134">
        <v>1125000</v>
      </c>
      <c r="AI398" s="134">
        <v>1125000</v>
      </c>
      <c r="AJ398" s="134">
        <v>1125000</v>
      </c>
      <c r="AK398" s="134">
        <v>1125000</v>
      </c>
      <c r="AL398" s="134">
        <v>1125000</v>
      </c>
      <c r="AM398" s="134">
        <v>1125000</v>
      </c>
      <c r="AN398" s="53">
        <f t="shared" si="43"/>
        <v>13500000</v>
      </c>
      <c r="AO398" s="55">
        <f t="shared" si="44"/>
        <v>47250000</v>
      </c>
      <c r="AP398" s="310"/>
    </row>
    <row r="399" spans="1:42" outlineLevel="1" x14ac:dyDescent="0.25">
      <c r="A399" s="128"/>
      <c r="B399" s="128"/>
      <c r="C399" s="128"/>
      <c r="D399" s="397" t="s">
        <v>88</v>
      </c>
      <c r="E399" s="398" t="s">
        <v>1123</v>
      </c>
      <c r="F399" s="132"/>
      <c r="G399" s="128" t="s">
        <v>392</v>
      </c>
      <c r="H399" s="304" t="s">
        <v>1244</v>
      </c>
      <c r="I399" s="131">
        <v>44510</v>
      </c>
      <c r="J399" s="131">
        <v>44510</v>
      </c>
      <c r="K399" s="132" t="s">
        <v>814</v>
      </c>
      <c r="L399" s="132">
        <v>144</v>
      </c>
      <c r="M399" s="128" t="s">
        <v>767</v>
      </c>
      <c r="N399" s="133" t="s">
        <v>1263</v>
      </c>
      <c r="O399" s="132" t="s">
        <v>225</v>
      </c>
      <c r="P399" s="420" t="s">
        <v>1264</v>
      </c>
      <c r="Q399" s="128" t="s">
        <v>1517</v>
      </c>
      <c r="R399" s="306" t="str">
        <f t="shared" si="41"/>
        <v>627</v>
      </c>
      <c r="S399" s="306" t="str">
        <f t="shared" si="42"/>
        <v>1905</v>
      </c>
      <c r="T399" s="132" t="s">
        <v>823</v>
      </c>
      <c r="U399" s="128"/>
      <c r="V399" s="51"/>
      <c r="W399" s="307">
        <v>165000000</v>
      </c>
      <c r="X399" s="308">
        <v>2291666.6666666665</v>
      </c>
      <c r="Y399" s="134">
        <v>1145833.3333333333</v>
      </c>
      <c r="Z399" s="134"/>
      <c r="AA399" s="287">
        <v>50416667</v>
      </c>
      <c r="AB399" s="134">
        <v>1145833.3333333333</v>
      </c>
      <c r="AC399" s="53">
        <v>1145833.3333333333</v>
      </c>
      <c r="AD399" s="134">
        <v>1145833.3333333333</v>
      </c>
      <c r="AE399" s="134">
        <v>1145833.3333333333</v>
      </c>
      <c r="AF399" s="134">
        <v>1145833.3333333333</v>
      </c>
      <c r="AG399" s="134">
        <v>1145833.3333333333</v>
      </c>
      <c r="AH399" s="134">
        <v>1145833.3333333333</v>
      </c>
      <c r="AI399" s="134">
        <v>1145833.3333333333</v>
      </c>
      <c r="AJ399" s="134">
        <v>1145833.3333333333</v>
      </c>
      <c r="AK399" s="134">
        <v>1145833.3333333333</v>
      </c>
      <c r="AL399" s="134">
        <v>1145833.3333333333</v>
      </c>
      <c r="AM399" s="134">
        <v>1145833.3333333333</v>
      </c>
      <c r="AN399" s="53">
        <f t="shared" si="43"/>
        <v>13750000.000000002</v>
      </c>
      <c r="AO399" s="55">
        <f t="shared" si="44"/>
        <v>36666667</v>
      </c>
      <c r="AP399" s="310"/>
    </row>
    <row r="400" spans="1:42" outlineLevel="1" x14ac:dyDescent="0.25">
      <c r="A400" s="128"/>
      <c r="B400" s="128"/>
      <c r="C400" s="128"/>
      <c r="D400" s="397" t="s">
        <v>88</v>
      </c>
      <c r="E400" s="398" t="s">
        <v>1134</v>
      </c>
      <c r="F400" s="132"/>
      <c r="G400" s="128" t="s">
        <v>396</v>
      </c>
      <c r="H400" s="304" t="s">
        <v>1244</v>
      </c>
      <c r="I400" s="131">
        <v>44713</v>
      </c>
      <c r="J400" s="131">
        <v>44722</v>
      </c>
      <c r="K400" s="132" t="s">
        <v>783</v>
      </c>
      <c r="L400" s="132">
        <v>144</v>
      </c>
      <c r="M400" s="128" t="s">
        <v>751</v>
      </c>
      <c r="N400" s="133" t="s">
        <v>231</v>
      </c>
      <c r="O400" s="132" t="s">
        <v>232</v>
      </c>
      <c r="P400" s="428" t="s">
        <v>1255</v>
      </c>
      <c r="Q400" s="128" t="s">
        <v>1517</v>
      </c>
      <c r="R400" s="306" t="str">
        <f t="shared" si="41"/>
        <v>627</v>
      </c>
      <c r="S400" s="306" t="str">
        <f t="shared" si="42"/>
        <v>1905</v>
      </c>
      <c r="T400" s="132" t="s">
        <v>823</v>
      </c>
      <c r="U400" s="128"/>
      <c r="V400" s="51"/>
      <c r="W400" s="307">
        <v>472000000</v>
      </c>
      <c r="X400" s="308">
        <v>7866666.666666667</v>
      </c>
      <c r="Y400" s="134">
        <v>3277777.777777778</v>
      </c>
      <c r="Z400" s="134"/>
      <c r="AA400" s="287">
        <v>133733333</v>
      </c>
      <c r="AB400" s="134">
        <v>3277777.777777778</v>
      </c>
      <c r="AC400" s="53">
        <v>3277777.777777778</v>
      </c>
      <c r="AD400" s="134">
        <v>3277777.777777778</v>
      </c>
      <c r="AE400" s="134">
        <v>3277777.777777778</v>
      </c>
      <c r="AF400" s="134">
        <v>3277777.777777778</v>
      </c>
      <c r="AG400" s="134">
        <v>3277777.777777778</v>
      </c>
      <c r="AH400" s="134">
        <v>3277777.777777778</v>
      </c>
      <c r="AI400" s="134">
        <v>3277777.777777778</v>
      </c>
      <c r="AJ400" s="134">
        <v>3277777.777777778</v>
      </c>
      <c r="AK400" s="134">
        <v>3277777.777777778</v>
      </c>
      <c r="AL400" s="134">
        <v>3277777.777777778</v>
      </c>
      <c r="AM400" s="134">
        <v>3277777.777777778</v>
      </c>
      <c r="AN400" s="53">
        <f t="shared" si="43"/>
        <v>39333333.333333328</v>
      </c>
      <c r="AO400" s="55">
        <f t="shared" si="44"/>
        <v>94399999.666666672</v>
      </c>
      <c r="AP400" s="310"/>
    </row>
    <row r="401" spans="1:42" outlineLevel="1" x14ac:dyDescent="0.25">
      <c r="A401" s="128"/>
      <c r="B401" s="128"/>
      <c r="C401" s="128"/>
      <c r="D401" s="397" t="s">
        <v>64</v>
      </c>
      <c r="E401" s="398" t="s">
        <v>829</v>
      </c>
      <c r="F401" s="132"/>
      <c r="G401" s="128" t="s">
        <v>830</v>
      </c>
      <c r="H401" s="304" t="s">
        <v>1244</v>
      </c>
      <c r="I401" s="131">
        <v>45920</v>
      </c>
      <c r="J401" s="131">
        <v>45931</v>
      </c>
      <c r="K401" s="132" t="s">
        <v>717</v>
      </c>
      <c r="L401" s="132">
        <v>144</v>
      </c>
      <c r="M401" s="128" t="s">
        <v>292</v>
      </c>
      <c r="N401" s="133" t="s">
        <v>1299</v>
      </c>
      <c r="O401" s="132" t="s">
        <v>253</v>
      </c>
      <c r="P401" s="420" t="s">
        <v>1300</v>
      </c>
      <c r="Q401" s="128" t="s">
        <v>1519</v>
      </c>
      <c r="R401" s="306" t="str">
        <f t="shared" si="41"/>
        <v>627</v>
      </c>
      <c r="S401" s="306" t="str">
        <f t="shared" si="42"/>
        <v>1909</v>
      </c>
      <c r="T401" s="132" t="s">
        <v>824</v>
      </c>
      <c r="U401" s="128"/>
      <c r="V401" s="51"/>
      <c r="W401" s="307">
        <v>34920000</v>
      </c>
      <c r="X401" s="308">
        <v>970000</v>
      </c>
      <c r="Y401" s="134">
        <v>242500</v>
      </c>
      <c r="Z401" s="134"/>
      <c r="AA401" s="287">
        <v>32010000</v>
      </c>
      <c r="AB401" s="134">
        <v>242500</v>
      </c>
      <c r="AC401" s="53">
        <v>242500</v>
      </c>
      <c r="AD401" s="134">
        <v>242500</v>
      </c>
      <c r="AE401" s="134">
        <v>242500</v>
      </c>
      <c r="AF401" s="134">
        <v>242500</v>
      </c>
      <c r="AG401" s="134">
        <v>242500</v>
      </c>
      <c r="AH401" s="134">
        <v>242500</v>
      </c>
      <c r="AI401" s="134">
        <v>242500</v>
      </c>
      <c r="AJ401" s="134">
        <v>242500</v>
      </c>
      <c r="AK401" s="134">
        <v>242500</v>
      </c>
      <c r="AL401" s="134">
        <v>242500</v>
      </c>
      <c r="AM401" s="134">
        <v>242500</v>
      </c>
      <c r="AN401" s="53">
        <f t="shared" si="43"/>
        <v>2910000</v>
      </c>
      <c r="AO401" s="55">
        <f t="shared" si="44"/>
        <v>29100000</v>
      </c>
      <c r="AP401" s="310"/>
    </row>
    <row r="402" spans="1:42" outlineLevel="1" x14ac:dyDescent="0.25">
      <c r="A402" s="128"/>
      <c r="B402" s="128"/>
      <c r="C402" s="128"/>
      <c r="D402" s="397" t="s">
        <v>64</v>
      </c>
      <c r="E402" s="398" t="s">
        <v>827</v>
      </c>
      <c r="F402" s="132"/>
      <c r="G402" s="128" t="s">
        <v>828</v>
      </c>
      <c r="H402" s="304" t="s">
        <v>1244</v>
      </c>
      <c r="I402" s="131">
        <v>45920</v>
      </c>
      <c r="J402" s="131">
        <v>45931</v>
      </c>
      <c r="K402" s="132" t="s">
        <v>717</v>
      </c>
      <c r="L402" s="132">
        <v>144</v>
      </c>
      <c r="M402" s="128" t="s">
        <v>456</v>
      </c>
      <c r="N402" s="133" t="s">
        <v>457</v>
      </c>
      <c r="O402" s="132" t="s">
        <v>363</v>
      </c>
      <c r="P402" s="420" t="s">
        <v>1313</v>
      </c>
      <c r="Q402" s="128" t="s">
        <v>1519</v>
      </c>
      <c r="R402" s="306" t="str">
        <f t="shared" si="41"/>
        <v>627</v>
      </c>
      <c r="S402" s="306" t="str">
        <f t="shared" si="42"/>
        <v>1909</v>
      </c>
      <c r="T402" s="132" t="s">
        <v>824</v>
      </c>
      <c r="U402" s="128"/>
      <c r="V402" s="51"/>
      <c r="W402" s="307">
        <v>34920000</v>
      </c>
      <c r="X402" s="308">
        <v>970000</v>
      </c>
      <c r="Y402" s="134">
        <v>242500</v>
      </c>
      <c r="Z402" s="134"/>
      <c r="AA402" s="287">
        <v>32010000</v>
      </c>
      <c r="AB402" s="134">
        <v>242500</v>
      </c>
      <c r="AC402" s="53">
        <v>242500</v>
      </c>
      <c r="AD402" s="134">
        <v>242500</v>
      </c>
      <c r="AE402" s="134">
        <v>242500</v>
      </c>
      <c r="AF402" s="134">
        <v>242500</v>
      </c>
      <c r="AG402" s="134">
        <v>242500</v>
      </c>
      <c r="AH402" s="134">
        <v>242500</v>
      </c>
      <c r="AI402" s="134">
        <v>242500</v>
      </c>
      <c r="AJ402" s="134">
        <v>242500</v>
      </c>
      <c r="AK402" s="134">
        <v>242500</v>
      </c>
      <c r="AL402" s="134">
        <v>242500</v>
      </c>
      <c r="AM402" s="134">
        <v>242500</v>
      </c>
      <c r="AN402" s="53">
        <f t="shared" si="43"/>
        <v>2910000</v>
      </c>
      <c r="AO402" s="55">
        <f t="shared" si="44"/>
        <v>29100000</v>
      </c>
      <c r="AP402" s="310"/>
    </row>
    <row r="403" spans="1:42" s="105" customFormat="1" outlineLevel="1" x14ac:dyDescent="0.25">
      <c r="A403" s="128"/>
      <c r="B403" s="128"/>
      <c r="C403" s="128"/>
      <c r="D403" s="397" t="s">
        <v>64</v>
      </c>
      <c r="E403" s="398" t="s">
        <v>825</v>
      </c>
      <c r="F403" s="132"/>
      <c r="G403" s="128" t="s">
        <v>826</v>
      </c>
      <c r="H403" s="304" t="s">
        <v>1244</v>
      </c>
      <c r="I403" s="131">
        <v>45920</v>
      </c>
      <c r="J403" s="131">
        <v>45931</v>
      </c>
      <c r="K403" s="132" t="s">
        <v>717</v>
      </c>
      <c r="L403" s="132">
        <v>144</v>
      </c>
      <c r="M403" s="128" t="s">
        <v>774</v>
      </c>
      <c r="N403" s="133" t="s">
        <v>421</v>
      </c>
      <c r="O403" s="132" t="s">
        <v>1328</v>
      </c>
      <c r="P403" s="420" t="s">
        <v>421</v>
      </c>
      <c r="Q403" s="128" t="s">
        <v>1519</v>
      </c>
      <c r="R403" s="306" t="str">
        <f t="shared" si="41"/>
        <v>627</v>
      </c>
      <c r="S403" s="306" t="str">
        <f t="shared" si="42"/>
        <v>1909</v>
      </c>
      <c r="T403" s="132" t="s">
        <v>824</v>
      </c>
      <c r="U403" s="128"/>
      <c r="V403" s="51"/>
      <c r="W403" s="307">
        <v>34920000</v>
      </c>
      <c r="X403" s="308">
        <v>970000</v>
      </c>
      <c r="Y403" s="134">
        <v>242500</v>
      </c>
      <c r="Z403" s="134"/>
      <c r="AA403" s="287">
        <v>32010000</v>
      </c>
      <c r="AB403" s="134">
        <v>242500</v>
      </c>
      <c r="AC403" s="53">
        <v>242500</v>
      </c>
      <c r="AD403" s="134">
        <v>242500</v>
      </c>
      <c r="AE403" s="134">
        <v>242500</v>
      </c>
      <c r="AF403" s="134">
        <v>242500</v>
      </c>
      <c r="AG403" s="134">
        <v>242500</v>
      </c>
      <c r="AH403" s="134">
        <v>242500</v>
      </c>
      <c r="AI403" s="134">
        <v>242500</v>
      </c>
      <c r="AJ403" s="134">
        <v>242500</v>
      </c>
      <c r="AK403" s="134">
        <v>242500</v>
      </c>
      <c r="AL403" s="134">
        <v>242500</v>
      </c>
      <c r="AM403" s="134">
        <v>242500</v>
      </c>
      <c r="AN403" s="53">
        <f t="shared" si="43"/>
        <v>2910000</v>
      </c>
      <c r="AO403" s="55">
        <f t="shared" si="44"/>
        <v>29100000</v>
      </c>
      <c r="AP403" s="310"/>
    </row>
    <row r="404" spans="1:42" outlineLevel="1" x14ac:dyDescent="0.25">
      <c r="A404" s="128"/>
      <c r="B404" s="128"/>
      <c r="C404" s="128"/>
      <c r="D404" s="397" t="s">
        <v>1527</v>
      </c>
      <c r="E404" s="398" t="s">
        <v>1562</v>
      </c>
      <c r="F404" s="132"/>
      <c r="G404" s="128" t="s">
        <v>549</v>
      </c>
      <c r="H404" s="304" t="s">
        <v>1293</v>
      </c>
      <c r="I404" s="131">
        <v>45625</v>
      </c>
      <c r="J404" s="131">
        <v>45627</v>
      </c>
      <c r="K404" s="132" t="s">
        <v>1410</v>
      </c>
      <c r="L404" s="132">
        <v>120</v>
      </c>
      <c r="M404" s="128" t="s">
        <v>760</v>
      </c>
      <c r="N404" s="133" t="s">
        <v>125</v>
      </c>
      <c r="O404" s="132">
        <v>0</v>
      </c>
      <c r="P404" s="420"/>
      <c r="Q404" s="128" t="s">
        <v>1530</v>
      </c>
      <c r="R404" s="306" t="str">
        <f t="shared" si="41"/>
        <v>627</v>
      </c>
      <c r="S404" s="306" t="str">
        <f t="shared" si="42"/>
        <v>1905</v>
      </c>
      <c r="T404" s="132" t="s">
        <v>823</v>
      </c>
      <c r="U404" s="128"/>
      <c r="V404" s="51"/>
      <c r="W404" s="307">
        <v>308333333</v>
      </c>
      <c r="X404" s="308">
        <v>8809523.8000000007</v>
      </c>
      <c r="Y404" s="134">
        <v>2569444.4416666669</v>
      </c>
      <c r="Z404" s="134"/>
      <c r="AA404" s="287">
        <v>193809523</v>
      </c>
      <c r="AB404" s="134">
        <v>2569444.4416666669</v>
      </c>
      <c r="AC404" s="53">
        <v>2569444.4416666669</v>
      </c>
      <c r="AD404" s="134">
        <v>2569444.4416666669</v>
      </c>
      <c r="AE404" s="134">
        <v>2569444.4416666669</v>
      </c>
      <c r="AF404" s="134">
        <v>2569444.4416666669</v>
      </c>
      <c r="AG404" s="134">
        <v>2569444.4416666669</v>
      </c>
      <c r="AH404" s="134">
        <v>2569444.4416666669</v>
      </c>
      <c r="AI404" s="134">
        <v>2569444.4416666669</v>
      </c>
      <c r="AJ404" s="134">
        <v>2569444.4416666669</v>
      </c>
      <c r="AK404" s="134">
        <v>2569444.4416666669</v>
      </c>
      <c r="AL404" s="134">
        <v>2569444.4416666669</v>
      </c>
      <c r="AM404" s="134">
        <v>2569444.4416666669</v>
      </c>
      <c r="AN404" s="53">
        <f t="shared" si="43"/>
        <v>30833333.300000001</v>
      </c>
      <c r="AO404" s="55">
        <f t="shared" si="44"/>
        <v>162976189.69999999</v>
      </c>
      <c r="AP404" s="313" t="s">
        <v>1514</v>
      </c>
    </row>
    <row r="405" spans="1:42" outlineLevel="1" x14ac:dyDescent="0.25">
      <c r="A405" s="128"/>
      <c r="B405" s="128"/>
      <c r="C405" s="128"/>
      <c r="D405" s="397" t="s">
        <v>1527</v>
      </c>
      <c r="E405" s="398" t="s">
        <v>1563</v>
      </c>
      <c r="F405" s="132"/>
      <c r="G405" s="128" t="s">
        <v>550</v>
      </c>
      <c r="H405" s="304" t="s">
        <v>1293</v>
      </c>
      <c r="I405" s="131">
        <v>45625</v>
      </c>
      <c r="J405" s="131">
        <v>45627</v>
      </c>
      <c r="K405" s="132" t="s">
        <v>1410</v>
      </c>
      <c r="L405" s="132">
        <v>120</v>
      </c>
      <c r="M405" s="128" t="s">
        <v>760</v>
      </c>
      <c r="N405" s="133" t="s">
        <v>125</v>
      </c>
      <c r="O405" s="132">
        <v>0</v>
      </c>
      <c r="P405" s="420"/>
      <c r="Q405" s="128" t="s">
        <v>1530</v>
      </c>
      <c r="R405" s="306" t="str">
        <f t="shared" si="41"/>
        <v>627</v>
      </c>
      <c r="S405" s="306" t="str">
        <f t="shared" si="42"/>
        <v>1905</v>
      </c>
      <c r="T405" s="132" t="s">
        <v>823</v>
      </c>
      <c r="U405" s="128"/>
      <c r="V405" s="51"/>
      <c r="W405" s="307">
        <v>296000000</v>
      </c>
      <c r="X405" s="308">
        <v>8457142.8571428563</v>
      </c>
      <c r="Y405" s="134">
        <v>2466666.6666666665</v>
      </c>
      <c r="Z405" s="134"/>
      <c r="AA405" s="287">
        <v>186057143</v>
      </c>
      <c r="AB405" s="134">
        <v>2466666.6666666665</v>
      </c>
      <c r="AC405" s="53">
        <v>2466666.6666666665</v>
      </c>
      <c r="AD405" s="134">
        <v>2466666.6666666665</v>
      </c>
      <c r="AE405" s="134">
        <v>2466666.6666666665</v>
      </c>
      <c r="AF405" s="134">
        <v>2466666.6666666665</v>
      </c>
      <c r="AG405" s="134">
        <v>2466666.6666666665</v>
      </c>
      <c r="AH405" s="134">
        <v>2466666.6666666665</v>
      </c>
      <c r="AI405" s="134">
        <v>2466666.6666666665</v>
      </c>
      <c r="AJ405" s="134">
        <v>2466666.6666666665</v>
      </c>
      <c r="AK405" s="134">
        <v>2466666.6666666665</v>
      </c>
      <c r="AL405" s="134">
        <v>2466666.6666666665</v>
      </c>
      <c r="AM405" s="134">
        <v>2466666.6666666665</v>
      </c>
      <c r="AN405" s="53">
        <f t="shared" si="43"/>
        <v>29600000.000000004</v>
      </c>
      <c r="AO405" s="55">
        <f t="shared" si="44"/>
        <v>156457143</v>
      </c>
      <c r="AP405" s="313" t="s">
        <v>1514</v>
      </c>
    </row>
    <row r="406" spans="1:42" ht="25" outlineLevel="1" x14ac:dyDescent="0.25">
      <c r="A406" s="128"/>
      <c r="B406" s="128"/>
      <c r="C406" s="128"/>
      <c r="D406" s="397" t="s">
        <v>64</v>
      </c>
      <c r="E406" s="398" t="s">
        <v>976</v>
      </c>
      <c r="F406" s="132"/>
      <c r="G406" s="128" t="s">
        <v>587</v>
      </c>
      <c r="H406" s="304" t="s">
        <v>756</v>
      </c>
      <c r="I406" s="131">
        <v>45292</v>
      </c>
      <c r="J406" s="131">
        <v>45323</v>
      </c>
      <c r="K406" s="132" t="s">
        <v>783</v>
      </c>
      <c r="L406" s="132">
        <v>144</v>
      </c>
      <c r="M406" s="128" t="s">
        <v>758</v>
      </c>
      <c r="N406" s="133" t="s">
        <v>109</v>
      </c>
      <c r="O406" s="132">
        <v>0</v>
      </c>
      <c r="P406" s="420"/>
      <c r="Q406" s="128" t="s">
        <v>1519</v>
      </c>
      <c r="R406" s="306" t="str">
        <f t="shared" si="41"/>
        <v>627</v>
      </c>
      <c r="S406" s="306" t="str">
        <f t="shared" si="42"/>
        <v>1909</v>
      </c>
      <c r="T406" s="132" t="s">
        <v>824</v>
      </c>
      <c r="U406" s="128"/>
      <c r="V406" s="51"/>
      <c r="W406" s="307">
        <v>82154641</v>
      </c>
      <c r="X406" s="308">
        <v>1369244.0166666666</v>
      </c>
      <c r="Y406" s="134">
        <v>570518.34027777775</v>
      </c>
      <c r="Z406" s="134"/>
      <c r="AA406" s="287">
        <v>50662029</v>
      </c>
      <c r="AB406" s="134">
        <v>570518.34027777775</v>
      </c>
      <c r="AC406" s="53">
        <v>570518.34027777775</v>
      </c>
      <c r="AD406" s="134">
        <v>570518.34027777775</v>
      </c>
      <c r="AE406" s="134">
        <v>570518.34027777775</v>
      </c>
      <c r="AF406" s="134">
        <v>570518.34027777775</v>
      </c>
      <c r="AG406" s="134">
        <v>570518.34027777775</v>
      </c>
      <c r="AH406" s="134">
        <v>570518.34027777775</v>
      </c>
      <c r="AI406" s="134">
        <v>570518.34027777775</v>
      </c>
      <c r="AJ406" s="134">
        <v>570518.34027777775</v>
      </c>
      <c r="AK406" s="134">
        <v>570518.34027777775</v>
      </c>
      <c r="AL406" s="134">
        <v>570518.34027777775</v>
      </c>
      <c r="AM406" s="134">
        <v>570518.34027777775</v>
      </c>
      <c r="AN406" s="53">
        <f t="shared" si="43"/>
        <v>6846220.0833333349</v>
      </c>
      <c r="AO406" s="55">
        <f t="shared" si="44"/>
        <v>43815808.916666664</v>
      </c>
      <c r="AP406" s="313" t="s">
        <v>1564</v>
      </c>
    </row>
    <row r="407" spans="1:42" ht="25" outlineLevel="1" x14ac:dyDescent="0.25">
      <c r="A407" s="128"/>
      <c r="B407" s="128"/>
      <c r="C407" s="128"/>
      <c r="D407" s="397" t="s">
        <v>64</v>
      </c>
      <c r="E407" s="398" t="s">
        <v>977</v>
      </c>
      <c r="F407" s="132"/>
      <c r="G407" s="128" t="s">
        <v>588</v>
      </c>
      <c r="H407" s="304" t="s">
        <v>756</v>
      </c>
      <c r="I407" s="131">
        <v>45292</v>
      </c>
      <c r="J407" s="131">
        <v>45323</v>
      </c>
      <c r="K407" s="132" t="s">
        <v>783</v>
      </c>
      <c r="L407" s="132">
        <v>144</v>
      </c>
      <c r="M407" s="128" t="s">
        <v>758</v>
      </c>
      <c r="N407" s="133" t="s">
        <v>109</v>
      </c>
      <c r="O407" s="132">
        <v>0</v>
      </c>
      <c r="P407" s="420"/>
      <c r="Q407" s="128" t="s">
        <v>1519</v>
      </c>
      <c r="R407" s="306" t="str">
        <f t="shared" si="41"/>
        <v>627</v>
      </c>
      <c r="S407" s="306" t="str">
        <f t="shared" si="42"/>
        <v>1909</v>
      </c>
      <c r="T407" s="132" t="s">
        <v>824</v>
      </c>
      <c r="U407" s="128"/>
      <c r="V407" s="51"/>
      <c r="W407" s="307">
        <v>85500000</v>
      </c>
      <c r="X407" s="308">
        <v>1425000</v>
      </c>
      <c r="Y407" s="134">
        <v>593750</v>
      </c>
      <c r="Z407" s="134"/>
      <c r="AA407" s="287">
        <v>52725000</v>
      </c>
      <c r="AB407" s="134">
        <v>593750</v>
      </c>
      <c r="AC407" s="53">
        <v>593750</v>
      </c>
      <c r="AD407" s="134">
        <v>593750</v>
      </c>
      <c r="AE407" s="134">
        <v>593750</v>
      </c>
      <c r="AF407" s="134">
        <v>593750</v>
      </c>
      <c r="AG407" s="134">
        <v>593750</v>
      </c>
      <c r="AH407" s="134">
        <v>593750</v>
      </c>
      <c r="AI407" s="134">
        <v>593750</v>
      </c>
      <c r="AJ407" s="134">
        <v>593750</v>
      </c>
      <c r="AK407" s="134">
        <v>593750</v>
      </c>
      <c r="AL407" s="134">
        <v>593750</v>
      </c>
      <c r="AM407" s="134">
        <v>593750</v>
      </c>
      <c r="AN407" s="53">
        <f t="shared" si="43"/>
        <v>7125000</v>
      </c>
      <c r="AO407" s="55">
        <f t="shared" si="44"/>
        <v>45600000</v>
      </c>
      <c r="AP407" s="313" t="s">
        <v>1564</v>
      </c>
    </row>
    <row r="408" spans="1:42" outlineLevel="1" x14ac:dyDescent="0.25">
      <c r="A408" s="128"/>
      <c r="B408" s="128"/>
      <c r="C408" s="128"/>
      <c r="D408" s="397" t="s">
        <v>173</v>
      </c>
      <c r="E408" s="398" t="s">
        <v>794</v>
      </c>
      <c r="F408" s="132"/>
      <c r="G408" s="129" t="s">
        <v>795</v>
      </c>
      <c r="H408" s="304" t="s">
        <v>1244</v>
      </c>
      <c r="I408" s="131">
        <v>45680</v>
      </c>
      <c r="J408" s="131">
        <v>45689</v>
      </c>
      <c r="K408" s="132" t="s">
        <v>813</v>
      </c>
      <c r="L408" s="132">
        <v>120</v>
      </c>
      <c r="M408" s="128" t="s">
        <v>759</v>
      </c>
      <c r="N408" s="133" t="s">
        <v>122</v>
      </c>
      <c r="O408" s="132">
        <v>0</v>
      </c>
      <c r="P408" s="420"/>
      <c r="Q408" s="128" t="s">
        <v>1518</v>
      </c>
      <c r="R408" s="306" t="str">
        <f t="shared" si="41"/>
        <v>627</v>
      </c>
      <c r="S408" s="306" t="str">
        <f t="shared" si="42"/>
        <v>1904</v>
      </c>
      <c r="T408" s="132" t="s">
        <v>821</v>
      </c>
      <c r="U408" s="128"/>
      <c r="V408" s="51"/>
      <c r="W408" s="307">
        <v>34221000</v>
      </c>
      <c r="X408" s="308">
        <v>534703.125</v>
      </c>
      <c r="Y408" s="134">
        <v>285175</v>
      </c>
      <c r="Z408" s="134" t="s">
        <v>1565</v>
      </c>
      <c r="AA408" s="287">
        <v>16390666</v>
      </c>
      <c r="AB408" s="134">
        <v>285175</v>
      </c>
      <c r="AC408" s="53">
        <v>285175</v>
      </c>
      <c r="AD408" s="134">
        <v>285175</v>
      </c>
      <c r="AE408" s="134">
        <v>285175</v>
      </c>
      <c r="AF408" s="134">
        <v>285175</v>
      </c>
      <c r="AG408" s="134">
        <v>285175</v>
      </c>
      <c r="AH408" s="134">
        <v>285175</v>
      </c>
      <c r="AI408" s="134">
        <v>285175</v>
      </c>
      <c r="AJ408" s="134">
        <v>285175</v>
      </c>
      <c r="AK408" s="134">
        <v>285175</v>
      </c>
      <c r="AL408" s="134">
        <v>285175</v>
      </c>
      <c r="AM408" s="134">
        <v>285175</v>
      </c>
      <c r="AN408" s="53">
        <f t="shared" si="43"/>
        <v>3422100</v>
      </c>
      <c r="AO408" s="55">
        <f t="shared" si="44"/>
        <v>12968566</v>
      </c>
      <c r="AP408" s="310"/>
    </row>
    <row r="409" spans="1:42" outlineLevel="1" x14ac:dyDescent="0.25">
      <c r="A409" s="128"/>
      <c r="B409" s="128"/>
      <c r="C409" s="128"/>
      <c r="D409" s="397" t="s">
        <v>176</v>
      </c>
      <c r="E409" s="398" t="s">
        <v>957</v>
      </c>
      <c r="F409" s="132"/>
      <c r="G409" s="129" t="s">
        <v>579</v>
      </c>
      <c r="H409" s="304" t="s">
        <v>1244</v>
      </c>
      <c r="I409" s="131">
        <v>45139</v>
      </c>
      <c r="J409" s="131">
        <v>45078</v>
      </c>
      <c r="K409" s="132" t="s">
        <v>817</v>
      </c>
      <c r="L409" s="305" t="s">
        <v>1230</v>
      </c>
      <c r="M409" s="128" t="s">
        <v>759</v>
      </c>
      <c r="N409" s="133" t="s">
        <v>122</v>
      </c>
      <c r="O409" s="132">
        <v>0</v>
      </c>
      <c r="P409" s="420"/>
      <c r="Q409" s="128" t="s">
        <v>1504</v>
      </c>
      <c r="R409" s="306" t="str">
        <f t="shared" si="41"/>
        <v>642</v>
      </c>
      <c r="S409" s="306" t="str">
        <f t="shared" si="42"/>
        <v>1904</v>
      </c>
      <c r="T409" s="132" t="s">
        <v>819</v>
      </c>
      <c r="U409" s="128"/>
      <c r="V409" s="51"/>
      <c r="W409" s="307">
        <v>0</v>
      </c>
      <c r="X409" s="308">
        <v>0</v>
      </c>
      <c r="Y409" s="134">
        <v>0</v>
      </c>
      <c r="Z409" s="134" t="s">
        <v>1565</v>
      </c>
      <c r="AA409" s="287"/>
      <c r="AB409" s="134">
        <v>0</v>
      </c>
      <c r="AC409" s="53">
        <v>0</v>
      </c>
      <c r="AD409" s="134">
        <v>0</v>
      </c>
      <c r="AE409" s="134">
        <v>0</v>
      </c>
      <c r="AF409" s="134">
        <v>0</v>
      </c>
      <c r="AG409" s="134">
        <v>0</v>
      </c>
      <c r="AH409" s="134">
        <v>0</v>
      </c>
      <c r="AI409" s="134">
        <v>0</v>
      </c>
      <c r="AJ409" s="134">
        <v>0</v>
      </c>
      <c r="AK409" s="134">
        <v>0</v>
      </c>
      <c r="AL409" s="134">
        <v>0</v>
      </c>
      <c r="AM409" s="134">
        <v>0</v>
      </c>
      <c r="AN409" s="53">
        <f t="shared" si="43"/>
        <v>0</v>
      </c>
      <c r="AO409" s="55">
        <f t="shared" si="44"/>
        <v>0</v>
      </c>
      <c r="AP409" s="310"/>
    </row>
    <row r="410" spans="1:42" outlineLevel="1" x14ac:dyDescent="0.25">
      <c r="A410" s="128"/>
      <c r="B410" s="128"/>
      <c r="C410" s="128"/>
      <c r="D410" s="397" t="s">
        <v>64</v>
      </c>
      <c r="E410" s="398" t="s">
        <v>989</v>
      </c>
      <c r="F410" s="132"/>
      <c r="G410" s="128" t="s">
        <v>609</v>
      </c>
      <c r="H410" s="304" t="s">
        <v>756</v>
      </c>
      <c r="I410" s="131">
        <v>45383</v>
      </c>
      <c r="J410" s="131">
        <v>45413</v>
      </c>
      <c r="K410" s="132" t="s">
        <v>783</v>
      </c>
      <c r="L410" s="132">
        <v>144</v>
      </c>
      <c r="M410" s="128" t="s">
        <v>759</v>
      </c>
      <c r="N410" s="133" t="s">
        <v>122</v>
      </c>
      <c r="O410" s="132">
        <v>0</v>
      </c>
      <c r="P410" s="420"/>
      <c r="Q410" s="128" t="s">
        <v>1519</v>
      </c>
      <c r="R410" s="306" t="str">
        <f t="shared" si="41"/>
        <v>627</v>
      </c>
      <c r="S410" s="306" t="str">
        <f t="shared" si="42"/>
        <v>1909</v>
      </c>
      <c r="T410" s="132" t="s">
        <v>824</v>
      </c>
      <c r="U410" s="128"/>
      <c r="V410" s="51"/>
      <c r="W410" s="307">
        <v>1744151201</v>
      </c>
      <c r="X410" s="308">
        <v>29069186.683333334</v>
      </c>
      <c r="Y410" s="134">
        <v>12112161.118055556</v>
      </c>
      <c r="Z410" s="134"/>
      <c r="AA410" s="287">
        <v>1162767468</v>
      </c>
      <c r="AB410" s="134">
        <v>12112161.118055556</v>
      </c>
      <c r="AC410" s="53">
        <v>12112161.118055556</v>
      </c>
      <c r="AD410" s="134">
        <v>12112161.118055556</v>
      </c>
      <c r="AE410" s="134">
        <v>12112161.118055556</v>
      </c>
      <c r="AF410" s="134">
        <v>12112161.118055556</v>
      </c>
      <c r="AG410" s="134">
        <v>12112161.118055556</v>
      </c>
      <c r="AH410" s="134">
        <v>12112161.118055556</v>
      </c>
      <c r="AI410" s="134">
        <v>12112161.118055556</v>
      </c>
      <c r="AJ410" s="134">
        <v>12112161.118055556</v>
      </c>
      <c r="AK410" s="134">
        <v>12112161.118055556</v>
      </c>
      <c r="AL410" s="134">
        <v>12112161.118055556</v>
      </c>
      <c r="AM410" s="134">
        <v>12112161.118055556</v>
      </c>
      <c r="AN410" s="53">
        <f t="shared" si="43"/>
        <v>145345933.41666666</v>
      </c>
      <c r="AO410" s="55">
        <f t="shared" si="44"/>
        <v>1017421534.5833334</v>
      </c>
      <c r="AP410" s="310"/>
    </row>
    <row r="411" spans="1:42" outlineLevel="1" x14ac:dyDescent="0.25">
      <c r="A411" s="128"/>
      <c r="B411" s="128"/>
      <c r="C411" s="128"/>
      <c r="D411" s="397" t="s">
        <v>88</v>
      </c>
      <c r="E411" s="398" t="s">
        <v>1011</v>
      </c>
      <c r="F411" s="132"/>
      <c r="G411" s="128" t="s">
        <v>636</v>
      </c>
      <c r="H411" s="304" t="s">
        <v>1244</v>
      </c>
      <c r="I411" s="131">
        <v>45755</v>
      </c>
      <c r="J411" s="131">
        <v>45778</v>
      </c>
      <c r="K411" s="132" t="s">
        <v>717</v>
      </c>
      <c r="L411" s="132">
        <v>120</v>
      </c>
      <c r="M411" s="128" t="s">
        <v>637</v>
      </c>
      <c r="N411" s="133" t="s">
        <v>87</v>
      </c>
      <c r="O411" s="132">
        <v>0</v>
      </c>
      <c r="P411" s="420"/>
      <c r="Q411" s="128" t="s">
        <v>1517</v>
      </c>
      <c r="R411" s="306" t="str">
        <f t="shared" si="41"/>
        <v>627</v>
      </c>
      <c r="S411" s="306" t="str">
        <f t="shared" si="42"/>
        <v>1905</v>
      </c>
      <c r="T411" s="132" t="s">
        <v>823</v>
      </c>
      <c r="U411" s="128"/>
      <c r="V411" s="51"/>
      <c r="W411" s="307">
        <v>37962963</v>
      </c>
      <c r="X411" s="308">
        <v>1054526.75</v>
      </c>
      <c r="Y411" s="134">
        <v>316358.02500000002</v>
      </c>
      <c r="Z411" s="134"/>
      <c r="AA411" s="287">
        <v>29526749</v>
      </c>
      <c r="AB411" s="134">
        <v>316358.02500000002</v>
      </c>
      <c r="AC411" s="53">
        <v>316358.02500000002</v>
      </c>
      <c r="AD411" s="134">
        <v>316358.02500000002</v>
      </c>
      <c r="AE411" s="134">
        <v>316358.02500000002</v>
      </c>
      <c r="AF411" s="134">
        <v>316358.02500000002</v>
      </c>
      <c r="AG411" s="134">
        <v>316358.02500000002</v>
      </c>
      <c r="AH411" s="134">
        <v>316358.02500000002</v>
      </c>
      <c r="AI411" s="134">
        <v>316358.02500000002</v>
      </c>
      <c r="AJ411" s="134">
        <v>316358.02500000002</v>
      </c>
      <c r="AK411" s="134">
        <v>316358.02500000002</v>
      </c>
      <c r="AL411" s="134">
        <v>316358.02500000002</v>
      </c>
      <c r="AM411" s="134">
        <v>316358.02500000002</v>
      </c>
      <c r="AN411" s="53">
        <f t="shared" si="43"/>
        <v>3796296.2999999993</v>
      </c>
      <c r="AO411" s="55">
        <f t="shared" si="44"/>
        <v>25730452.699999999</v>
      </c>
      <c r="AP411" s="310"/>
    </row>
    <row r="412" spans="1:42" outlineLevel="1" x14ac:dyDescent="0.25">
      <c r="A412" s="128"/>
      <c r="B412" s="128"/>
      <c r="C412" s="128"/>
      <c r="D412" s="397" t="s">
        <v>88</v>
      </c>
      <c r="E412" s="398" t="s">
        <v>1012</v>
      </c>
      <c r="F412" s="132"/>
      <c r="G412" s="128" t="s">
        <v>638</v>
      </c>
      <c r="H412" s="304" t="s">
        <v>1244</v>
      </c>
      <c r="I412" s="131">
        <v>45755</v>
      </c>
      <c r="J412" s="131">
        <v>45778</v>
      </c>
      <c r="K412" s="132" t="s">
        <v>717</v>
      </c>
      <c r="L412" s="132">
        <v>120</v>
      </c>
      <c r="M412" s="128" t="s">
        <v>637</v>
      </c>
      <c r="N412" s="133" t="s">
        <v>87</v>
      </c>
      <c r="O412" s="132">
        <v>0</v>
      </c>
      <c r="P412" s="420"/>
      <c r="Q412" s="128" t="s">
        <v>1517</v>
      </c>
      <c r="R412" s="306" t="str">
        <f t="shared" si="41"/>
        <v>627</v>
      </c>
      <c r="S412" s="306" t="str">
        <f t="shared" si="42"/>
        <v>1905</v>
      </c>
      <c r="T412" s="132" t="s">
        <v>823</v>
      </c>
      <c r="U412" s="128"/>
      <c r="V412" s="51"/>
      <c r="W412" s="307">
        <v>37962963</v>
      </c>
      <c r="X412" s="308">
        <v>1054526.75</v>
      </c>
      <c r="Y412" s="134">
        <v>316358.02500000002</v>
      </c>
      <c r="Z412" s="134"/>
      <c r="AA412" s="287">
        <v>29526749</v>
      </c>
      <c r="AB412" s="134">
        <v>316358.02500000002</v>
      </c>
      <c r="AC412" s="53">
        <v>316358.02500000002</v>
      </c>
      <c r="AD412" s="134">
        <v>316358.02500000002</v>
      </c>
      <c r="AE412" s="134">
        <v>316358.02500000002</v>
      </c>
      <c r="AF412" s="134">
        <v>316358.02500000002</v>
      </c>
      <c r="AG412" s="134">
        <v>316358.02500000002</v>
      </c>
      <c r="AH412" s="134">
        <v>316358.02500000002</v>
      </c>
      <c r="AI412" s="134">
        <v>316358.02500000002</v>
      </c>
      <c r="AJ412" s="134">
        <v>316358.02500000002</v>
      </c>
      <c r="AK412" s="134">
        <v>316358.02500000002</v>
      </c>
      <c r="AL412" s="134">
        <v>316358.02500000002</v>
      </c>
      <c r="AM412" s="134">
        <v>316358.02500000002</v>
      </c>
      <c r="AN412" s="53">
        <f t="shared" si="43"/>
        <v>3796296.2999999993</v>
      </c>
      <c r="AO412" s="55">
        <f t="shared" si="44"/>
        <v>25730452.699999999</v>
      </c>
      <c r="AP412" s="310"/>
    </row>
    <row r="413" spans="1:42" outlineLevel="1" x14ac:dyDescent="0.25">
      <c r="A413" s="128"/>
      <c r="B413" s="128"/>
      <c r="C413" s="128"/>
      <c r="D413" s="397" t="s">
        <v>64</v>
      </c>
      <c r="E413" s="398" t="s">
        <v>1192</v>
      </c>
      <c r="F413" s="414"/>
      <c r="G413" s="128" t="s">
        <v>1193</v>
      </c>
      <c r="H413" s="304" t="s">
        <v>1244</v>
      </c>
      <c r="I413" s="131">
        <v>45991</v>
      </c>
      <c r="J413" s="131">
        <v>45992</v>
      </c>
      <c r="K413" s="132" t="s">
        <v>1194</v>
      </c>
      <c r="L413" s="132" t="s">
        <v>1194</v>
      </c>
      <c r="M413" s="128" t="s">
        <v>637</v>
      </c>
      <c r="N413" s="133" t="s">
        <v>87</v>
      </c>
      <c r="O413" s="132">
        <v>0</v>
      </c>
      <c r="P413" s="420"/>
      <c r="Q413" s="128" t="s">
        <v>1519</v>
      </c>
      <c r="R413" s="306" t="str">
        <f t="shared" si="41"/>
        <v>627</v>
      </c>
      <c r="S413" s="306" t="str">
        <f t="shared" si="42"/>
        <v>1909</v>
      </c>
      <c r="T413" s="132" t="s">
        <v>824</v>
      </c>
      <c r="U413" s="415"/>
      <c r="V413" s="416"/>
      <c r="W413" s="307">
        <v>248009202</v>
      </c>
      <c r="X413" s="308">
        <f>W413/K413</f>
        <v>826697.34</v>
      </c>
      <c r="Y413" s="134">
        <f>W413/L413</f>
        <v>826697.34</v>
      </c>
      <c r="Z413" s="134"/>
      <c r="AA413" s="287">
        <v>247182505</v>
      </c>
      <c r="AB413" s="134">
        <v>826697.34</v>
      </c>
      <c r="AC413" s="53">
        <v>826697.34</v>
      </c>
      <c r="AD413" s="134">
        <v>826697.34</v>
      </c>
      <c r="AE413" s="134">
        <v>826697.34</v>
      </c>
      <c r="AF413" s="134">
        <v>826697.34</v>
      </c>
      <c r="AG413" s="134">
        <v>826697.34</v>
      </c>
      <c r="AH413" s="134">
        <v>826697.34</v>
      </c>
      <c r="AI413" s="134">
        <v>826697.34</v>
      </c>
      <c r="AJ413" s="134">
        <v>826697.34</v>
      </c>
      <c r="AK413" s="134">
        <v>826697.34</v>
      </c>
      <c r="AL413" s="134">
        <v>826697.34</v>
      </c>
      <c r="AM413" s="134">
        <f t="shared" ref="AM413" si="45">AI413</f>
        <v>826697.34</v>
      </c>
      <c r="AN413" s="53">
        <f t="shared" si="43"/>
        <v>9920368.0800000001</v>
      </c>
      <c r="AO413" s="55">
        <f t="shared" si="44"/>
        <v>237262136.91999999</v>
      </c>
      <c r="AP413" s="417"/>
    </row>
    <row r="414" spans="1:42" outlineLevel="1" x14ac:dyDescent="0.25">
      <c r="A414" s="128"/>
      <c r="B414" s="128"/>
      <c r="C414" s="128"/>
      <c r="D414" s="397" t="s">
        <v>64</v>
      </c>
      <c r="E414" s="398" t="s">
        <v>1013</v>
      </c>
      <c r="F414" s="414"/>
      <c r="G414" s="128" t="s">
        <v>639</v>
      </c>
      <c r="H414" s="304" t="s">
        <v>1244</v>
      </c>
      <c r="I414" s="131">
        <v>45755</v>
      </c>
      <c r="J414" s="131">
        <v>45778</v>
      </c>
      <c r="K414" s="132" t="s">
        <v>717</v>
      </c>
      <c r="L414" s="132">
        <v>120</v>
      </c>
      <c r="M414" s="128" t="s">
        <v>640</v>
      </c>
      <c r="N414" s="133" t="s">
        <v>641</v>
      </c>
      <c r="O414" s="132">
        <v>0</v>
      </c>
      <c r="P414" s="420"/>
      <c r="Q414" s="128" t="s">
        <v>1519</v>
      </c>
      <c r="R414" s="306" t="str">
        <f t="shared" si="41"/>
        <v>627</v>
      </c>
      <c r="S414" s="306" t="str">
        <f t="shared" si="42"/>
        <v>1909</v>
      </c>
      <c r="T414" s="132" t="s">
        <v>824</v>
      </c>
      <c r="U414" s="415"/>
      <c r="V414" s="416"/>
      <c r="W414" s="307">
        <v>30905000</v>
      </c>
      <c r="X414" s="308">
        <v>858472.22222222225</v>
      </c>
      <c r="Y414" s="134">
        <v>257541.66666666666</v>
      </c>
      <c r="Z414" s="134"/>
      <c r="AA414" s="287">
        <v>24037222</v>
      </c>
      <c r="AB414" s="134">
        <v>257541.66666666666</v>
      </c>
      <c r="AC414" s="53">
        <v>257541.66666666666</v>
      </c>
      <c r="AD414" s="134">
        <v>257541.66666666666</v>
      </c>
      <c r="AE414" s="134">
        <v>257541.66666666666</v>
      </c>
      <c r="AF414" s="134">
        <v>257541.66666666666</v>
      </c>
      <c r="AG414" s="134">
        <v>257541.66666666666</v>
      </c>
      <c r="AH414" s="134">
        <v>257541.66666666666</v>
      </c>
      <c r="AI414" s="134">
        <v>257541.66666666666</v>
      </c>
      <c r="AJ414" s="134">
        <v>257541.66666666666</v>
      </c>
      <c r="AK414" s="134">
        <v>257541.66666666666</v>
      </c>
      <c r="AL414" s="134">
        <v>257541.66666666666</v>
      </c>
      <c r="AM414" s="134">
        <v>257541.66666666666</v>
      </c>
      <c r="AN414" s="53">
        <f t="shared" si="43"/>
        <v>3090499.9999999995</v>
      </c>
      <c r="AO414" s="55">
        <f t="shared" si="44"/>
        <v>20946722</v>
      </c>
      <c r="AP414" s="417"/>
    </row>
    <row r="415" spans="1:42" outlineLevel="1" x14ac:dyDescent="0.25">
      <c r="A415" s="107"/>
      <c r="B415" s="107"/>
      <c r="C415" s="107"/>
      <c r="D415" s="412"/>
      <c r="E415" s="405"/>
      <c r="F415" s="108"/>
      <c r="G415" s="107"/>
      <c r="H415" s="314"/>
      <c r="I415" s="315"/>
      <c r="J415" s="315"/>
      <c r="K415" s="108"/>
      <c r="L415" s="108"/>
      <c r="M415" s="107"/>
      <c r="N415" s="316"/>
      <c r="O415" s="108"/>
      <c r="P415" s="429"/>
      <c r="Q415" s="107"/>
      <c r="R415" s="317"/>
      <c r="S415" s="317"/>
      <c r="T415" s="108"/>
      <c r="U415" s="107"/>
      <c r="V415" s="318"/>
      <c r="W415" s="319"/>
      <c r="X415" s="320"/>
      <c r="Y415" s="321"/>
      <c r="Z415" s="321"/>
      <c r="AA415" s="319"/>
      <c r="AB415" s="321"/>
      <c r="AC415" s="322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  <c r="AN415" s="322"/>
      <c r="AO415" s="323"/>
      <c r="AP415" s="324"/>
    </row>
    <row r="416" spans="1:42" x14ac:dyDescent="0.25">
      <c r="D416" s="413"/>
      <c r="E416" s="406"/>
      <c r="G416" s="87"/>
      <c r="H416" s="325"/>
      <c r="AA416" s="10"/>
    </row>
    <row r="417" spans="1:42" x14ac:dyDescent="0.25">
      <c r="D417" s="413"/>
      <c r="E417" s="406"/>
      <c r="G417" s="87"/>
      <c r="H417" s="325"/>
    </row>
    <row r="418" spans="1:42" x14ac:dyDescent="0.25">
      <c r="D418" s="413"/>
      <c r="E418" s="406"/>
      <c r="G418" s="87"/>
      <c r="H418" s="325"/>
    </row>
    <row r="419" spans="1:42" x14ac:dyDescent="0.25">
      <c r="D419" s="413"/>
      <c r="E419" s="406"/>
      <c r="G419" s="87"/>
      <c r="H419" s="325"/>
      <c r="AA419" s="10"/>
    </row>
    <row r="420" spans="1:42" x14ac:dyDescent="0.25">
      <c r="D420" s="413"/>
      <c r="E420" s="406"/>
      <c r="G420" s="87"/>
      <c r="H420" s="325"/>
    </row>
    <row r="421" spans="1:42" x14ac:dyDescent="0.25">
      <c r="D421" s="413"/>
      <c r="E421" s="406"/>
      <c r="G421" s="87"/>
      <c r="H421" s="325"/>
    </row>
    <row r="422" spans="1:42" s="4" customFormat="1" x14ac:dyDescent="0.25">
      <c r="A422" s="1"/>
      <c r="B422" s="1"/>
      <c r="C422" s="1"/>
      <c r="D422" s="413"/>
      <c r="E422" s="406"/>
      <c r="G422" s="87"/>
      <c r="H422" s="325"/>
      <c r="N422" s="1"/>
      <c r="O422" s="1"/>
      <c r="P422" s="426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267"/>
    </row>
    <row r="423" spans="1:42" s="4" customFormat="1" x14ac:dyDescent="0.25">
      <c r="A423" s="1"/>
      <c r="B423" s="1"/>
      <c r="C423" s="1"/>
      <c r="D423" s="413"/>
      <c r="E423" s="406"/>
      <c r="G423" s="87"/>
      <c r="H423" s="325"/>
      <c r="N423" s="1"/>
      <c r="O423" s="1"/>
      <c r="P423" s="426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267"/>
    </row>
    <row r="424" spans="1:42" s="4" customFormat="1" x14ac:dyDescent="0.25">
      <c r="A424" s="1"/>
      <c r="B424" s="1"/>
      <c r="C424" s="1"/>
      <c r="D424" s="413"/>
      <c r="E424" s="406"/>
      <c r="G424" s="87"/>
      <c r="H424" s="325"/>
      <c r="N424" s="1"/>
      <c r="O424" s="1"/>
      <c r="P424" s="426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267"/>
    </row>
    <row r="425" spans="1:42" s="4" customFormat="1" x14ac:dyDescent="0.25">
      <c r="A425" s="1"/>
      <c r="B425" s="1"/>
      <c r="C425" s="1"/>
      <c r="D425" s="413"/>
      <c r="E425" s="406"/>
      <c r="G425" s="87"/>
      <c r="H425" s="325"/>
      <c r="N425" s="1"/>
      <c r="O425" s="1"/>
      <c r="P425" s="426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267"/>
    </row>
    <row r="426" spans="1:42" s="4" customFormat="1" x14ac:dyDescent="0.25">
      <c r="A426" s="1"/>
      <c r="B426" s="1"/>
      <c r="C426" s="1"/>
      <c r="D426" s="413"/>
      <c r="E426" s="406"/>
      <c r="G426" s="87"/>
      <c r="H426" s="325"/>
      <c r="N426" s="1"/>
      <c r="O426" s="1"/>
      <c r="P426" s="426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267"/>
    </row>
    <row r="427" spans="1:42" s="4" customFormat="1" x14ac:dyDescent="0.25">
      <c r="A427" s="1"/>
      <c r="B427" s="1"/>
      <c r="C427" s="1"/>
      <c r="D427" s="413"/>
      <c r="E427" s="406"/>
      <c r="G427" s="87"/>
      <c r="H427" s="325"/>
      <c r="N427" s="1"/>
      <c r="O427" s="1"/>
      <c r="P427" s="426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267"/>
    </row>
    <row r="428" spans="1:42" s="4" customFormat="1" x14ac:dyDescent="0.25">
      <c r="A428" s="1"/>
      <c r="B428" s="1"/>
      <c r="C428" s="1"/>
      <c r="D428" s="413"/>
      <c r="E428" s="406"/>
      <c r="G428" s="87"/>
      <c r="H428" s="325"/>
      <c r="N428" s="1"/>
      <c r="O428" s="1"/>
      <c r="P428" s="426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267"/>
    </row>
    <row r="429" spans="1:42" s="4" customFormat="1" x14ac:dyDescent="0.25">
      <c r="A429" s="1"/>
      <c r="B429" s="1"/>
      <c r="C429" s="1"/>
      <c r="D429" s="413"/>
      <c r="E429" s="406"/>
      <c r="G429" s="87"/>
      <c r="H429" s="325"/>
      <c r="N429" s="1"/>
      <c r="O429" s="1"/>
      <c r="P429" s="426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267"/>
    </row>
    <row r="430" spans="1:42" s="4" customFormat="1" x14ac:dyDescent="0.25">
      <c r="A430" s="1"/>
      <c r="B430" s="1"/>
      <c r="C430" s="1"/>
      <c r="D430" s="413"/>
      <c r="E430" s="406"/>
      <c r="G430" s="87"/>
      <c r="H430" s="325"/>
      <c r="N430" s="1"/>
      <c r="O430" s="1"/>
      <c r="P430" s="426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267"/>
    </row>
    <row r="431" spans="1:42" s="4" customFormat="1" x14ac:dyDescent="0.25">
      <c r="A431" s="1"/>
      <c r="B431" s="1"/>
      <c r="C431" s="1"/>
      <c r="D431" s="413"/>
      <c r="E431" s="406"/>
      <c r="G431" s="87"/>
      <c r="H431" s="325"/>
      <c r="N431" s="1"/>
      <c r="O431" s="1"/>
      <c r="P431" s="426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267"/>
    </row>
    <row r="432" spans="1:42" s="4" customFormat="1" x14ac:dyDescent="0.25">
      <c r="A432" s="1"/>
      <c r="B432" s="1"/>
      <c r="C432" s="1"/>
      <c r="D432" s="413"/>
      <c r="E432" s="406"/>
      <c r="G432" s="87"/>
      <c r="H432" s="325"/>
      <c r="N432" s="1"/>
      <c r="O432" s="1"/>
      <c r="P432" s="426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267"/>
    </row>
    <row r="433" spans="1:42" s="4" customFormat="1" x14ac:dyDescent="0.25">
      <c r="A433" s="1"/>
      <c r="B433" s="1"/>
      <c r="C433" s="1"/>
      <c r="D433" s="413"/>
      <c r="E433" s="406"/>
      <c r="G433" s="87"/>
      <c r="H433" s="325"/>
      <c r="N433" s="1"/>
      <c r="O433" s="1"/>
      <c r="P433" s="426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267"/>
    </row>
    <row r="434" spans="1:42" s="4" customFormat="1" x14ac:dyDescent="0.25">
      <c r="A434" s="1"/>
      <c r="B434" s="1"/>
      <c r="C434" s="1"/>
      <c r="D434" s="413"/>
      <c r="E434" s="406"/>
      <c r="G434" s="87"/>
      <c r="H434" s="325"/>
      <c r="N434" s="1"/>
      <c r="O434" s="1"/>
      <c r="P434" s="426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267"/>
    </row>
    <row r="435" spans="1:42" s="4" customFormat="1" x14ac:dyDescent="0.25">
      <c r="A435" s="1"/>
      <c r="B435" s="1"/>
      <c r="C435" s="1"/>
      <c r="D435" s="413"/>
      <c r="E435" s="406"/>
      <c r="G435" s="87"/>
      <c r="H435" s="325"/>
      <c r="N435" s="1"/>
      <c r="O435" s="1"/>
      <c r="P435" s="426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267"/>
    </row>
    <row r="436" spans="1:42" s="4" customFormat="1" x14ac:dyDescent="0.25">
      <c r="A436" s="1"/>
      <c r="B436" s="1"/>
      <c r="C436" s="1"/>
      <c r="D436" s="413"/>
      <c r="E436" s="406"/>
      <c r="G436" s="87"/>
      <c r="H436" s="325"/>
      <c r="N436" s="1"/>
      <c r="O436" s="1"/>
      <c r="P436" s="426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267"/>
    </row>
    <row r="437" spans="1:42" s="4" customFormat="1" x14ac:dyDescent="0.25">
      <c r="A437" s="1"/>
      <c r="B437" s="1"/>
      <c r="C437" s="1"/>
      <c r="D437" s="413"/>
      <c r="E437" s="406"/>
      <c r="G437" s="87"/>
      <c r="H437" s="325"/>
      <c r="N437" s="1"/>
      <c r="O437" s="1"/>
      <c r="P437" s="426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267"/>
    </row>
    <row r="438" spans="1:42" s="4" customFormat="1" x14ac:dyDescent="0.25">
      <c r="A438" s="1"/>
      <c r="B438" s="1"/>
      <c r="C438" s="1"/>
      <c r="D438" s="413"/>
      <c r="E438" s="406"/>
      <c r="G438" s="87"/>
      <c r="H438" s="325"/>
      <c r="N438" s="1"/>
      <c r="O438" s="1"/>
      <c r="P438" s="426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267"/>
    </row>
    <row r="439" spans="1:42" s="4" customFormat="1" x14ac:dyDescent="0.25">
      <c r="A439" s="1"/>
      <c r="B439" s="1"/>
      <c r="C439" s="1"/>
      <c r="D439" s="413"/>
      <c r="E439" s="406"/>
      <c r="G439" s="87"/>
      <c r="H439" s="325"/>
      <c r="N439" s="1"/>
      <c r="O439" s="1"/>
      <c r="P439" s="426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267"/>
    </row>
    <row r="440" spans="1:42" s="4" customFormat="1" x14ac:dyDescent="0.25">
      <c r="A440" s="1"/>
      <c r="B440" s="1"/>
      <c r="C440" s="1"/>
      <c r="D440" s="413"/>
      <c r="E440" s="406"/>
      <c r="G440" s="87"/>
      <c r="H440" s="325"/>
      <c r="N440" s="1"/>
      <c r="O440" s="1"/>
      <c r="P440" s="426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267"/>
    </row>
    <row r="441" spans="1:42" s="4" customFormat="1" x14ac:dyDescent="0.25">
      <c r="A441" s="1"/>
      <c r="B441" s="1"/>
      <c r="C441" s="1"/>
      <c r="D441" s="413"/>
      <c r="E441" s="406"/>
      <c r="G441" s="87"/>
      <c r="H441" s="325"/>
      <c r="N441" s="1"/>
      <c r="O441" s="1"/>
      <c r="P441" s="426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267"/>
    </row>
    <row r="442" spans="1:42" s="4" customFormat="1" x14ac:dyDescent="0.25">
      <c r="A442" s="1"/>
      <c r="B442" s="1"/>
      <c r="C442" s="1"/>
      <c r="D442" s="413"/>
      <c r="E442" s="406"/>
      <c r="G442" s="87"/>
      <c r="H442" s="325"/>
      <c r="N442" s="1"/>
      <c r="O442" s="1"/>
      <c r="P442" s="426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267"/>
    </row>
    <row r="443" spans="1:42" s="4" customFormat="1" x14ac:dyDescent="0.25">
      <c r="A443" s="1"/>
      <c r="B443" s="1"/>
      <c r="C443" s="1"/>
      <c r="D443" s="413"/>
      <c r="E443" s="406"/>
      <c r="G443" s="87"/>
      <c r="H443" s="325"/>
      <c r="N443" s="1"/>
      <c r="O443" s="1"/>
      <c r="P443" s="426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267"/>
    </row>
    <row r="444" spans="1:42" s="4" customFormat="1" x14ac:dyDescent="0.25">
      <c r="A444" s="1"/>
      <c r="B444" s="1"/>
      <c r="C444" s="1"/>
      <c r="D444" s="413"/>
      <c r="E444" s="406"/>
      <c r="G444" s="87"/>
      <c r="H444" s="325"/>
      <c r="N444" s="1"/>
      <c r="O444" s="1"/>
      <c r="P444" s="426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267"/>
    </row>
  </sheetData>
  <autoFilter ref="A6:AV6" xr:uid="{D2FB4BF5-2CA6-4141-9F92-0508C181DA98}"/>
  <dataValidations count="1">
    <dataValidation type="list" allowBlank="1" showInputMessage="1" showErrorMessage="1" sqref="K213:K216 K12:K26 K29:K36" xr:uid="{95FC5511-A385-4FCF-99CA-96684B0FD20A}">
      <formula1>"DTR,TNHH,THANHPHAT"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99E4-68DF-44BD-852B-D2C799BB182D}">
  <sheetPr>
    <tabColor rgb="FFFFFF00"/>
  </sheetPr>
  <dimension ref="A1:AR53"/>
  <sheetViews>
    <sheetView showGridLines="0" zoomScale="70" zoomScaleNormal="70" workbookViewId="0">
      <pane xSplit="7" ySplit="6" topLeftCell="H16" activePane="bottomRight" state="frozen"/>
      <selection activeCell="T8" sqref="T8"/>
      <selection pane="topRight" activeCell="T8" sqref="T8"/>
      <selection pane="bottomLeft" activeCell="T8" sqref="T8"/>
      <selection pane="bottomRight" activeCell="L20" sqref="L20"/>
    </sheetView>
  </sheetViews>
  <sheetFormatPr defaultColWidth="8.6328125" defaultRowHeight="13" outlineLevelRow="1" outlineLevelCol="1" x14ac:dyDescent="0.25"/>
  <cols>
    <col min="1" max="1" width="9.54296875" style="1" hidden="1" customWidth="1" outlineLevel="1"/>
    <col min="2" max="2" width="10.453125" style="1" hidden="1" customWidth="1" outlineLevel="1"/>
    <col min="3" max="3" width="17.453125" style="1" hidden="1" customWidth="1" outlineLevel="1"/>
    <col min="4" max="4" width="11" style="409" customWidth="1" collapsed="1"/>
    <col min="5" max="5" width="11.453125" style="394" customWidth="1"/>
    <col min="6" max="6" width="10.36328125" style="4" customWidth="1"/>
    <col min="7" max="7" width="50.6328125" style="1" customWidth="1"/>
    <col min="8" max="8" width="9.36328125" style="31" customWidth="1"/>
    <col min="9" max="9" width="11.54296875" style="4" customWidth="1"/>
    <col min="10" max="10" width="15.54296875" style="4" customWidth="1"/>
    <col min="11" max="12" width="9.453125" style="4" customWidth="1"/>
    <col min="13" max="13" width="13.54296875" style="4" bestFit="1" customWidth="1"/>
    <col min="14" max="14" width="38.6328125" style="1" customWidth="1"/>
    <col min="15" max="15" width="11.6328125" style="1" customWidth="1"/>
    <col min="16" max="16" width="30.90625" style="426" bestFit="1" customWidth="1"/>
    <col min="17" max="17" width="26.6328125" style="4" customWidth="1"/>
    <col min="18" max="19" width="9.54296875" style="4" customWidth="1"/>
    <col min="20" max="20" width="16" style="4" customWidth="1"/>
    <col min="21" max="21" width="15.54296875" style="1" customWidth="1"/>
    <col min="22" max="22" width="6.54296875" style="1" customWidth="1"/>
    <col min="23" max="23" width="17.453125" style="1" customWidth="1"/>
    <col min="24" max="24" width="16.453125" style="1" customWidth="1"/>
    <col min="25" max="25" width="17.453125" style="1" customWidth="1"/>
    <col min="26" max="26" width="22.453125" style="1" customWidth="1"/>
    <col min="27" max="27" width="18" style="1" customWidth="1"/>
    <col min="28" max="39" width="16.453125" style="1" hidden="1" customWidth="1" outlineLevel="1"/>
    <col min="40" max="40" width="16.453125" style="1" customWidth="1" collapsed="1"/>
    <col min="41" max="41" width="16.453125" style="1" customWidth="1"/>
    <col min="42" max="42" width="33.453125" style="267" hidden="1" customWidth="1"/>
    <col min="43" max="16384" width="8.6328125" style="1"/>
  </cols>
  <sheetData>
    <row r="1" spans="1:44" ht="20" x14ac:dyDescent="0.25">
      <c r="D1" s="407" t="s">
        <v>0</v>
      </c>
      <c r="I1" s="230" t="s">
        <v>1</v>
      </c>
      <c r="J1" s="231">
        <v>0</v>
      </c>
      <c r="M1" s="1"/>
      <c r="X1" s="6"/>
      <c r="Y1" s="6"/>
      <c r="Z1" s="6"/>
      <c r="AA1" s="266"/>
    </row>
    <row r="2" spans="1:44" ht="15.5" x14ac:dyDescent="0.25">
      <c r="D2" s="408">
        <v>46022</v>
      </c>
      <c r="I2" s="230" t="s">
        <v>3</v>
      </c>
      <c r="J2" s="231"/>
      <c r="M2" s="268"/>
      <c r="X2" s="9"/>
      <c r="Y2" s="9"/>
      <c r="Z2" s="9"/>
    </row>
    <row r="3" spans="1:44" ht="15.5" x14ac:dyDescent="0.25">
      <c r="L3" s="269"/>
      <c r="M3" s="143"/>
      <c r="X3" s="3"/>
      <c r="Y3" s="3"/>
      <c r="Z3" s="3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70"/>
    </row>
    <row r="4" spans="1:44" ht="15.5" x14ac:dyDescent="0.25">
      <c r="L4" s="245"/>
      <c r="M4" s="393" t="s">
        <v>1611</v>
      </c>
      <c r="W4" s="271"/>
      <c r="X4" s="3"/>
      <c r="Y4" s="3"/>
      <c r="Z4" s="3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70"/>
    </row>
    <row r="5" spans="1:44" x14ac:dyDescent="0.25">
      <c r="L5" s="269"/>
      <c r="M5" s="143" t="s">
        <v>756</v>
      </c>
      <c r="W5" s="273">
        <f>SUBTOTAL(9,W7:W113)</f>
        <v>12063389954</v>
      </c>
      <c r="X5" s="273">
        <f>SUBTOTAL(9,X7:X113)</f>
        <v>213000393.08203179</v>
      </c>
      <c r="Y5" s="273">
        <f>SUBTOTAL(9,Y7:Y113)</f>
        <v>83938529.240277782</v>
      </c>
      <c r="Z5" s="274"/>
      <c r="AA5" s="273">
        <f t="shared" ref="AA5:AO5" si="0">SUBTOTAL(9,AA7:AA113)</f>
        <v>6974147044</v>
      </c>
      <c r="AB5" s="274">
        <f t="shared" si="0"/>
        <v>83938529.240277782</v>
      </c>
      <c r="AC5" s="274">
        <f t="shared" si="0"/>
        <v>83396532.240277782</v>
      </c>
      <c r="AD5" s="274">
        <f t="shared" si="0"/>
        <v>82511625.768055558</v>
      </c>
      <c r="AE5" s="274">
        <f t="shared" si="0"/>
        <v>82162575.768055558</v>
      </c>
      <c r="AF5" s="274">
        <f t="shared" si="0"/>
        <v>81959658.768055558</v>
      </c>
      <c r="AG5" s="274">
        <f t="shared" si="0"/>
        <v>81147992.43472223</v>
      </c>
      <c r="AH5" s="274">
        <f t="shared" si="0"/>
        <v>81147992.43472223</v>
      </c>
      <c r="AI5" s="274">
        <f t="shared" si="0"/>
        <v>81147992.43472223</v>
      </c>
      <c r="AJ5" s="274">
        <f t="shared" si="0"/>
        <v>81147992.43472223</v>
      </c>
      <c r="AK5" s="274">
        <f t="shared" si="0"/>
        <v>82051320.906944454</v>
      </c>
      <c r="AL5" s="274">
        <f t="shared" si="0"/>
        <v>81147992.43472223</v>
      </c>
      <c r="AM5" s="274">
        <f t="shared" si="0"/>
        <v>81147992.43472223</v>
      </c>
      <c r="AN5" s="274">
        <f t="shared" si="0"/>
        <v>982908197.29999983</v>
      </c>
      <c r="AO5" s="274">
        <f t="shared" si="0"/>
        <v>5991238846.6999998</v>
      </c>
      <c r="AP5" s="272" t="s">
        <v>1231</v>
      </c>
    </row>
    <row r="6" spans="1:44" s="4" customFormat="1" ht="42.65" customHeight="1" x14ac:dyDescent="0.25">
      <c r="A6" s="13" t="s">
        <v>5</v>
      </c>
      <c r="B6" s="13" t="s">
        <v>6</v>
      </c>
      <c r="C6" s="13" t="s">
        <v>7</v>
      </c>
      <c r="D6" s="410" t="s">
        <v>8</v>
      </c>
      <c r="E6" s="395" t="s">
        <v>1232</v>
      </c>
      <c r="F6" s="14" t="s">
        <v>1233</v>
      </c>
      <c r="G6" s="14" t="s">
        <v>10</v>
      </c>
      <c r="H6" s="14" t="s">
        <v>1234</v>
      </c>
      <c r="I6" s="14" t="s">
        <v>11</v>
      </c>
      <c r="J6" s="14" t="s">
        <v>12</v>
      </c>
      <c r="K6" s="207" t="s">
        <v>1105</v>
      </c>
      <c r="L6" s="238" t="s">
        <v>1106</v>
      </c>
      <c r="M6" s="275" t="s">
        <v>1235</v>
      </c>
      <c r="N6" s="275" t="s">
        <v>1236</v>
      </c>
      <c r="O6" s="275" t="s">
        <v>15</v>
      </c>
      <c r="P6" s="425" t="s">
        <v>1237</v>
      </c>
      <c r="Q6" s="14" t="s">
        <v>1238</v>
      </c>
      <c r="R6" s="14" t="s">
        <v>16</v>
      </c>
      <c r="S6" s="14" t="s">
        <v>1239</v>
      </c>
      <c r="T6" s="14" t="s">
        <v>17</v>
      </c>
      <c r="U6" s="14" t="s">
        <v>19</v>
      </c>
      <c r="V6" s="14" t="s">
        <v>20</v>
      </c>
      <c r="W6" s="14" t="s">
        <v>21</v>
      </c>
      <c r="X6" s="207" t="s">
        <v>1101</v>
      </c>
      <c r="Y6" s="275" t="s">
        <v>1240</v>
      </c>
      <c r="Z6" s="276" t="s">
        <v>1241</v>
      </c>
      <c r="AA6" s="368" t="s">
        <v>34</v>
      </c>
      <c r="AB6" s="277" t="s">
        <v>1242</v>
      </c>
      <c r="AC6" s="20">
        <v>2</v>
      </c>
      <c r="AD6" s="20">
        <v>3</v>
      </c>
      <c r="AE6" s="20">
        <v>4</v>
      </c>
      <c r="AF6" s="20">
        <v>5</v>
      </c>
      <c r="AG6" s="20">
        <v>6</v>
      </c>
      <c r="AH6" s="20">
        <v>7</v>
      </c>
      <c r="AI6" s="20">
        <v>8</v>
      </c>
      <c r="AJ6" s="20">
        <v>9</v>
      </c>
      <c r="AK6" s="20">
        <v>10</v>
      </c>
      <c r="AL6" s="20">
        <v>11</v>
      </c>
      <c r="AM6" s="20">
        <v>12</v>
      </c>
      <c r="AN6" s="215" t="s">
        <v>1103</v>
      </c>
      <c r="AO6" s="215" t="s">
        <v>1104</v>
      </c>
      <c r="AP6" s="278" t="s">
        <v>1243</v>
      </c>
      <c r="AQ6" s="430" t="s">
        <v>1615</v>
      </c>
      <c r="AR6" s="431" t="s">
        <v>1614</v>
      </c>
    </row>
    <row r="7" spans="1:44" outlineLevel="1" x14ac:dyDescent="0.25">
      <c r="A7" s="369"/>
      <c r="B7" s="302"/>
      <c r="C7" s="303"/>
      <c r="D7" s="397" t="s">
        <v>47</v>
      </c>
      <c r="E7" s="397" t="s">
        <v>60</v>
      </c>
      <c r="F7" s="304"/>
      <c r="G7" s="128" t="s">
        <v>61</v>
      </c>
      <c r="H7" s="304" t="s">
        <v>1244</v>
      </c>
      <c r="I7" s="131">
        <v>45291</v>
      </c>
      <c r="J7" s="131">
        <v>45261</v>
      </c>
      <c r="K7" s="132" t="s">
        <v>1247</v>
      </c>
      <c r="L7" s="132">
        <v>120</v>
      </c>
      <c r="M7" s="128" t="s">
        <v>619</v>
      </c>
      <c r="N7" s="133" t="s">
        <v>43</v>
      </c>
      <c r="O7" s="132">
        <v>0</v>
      </c>
      <c r="P7" s="420"/>
      <c r="Q7" s="128" t="s">
        <v>1246</v>
      </c>
      <c r="R7" s="306" t="str">
        <f t="shared" ref="R7" si="1">LEFT(T7,3)</f>
        <v>627</v>
      </c>
      <c r="S7" s="306" t="str">
        <f t="shared" ref="S7" si="2">RIGHT(T7,4)</f>
        <v>1901</v>
      </c>
      <c r="T7" s="132" t="s">
        <v>836</v>
      </c>
      <c r="U7" s="302"/>
      <c r="V7" s="51"/>
      <c r="W7" s="307">
        <v>118791283</v>
      </c>
      <c r="X7" s="308">
        <v>1237409.1979166667</v>
      </c>
      <c r="Y7" s="134">
        <v>989927.35833333328</v>
      </c>
      <c r="Z7" s="134"/>
      <c r="AA7" s="287">
        <v>87856054</v>
      </c>
      <c r="AB7" s="134">
        <v>989927.35833333328</v>
      </c>
      <c r="AC7" s="53">
        <v>989927.35833333328</v>
      </c>
      <c r="AD7" s="134">
        <v>989927.35833333328</v>
      </c>
      <c r="AE7" s="134">
        <v>989927.35833333328</v>
      </c>
      <c r="AF7" s="134">
        <v>989927.35833333328</v>
      </c>
      <c r="AG7" s="134">
        <v>989927.35833333328</v>
      </c>
      <c r="AH7" s="134">
        <v>989927.35833333328</v>
      </c>
      <c r="AI7" s="134">
        <v>989927.35833333328</v>
      </c>
      <c r="AJ7" s="134">
        <v>989927.35833333328</v>
      </c>
      <c r="AK7" s="134">
        <v>989927.35833333328</v>
      </c>
      <c r="AL7" s="134">
        <v>989927.35833333328</v>
      </c>
      <c r="AM7" s="134">
        <v>989927.35833333328</v>
      </c>
      <c r="AN7" s="53">
        <f t="shared" ref="AN7" si="3">SUM(AB7:AM7)</f>
        <v>11879128.299999997</v>
      </c>
      <c r="AO7" s="55">
        <f t="shared" ref="AO7" si="4">AA7-AN7</f>
        <v>75976925.700000003</v>
      </c>
      <c r="AP7" s="311"/>
      <c r="AQ7" s="1" t="str">
        <f>_xlfn.XLOOKUP(E7,[2]Sheet1!$C:$C,[2]Sheet1!$J:$J)</f>
        <v>1001202000</v>
      </c>
      <c r="AR7" s="1" t="b">
        <f t="shared" ref="AR7:AR14" si="5">M7=AQ7</f>
        <v>0</v>
      </c>
    </row>
    <row r="8" spans="1:44" outlineLevel="1" x14ac:dyDescent="0.25">
      <c r="A8" s="110" t="s">
        <v>1</v>
      </c>
      <c r="B8" s="33"/>
      <c r="C8" s="34" t="s">
        <v>1610</v>
      </c>
      <c r="D8" s="402" t="s">
        <v>82</v>
      </c>
      <c r="E8" s="403" t="s">
        <v>1032</v>
      </c>
      <c r="F8" s="36"/>
      <c r="G8" s="109" t="s">
        <v>246</v>
      </c>
      <c r="H8" s="36" t="s">
        <v>756</v>
      </c>
      <c r="I8" s="114">
        <v>45141</v>
      </c>
      <c r="J8" s="114">
        <v>45108</v>
      </c>
      <c r="K8" s="115" t="s">
        <v>717</v>
      </c>
      <c r="L8" s="115">
        <v>144</v>
      </c>
      <c r="M8" s="109" t="s">
        <v>763</v>
      </c>
      <c r="N8" s="116" t="s">
        <v>426</v>
      </c>
      <c r="O8" s="115" t="s">
        <v>1274</v>
      </c>
      <c r="P8" s="37" t="s">
        <v>426</v>
      </c>
      <c r="Q8" s="109" t="s">
        <v>1252</v>
      </c>
      <c r="R8" s="285" t="str">
        <f t="shared" ref="R8:R16" si="6">LEFT(T8,3)</f>
        <v>627</v>
      </c>
      <c r="S8" s="285" t="str">
        <f t="shared" ref="S8:S14" si="7">RIGHT(T8,4)</f>
        <v>1903</v>
      </c>
      <c r="T8" s="115" t="s">
        <v>406</v>
      </c>
      <c r="U8" s="33"/>
      <c r="V8" s="77"/>
      <c r="W8" s="289">
        <v>190093298</v>
      </c>
      <c r="X8" s="286">
        <v>5280369.388888889</v>
      </c>
      <c r="Y8" s="194">
        <v>1320092.3472222222</v>
      </c>
      <c r="Z8" s="194"/>
      <c r="AA8" s="287">
        <v>31682216</v>
      </c>
      <c r="AB8" s="194">
        <v>1320092.3472222222</v>
      </c>
      <c r="AC8" s="155">
        <v>1320092.3472222222</v>
      </c>
      <c r="AD8" s="194">
        <v>1320092.3472222222</v>
      </c>
      <c r="AE8" s="194">
        <v>1320092.3472222222</v>
      </c>
      <c r="AF8" s="194">
        <v>1320092.3472222222</v>
      </c>
      <c r="AG8" s="194">
        <v>1320092.3472222222</v>
      </c>
      <c r="AH8" s="194">
        <v>1320092.3472222222</v>
      </c>
      <c r="AI8" s="194">
        <v>1320092.3472222222</v>
      </c>
      <c r="AJ8" s="194">
        <v>1320092.3472222222</v>
      </c>
      <c r="AK8" s="194">
        <v>1320092.3472222222</v>
      </c>
      <c r="AL8" s="194">
        <v>1320092.3472222222</v>
      </c>
      <c r="AM8" s="194">
        <v>1320092.3472222222</v>
      </c>
      <c r="AN8" s="155">
        <f t="shared" ref="AN8:AN16" si="8">SUM(AB8:AM8)</f>
        <v>15841108.166666666</v>
      </c>
      <c r="AO8" s="157">
        <f t="shared" ref="AO8:AO16" si="9">AA8-AN8</f>
        <v>15841107.833333334</v>
      </c>
      <c r="AP8" s="223"/>
      <c r="AQ8" s="1" t="str">
        <f>_xlfn.XLOOKUP(E8,[2]Sheet1!$C:$C,[2]Sheet1!$J:$J)</f>
        <v>1001602000</v>
      </c>
      <c r="AR8" s="1" t="b">
        <f t="shared" si="5"/>
        <v>0</v>
      </c>
    </row>
    <row r="9" spans="1:44" outlineLevel="1" x14ac:dyDescent="0.25">
      <c r="A9" s="110" t="s">
        <v>1</v>
      </c>
      <c r="B9" s="33"/>
      <c r="C9" s="34" t="s">
        <v>1610</v>
      </c>
      <c r="D9" s="402" t="s">
        <v>82</v>
      </c>
      <c r="E9" s="403" t="s">
        <v>1033</v>
      </c>
      <c r="F9" s="36"/>
      <c r="G9" s="109" t="s">
        <v>248</v>
      </c>
      <c r="H9" s="36" t="s">
        <v>756</v>
      </c>
      <c r="I9" s="114">
        <v>45141</v>
      </c>
      <c r="J9" s="114">
        <v>45108</v>
      </c>
      <c r="K9" s="115" t="s">
        <v>717</v>
      </c>
      <c r="L9" s="115">
        <v>144</v>
      </c>
      <c r="M9" s="109" t="s">
        <v>763</v>
      </c>
      <c r="N9" s="116" t="s">
        <v>426</v>
      </c>
      <c r="O9" s="115" t="s">
        <v>1274</v>
      </c>
      <c r="P9" s="37" t="s">
        <v>426</v>
      </c>
      <c r="Q9" s="109" t="s">
        <v>1252</v>
      </c>
      <c r="R9" s="285" t="str">
        <f t="shared" si="6"/>
        <v>627</v>
      </c>
      <c r="S9" s="285" t="str">
        <f t="shared" si="7"/>
        <v>1903</v>
      </c>
      <c r="T9" s="115" t="s">
        <v>406</v>
      </c>
      <c r="U9" s="33"/>
      <c r="V9" s="77"/>
      <c r="W9" s="289">
        <v>196041828</v>
      </c>
      <c r="X9" s="286">
        <v>5445606.333333333</v>
      </c>
      <c r="Y9" s="194">
        <v>1361401.5833333333</v>
      </c>
      <c r="Z9" s="194"/>
      <c r="AA9" s="287">
        <v>32673638</v>
      </c>
      <c r="AB9" s="194">
        <v>1361401.5833333333</v>
      </c>
      <c r="AC9" s="155">
        <v>1361401.5833333333</v>
      </c>
      <c r="AD9" s="194">
        <v>1361401.5833333333</v>
      </c>
      <c r="AE9" s="194">
        <v>1361401.5833333333</v>
      </c>
      <c r="AF9" s="194">
        <v>1361401.5833333333</v>
      </c>
      <c r="AG9" s="194">
        <v>1361401.5833333333</v>
      </c>
      <c r="AH9" s="194">
        <v>1361401.5833333333</v>
      </c>
      <c r="AI9" s="194">
        <v>1361401.5833333333</v>
      </c>
      <c r="AJ9" s="194">
        <v>1361401.5833333333</v>
      </c>
      <c r="AK9" s="194">
        <v>1361401.5833333333</v>
      </c>
      <c r="AL9" s="194">
        <v>1361401.5833333333</v>
      </c>
      <c r="AM9" s="194">
        <v>1361401.5833333333</v>
      </c>
      <c r="AN9" s="155">
        <f t="shared" si="8"/>
        <v>16336819.000000002</v>
      </c>
      <c r="AO9" s="157">
        <f t="shared" si="9"/>
        <v>16336818.999999998</v>
      </c>
      <c r="AP9" s="223"/>
      <c r="AQ9" s="1" t="str">
        <f>_xlfn.XLOOKUP(E9,[2]Sheet1!$C:$C,[2]Sheet1!$J:$J)</f>
        <v>1001602000</v>
      </c>
      <c r="AR9" s="1" t="b">
        <f t="shared" si="5"/>
        <v>0</v>
      </c>
    </row>
    <row r="10" spans="1:44" outlineLevel="1" x14ac:dyDescent="0.25">
      <c r="A10" s="110" t="s">
        <v>1</v>
      </c>
      <c r="B10" s="33"/>
      <c r="C10" s="34" t="s">
        <v>1610</v>
      </c>
      <c r="D10" s="402" t="s">
        <v>82</v>
      </c>
      <c r="E10" s="403" t="s">
        <v>1036</v>
      </c>
      <c r="F10" s="36"/>
      <c r="G10" s="109" t="s">
        <v>1279</v>
      </c>
      <c r="H10" s="36" t="s">
        <v>1244</v>
      </c>
      <c r="I10" s="114">
        <v>45200</v>
      </c>
      <c r="J10" s="114">
        <v>45200</v>
      </c>
      <c r="K10" s="115" t="s">
        <v>783</v>
      </c>
      <c r="L10" s="115">
        <v>144</v>
      </c>
      <c r="M10" s="109" t="s">
        <v>763</v>
      </c>
      <c r="N10" s="116" t="s">
        <v>426</v>
      </c>
      <c r="O10" s="115" t="s">
        <v>1274</v>
      </c>
      <c r="P10" s="37" t="s">
        <v>426</v>
      </c>
      <c r="Q10" s="109" t="s">
        <v>1252</v>
      </c>
      <c r="R10" s="285" t="str">
        <f t="shared" si="6"/>
        <v>627</v>
      </c>
      <c r="S10" s="285" t="str">
        <f t="shared" si="7"/>
        <v>1903</v>
      </c>
      <c r="T10" s="115" t="s">
        <v>406</v>
      </c>
      <c r="U10" s="33"/>
      <c r="V10" s="77"/>
      <c r="W10" s="289">
        <v>343273414</v>
      </c>
      <c r="X10" s="286">
        <v>5721223.5666666664</v>
      </c>
      <c r="Y10" s="194">
        <v>2383843.152777778</v>
      </c>
      <c r="Z10" s="194"/>
      <c r="AA10" s="287">
        <v>188800377</v>
      </c>
      <c r="AB10" s="194">
        <v>2383843.152777778</v>
      </c>
      <c r="AC10" s="155">
        <v>2383843.152777778</v>
      </c>
      <c r="AD10" s="194">
        <v>2383843.152777778</v>
      </c>
      <c r="AE10" s="194">
        <v>2383843.152777778</v>
      </c>
      <c r="AF10" s="194">
        <v>2383843.152777778</v>
      </c>
      <c r="AG10" s="194">
        <v>2383843.152777778</v>
      </c>
      <c r="AH10" s="194">
        <v>2383843.152777778</v>
      </c>
      <c r="AI10" s="194">
        <v>2383843.152777778</v>
      </c>
      <c r="AJ10" s="194">
        <v>2383843.152777778</v>
      </c>
      <c r="AK10" s="194">
        <v>2383843.152777778</v>
      </c>
      <c r="AL10" s="194">
        <v>2383843.152777778</v>
      </c>
      <c r="AM10" s="194">
        <v>2383843.152777778</v>
      </c>
      <c r="AN10" s="155">
        <f t="shared" si="8"/>
        <v>28606117.833333328</v>
      </c>
      <c r="AO10" s="157">
        <f t="shared" si="9"/>
        <v>160194259.16666669</v>
      </c>
      <c r="AP10" s="223"/>
      <c r="AQ10" s="1" t="str">
        <f>_xlfn.XLOOKUP(E10,[2]Sheet1!$C:$C,[2]Sheet1!$J:$J)</f>
        <v>1001602000</v>
      </c>
      <c r="AR10" s="1" t="b">
        <f t="shared" si="5"/>
        <v>0</v>
      </c>
    </row>
    <row r="11" spans="1:44" outlineLevel="1" x14ac:dyDescent="0.25">
      <c r="A11" s="110" t="s">
        <v>1</v>
      </c>
      <c r="B11" s="33"/>
      <c r="C11" s="34" t="s">
        <v>1610</v>
      </c>
      <c r="D11" s="402" t="s">
        <v>82</v>
      </c>
      <c r="E11" s="403" t="s">
        <v>1037</v>
      </c>
      <c r="F11" s="36"/>
      <c r="G11" s="109" t="s">
        <v>1280</v>
      </c>
      <c r="H11" s="36" t="s">
        <v>1244</v>
      </c>
      <c r="I11" s="114">
        <v>45291</v>
      </c>
      <c r="J11" s="114">
        <v>45200</v>
      </c>
      <c r="K11" s="115" t="s">
        <v>783</v>
      </c>
      <c r="L11" s="115">
        <v>144</v>
      </c>
      <c r="M11" s="109" t="s">
        <v>763</v>
      </c>
      <c r="N11" s="116" t="s">
        <v>426</v>
      </c>
      <c r="O11" s="115" t="s">
        <v>1274</v>
      </c>
      <c r="P11" s="37" t="s">
        <v>426</v>
      </c>
      <c r="Q11" s="109" t="s">
        <v>1252</v>
      </c>
      <c r="R11" s="285" t="str">
        <f t="shared" si="6"/>
        <v>627</v>
      </c>
      <c r="S11" s="285" t="str">
        <f t="shared" si="7"/>
        <v>1903</v>
      </c>
      <c r="T11" s="115" t="s">
        <v>406</v>
      </c>
      <c r="U11" s="33"/>
      <c r="V11" s="77"/>
      <c r="W11" s="289">
        <v>46757482</v>
      </c>
      <c r="X11" s="286">
        <v>779291.3666666667</v>
      </c>
      <c r="Y11" s="194">
        <v>324704.73611111112</v>
      </c>
      <c r="Z11" s="194"/>
      <c r="AA11" s="287">
        <v>25716615</v>
      </c>
      <c r="AB11" s="194">
        <v>324704.73611111112</v>
      </c>
      <c r="AC11" s="155">
        <v>324704.73611111112</v>
      </c>
      <c r="AD11" s="194">
        <v>324704.73611111112</v>
      </c>
      <c r="AE11" s="194">
        <v>324704.73611111112</v>
      </c>
      <c r="AF11" s="194">
        <v>324704.73611111112</v>
      </c>
      <c r="AG11" s="194">
        <v>324704.73611111112</v>
      </c>
      <c r="AH11" s="194">
        <v>324704.73611111112</v>
      </c>
      <c r="AI11" s="194">
        <v>324704.73611111112</v>
      </c>
      <c r="AJ11" s="194">
        <v>324704.73611111112</v>
      </c>
      <c r="AK11" s="194">
        <v>324704.73611111112</v>
      </c>
      <c r="AL11" s="194">
        <v>324704.73611111112</v>
      </c>
      <c r="AM11" s="194">
        <v>324704.73611111112</v>
      </c>
      <c r="AN11" s="155">
        <f t="shared" si="8"/>
        <v>3896456.8333333326</v>
      </c>
      <c r="AO11" s="157">
        <f t="shared" si="9"/>
        <v>21820158.166666668</v>
      </c>
      <c r="AP11" s="223"/>
      <c r="AQ11" s="1" t="str">
        <f>_xlfn.XLOOKUP(E11,[2]Sheet1!$C:$C,[2]Sheet1!$J:$J)</f>
        <v>1001602000</v>
      </c>
      <c r="AR11" s="1" t="b">
        <f t="shared" si="5"/>
        <v>0</v>
      </c>
    </row>
    <row r="12" spans="1:44" outlineLevel="1" x14ac:dyDescent="0.25">
      <c r="A12" s="110" t="s">
        <v>1</v>
      </c>
      <c r="B12" s="33"/>
      <c r="C12" s="32" t="s">
        <v>229</v>
      </c>
      <c r="D12" s="402" t="s">
        <v>82</v>
      </c>
      <c r="E12" s="403" t="s">
        <v>1164</v>
      </c>
      <c r="F12" s="36"/>
      <c r="G12" s="109" t="s">
        <v>400</v>
      </c>
      <c r="H12" s="36" t="s">
        <v>756</v>
      </c>
      <c r="I12" s="114">
        <v>45383</v>
      </c>
      <c r="J12" s="114">
        <v>45413</v>
      </c>
      <c r="K12" s="115" t="s">
        <v>783</v>
      </c>
      <c r="L12" s="115">
        <v>144</v>
      </c>
      <c r="M12" s="109" t="s">
        <v>453</v>
      </c>
      <c r="N12" s="116" t="s">
        <v>454</v>
      </c>
      <c r="O12" s="115" t="s">
        <v>239</v>
      </c>
      <c r="P12" s="37" t="s">
        <v>1295</v>
      </c>
      <c r="Q12" s="109" t="s">
        <v>1252</v>
      </c>
      <c r="R12" s="285" t="str">
        <f t="shared" si="6"/>
        <v>627</v>
      </c>
      <c r="S12" s="285" t="str">
        <f t="shared" si="7"/>
        <v>1903</v>
      </c>
      <c r="T12" s="115" t="s">
        <v>406</v>
      </c>
      <c r="U12" s="33"/>
      <c r="V12" s="77"/>
      <c r="W12" s="289">
        <v>1470802869</v>
      </c>
      <c r="X12" s="286">
        <v>24513381.149999999</v>
      </c>
      <c r="Y12" s="194">
        <v>10213908.8125</v>
      </c>
      <c r="Z12" s="194"/>
      <c r="AA12" s="287">
        <v>980535246</v>
      </c>
      <c r="AB12" s="194">
        <v>10213908.8125</v>
      </c>
      <c r="AC12" s="155">
        <v>10213908.8125</v>
      </c>
      <c r="AD12" s="194">
        <v>10213908.8125</v>
      </c>
      <c r="AE12" s="194">
        <v>10213908.8125</v>
      </c>
      <c r="AF12" s="194">
        <v>10213908.8125</v>
      </c>
      <c r="AG12" s="194">
        <v>10213908.8125</v>
      </c>
      <c r="AH12" s="194">
        <v>10213908.8125</v>
      </c>
      <c r="AI12" s="194">
        <v>10213908.8125</v>
      </c>
      <c r="AJ12" s="194">
        <v>10213908.8125</v>
      </c>
      <c r="AK12" s="194">
        <v>10213908.8125</v>
      </c>
      <c r="AL12" s="194">
        <v>10213908.8125</v>
      </c>
      <c r="AM12" s="194">
        <v>10213908.8125</v>
      </c>
      <c r="AN12" s="155">
        <f t="shared" si="8"/>
        <v>122566905.75</v>
      </c>
      <c r="AO12" s="157">
        <f t="shared" si="9"/>
        <v>857968340.25</v>
      </c>
      <c r="AP12" s="223"/>
      <c r="AQ12" s="1" t="str">
        <f>_xlfn.XLOOKUP(E12,[2]Sheet1!$C:$C,[2]Sheet1!$J:$J)</f>
        <v>1001605000</v>
      </c>
      <c r="AR12" s="1" t="b">
        <f t="shared" si="5"/>
        <v>0</v>
      </c>
    </row>
    <row r="13" spans="1:44" outlineLevel="1" x14ac:dyDescent="0.25">
      <c r="A13" s="110" t="s">
        <v>1</v>
      </c>
      <c r="B13" s="33"/>
      <c r="C13" s="32" t="s">
        <v>213</v>
      </c>
      <c r="D13" s="402" t="s">
        <v>82</v>
      </c>
      <c r="E13" s="403" t="s">
        <v>1035</v>
      </c>
      <c r="F13" s="36"/>
      <c r="G13" s="109" t="s">
        <v>252</v>
      </c>
      <c r="H13" s="36" t="s">
        <v>756</v>
      </c>
      <c r="I13" s="114">
        <v>45170</v>
      </c>
      <c r="J13" s="114">
        <v>45170</v>
      </c>
      <c r="K13" s="115" t="s">
        <v>783</v>
      </c>
      <c r="L13" s="115">
        <v>144</v>
      </c>
      <c r="M13" s="109" t="s">
        <v>292</v>
      </c>
      <c r="N13" s="116" t="s">
        <v>1299</v>
      </c>
      <c r="O13" s="115" t="s">
        <v>253</v>
      </c>
      <c r="P13" s="37" t="s">
        <v>1300</v>
      </c>
      <c r="Q13" s="109" t="s">
        <v>1252</v>
      </c>
      <c r="R13" s="285" t="str">
        <f t="shared" si="6"/>
        <v>627</v>
      </c>
      <c r="S13" s="285" t="str">
        <f t="shared" si="7"/>
        <v>1903</v>
      </c>
      <c r="T13" s="115" t="s">
        <v>406</v>
      </c>
      <c r="U13" s="33"/>
      <c r="V13" s="77"/>
      <c r="W13" s="289">
        <v>2381394958</v>
      </c>
      <c r="X13" s="286">
        <v>39689915.966666669</v>
      </c>
      <c r="Y13" s="194">
        <v>16537464.986111112</v>
      </c>
      <c r="Z13" s="194"/>
      <c r="AA13" s="287">
        <v>1270077311</v>
      </c>
      <c r="AB13" s="194">
        <v>16537464.986111112</v>
      </c>
      <c r="AC13" s="155">
        <v>16537464.986111112</v>
      </c>
      <c r="AD13" s="194">
        <v>16537464.986111112</v>
      </c>
      <c r="AE13" s="194">
        <v>16537464.986111112</v>
      </c>
      <c r="AF13" s="194">
        <v>16537464.986111112</v>
      </c>
      <c r="AG13" s="194">
        <v>16537464.986111112</v>
      </c>
      <c r="AH13" s="194">
        <v>16537464.986111112</v>
      </c>
      <c r="AI13" s="194">
        <v>16537464.986111112</v>
      </c>
      <c r="AJ13" s="194">
        <v>16537464.986111112</v>
      </c>
      <c r="AK13" s="194">
        <v>16537464.986111112</v>
      </c>
      <c r="AL13" s="194">
        <v>16537464.986111112</v>
      </c>
      <c r="AM13" s="194">
        <v>16537464.986111112</v>
      </c>
      <c r="AN13" s="155">
        <f t="shared" si="8"/>
        <v>198449579.83333328</v>
      </c>
      <c r="AO13" s="157">
        <f t="shared" si="9"/>
        <v>1071627731.1666667</v>
      </c>
      <c r="AP13" s="223"/>
      <c r="AQ13" s="1" t="str">
        <f>_xlfn.XLOOKUP(E13,[2]Sheet1!$C:$C,[2]Sheet1!$J:$J)</f>
        <v>1001602000</v>
      </c>
      <c r="AR13" s="1" t="b">
        <f t="shared" si="5"/>
        <v>0</v>
      </c>
    </row>
    <row r="14" spans="1:44" outlineLevel="1" x14ac:dyDescent="0.25">
      <c r="A14" s="110" t="s">
        <v>1</v>
      </c>
      <c r="B14" s="33"/>
      <c r="C14" s="32" t="s">
        <v>229</v>
      </c>
      <c r="D14" s="402" t="s">
        <v>82</v>
      </c>
      <c r="E14" s="403" t="s">
        <v>1034</v>
      </c>
      <c r="F14" s="36"/>
      <c r="G14" s="109" t="s">
        <v>250</v>
      </c>
      <c r="H14" s="36" t="s">
        <v>756</v>
      </c>
      <c r="I14" s="114">
        <v>45170</v>
      </c>
      <c r="J14" s="114">
        <v>45170</v>
      </c>
      <c r="K14" s="115" t="s">
        <v>783</v>
      </c>
      <c r="L14" s="115">
        <v>144</v>
      </c>
      <c r="M14" s="109" t="s">
        <v>750</v>
      </c>
      <c r="N14" s="116" t="s">
        <v>434</v>
      </c>
      <c r="O14" s="115" t="s">
        <v>251</v>
      </c>
      <c r="P14" s="37" t="s">
        <v>1308</v>
      </c>
      <c r="Q14" s="109" t="s">
        <v>1252</v>
      </c>
      <c r="R14" s="285" t="str">
        <f t="shared" si="6"/>
        <v>627</v>
      </c>
      <c r="S14" s="285" t="str">
        <f t="shared" si="7"/>
        <v>1903</v>
      </c>
      <c r="T14" s="115" t="s">
        <v>406</v>
      </c>
      <c r="U14" s="33"/>
      <c r="V14" s="77"/>
      <c r="W14" s="289">
        <v>3033103521</v>
      </c>
      <c r="X14" s="286">
        <v>50551725.350000001</v>
      </c>
      <c r="Y14" s="194">
        <v>21063218.895833332</v>
      </c>
      <c r="Z14" s="194"/>
      <c r="AA14" s="287">
        <v>1617705411</v>
      </c>
      <c r="AB14" s="194">
        <v>21063218.895833332</v>
      </c>
      <c r="AC14" s="155">
        <v>21063218.895833332</v>
      </c>
      <c r="AD14" s="194">
        <v>21063218.895833332</v>
      </c>
      <c r="AE14" s="194">
        <v>21063218.895833332</v>
      </c>
      <c r="AF14" s="194">
        <v>21063218.895833332</v>
      </c>
      <c r="AG14" s="194">
        <v>21063218.895833332</v>
      </c>
      <c r="AH14" s="194">
        <v>21063218.895833332</v>
      </c>
      <c r="AI14" s="194">
        <v>21063218.895833332</v>
      </c>
      <c r="AJ14" s="194">
        <v>21063218.895833332</v>
      </c>
      <c r="AK14" s="194">
        <v>21063218.895833332</v>
      </c>
      <c r="AL14" s="194">
        <v>21063218.895833332</v>
      </c>
      <c r="AM14" s="194">
        <v>21063218.895833332</v>
      </c>
      <c r="AN14" s="155">
        <f t="shared" si="8"/>
        <v>252758626.75000003</v>
      </c>
      <c r="AO14" s="157">
        <f t="shared" si="9"/>
        <v>1364946784.25</v>
      </c>
      <c r="AP14" s="223"/>
      <c r="AQ14" s="1" t="str">
        <f>_xlfn.XLOOKUP(E14,[2]Sheet1!$C:$C,[2]Sheet1!$J:$J)</f>
        <v>1001602000</v>
      </c>
      <c r="AR14" s="1" t="b">
        <f t="shared" si="5"/>
        <v>0</v>
      </c>
    </row>
    <row r="15" spans="1:44" ht="25" outlineLevel="1" x14ac:dyDescent="0.25">
      <c r="A15" s="109"/>
      <c r="B15" s="109"/>
      <c r="C15" s="110" t="s">
        <v>213</v>
      </c>
      <c r="D15" s="402" t="s">
        <v>147</v>
      </c>
      <c r="E15" s="403" t="s">
        <v>1163</v>
      </c>
      <c r="F15" s="115"/>
      <c r="G15" s="109" t="s">
        <v>399</v>
      </c>
      <c r="H15" s="36" t="s">
        <v>756</v>
      </c>
      <c r="I15" s="114">
        <v>45352</v>
      </c>
      <c r="J15" s="114">
        <v>45383</v>
      </c>
      <c r="K15" s="115" t="s">
        <v>783</v>
      </c>
      <c r="L15" s="115">
        <v>144</v>
      </c>
      <c r="M15" s="109" t="s">
        <v>774</v>
      </c>
      <c r="N15" s="116" t="s">
        <v>421</v>
      </c>
      <c r="O15" s="115" t="s">
        <v>1328</v>
      </c>
      <c r="P15" s="37" t="s">
        <v>421</v>
      </c>
      <c r="Q15" s="109" t="s">
        <v>1252</v>
      </c>
      <c r="R15" s="285" t="str">
        <f t="shared" si="6"/>
        <v>627</v>
      </c>
      <c r="S15" s="285" t="s">
        <v>1260</v>
      </c>
      <c r="T15" s="115" t="s">
        <v>406</v>
      </c>
      <c r="U15" s="109"/>
      <c r="V15" s="77"/>
      <c r="W15" s="289">
        <v>1500556886</v>
      </c>
      <c r="X15" s="286">
        <v>25009281.433333334</v>
      </c>
      <c r="Y15" s="194">
        <v>10420533.930555556</v>
      </c>
      <c r="Z15" s="194"/>
      <c r="AA15" s="287">
        <v>975361976</v>
      </c>
      <c r="AB15" s="194">
        <v>10420533.930555556</v>
      </c>
      <c r="AC15" s="155">
        <v>10420533.930555556</v>
      </c>
      <c r="AD15" s="194">
        <v>10420533.930555556</v>
      </c>
      <c r="AE15" s="194">
        <v>10420533.930555556</v>
      </c>
      <c r="AF15" s="194">
        <v>10420533.930555556</v>
      </c>
      <c r="AG15" s="194">
        <v>10420533.930555556</v>
      </c>
      <c r="AH15" s="194">
        <v>10420533.930555556</v>
      </c>
      <c r="AI15" s="194">
        <v>10420533.930555556</v>
      </c>
      <c r="AJ15" s="194">
        <v>10420533.930555556</v>
      </c>
      <c r="AK15" s="194">
        <v>10420533.930555556</v>
      </c>
      <c r="AL15" s="194">
        <v>10420533.930555556</v>
      </c>
      <c r="AM15" s="194">
        <v>10420533.930555556</v>
      </c>
      <c r="AN15" s="155">
        <f t="shared" si="8"/>
        <v>125046407.16666664</v>
      </c>
      <c r="AO15" s="157">
        <f t="shared" si="9"/>
        <v>850315568.83333337</v>
      </c>
      <c r="AP15" s="378" t="s">
        <v>1336</v>
      </c>
      <c r="AQ15" s="1" t="str">
        <f>_xlfn.XLOOKUP(E15,[2]Sheet1!$C:$C,[2]Sheet1!$J:$J)</f>
        <v>1001605000</v>
      </c>
      <c r="AR15" s="1" t="b">
        <f t="shared" ref="AR15:AR16" si="10">M15=AQ15</f>
        <v>0</v>
      </c>
    </row>
    <row r="16" spans="1:44" outlineLevel="1" x14ac:dyDescent="0.25">
      <c r="A16" s="109"/>
      <c r="B16" s="109"/>
      <c r="C16" s="110" t="s">
        <v>197</v>
      </c>
      <c r="D16" s="402" t="s">
        <v>147</v>
      </c>
      <c r="E16" s="403" t="s">
        <v>734</v>
      </c>
      <c r="F16" s="115"/>
      <c r="G16" s="109" t="s">
        <v>735</v>
      </c>
      <c r="H16" s="36" t="s">
        <v>1244</v>
      </c>
      <c r="I16" s="114">
        <v>45877</v>
      </c>
      <c r="J16" s="114">
        <v>45901</v>
      </c>
      <c r="K16" s="115" t="s">
        <v>783</v>
      </c>
      <c r="L16" s="115">
        <v>144</v>
      </c>
      <c r="M16" s="109" t="s">
        <v>1384</v>
      </c>
      <c r="N16" s="116" t="s">
        <v>1385</v>
      </c>
      <c r="O16" s="115" t="s">
        <v>1386</v>
      </c>
      <c r="P16" s="37" t="s">
        <v>1385</v>
      </c>
      <c r="Q16" s="109" t="s">
        <v>1366</v>
      </c>
      <c r="R16" s="285" t="str">
        <f t="shared" si="6"/>
        <v>627</v>
      </c>
      <c r="S16" s="285" t="s">
        <v>1260</v>
      </c>
      <c r="T16" s="115" t="s">
        <v>406</v>
      </c>
      <c r="U16" s="109"/>
      <c r="V16" s="77"/>
      <c r="W16" s="289">
        <v>995280138</v>
      </c>
      <c r="X16" s="286">
        <v>16588002.300000001</v>
      </c>
      <c r="Y16" s="194">
        <v>6911667.625</v>
      </c>
      <c r="Z16" s="194"/>
      <c r="AA16" s="287">
        <v>928928129</v>
      </c>
      <c r="AB16" s="194">
        <v>6911667.625</v>
      </c>
      <c r="AC16" s="155">
        <v>6911667.625</v>
      </c>
      <c r="AD16" s="194">
        <v>6911667.625</v>
      </c>
      <c r="AE16" s="194">
        <v>6911667.625</v>
      </c>
      <c r="AF16" s="194">
        <v>6911667.625</v>
      </c>
      <c r="AG16" s="194">
        <v>6911667.625</v>
      </c>
      <c r="AH16" s="194">
        <v>6911667.625</v>
      </c>
      <c r="AI16" s="194">
        <v>6911667.625</v>
      </c>
      <c r="AJ16" s="194">
        <v>6911667.625</v>
      </c>
      <c r="AK16" s="194">
        <v>6911667.625</v>
      </c>
      <c r="AL16" s="194">
        <v>6911667.625</v>
      </c>
      <c r="AM16" s="194">
        <v>6911667.625</v>
      </c>
      <c r="AN16" s="155">
        <f t="shared" si="8"/>
        <v>82940011.5</v>
      </c>
      <c r="AO16" s="157">
        <f t="shared" si="9"/>
        <v>845988117.5</v>
      </c>
      <c r="AP16" s="301"/>
      <c r="AQ16" s="1" t="str">
        <f>_xlfn.XLOOKUP(E16,[2]Sheet1!$C:$C,[2]Sheet1!$J:$J)</f>
        <v>1001601500</v>
      </c>
      <c r="AR16" s="1" t="b">
        <f t="shared" si="10"/>
        <v>0</v>
      </c>
    </row>
    <row r="17" spans="1:44" s="42" customFormat="1" ht="25" outlineLevel="1" x14ac:dyDescent="0.25">
      <c r="A17" s="128"/>
      <c r="B17" s="128"/>
      <c r="C17" s="128"/>
      <c r="D17" s="397" t="s">
        <v>147</v>
      </c>
      <c r="E17" s="398" t="s">
        <v>1107</v>
      </c>
      <c r="F17" s="132"/>
      <c r="G17" s="128" t="s">
        <v>365</v>
      </c>
      <c r="H17" s="304" t="s">
        <v>1244</v>
      </c>
      <c r="I17" s="131">
        <v>44110</v>
      </c>
      <c r="J17" s="131">
        <v>44110</v>
      </c>
      <c r="K17" s="132" t="s">
        <v>1273</v>
      </c>
      <c r="L17" s="132">
        <v>144</v>
      </c>
      <c r="M17" s="128" t="s">
        <v>94</v>
      </c>
      <c r="N17" s="133" t="s">
        <v>66</v>
      </c>
      <c r="O17" s="132" t="s">
        <v>200</v>
      </c>
      <c r="P17" s="420" t="s">
        <v>1472</v>
      </c>
      <c r="Q17" s="128" t="s">
        <v>1366</v>
      </c>
      <c r="R17" s="306" t="str">
        <f t="shared" ref="R17:R23" si="11">LEFT(T17,3)</f>
        <v>627</v>
      </c>
      <c r="S17" s="306" t="str">
        <f t="shared" ref="S17:S21" si="12">RIGHT(T17,4)</f>
        <v>1906</v>
      </c>
      <c r="T17" s="132">
        <v>6274001906</v>
      </c>
      <c r="U17" s="128"/>
      <c r="V17" s="51"/>
      <c r="W17" s="307">
        <v>114480000</v>
      </c>
      <c r="X17" s="308">
        <v>1272000</v>
      </c>
      <c r="Y17" s="134">
        <v>795000</v>
      </c>
      <c r="Z17" s="134"/>
      <c r="AA17" s="287">
        <v>34344000</v>
      </c>
      <c r="AB17" s="134">
        <v>795000</v>
      </c>
      <c r="AC17" s="53">
        <v>795000</v>
      </c>
      <c r="AD17" s="134">
        <v>795000</v>
      </c>
      <c r="AE17" s="134">
        <v>795000</v>
      </c>
      <c r="AF17" s="134">
        <v>795000</v>
      </c>
      <c r="AG17" s="134">
        <v>795000</v>
      </c>
      <c r="AH17" s="134">
        <v>795000</v>
      </c>
      <c r="AI17" s="134">
        <v>795000</v>
      </c>
      <c r="AJ17" s="134">
        <v>795000</v>
      </c>
      <c r="AK17" s="134">
        <v>795000</v>
      </c>
      <c r="AL17" s="134">
        <v>795000</v>
      </c>
      <c r="AM17" s="134">
        <v>795000</v>
      </c>
      <c r="AN17" s="53">
        <f t="shared" ref="AN17:AN23" si="13">SUM(AB17:AM17)</f>
        <v>9540000</v>
      </c>
      <c r="AO17" s="55">
        <f t="shared" ref="AO17:AO23" si="14">AA17-AN17</f>
        <v>24804000</v>
      </c>
      <c r="AP17" s="313" t="s">
        <v>1473</v>
      </c>
      <c r="AQ17" s="42" t="str">
        <f>_xlfn.XLOOKUP(E17,[2]Sheet1!$C:$C,[2]Sheet1!$J:$J)</f>
        <v>1001602102</v>
      </c>
      <c r="AR17" s="42" t="b">
        <f t="shared" ref="AR17:AR23" si="15">M17=AQ17</f>
        <v>0</v>
      </c>
    </row>
    <row r="18" spans="1:44" s="42" customFormat="1" ht="25" outlineLevel="1" x14ac:dyDescent="0.25">
      <c r="A18" s="128"/>
      <c r="B18" s="128"/>
      <c r="C18" s="128"/>
      <c r="D18" s="397" t="s">
        <v>147</v>
      </c>
      <c r="E18" s="398" t="s">
        <v>1108</v>
      </c>
      <c r="F18" s="132"/>
      <c r="G18" s="128" t="s">
        <v>366</v>
      </c>
      <c r="H18" s="304" t="s">
        <v>1244</v>
      </c>
      <c r="I18" s="131">
        <v>44110</v>
      </c>
      <c r="J18" s="131">
        <v>44110</v>
      </c>
      <c r="K18" s="132" t="s">
        <v>1273</v>
      </c>
      <c r="L18" s="132">
        <v>144</v>
      </c>
      <c r="M18" s="128" t="s">
        <v>94</v>
      </c>
      <c r="N18" s="133" t="s">
        <v>66</v>
      </c>
      <c r="O18" s="132" t="s">
        <v>200</v>
      </c>
      <c r="P18" s="420" t="s">
        <v>1472</v>
      </c>
      <c r="Q18" s="128" t="s">
        <v>1366</v>
      </c>
      <c r="R18" s="306" t="str">
        <f t="shared" si="11"/>
        <v>627</v>
      </c>
      <c r="S18" s="306" t="str">
        <f t="shared" si="12"/>
        <v>1906</v>
      </c>
      <c r="T18" s="132">
        <v>6274001906</v>
      </c>
      <c r="U18" s="128"/>
      <c r="V18" s="51"/>
      <c r="W18" s="307">
        <v>144274000</v>
      </c>
      <c r="X18" s="308">
        <v>1603044.4444444445</v>
      </c>
      <c r="Y18" s="134">
        <v>1001902.7777777778</v>
      </c>
      <c r="Z18" s="134"/>
      <c r="AA18" s="287">
        <v>43282200</v>
      </c>
      <c r="AB18" s="134">
        <v>1001902.7777777778</v>
      </c>
      <c r="AC18" s="53">
        <v>1001902.7777777778</v>
      </c>
      <c r="AD18" s="134">
        <v>1001902.7777777778</v>
      </c>
      <c r="AE18" s="134">
        <v>1001902.7777777778</v>
      </c>
      <c r="AF18" s="134">
        <v>1001902.7777777778</v>
      </c>
      <c r="AG18" s="134">
        <v>1001902.7777777778</v>
      </c>
      <c r="AH18" s="134">
        <v>1001902.7777777778</v>
      </c>
      <c r="AI18" s="134">
        <v>1001902.7777777778</v>
      </c>
      <c r="AJ18" s="134">
        <v>1001902.7777777778</v>
      </c>
      <c r="AK18" s="134">
        <v>1001902.7777777778</v>
      </c>
      <c r="AL18" s="134">
        <v>1001902.7777777778</v>
      </c>
      <c r="AM18" s="134">
        <v>1001902.7777777778</v>
      </c>
      <c r="AN18" s="53">
        <f t="shared" si="13"/>
        <v>12022833.333333334</v>
      </c>
      <c r="AO18" s="55">
        <f t="shared" si="14"/>
        <v>31259366.666666664</v>
      </c>
      <c r="AP18" s="313" t="s">
        <v>1473</v>
      </c>
      <c r="AQ18" s="42" t="str">
        <f>_xlfn.XLOOKUP(E18,[2]Sheet1!$C:$C,[2]Sheet1!$J:$J)</f>
        <v>1001602102</v>
      </c>
      <c r="AR18" s="42" t="b">
        <f t="shared" si="15"/>
        <v>0</v>
      </c>
    </row>
    <row r="19" spans="1:44" s="42" customFormat="1" outlineLevel="1" x14ac:dyDescent="0.25">
      <c r="A19" s="128"/>
      <c r="B19" s="128"/>
      <c r="C19" s="128"/>
      <c r="D19" s="397" t="s">
        <v>147</v>
      </c>
      <c r="E19" s="398" t="s">
        <v>1112</v>
      </c>
      <c r="F19" s="132"/>
      <c r="G19" s="128" t="s">
        <v>369</v>
      </c>
      <c r="H19" s="304" t="s">
        <v>1244</v>
      </c>
      <c r="I19" s="131">
        <v>44198</v>
      </c>
      <c r="J19" s="131">
        <v>44198</v>
      </c>
      <c r="K19" s="132" t="s">
        <v>783</v>
      </c>
      <c r="L19" s="132">
        <v>144</v>
      </c>
      <c r="M19" s="128" t="s">
        <v>94</v>
      </c>
      <c r="N19" s="133" t="s">
        <v>66</v>
      </c>
      <c r="O19" s="132" t="s">
        <v>200</v>
      </c>
      <c r="P19" s="420" t="s">
        <v>1472</v>
      </c>
      <c r="Q19" s="128" t="s">
        <v>1366</v>
      </c>
      <c r="R19" s="306" t="str">
        <f t="shared" si="11"/>
        <v>627</v>
      </c>
      <c r="S19" s="306" t="str">
        <f t="shared" si="12"/>
        <v>1906</v>
      </c>
      <c r="T19" s="132">
        <v>6274001906</v>
      </c>
      <c r="U19" s="128"/>
      <c r="V19" s="51"/>
      <c r="W19" s="307">
        <v>125658000</v>
      </c>
      <c r="X19" s="308">
        <v>2094300</v>
      </c>
      <c r="Y19" s="134">
        <v>872625</v>
      </c>
      <c r="Z19" s="134"/>
      <c r="AA19" s="287">
        <v>0</v>
      </c>
      <c r="AB19" s="134">
        <v>872625</v>
      </c>
      <c r="AC19" s="53">
        <v>872625</v>
      </c>
      <c r="AD19" s="134">
        <v>349050</v>
      </c>
      <c r="AE19" s="134"/>
      <c r="AF19" s="134"/>
      <c r="AG19" s="134"/>
      <c r="AH19" s="134"/>
      <c r="AI19" s="134"/>
      <c r="AJ19" s="134"/>
      <c r="AK19" s="134"/>
      <c r="AL19" s="134"/>
      <c r="AM19" s="134"/>
      <c r="AN19" s="53">
        <f t="shared" si="13"/>
        <v>2094300</v>
      </c>
      <c r="AO19" s="55">
        <f t="shared" si="14"/>
        <v>-2094300</v>
      </c>
      <c r="AP19" s="313" t="s">
        <v>1437</v>
      </c>
      <c r="AQ19" s="42" t="str">
        <f>_xlfn.XLOOKUP(E19,[2]Sheet1!$C:$C,[2]Sheet1!$J:$J)</f>
        <v>1001602102</v>
      </c>
      <c r="AR19" s="42" t="b">
        <f t="shared" si="15"/>
        <v>0</v>
      </c>
    </row>
    <row r="20" spans="1:44" s="42" customFormat="1" outlineLevel="1" x14ac:dyDescent="0.25">
      <c r="A20" s="128"/>
      <c r="B20" s="128"/>
      <c r="C20" s="128"/>
      <c r="D20" s="397" t="s">
        <v>147</v>
      </c>
      <c r="E20" s="398" t="s">
        <v>1113</v>
      </c>
      <c r="F20" s="132"/>
      <c r="G20" s="128" t="s">
        <v>370</v>
      </c>
      <c r="H20" s="304" t="s">
        <v>1244</v>
      </c>
      <c r="I20" s="131">
        <v>44198</v>
      </c>
      <c r="J20" s="131">
        <v>44198</v>
      </c>
      <c r="K20" s="132" t="s">
        <v>783</v>
      </c>
      <c r="L20" s="132">
        <v>144</v>
      </c>
      <c r="M20" s="128" t="s">
        <v>94</v>
      </c>
      <c r="N20" s="133" t="s">
        <v>66</v>
      </c>
      <c r="O20" s="132" t="s">
        <v>200</v>
      </c>
      <c r="P20" s="420" t="s">
        <v>1472</v>
      </c>
      <c r="Q20" s="128" t="s">
        <v>1366</v>
      </c>
      <c r="R20" s="306" t="str">
        <f t="shared" si="11"/>
        <v>627</v>
      </c>
      <c r="S20" s="306" t="str">
        <f t="shared" si="12"/>
        <v>1906</v>
      </c>
      <c r="T20" s="132">
        <v>6274001906</v>
      </c>
      <c r="U20" s="128"/>
      <c r="V20" s="51"/>
      <c r="W20" s="307">
        <v>130079300</v>
      </c>
      <c r="X20" s="308">
        <v>2167988.3333333335</v>
      </c>
      <c r="Y20" s="134">
        <v>903328.47222222225</v>
      </c>
      <c r="Z20" s="134"/>
      <c r="AA20" s="287">
        <v>0</v>
      </c>
      <c r="AB20" s="134">
        <v>903328.47222222225</v>
      </c>
      <c r="AC20" s="53">
        <v>361331.47222222202</v>
      </c>
      <c r="AD20" s="134"/>
      <c r="AE20" s="134"/>
      <c r="AF20" s="134"/>
      <c r="AG20" s="134"/>
      <c r="AH20" s="134"/>
      <c r="AI20" s="134"/>
      <c r="AJ20" s="134"/>
      <c r="AK20" s="134">
        <v>903328.47222222225</v>
      </c>
      <c r="AL20" s="134"/>
      <c r="AM20" s="134"/>
      <c r="AN20" s="53">
        <f t="shared" si="13"/>
        <v>2167988.4166666665</v>
      </c>
      <c r="AO20" s="55">
        <f t="shared" si="14"/>
        <v>-2167988.4166666665</v>
      </c>
      <c r="AP20" s="313" t="s">
        <v>1437</v>
      </c>
      <c r="AQ20" s="42" t="str">
        <f>_xlfn.XLOOKUP(E20,[2]Sheet1!$C:$C,[2]Sheet1!$J:$J)</f>
        <v>1001602102</v>
      </c>
      <c r="AR20" s="42" t="b">
        <f t="shared" si="15"/>
        <v>0</v>
      </c>
    </row>
    <row r="21" spans="1:44" s="42" customFormat="1" ht="25" outlineLevel="1" x14ac:dyDescent="0.25">
      <c r="A21" s="128"/>
      <c r="B21" s="128"/>
      <c r="C21" s="128"/>
      <c r="D21" s="397" t="s">
        <v>147</v>
      </c>
      <c r="E21" s="398" t="s">
        <v>1114</v>
      </c>
      <c r="F21" s="132"/>
      <c r="G21" s="128" t="s">
        <v>371</v>
      </c>
      <c r="H21" s="304" t="s">
        <v>1244</v>
      </c>
      <c r="I21" s="131">
        <v>44228</v>
      </c>
      <c r="J21" s="131">
        <v>44228</v>
      </c>
      <c r="K21" s="132" t="s">
        <v>783</v>
      </c>
      <c r="L21" s="132">
        <v>144</v>
      </c>
      <c r="M21" s="128" t="s">
        <v>94</v>
      </c>
      <c r="N21" s="133" t="s">
        <v>66</v>
      </c>
      <c r="O21" s="132" t="s">
        <v>200</v>
      </c>
      <c r="P21" s="420" t="s">
        <v>1472</v>
      </c>
      <c r="Q21" s="128" t="s">
        <v>1366</v>
      </c>
      <c r="R21" s="306" t="str">
        <f t="shared" si="11"/>
        <v>627</v>
      </c>
      <c r="S21" s="306" t="str">
        <f t="shared" si="12"/>
        <v>1906</v>
      </c>
      <c r="T21" s="132">
        <v>6274001906</v>
      </c>
      <c r="U21" s="128"/>
      <c r="V21" s="51"/>
      <c r="W21" s="307">
        <v>146100000</v>
      </c>
      <c r="X21" s="308">
        <v>2435000</v>
      </c>
      <c r="Y21" s="134">
        <v>1014583.3333333334</v>
      </c>
      <c r="Z21" s="134"/>
      <c r="AA21" s="287">
        <v>2435000</v>
      </c>
      <c r="AB21" s="134">
        <v>1014583.3333333334</v>
      </c>
      <c r="AC21" s="53">
        <v>1014583.3333333334</v>
      </c>
      <c r="AD21" s="134">
        <v>1014583.3333333334</v>
      </c>
      <c r="AE21" s="134">
        <v>1014583.3333333334</v>
      </c>
      <c r="AF21" s="134">
        <v>811666.33333333</v>
      </c>
      <c r="AG21" s="134"/>
      <c r="AH21" s="134"/>
      <c r="AI21" s="134"/>
      <c r="AJ21" s="134"/>
      <c r="AK21" s="134"/>
      <c r="AL21" s="134"/>
      <c r="AM21" s="134"/>
      <c r="AN21" s="53">
        <f t="shared" si="13"/>
        <v>4869999.6666666633</v>
      </c>
      <c r="AO21" s="55">
        <f t="shared" si="14"/>
        <v>-2434999.6666666633</v>
      </c>
      <c r="AP21" s="313" t="s">
        <v>1473</v>
      </c>
      <c r="AQ21" s="42" t="str">
        <f>_xlfn.XLOOKUP(E21,[2]Sheet1!$C:$C,[2]Sheet1!$J:$J)</f>
        <v>1001602102</v>
      </c>
      <c r="AR21" s="42" t="b">
        <f t="shared" si="15"/>
        <v>0</v>
      </c>
    </row>
    <row r="22" spans="1:44" s="42" customFormat="1" ht="25" outlineLevel="1" x14ac:dyDescent="0.25">
      <c r="A22" s="129" t="s">
        <v>1</v>
      </c>
      <c r="B22" s="128"/>
      <c r="C22" s="128"/>
      <c r="D22" s="397" t="s">
        <v>1291</v>
      </c>
      <c r="E22" s="398" t="s">
        <v>1474</v>
      </c>
      <c r="F22" s="132"/>
      <c r="G22" s="128" t="s">
        <v>198</v>
      </c>
      <c r="H22" s="304" t="s">
        <v>1293</v>
      </c>
      <c r="I22" s="131">
        <v>45625</v>
      </c>
      <c r="J22" s="131">
        <v>45627</v>
      </c>
      <c r="K22" s="132" t="s">
        <v>1475</v>
      </c>
      <c r="L22" s="132">
        <v>144</v>
      </c>
      <c r="M22" s="128" t="s">
        <v>94</v>
      </c>
      <c r="N22" s="133" t="s">
        <v>66</v>
      </c>
      <c r="O22" s="132" t="s">
        <v>200</v>
      </c>
      <c r="P22" s="420" t="s">
        <v>1472</v>
      </c>
      <c r="Q22" s="128" t="s">
        <v>1296</v>
      </c>
      <c r="R22" s="306" t="str">
        <f t="shared" si="11"/>
        <v>627</v>
      </c>
      <c r="S22" s="306" t="str">
        <f t="shared" ref="S22:S23" si="16">RIGHT(T22,4)</f>
        <v>1906</v>
      </c>
      <c r="T22" s="132">
        <v>6274001906</v>
      </c>
      <c r="U22" s="128"/>
      <c r="V22" s="51"/>
      <c r="W22" s="307">
        <v>904469422</v>
      </c>
      <c r="X22" s="308">
        <v>23191523.64102564</v>
      </c>
      <c r="Y22" s="134">
        <v>6281037.652777778</v>
      </c>
      <c r="Z22" s="134"/>
      <c r="AA22" s="287">
        <v>602979614</v>
      </c>
      <c r="AB22" s="134">
        <v>6281037.652777778</v>
      </c>
      <c r="AC22" s="53">
        <v>6281037.652777778</v>
      </c>
      <c r="AD22" s="134">
        <v>6281037.652777778</v>
      </c>
      <c r="AE22" s="134">
        <v>6281037.652777778</v>
      </c>
      <c r="AF22" s="134">
        <v>6281037.652777778</v>
      </c>
      <c r="AG22" s="134">
        <v>6281037.652777778</v>
      </c>
      <c r="AH22" s="134">
        <v>6281037.652777778</v>
      </c>
      <c r="AI22" s="134">
        <v>6281037.652777778</v>
      </c>
      <c r="AJ22" s="134">
        <v>6281037.652777778</v>
      </c>
      <c r="AK22" s="134">
        <v>6281037.652777778</v>
      </c>
      <c r="AL22" s="134">
        <v>6281037.652777778</v>
      </c>
      <c r="AM22" s="134">
        <v>6281037.652777778</v>
      </c>
      <c r="AN22" s="53">
        <f t="shared" si="13"/>
        <v>75372451.833333328</v>
      </c>
      <c r="AO22" s="55">
        <f t="shared" si="14"/>
        <v>527607162.16666669</v>
      </c>
      <c r="AP22" s="313" t="s">
        <v>1473</v>
      </c>
      <c r="AQ22" s="42" t="str">
        <f>_xlfn.XLOOKUP(E22,[2]Sheet1!$C:$C,[2]Sheet1!$J:$J)</f>
        <v>1001602102</v>
      </c>
      <c r="AR22" s="42" t="b">
        <f t="shared" si="15"/>
        <v>0</v>
      </c>
    </row>
    <row r="23" spans="1:44" s="42" customFormat="1" ht="25" outlineLevel="1" x14ac:dyDescent="0.25">
      <c r="A23" s="129" t="s">
        <v>1</v>
      </c>
      <c r="B23" s="128"/>
      <c r="C23" s="128"/>
      <c r="D23" s="397" t="s">
        <v>1291</v>
      </c>
      <c r="E23" s="398" t="s">
        <v>1476</v>
      </c>
      <c r="F23" s="132"/>
      <c r="G23" s="128" t="s">
        <v>347</v>
      </c>
      <c r="H23" s="304" t="s">
        <v>1293</v>
      </c>
      <c r="I23" s="131">
        <v>45625</v>
      </c>
      <c r="J23" s="131">
        <v>45627</v>
      </c>
      <c r="K23" s="132" t="s">
        <v>1477</v>
      </c>
      <c r="L23" s="132">
        <v>144</v>
      </c>
      <c r="M23" s="128" t="s">
        <v>94</v>
      </c>
      <c r="N23" s="133" t="s">
        <v>66</v>
      </c>
      <c r="O23" s="132" t="s">
        <v>200</v>
      </c>
      <c r="P23" s="420" t="s">
        <v>1472</v>
      </c>
      <c r="Q23" s="128" t="s">
        <v>1296</v>
      </c>
      <c r="R23" s="306" t="str">
        <f t="shared" si="11"/>
        <v>627</v>
      </c>
      <c r="S23" s="306" t="str">
        <f t="shared" si="16"/>
        <v>1906</v>
      </c>
      <c r="T23" s="132">
        <v>6274001906</v>
      </c>
      <c r="U23" s="128"/>
      <c r="V23" s="51"/>
      <c r="W23" s="307">
        <v>222233555</v>
      </c>
      <c r="X23" s="308">
        <v>5420330.6097560972</v>
      </c>
      <c r="Y23" s="134">
        <v>1543288.576388889</v>
      </c>
      <c r="Z23" s="134"/>
      <c r="AA23" s="287">
        <v>151769257</v>
      </c>
      <c r="AB23" s="134">
        <v>1543288.576388889</v>
      </c>
      <c r="AC23" s="53">
        <v>1543288.576388889</v>
      </c>
      <c r="AD23" s="134">
        <v>1543288.576388889</v>
      </c>
      <c r="AE23" s="134">
        <v>1543288.576388889</v>
      </c>
      <c r="AF23" s="134">
        <v>1543288.576388889</v>
      </c>
      <c r="AG23" s="134">
        <v>1543288.576388889</v>
      </c>
      <c r="AH23" s="134">
        <v>1543288.576388889</v>
      </c>
      <c r="AI23" s="134">
        <v>1543288.576388889</v>
      </c>
      <c r="AJ23" s="134">
        <v>1543288.576388889</v>
      </c>
      <c r="AK23" s="134">
        <v>1543288.576388889</v>
      </c>
      <c r="AL23" s="134">
        <v>1543288.576388889</v>
      </c>
      <c r="AM23" s="134">
        <v>1543288.576388889</v>
      </c>
      <c r="AN23" s="53">
        <f t="shared" si="13"/>
        <v>18519462.916666664</v>
      </c>
      <c r="AO23" s="55">
        <f t="shared" si="14"/>
        <v>133249794.08333334</v>
      </c>
      <c r="AP23" s="313" t="s">
        <v>1473</v>
      </c>
      <c r="AQ23" s="42" t="str">
        <f>_xlfn.XLOOKUP(E23,[2]Sheet1!$C:$C,[2]Sheet1!$J:$J)</f>
        <v>1001602102</v>
      </c>
      <c r="AR23" s="42" t="b">
        <f t="shared" si="15"/>
        <v>0</v>
      </c>
    </row>
    <row r="24" spans="1:44" outlineLevel="1" x14ac:dyDescent="0.25">
      <c r="A24" s="107"/>
      <c r="B24" s="107"/>
      <c r="C24" s="107"/>
      <c r="D24" s="412"/>
      <c r="E24" s="405"/>
      <c r="F24" s="108"/>
      <c r="G24" s="107"/>
      <c r="H24" s="314"/>
      <c r="I24" s="315"/>
      <c r="J24" s="315"/>
      <c r="K24" s="108"/>
      <c r="L24" s="108"/>
      <c r="M24" s="107"/>
      <c r="N24" s="316"/>
      <c r="O24" s="108"/>
      <c r="P24" s="429"/>
      <c r="Q24" s="107"/>
      <c r="R24" s="317"/>
      <c r="S24" s="317"/>
      <c r="T24" s="108"/>
      <c r="U24" s="107"/>
      <c r="V24" s="318"/>
      <c r="W24" s="319"/>
      <c r="X24" s="320"/>
      <c r="Y24" s="321"/>
      <c r="Z24" s="321"/>
      <c r="AA24" s="319"/>
      <c r="AB24" s="321"/>
      <c r="AC24" s="322"/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2"/>
      <c r="AO24" s="323"/>
      <c r="AP24" s="324"/>
    </row>
    <row r="25" spans="1:44" x14ac:dyDescent="0.25">
      <c r="D25" s="413"/>
      <c r="E25" s="406"/>
      <c r="G25" s="87"/>
      <c r="H25" s="325"/>
      <c r="AA25" s="10"/>
    </row>
    <row r="26" spans="1:44" x14ac:dyDescent="0.25">
      <c r="D26" s="413"/>
      <c r="E26" s="406"/>
      <c r="G26" s="87"/>
      <c r="H26" s="325"/>
    </row>
    <row r="27" spans="1:44" x14ac:dyDescent="0.25">
      <c r="D27" s="413"/>
      <c r="E27" s="406"/>
      <c r="G27" s="87"/>
      <c r="H27" s="325"/>
    </row>
    <row r="28" spans="1:44" x14ac:dyDescent="0.25">
      <c r="D28" s="413"/>
      <c r="E28" s="406"/>
      <c r="G28" s="87"/>
      <c r="H28" s="325"/>
      <c r="AA28" s="10"/>
    </row>
    <row r="29" spans="1:44" x14ac:dyDescent="0.25">
      <c r="D29" s="413"/>
      <c r="E29" s="406"/>
      <c r="G29" s="87"/>
      <c r="H29" s="325"/>
    </row>
    <row r="30" spans="1:44" x14ac:dyDescent="0.25">
      <c r="D30" s="413"/>
      <c r="E30" s="406"/>
      <c r="G30" s="87"/>
      <c r="H30" s="325"/>
    </row>
    <row r="31" spans="1:44" s="4" customFormat="1" x14ac:dyDescent="0.25">
      <c r="A31" s="1"/>
      <c r="B31" s="1"/>
      <c r="C31" s="1"/>
      <c r="D31" s="413"/>
      <c r="E31" s="406"/>
      <c r="G31" s="87"/>
      <c r="H31" s="325"/>
      <c r="N31" s="1"/>
      <c r="O31" s="1"/>
      <c r="P31" s="426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267"/>
    </row>
    <row r="32" spans="1:44" s="4" customFormat="1" x14ac:dyDescent="0.25">
      <c r="A32" s="1"/>
      <c r="B32" s="1"/>
      <c r="C32" s="1"/>
      <c r="D32" s="413"/>
      <c r="E32" s="406"/>
      <c r="G32" s="87"/>
      <c r="H32" s="325"/>
      <c r="N32" s="1"/>
      <c r="O32" s="1"/>
      <c r="P32" s="426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267"/>
    </row>
    <row r="33" spans="1:42" s="4" customFormat="1" x14ac:dyDescent="0.25">
      <c r="A33" s="1"/>
      <c r="B33" s="1"/>
      <c r="C33" s="1"/>
      <c r="D33" s="413"/>
      <c r="E33" s="406"/>
      <c r="G33" s="87"/>
      <c r="H33" s="325"/>
      <c r="N33" s="1"/>
      <c r="O33" s="1"/>
      <c r="P33" s="426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267"/>
    </row>
    <row r="34" spans="1:42" s="4" customFormat="1" x14ac:dyDescent="0.25">
      <c r="A34" s="1"/>
      <c r="B34" s="1"/>
      <c r="C34" s="1"/>
      <c r="D34" s="413"/>
      <c r="E34" s="406"/>
      <c r="G34" s="87"/>
      <c r="H34" s="325"/>
      <c r="N34" s="1"/>
      <c r="O34" s="1"/>
      <c r="P34" s="426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267"/>
    </row>
    <row r="35" spans="1:42" s="4" customFormat="1" x14ac:dyDescent="0.25">
      <c r="A35" s="1"/>
      <c r="B35" s="1"/>
      <c r="C35" s="1"/>
      <c r="D35" s="413"/>
      <c r="E35" s="406"/>
      <c r="G35" s="87"/>
      <c r="H35" s="325"/>
      <c r="N35" s="1"/>
      <c r="O35" s="1"/>
      <c r="P35" s="426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267"/>
    </row>
    <row r="36" spans="1:42" s="4" customFormat="1" x14ac:dyDescent="0.25">
      <c r="A36" s="1"/>
      <c r="B36" s="1"/>
      <c r="C36" s="1"/>
      <c r="D36" s="413"/>
      <c r="E36" s="406"/>
      <c r="G36" s="87"/>
      <c r="H36" s="325"/>
      <c r="N36" s="1"/>
      <c r="O36" s="1"/>
      <c r="P36" s="426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267"/>
    </row>
    <row r="37" spans="1:42" s="4" customFormat="1" x14ac:dyDescent="0.25">
      <c r="A37" s="1"/>
      <c r="B37" s="1"/>
      <c r="C37" s="1"/>
      <c r="D37" s="413"/>
      <c r="E37" s="406"/>
      <c r="G37" s="87"/>
      <c r="H37" s="325"/>
      <c r="N37" s="1"/>
      <c r="O37" s="1"/>
      <c r="P37" s="426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267"/>
    </row>
    <row r="38" spans="1:42" s="4" customFormat="1" x14ac:dyDescent="0.25">
      <c r="A38" s="1"/>
      <c r="B38" s="1"/>
      <c r="C38" s="1"/>
      <c r="D38" s="413"/>
      <c r="E38" s="406"/>
      <c r="G38" s="87"/>
      <c r="H38" s="325"/>
      <c r="N38" s="1"/>
      <c r="O38" s="1"/>
      <c r="P38" s="426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267"/>
    </row>
    <row r="39" spans="1:42" s="4" customFormat="1" x14ac:dyDescent="0.25">
      <c r="A39" s="1"/>
      <c r="B39" s="1"/>
      <c r="C39" s="1"/>
      <c r="D39" s="413"/>
      <c r="E39" s="406"/>
      <c r="G39" s="87"/>
      <c r="H39" s="325"/>
      <c r="N39" s="1"/>
      <c r="O39" s="1"/>
      <c r="P39" s="426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267"/>
    </row>
    <row r="40" spans="1:42" s="4" customFormat="1" x14ac:dyDescent="0.25">
      <c r="A40" s="1"/>
      <c r="B40" s="1"/>
      <c r="C40" s="1"/>
      <c r="D40" s="413"/>
      <c r="E40" s="406"/>
      <c r="G40" s="87"/>
      <c r="H40" s="325"/>
      <c r="N40" s="1"/>
      <c r="O40" s="1"/>
      <c r="P40" s="426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267"/>
    </row>
    <row r="41" spans="1:42" s="4" customFormat="1" x14ac:dyDescent="0.25">
      <c r="A41" s="1"/>
      <c r="B41" s="1"/>
      <c r="C41" s="1"/>
      <c r="D41" s="413"/>
      <c r="E41" s="406"/>
      <c r="G41" s="87"/>
      <c r="H41" s="325"/>
      <c r="N41" s="1"/>
      <c r="O41" s="1"/>
      <c r="P41" s="426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267"/>
    </row>
    <row r="42" spans="1:42" s="4" customFormat="1" x14ac:dyDescent="0.25">
      <c r="A42" s="1"/>
      <c r="B42" s="1"/>
      <c r="C42" s="1"/>
      <c r="D42" s="413"/>
      <c r="E42" s="406"/>
      <c r="G42" s="87"/>
      <c r="H42" s="325"/>
      <c r="N42" s="1"/>
      <c r="O42" s="1"/>
      <c r="P42" s="426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267"/>
    </row>
    <row r="43" spans="1:42" s="4" customFormat="1" x14ac:dyDescent="0.25">
      <c r="A43" s="1"/>
      <c r="B43" s="1"/>
      <c r="C43" s="1"/>
      <c r="D43" s="413"/>
      <c r="E43" s="406"/>
      <c r="G43" s="87"/>
      <c r="H43" s="325"/>
      <c r="N43" s="1"/>
      <c r="O43" s="1"/>
      <c r="P43" s="426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267"/>
    </row>
    <row r="44" spans="1:42" s="4" customFormat="1" x14ac:dyDescent="0.25">
      <c r="A44" s="1"/>
      <c r="B44" s="1"/>
      <c r="C44" s="1"/>
      <c r="D44" s="413"/>
      <c r="E44" s="406"/>
      <c r="G44" s="87"/>
      <c r="H44" s="325"/>
      <c r="N44" s="1"/>
      <c r="O44" s="1"/>
      <c r="P44" s="426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267"/>
    </row>
    <row r="45" spans="1:42" s="4" customFormat="1" x14ac:dyDescent="0.25">
      <c r="A45" s="1"/>
      <c r="B45" s="1"/>
      <c r="C45" s="1"/>
      <c r="D45" s="413"/>
      <c r="E45" s="406"/>
      <c r="G45" s="87"/>
      <c r="H45" s="325"/>
      <c r="N45" s="1"/>
      <c r="O45" s="1"/>
      <c r="P45" s="426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267"/>
    </row>
    <row r="46" spans="1:42" s="4" customFormat="1" x14ac:dyDescent="0.25">
      <c r="A46" s="1"/>
      <c r="B46" s="1"/>
      <c r="C46" s="1"/>
      <c r="D46" s="413"/>
      <c r="E46" s="406"/>
      <c r="G46" s="87"/>
      <c r="H46" s="325"/>
      <c r="N46" s="1"/>
      <c r="O46" s="1"/>
      <c r="P46" s="426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267"/>
    </row>
    <row r="47" spans="1:42" s="4" customFormat="1" x14ac:dyDescent="0.25">
      <c r="A47" s="1"/>
      <c r="B47" s="1"/>
      <c r="C47" s="1"/>
      <c r="D47" s="413"/>
      <c r="E47" s="406"/>
      <c r="G47" s="87"/>
      <c r="H47" s="325"/>
      <c r="N47" s="1"/>
      <c r="O47" s="1"/>
      <c r="P47" s="426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267"/>
    </row>
    <row r="48" spans="1:42" s="4" customFormat="1" x14ac:dyDescent="0.25">
      <c r="A48" s="1"/>
      <c r="B48" s="1"/>
      <c r="C48" s="1"/>
      <c r="D48" s="413"/>
      <c r="E48" s="406"/>
      <c r="G48" s="87"/>
      <c r="H48" s="325"/>
      <c r="N48" s="1"/>
      <c r="O48" s="1"/>
      <c r="P48" s="426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267"/>
    </row>
    <row r="49" spans="1:42" s="4" customFormat="1" x14ac:dyDescent="0.25">
      <c r="A49" s="1"/>
      <c r="B49" s="1"/>
      <c r="C49" s="1"/>
      <c r="D49" s="413"/>
      <c r="E49" s="406"/>
      <c r="G49" s="87"/>
      <c r="H49" s="325"/>
      <c r="N49" s="1"/>
      <c r="O49" s="1"/>
      <c r="P49" s="426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267"/>
    </row>
    <row r="50" spans="1:42" s="4" customFormat="1" x14ac:dyDescent="0.25">
      <c r="A50" s="1"/>
      <c r="B50" s="1"/>
      <c r="C50" s="1"/>
      <c r="D50" s="413"/>
      <c r="E50" s="406"/>
      <c r="G50" s="87"/>
      <c r="H50" s="325"/>
      <c r="N50" s="1"/>
      <c r="O50" s="1"/>
      <c r="P50" s="426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267"/>
    </row>
    <row r="51" spans="1:42" s="4" customFormat="1" x14ac:dyDescent="0.25">
      <c r="A51" s="1"/>
      <c r="B51" s="1"/>
      <c r="C51" s="1"/>
      <c r="D51" s="413"/>
      <c r="E51" s="406"/>
      <c r="G51" s="87"/>
      <c r="H51" s="325"/>
      <c r="N51" s="1"/>
      <c r="O51" s="1"/>
      <c r="P51" s="426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267"/>
    </row>
    <row r="52" spans="1:42" s="4" customFormat="1" x14ac:dyDescent="0.25">
      <c r="A52" s="1"/>
      <c r="B52" s="1"/>
      <c r="C52" s="1"/>
      <c r="D52" s="413"/>
      <c r="E52" s="406"/>
      <c r="G52" s="87"/>
      <c r="H52" s="325"/>
      <c r="N52" s="1"/>
      <c r="O52" s="1"/>
      <c r="P52" s="426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267"/>
    </row>
    <row r="53" spans="1:42" s="4" customFormat="1" x14ac:dyDescent="0.25">
      <c r="A53" s="1"/>
      <c r="B53" s="1"/>
      <c r="C53" s="1"/>
      <c r="D53" s="413"/>
      <c r="E53" s="406"/>
      <c r="G53" s="87"/>
      <c r="H53" s="325"/>
      <c r="N53" s="1"/>
      <c r="O53" s="1"/>
      <c r="P53" s="426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267"/>
    </row>
  </sheetData>
  <autoFilter ref="A6:AV23" xr:uid="{D2FB4BF5-2CA6-4141-9F92-0508C181DA98}"/>
  <dataValidations count="1">
    <dataValidation type="list" allowBlank="1" showInputMessage="1" showErrorMessage="1" sqref="K7" xr:uid="{DB0AA0D1-127A-4959-BE99-84AB786090E9}">
      <formula1>"DTR,TNHH,THANHPHAT"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8375-9072-4735-B70A-A5B0E183D585}">
  <sheetPr>
    <tabColor rgb="FFFF33CC"/>
  </sheetPr>
  <dimension ref="A2:L80"/>
  <sheetViews>
    <sheetView zoomScale="85" zoomScaleNormal="85" workbookViewId="0">
      <pane xSplit="5" ySplit="5" topLeftCell="F63" activePane="bottomRight" state="frozen"/>
      <selection activeCell="E26" sqref="E26"/>
      <selection pane="topRight" activeCell="E26" sqref="E26"/>
      <selection pane="bottomLeft" activeCell="E26" sqref="E26"/>
      <selection pane="bottomRight" activeCell="E81" sqref="E81"/>
    </sheetView>
  </sheetViews>
  <sheetFormatPr defaultColWidth="8.6328125" defaultRowHeight="12.5" x14ac:dyDescent="0.25"/>
  <cols>
    <col min="1" max="1" width="13.6328125" style="326" customWidth="1"/>
    <col min="2" max="2" width="5.6328125" style="326" customWidth="1"/>
    <col min="3" max="4" width="13.6328125" style="326" customWidth="1"/>
    <col min="5" max="5" width="34.453125" style="326" customWidth="1"/>
    <col min="6" max="6" width="32.6328125" style="326" bestFit="1" customWidth="1"/>
    <col min="7" max="7" width="19" style="326" bestFit="1" customWidth="1"/>
    <col min="8" max="8" width="20.54296875" style="326" bestFit="1" customWidth="1"/>
    <col min="9" max="9" width="13.54296875" style="326" customWidth="1"/>
    <col min="10" max="10" width="17.6328125" style="326" customWidth="1"/>
    <col min="11" max="11" width="19.6328125" style="326" customWidth="1"/>
    <col min="12" max="12" width="13.90625" style="326" customWidth="1"/>
    <col min="13" max="16384" width="8.6328125" style="326"/>
  </cols>
  <sheetData>
    <row r="2" spans="1:12" ht="13" x14ac:dyDescent="0.3">
      <c r="H2" s="327">
        <v>1903</v>
      </c>
    </row>
    <row r="4" spans="1:12" ht="15.5" x14ac:dyDescent="0.35">
      <c r="G4" s="328">
        <f>SUM(G6:G80)</f>
        <v>1899924128.0663109</v>
      </c>
      <c r="H4" s="328">
        <f>SUM(H6:H80)</f>
        <v>4035723538.875</v>
      </c>
    </row>
    <row r="5" spans="1:12" ht="14.5" x14ac:dyDescent="0.25">
      <c r="A5" s="329"/>
      <c r="B5" s="329" t="s">
        <v>1566</v>
      </c>
      <c r="C5" s="329" t="s">
        <v>1567</v>
      </c>
      <c r="D5" s="329" t="s">
        <v>1567</v>
      </c>
      <c r="E5" s="329" t="s">
        <v>1568</v>
      </c>
      <c r="F5" s="329" t="s">
        <v>1569</v>
      </c>
      <c r="G5" s="330" t="s">
        <v>1570</v>
      </c>
      <c r="H5" s="331" t="s">
        <v>1571</v>
      </c>
      <c r="I5" s="332" t="s">
        <v>1572</v>
      </c>
      <c r="J5" s="333" t="s">
        <v>1573</v>
      </c>
      <c r="K5" s="332" t="s">
        <v>1574</v>
      </c>
      <c r="L5" s="326" t="s">
        <v>1575</v>
      </c>
    </row>
    <row r="6" spans="1:12" ht="14.5" x14ac:dyDescent="0.35">
      <c r="A6" s="334"/>
      <c r="B6" s="335">
        <v>1</v>
      </c>
      <c r="C6" s="336">
        <v>1001101000</v>
      </c>
      <c r="D6" s="432" t="s">
        <v>775</v>
      </c>
      <c r="E6" s="337" t="s">
        <v>596</v>
      </c>
      <c r="F6" s="338"/>
      <c r="G6" s="339">
        <f>SUMIF('2026-Đã XN CC'!$M$30:$M$103,'ACT. DEP'!$D6,'2026-Đã XN CC'!$X$30:$X$103)</f>
        <v>0</v>
      </c>
      <c r="H6" s="339">
        <f>SUMIF('2026-Đã XN CC'!$M$30:$M$103,'ACT. DEP'!$D6,'2026-Đã XN CC'!$Y$30:$Y$103)</f>
        <v>0</v>
      </c>
      <c r="I6" s="340">
        <v>0</v>
      </c>
      <c r="J6" s="199">
        <f t="shared" ref="J6:J69" si="0">IFERROR(H6/I6,0)</f>
        <v>0</v>
      </c>
      <c r="K6" s="199">
        <v>0</v>
      </c>
      <c r="L6" s="341">
        <f>J6-K6</f>
        <v>0</v>
      </c>
    </row>
    <row r="7" spans="1:12" ht="14.5" x14ac:dyDescent="0.35">
      <c r="A7" s="342"/>
      <c r="B7" s="343">
        <v>2</v>
      </c>
      <c r="C7" s="344">
        <v>1001102000</v>
      </c>
      <c r="D7" s="433" t="s">
        <v>757</v>
      </c>
      <c r="E7" s="345" t="s">
        <v>57</v>
      </c>
      <c r="F7" s="346"/>
      <c r="G7" s="339">
        <f>SUMIF('2026-Đã XN CC'!$M$30:$M$103,'ACT. DEP'!$D7,'2026-Đã XN CC'!$X$30:$X$103)</f>
        <v>0</v>
      </c>
      <c r="H7" s="339">
        <f>SUMIF('2026-Đã XN CC'!$M$30:$M$103,'ACT. DEP'!$D7,'2026-Đã XN CC'!$Y$30:$Y$103)</f>
        <v>0</v>
      </c>
      <c r="I7" s="340">
        <v>0</v>
      </c>
      <c r="J7" s="199">
        <f t="shared" si="0"/>
        <v>0</v>
      </c>
      <c r="K7" s="199">
        <v>0</v>
      </c>
      <c r="L7" s="341">
        <f t="shared" ref="L7:L70" si="1">J7-K7</f>
        <v>0</v>
      </c>
    </row>
    <row r="8" spans="1:12" ht="14.5" x14ac:dyDescent="0.35">
      <c r="A8" s="342"/>
      <c r="B8" s="343">
        <v>3</v>
      </c>
      <c r="C8" s="344">
        <v>1001103000</v>
      </c>
      <c r="D8" s="433" t="s">
        <v>1643</v>
      </c>
      <c r="E8" s="345" t="s">
        <v>1576</v>
      </c>
      <c r="F8" s="346"/>
      <c r="G8" s="339">
        <f>SUMIF('2026-Đã XN CC'!$M$30:$M$103,'ACT. DEP'!$D8,'2026-Đã XN CC'!$X$30:$X$103)</f>
        <v>0</v>
      </c>
      <c r="H8" s="339">
        <f>SUMIF('2026-Đã XN CC'!$M$30:$M$103,'ACT. DEP'!$D8,'2026-Đã XN CC'!$Y$30:$Y$103)</f>
        <v>0</v>
      </c>
      <c r="I8" s="340">
        <v>0</v>
      </c>
      <c r="J8" s="199">
        <f t="shared" si="0"/>
        <v>0</v>
      </c>
      <c r="K8" s="199">
        <v>0</v>
      </c>
      <c r="L8" s="341">
        <f t="shared" si="1"/>
        <v>0</v>
      </c>
    </row>
    <row r="9" spans="1:12" ht="14.5" x14ac:dyDescent="0.35">
      <c r="A9" s="342"/>
      <c r="B9" s="343">
        <v>4</v>
      </c>
      <c r="C9" s="344">
        <v>1001201000</v>
      </c>
      <c r="D9" s="433" t="s">
        <v>1644</v>
      </c>
      <c r="E9" s="345" t="s">
        <v>1577</v>
      </c>
      <c r="F9" s="346"/>
      <c r="G9" s="339">
        <f>SUMIF('2026-Đã XN CC'!$M$30:$M$103,'ACT. DEP'!$D9,'2026-Đã XN CC'!$X$30:$X$103)</f>
        <v>0</v>
      </c>
      <c r="H9" s="339">
        <f>SUMIF('2026-Đã XN CC'!$M$30:$M$103,'ACT. DEP'!$D9,'2026-Đã XN CC'!$Y$30:$Y$103)</f>
        <v>0</v>
      </c>
      <c r="I9" s="340">
        <v>0</v>
      </c>
      <c r="J9" s="199">
        <f t="shared" si="0"/>
        <v>0</v>
      </c>
      <c r="K9" s="199">
        <v>0</v>
      </c>
      <c r="L9" s="341">
        <f t="shared" si="1"/>
        <v>0</v>
      </c>
    </row>
    <row r="10" spans="1:12" ht="14.5" x14ac:dyDescent="0.35">
      <c r="A10" s="342"/>
      <c r="B10" s="343">
        <v>4</v>
      </c>
      <c r="C10" s="344">
        <v>1001202000</v>
      </c>
      <c r="D10" s="433" t="s">
        <v>721</v>
      </c>
      <c r="E10" s="345" t="s">
        <v>50</v>
      </c>
      <c r="F10" s="346"/>
      <c r="G10" s="339">
        <f>SUMIF('2026-Đã XN CC'!$M$30:$M$103,'ACT. DEP'!$D10,'2026-Đã XN CC'!$X$30:$X$103)</f>
        <v>0</v>
      </c>
      <c r="H10" s="339">
        <f>SUMIF('2026-Đã XN CC'!$M$30:$M$103,'ACT. DEP'!$D10,'2026-Đã XN CC'!$Y$30:$Y$103)</f>
        <v>0</v>
      </c>
      <c r="I10" s="340">
        <v>0</v>
      </c>
      <c r="J10" s="199">
        <f t="shared" si="0"/>
        <v>0</v>
      </c>
      <c r="K10" s="199">
        <v>0</v>
      </c>
      <c r="L10" s="341">
        <f t="shared" si="1"/>
        <v>0</v>
      </c>
    </row>
    <row r="11" spans="1:12" ht="14.5" x14ac:dyDescent="0.35">
      <c r="A11" s="342"/>
      <c r="B11" s="343">
        <v>5</v>
      </c>
      <c r="C11" s="344">
        <v>1001202001</v>
      </c>
      <c r="D11" s="433" t="s">
        <v>1645</v>
      </c>
      <c r="E11" s="345" t="s">
        <v>1578</v>
      </c>
      <c r="F11" s="346"/>
      <c r="G11" s="339">
        <f>SUMIF('2026-Đã XN CC'!$M$30:$M$103,'ACT. DEP'!$D11,'2026-Đã XN CC'!$X$30:$X$103)</f>
        <v>0</v>
      </c>
      <c r="H11" s="339">
        <f>SUMIF('2026-Đã XN CC'!$M$30:$M$103,'ACT. DEP'!$D11,'2026-Đã XN CC'!$Y$30:$Y$103)</f>
        <v>0</v>
      </c>
      <c r="I11" s="340">
        <v>0</v>
      </c>
      <c r="J11" s="199">
        <f t="shared" si="0"/>
        <v>0</v>
      </c>
      <c r="K11" s="199">
        <v>0</v>
      </c>
      <c r="L11" s="341">
        <f t="shared" si="1"/>
        <v>0</v>
      </c>
    </row>
    <row r="12" spans="1:12" ht="14.5" x14ac:dyDescent="0.35">
      <c r="A12" s="342"/>
      <c r="B12" s="343">
        <v>6</v>
      </c>
      <c r="C12" s="344">
        <v>1001203000</v>
      </c>
      <c r="D12" s="433" t="s">
        <v>723</v>
      </c>
      <c r="E12" s="345" t="s">
        <v>599</v>
      </c>
      <c r="F12" s="346"/>
      <c r="G12" s="339">
        <f>SUMIF('2026-Đã XN CC'!$M$30:$M$103,'ACT. DEP'!$D12,'2026-Đã XN CC'!$X$30:$X$103)</f>
        <v>0</v>
      </c>
      <c r="H12" s="339">
        <f>SUMIF('2026-Đã XN CC'!$M$30:$M$103,'ACT. DEP'!$D12,'2026-Đã XN CC'!$Y$30:$Y$103)</f>
        <v>0</v>
      </c>
      <c r="I12" s="340">
        <v>0</v>
      </c>
      <c r="J12" s="199">
        <f t="shared" si="0"/>
        <v>0</v>
      </c>
      <c r="K12" s="199">
        <v>0</v>
      </c>
      <c r="L12" s="341">
        <f t="shared" si="1"/>
        <v>0</v>
      </c>
    </row>
    <row r="13" spans="1:12" ht="14.5" x14ac:dyDescent="0.35">
      <c r="A13" s="342"/>
      <c r="B13" s="343">
        <v>7</v>
      </c>
      <c r="C13" s="344">
        <v>1001205000</v>
      </c>
      <c r="D13" s="433" t="s">
        <v>1646</v>
      </c>
      <c r="E13" s="345" t="s">
        <v>1579</v>
      </c>
      <c r="F13" s="346"/>
      <c r="G13" s="339">
        <f>SUMIF('2026-Đã XN CC'!$M$30:$M$103,'ACT. DEP'!$D13,'2026-Đã XN CC'!$X$30:$X$103)</f>
        <v>0</v>
      </c>
      <c r="H13" s="339">
        <f>SUMIF('2026-Đã XN CC'!$M$30:$M$103,'ACT. DEP'!$D13,'2026-Đã XN CC'!$Y$30:$Y$103)</f>
        <v>0</v>
      </c>
      <c r="I13" s="340">
        <v>0</v>
      </c>
      <c r="J13" s="199">
        <f t="shared" si="0"/>
        <v>0</v>
      </c>
      <c r="K13" s="199">
        <v>0</v>
      </c>
      <c r="L13" s="341">
        <f t="shared" si="1"/>
        <v>0</v>
      </c>
    </row>
    <row r="14" spans="1:12" ht="14.5" x14ac:dyDescent="0.35">
      <c r="A14" s="342"/>
      <c r="B14" s="343">
        <v>8</v>
      </c>
      <c r="C14" s="344">
        <v>1001204000</v>
      </c>
      <c r="D14" s="433" t="s">
        <v>816</v>
      </c>
      <c r="E14" s="345" t="s">
        <v>1090</v>
      </c>
      <c r="F14" s="346"/>
      <c r="G14" s="339">
        <f>SUMIF('2026-Đã XN CC'!$M$30:$M$103,'ACT. DEP'!$D14,'2026-Đã XN CC'!$X$30:$X$103)</f>
        <v>0</v>
      </c>
      <c r="H14" s="339">
        <f>SUMIF('2026-Đã XN CC'!$M$30:$M$103,'ACT. DEP'!$D14,'2026-Đã XN CC'!$Y$30:$Y$103)</f>
        <v>0</v>
      </c>
      <c r="I14" s="340">
        <v>0</v>
      </c>
      <c r="J14" s="199">
        <f t="shared" si="0"/>
        <v>0</v>
      </c>
      <c r="K14" s="199">
        <v>0</v>
      </c>
      <c r="L14" s="341">
        <f t="shared" si="1"/>
        <v>0</v>
      </c>
    </row>
    <row r="15" spans="1:12" ht="14.5" x14ac:dyDescent="0.35">
      <c r="A15" s="342"/>
      <c r="B15" s="343">
        <v>9</v>
      </c>
      <c r="C15" s="344">
        <v>1001300000</v>
      </c>
      <c r="D15" s="433" t="s">
        <v>1647</v>
      </c>
      <c r="E15" s="345" t="s">
        <v>1580</v>
      </c>
      <c r="F15" s="346"/>
      <c r="G15" s="339">
        <f>SUMIF('2026-Đã XN CC'!$M$30:$M$103,'ACT. DEP'!$D15,'2026-Đã XN CC'!$X$30:$X$103)</f>
        <v>0</v>
      </c>
      <c r="H15" s="339">
        <f>SUMIF('2026-Đã XN CC'!$M$30:$M$103,'ACT. DEP'!$D15,'2026-Đã XN CC'!$Y$30:$Y$103)</f>
        <v>0</v>
      </c>
      <c r="I15" s="340">
        <v>0</v>
      </c>
      <c r="J15" s="199">
        <f t="shared" si="0"/>
        <v>0</v>
      </c>
      <c r="K15" s="199">
        <v>0</v>
      </c>
      <c r="L15" s="341">
        <f t="shared" si="1"/>
        <v>0</v>
      </c>
    </row>
    <row r="16" spans="1:12" ht="14.5" x14ac:dyDescent="0.35">
      <c r="A16" s="342"/>
      <c r="B16" s="343">
        <v>10</v>
      </c>
      <c r="C16" s="344">
        <v>1001400000</v>
      </c>
      <c r="D16" s="433" t="s">
        <v>773</v>
      </c>
      <c r="E16" s="345" t="s">
        <v>300</v>
      </c>
      <c r="F16" s="346"/>
      <c r="G16" s="339">
        <f>SUMIF('2026-Đã XN CC'!$M$30:$M$103,'ACT. DEP'!$D16,'2026-Đã XN CC'!$X$30:$X$103)</f>
        <v>0</v>
      </c>
      <c r="H16" s="339">
        <f>SUMIF('2026-Đã XN CC'!$M$30:$M$103,'ACT. DEP'!$D16,'2026-Đã XN CC'!$Y$30:$Y$103)</f>
        <v>0</v>
      </c>
      <c r="I16" s="340">
        <v>0</v>
      </c>
      <c r="J16" s="199">
        <f t="shared" si="0"/>
        <v>0</v>
      </c>
      <c r="K16" s="199">
        <v>0</v>
      </c>
      <c r="L16" s="341">
        <f t="shared" si="1"/>
        <v>0</v>
      </c>
    </row>
    <row r="17" spans="1:12" ht="14.5" x14ac:dyDescent="0.35">
      <c r="A17" s="342"/>
      <c r="B17" s="343">
        <v>11</v>
      </c>
      <c r="C17" s="344">
        <v>1001404000</v>
      </c>
      <c r="D17" s="433" t="s">
        <v>784</v>
      </c>
      <c r="E17" s="345" t="s">
        <v>785</v>
      </c>
      <c r="F17" s="346"/>
      <c r="G17" s="339">
        <f>SUMIF('2026-Đã XN CC'!$M$30:$M$103,'ACT. DEP'!$D17,'2026-Đã XN CC'!$X$30:$X$103)</f>
        <v>0</v>
      </c>
      <c r="H17" s="339">
        <f>SUMIF('2026-Đã XN CC'!$M$30:$M$103,'ACT. DEP'!$D17,'2026-Đã XN CC'!$Y$30:$Y$103)</f>
        <v>0</v>
      </c>
      <c r="I17" s="340">
        <v>0</v>
      </c>
      <c r="J17" s="199">
        <f t="shared" si="0"/>
        <v>0</v>
      </c>
      <c r="K17" s="199">
        <v>0</v>
      </c>
      <c r="L17" s="341">
        <f t="shared" si="1"/>
        <v>0</v>
      </c>
    </row>
    <row r="18" spans="1:12" ht="14.5" x14ac:dyDescent="0.35">
      <c r="A18" s="342"/>
      <c r="B18" s="343">
        <v>12</v>
      </c>
      <c r="C18" s="344">
        <v>1001405000</v>
      </c>
      <c r="D18" s="433" t="s">
        <v>1648</v>
      </c>
      <c r="E18" s="345" t="s">
        <v>1581</v>
      </c>
      <c r="F18" s="346"/>
      <c r="G18" s="339">
        <f>SUMIF('2026-Đã XN CC'!$M$30:$M$103,'ACT. DEP'!$D18,'2026-Đã XN CC'!$X$30:$X$103)</f>
        <v>0</v>
      </c>
      <c r="H18" s="339">
        <f>SUMIF('2026-Đã XN CC'!$M$30:$M$103,'ACT. DEP'!$D18,'2026-Đã XN CC'!$Y$30:$Y$103)</f>
        <v>0</v>
      </c>
      <c r="I18" s="340">
        <v>0</v>
      </c>
      <c r="J18" s="199">
        <f t="shared" si="0"/>
        <v>0</v>
      </c>
      <c r="K18" s="199">
        <v>0</v>
      </c>
      <c r="L18" s="341">
        <f t="shared" si="1"/>
        <v>0</v>
      </c>
    </row>
    <row r="19" spans="1:12" ht="14.5" x14ac:dyDescent="0.35">
      <c r="A19" s="342"/>
      <c r="B19" s="343">
        <v>13</v>
      </c>
      <c r="C19" s="344">
        <v>1001609000</v>
      </c>
      <c r="D19" s="433" t="s">
        <v>1649</v>
      </c>
      <c r="E19" s="345" t="s">
        <v>1582</v>
      </c>
      <c r="F19" s="346"/>
      <c r="G19" s="339">
        <f>SUMIF('2026-Đã XN CC'!$M$30:$M$103,'ACT. DEP'!$D19,'2026-Đã XN CC'!$X$30:$X$103)</f>
        <v>0</v>
      </c>
      <c r="H19" s="339">
        <f>SUMIF('2026-Đã XN CC'!$M$30:$M$103,'ACT. DEP'!$D19,'2026-Đã XN CC'!$Y$30:$Y$103)</f>
        <v>0</v>
      </c>
      <c r="I19" s="340">
        <v>0</v>
      </c>
      <c r="J19" s="199">
        <f t="shared" si="0"/>
        <v>0</v>
      </c>
      <c r="K19" s="199">
        <v>0</v>
      </c>
      <c r="L19" s="341">
        <f t="shared" si="1"/>
        <v>0</v>
      </c>
    </row>
    <row r="20" spans="1:12" ht="14.5" x14ac:dyDescent="0.35">
      <c r="A20" s="342" t="s">
        <v>1583</v>
      </c>
      <c r="B20" s="343">
        <v>14</v>
      </c>
      <c r="C20" s="347">
        <v>1001601300</v>
      </c>
      <c r="D20" s="434" t="s">
        <v>619</v>
      </c>
      <c r="E20" s="348" t="s">
        <v>43</v>
      </c>
      <c r="F20" s="346"/>
      <c r="G20" s="339">
        <f>SUMIF('2026-Đã XN CC'!$M$30:$M$103,'ACT. DEP'!$D20,'2026-Đã XN CC'!$X$30:$X$103)</f>
        <v>0</v>
      </c>
      <c r="H20" s="339">
        <f>SUMIF('2026-Đã XN CC'!$M$30:$M$103,'ACT. DEP'!$D20,'2026-Đã XN CC'!$Y$30:$Y$103)</f>
        <v>0</v>
      </c>
      <c r="I20" s="340">
        <v>0</v>
      </c>
      <c r="J20" s="199">
        <f t="shared" si="0"/>
        <v>0</v>
      </c>
      <c r="K20" s="199">
        <v>0</v>
      </c>
      <c r="L20" s="341">
        <f t="shared" si="1"/>
        <v>0</v>
      </c>
    </row>
    <row r="21" spans="1:12" ht="14.5" x14ac:dyDescent="0.35">
      <c r="A21" s="342" t="s">
        <v>1583</v>
      </c>
      <c r="B21" s="343">
        <v>15</v>
      </c>
      <c r="C21" s="347">
        <v>1001601400</v>
      </c>
      <c r="D21" s="434" t="s">
        <v>613</v>
      </c>
      <c r="E21" s="348" t="s">
        <v>46</v>
      </c>
      <c r="F21" s="346"/>
      <c r="G21" s="339">
        <f>SUMIF('2026-Đã XN CC'!$M$30:$M$103,'ACT. DEP'!$D21,'2026-Đã XN CC'!$X$30:$X$103)</f>
        <v>0</v>
      </c>
      <c r="H21" s="339">
        <f>SUMIF('2026-Đã XN CC'!$M$30:$M$103,'ACT. DEP'!$D21,'2026-Đã XN CC'!$Y$30:$Y$103)</f>
        <v>0</v>
      </c>
      <c r="I21" s="340">
        <v>0</v>
      </c>
      <c r="J21" s="199">
        <f t="shared" si="0"/>
        <v>0</v>
      </c>
      <c r="K21" s="199">
        <v>0</v>
      </c>
      <c r="L21" s="341">
        <f t="shared" si="1"/>
        <v>0</v>
      </c>
    </row>
    <row r="22" spans="1:12" ht="14.5" x14ac:dyDescent="0.35">
      <c r="A22" s="342" t="s">
        <v>1583</v>
      </c>
      <c r="B22" s="343">
        <v>16</v>
      </c>
      <c r="C22" s="347">
        <v>1001601500</v>
      </c>
      <c r="D22" s="434" t="s">
        <v>622</v>
      </c>
      <c r="E22" s="348" t="s">
        <v>623</v>
      </c>
      <c r="F22" s="346"/>
      <c r="G22" s="339">
        <f>SUMIF('2026-Đã XN CC'!$M$30:$M$103,'ACT. DEP'!$D22,'2026-Đã XN CC'!$X$30:$X$103)</f>
        <v>0</v>
      </c>
      <c r="H22" s="339">
        <f>SUMIF('2026-Đã XN CC'!$M$30:$M$103,'ACT. DEP'!$D22,'2026-Đã XN CC'!$Y$30:$Y$103)</f>
        <v>0</v>
      </c>
      <c r="I22" s="340">
        <v>0</v>
      </c>
      <c r="J22" s="199">
        <f t="shared" si="0"/>
        <v>0</v>
      </c>
      <c r="K22" s="199">
        <v>0</v>
      </c>
      <c r="L22" s="341">
        <f t="shared" si="1"/>
        <v>0</v>
      </c>
    </row>
    <row r="23" spans="1:12" ht="14.5" x14ac:dyDescent="0.35">
      <c r="A23" s="342" t="s">
        <v>1584</v>
      </c>
      <c r="B23" s="343">
        <v>17</v>
      </c>
      <c r="C23" s="347">
        <v>1001602000</v>
      </c>
      <c r="D23" s="434" t="s">
        <v>94</v>
      </c>
      <c r="E23" s="348" t="s">
        <v>66</v>
      </c>
      <c r="F23" s="346"/>
      <c r="G23" s="339">
        <f>SUMIF('2026-Đã XN CC'!$M$30:$M$103,'ACT. DEP'!$D23,'2026-Đã XN CC'!$X$30:$X$103)</f>
        <v>0</v>
      </c>
      <c r="H23" s="339">
        <f>SUMIF('2026-Đã XN CC'!$M$30:$M$103,'ACT. DEP'!$D23,'2026-Đã XN CC'!$Y$30:$Y$103)</f>
        <v>0</v>
      </c>
      <c r="I23" s="340">
        <v>0</v>
      </c>
      <c r="J23" s="199">
        <f t="shared" si="0"/>
        <v>0</v>
      </c>
      <c r="K23" s="199">
        <v>0</v>
      </c>
      <c r="L23" s="341">
        <f t="shared" si="1"/>
        <v>0</v>
      </c>
    </row>
    <row r="24" spans="1:12" ht="14.5" x14ac:dyDescent="0.35">
      <c r="A24" s="349" t="s">
        <v>1585</v>
      </c>
      <c r="B24" s="350">
        <v>18</v>
      </c>
      <c r="C24" s="351">
        <v>1001602018</v>
      </c>
      <c r="D24" s="435" t="s">
        <v>1650</v>
      </c>
      <c r="E24" s="352" t="s">
        <v>1184</v>
      </c>
      <c r="F24" s="353"/>
      <c r="G24" s="339">
        <f>SUMIF('2026-Đã XN CC'!$M$30:$M$103,'ACT. DEP'!$D24,'2026-Đã XN CC'!$X$30:$X$103)</f>
        <v>0</v>
      </c>
      <c r="H24" s="339">
        <f>SUMIF('2026-Đã XN CC'!$M$30:$M$103,'ACT. DEP'!$D24,'2026-Đã XN CC'!$Y$30:$Y$103)</f>
        <v>0</v>
      </c>
      <c r="I24" s="340">
        <v>0</v>
      </c>
      <c r="J24" s="199">
        <f t="shared" si="0"/>
        <v>0</v>
      </c>
      <c r="K24" s="199">
        <v>0</v>
      </c>
      <c r="L24" s="341">
        <f t="shared" si="1"/>
        <v>0</v>
      </c>
    </row>
    <row r="25" spans="1:12" ht="14.5" x14ac:dyDescent="0.35">
      <c r="A25" s="354" t="s">
        <v>1586</v>
      </c>
      <c r="B25" s="355">
        <v>19</v>
      </c>
      <c r="C25" s="356">
        <v>1001602019</v>
      </c>
      <c r="D25" s="436" t="s">
        <v>1651</v>
      </c>
      <c r="E25" s="357" t="s">
        <v>1587</v>
      </c>
      <c r="F25" s="346"/>
      <c r="G25" s="339">
        <f>SUMIF('2026-Đã XN CC'!$M$30:$M$103,'ACT. DEP'!$D25,'2026-Đã XN CC'!$X$30:$X$103)</f>
        <v>0</v>
      </c>
      <c r="H25" s="339">
        <f>SUMIF('2026-Đã XN CC'!$M$30:$M$103,'ACT. DEP'!$D25,'2026-Đã XN CC'!$Y$30:$Y$103)</f>
        <v>0</v>
      </c>
      <c r="I25" s="340">
        <v>0</v>
      </c>
      <c r="J25" s="199">
        <f t="shared" si="0"/>
        <v>0</v>
      </c>
      <c r="K25" s="199">
        <v>0</v>
      </c>
      <c r="L25" s="341">
        <f t="shared" si="1"/>
        <v>0</v>
      </c>
    </row>
    <row r="26" spans="1:12" ht="14.5" x14ac:dyDescent="0.35">
      <c r="A26" s="354" t="s">
        <v>1586</v>
      </c>
      <c r="B26" s="355">
        <v>20</v>
      </c>
      <c r="C26" s="356">
        <v>1001602101</v>
      </c>
      <c r="D26" s="436" t="s">
        <v>761</v>
      </c>
      <c r="E26" s="357" t="s">
        <v>146</v>
      </c>
      <c r="F26" s="346"/>
      <c r="G26" s="339">
        <f>SUMIF('2026-Đã XN CC'!$M$30:$M$103,'ACT. DEP'!$D26,'2026-Đã XN CC'!$X$30:$X$103)</f>
        <v>154496064.57499999</v>
      </c>
      <c r="H26" s="339">
        <f>SUMIF('2026-Đã XN CC'!$M$30:$M$103,'ACT. DEP'!$D26,'2026-Đã XN CC'!$Y$30:$Y$103)</f>
        <v>156229398.47916651</v>
      </c>
      <c r="I26" s="340">
        <v>739</v>
      </c>
      <c r="J26" s="199">
        <f t="shared" si="0"/>
        <v>211406.49320590866</v>
      </c>
      <c r="K26" s="199">
        <v>694444</v>
      </c>
      <c r="L26" s="341">
        <f t="shared" si="1"/>
        <v>-483037.50679409131</v>
      </c>
    </row>
    <row r="27" spans="1:12" ht="14.5" x14ac:dyDescent="0.35">
      <c r="A27" s="354" t="s">
        <v>1586</v>
      </c>
      <c r="B27" s="355">
        <v>21</v>
      </c>
      <c r="C27" s="356">
        <v>1001602102</v>
      </c>
      <c r="D27" s="436" t="s">
        <v>762</v>
      </c>
      <c r="E27" s="357" t="s">
        <v>199</v>
      </c>
      <c r="F27" s="358" t="s">
        <v>1472</v>
      </c>
      <c r="G27" s="339">
        <f>SUMIF('2026-Đã XN CC'!$M$30:$M$103,'ACT. DEP'!$D27,'2026-Đã XN CC'!$X$30:$X$103)</f>
        <v>0</v>
      </c>
      <c r="H27" s="339">
        <f>SUMIF('2026-Đã XN CC'!$M$30:$M$103,'ACT. DEP'!$D27,'2026-Đã XN CC'!$Y$30:$Y$103)</f>
        <v>0</v>
      </c>
      <c r="I27" s="340">
        <v>61</v>
      </c>
      <c r="J27" s="199">
        <f t="shared" si="0"/>
        <v>0</v>
      </c>
      <c r="K27" s="199">
        <v>56187</v>
      </c>
      <c r="L27" s="341">
        <f t="shared" si="1"/>
        <v>-56187</v>
      </c>
    </row>
    <row r="28" spans="1:12" ht="14.5" x14ac:dyDescent="0.35">
      <c r="A28" s="354" t="s">
        <v>1585</v>
      </c>
      <c r="B28" s="355">
        <v>22</v>
      </c>
      <c r="C28" s="356">
        <v>1001602103</v>
      </c>
      <c r="D28" s="436" t="s">
        <v>767</v>
      </c>
      <c r="E28" s="357" t="s">
        <v>224</v>
      </c>
      <c r="F28" s="346"/>
      <c r="G28" s="339">
        <f>SUMIF('2026-Đã XN CC'!$M$30:$M$103,'ACT. DEP'!$D28,'2026-Đã XN CC'!$X$30:$X$103)</f>
        <v>68808824.316666663</v>
      </c>
      <c r="H28" s="339">
        <f>SUMIF('2026-Đã XN CC'!$M$30:$M$103,'ACT. DEP'!$D28,'2026-Đã XN CC'!$Y$30:$Y$103)</f>
        <v>57340686.930555552</v>
      </c>
      <c r="I28" s="340">
        <v>207</v>
      </c>
      <c r="J28" s="199">
        <f t="shared" si="0"/>
        <v>277008.14942297369</v>
      </c>
      <c r="K28" s="199">
        <v>109896</v>
      </c>
      <c r="L28" s="341">
        <f t="shared" si="1"/>
        <v>167112.14942297369</v>
      </c>
    </row>
    <row r="29" spans="1:12" ht="14.5" x14ac:dyDescent="0.35">
      <c r="A29" s="354" t="s">
        <v>1586</v>
      </c>
      <c r="B29" s="355">
        <v>23</v>
      </c>
      <c r="C29" s="356">
        <v>1001602104</v>
      </c>
      <c r="D29" s="436" t="s">
        <v>754</v>
      </c>
      <c r="E29" s="357" t="s">
        <v>217</v>
      </c>
      <c r="F29" s="346"/>
      <c r="G29" s="339">
        <f>SUMIF('2026-Đã XN CC'!$M$30:$M$103,'ACT. DEP'!$D29,'2026-Đã XN CC'!$X$30:$X$103)</f>
        <v>335342790.39166665</v>
      </c>
      <c r="H29" s="339">
        <f>SUMIF('2026-Đã XN CC'!$M$30:$M$103,'ACT. DEP'!$D29,'2026-Đã XN CC'!$Y$30:$Y$103)</f>
        <v>305489817.3263889</v>
      </c>
      <c r="I29" s="340">
        <v>654</v>
      </c>
      <c r="J29" s="199">
        <f t="shared" si="0"/>
        <v>467109.81242567109</v>
      </c>
      <c r="K29" s="199">
        <v>600962</v>
      </c>
      <c r="L29" s="341">
        <f t="shared" si="1"/>
        <v>-133852.18757432891</v>
      </c>
    </row>
    <row r="30" spans="1:12" ht="14.5" x14ac:dyDescent="0.35">
      <c r="A30" s="354" t="s">
        <v>1586</v>
      </c>
      <c r="B30" s="355">
        <v>24</v>
      </c>
      <c r="C30" s="356">
        <v>1001602105</v>
      </c>
      <c r="D30" s="436" t="s">
        <v>766</v>
      </c>
      <c r="E30" s="357" t="s">
        <v>221</v>
      </c>
      <c r="F30" s="346"/>
      <c r="G30" s="339">
        <f>SUMIF('2026-Đã XN CC'!$M$30:$M$103,'ACT. DEP'!$D30,'2026-Đã XN CC'!$X$30:$X$103)</f>
        <v>355230169.21666664</v>
      </c>
      <c r="H30" s="339">
        <f>SUMIF('2026-Đã XN CC'!$M$30:$M$103,'ACT. DEP'!$D30,'2026-Đã XN CC'!$Y$30:$Y$103)</f>
        <v>296025141.0138889</v>
      </c>
      <c r="I30" s="340">
        <v>695</v>
      </c>
      <c r="J30" s="199">
        <f t="shared" si="0"/>
        <v>425935.45469624299</v>
      </c>
      <c r="K30" s="199">
        <v>544246</v>
      </c>
      <c r="L30" s="341">
        <f t="shared" si="1"/>
        <v>-118310.54530375701</v>
      </c>
    </row>
    <row r="31" spans="1:12" ht="14.5" x14ac:dyDescent="0.35">
      <c r="A31" s="354" t="s">
        <v>1586</v>
      </c>
      <c r="B31" s="355">
        <v>25</v>
      </c>
      <c r="C31" s="356">
        <v>1001602106</v>
      </c>
      <c r="D31" s="436" t="s">
        <v>763</v>
      </c>
      <c r="E31" s="357" t="s">
        <v>203</v>
      </c>
      <c r="F31" s="346"/>
      <c r="G31" s="339">
        <f>SUMIF('2026-Đã XN CC'!$M$30:$M$103,'ACT. DEP'!$D31,'2026-Đã XN CC'!$X$30:$X$103)</f>
        <v>19136490.655555554</v>
      </c>
      <c r="H31" s="339">
        <f>SUMIF('2026-Đã XN CC'!$M$30:$M$103,'ACT. DEP'!$D31,'2026-Đã XN CC'!$Y$30:$Y$103)</f>
        <v>14540967.819444446</v>
      </c>
      <c r="I31" s="340">
        <v>256</v>
      </c>
      <c r="J31" s="199">
        <f t="shared" si="0"/>
        <v>56800.655544704867</v>
      </c>
      <c r="K31" s="199">
        <v>5342</v>
      </c>
      <c r="L31" s="341">
        <f t="shared" si="1"/>
        <v>51458.655544704867</v>
      </c>
    </row>
    <row r="32" spans="1:12" ht="14.5" x14ac:dyDescent="0.35">
      <c r="A32" s="354" t="s">
        <v>1585</v>
      </c>
      <c r="B32" s="355">
        <v>26</v>
      </c>
      <c r="C32" s="356">
        <v>1001602107</v>
      </c>
      <c r="D32" s="436" t="s">
        <v>764</v>
      </c>
      <c r="E32" s="357" t="s">
        <v>208</v>
      </c>
      <c r="F32" s="358" t="s">
        <v>1480</v>
      </c>
      <c r="G32" s="339">
        <f>SUMIF('2026-Đã XN CC'!$M$30:$M$103,'ACT. DEP'!$D32,'2026-Đã XN CC'!$X$30:$X$103)</f>
        <v>0</v>
      </c>
      <c r="H32" s="339">
        <f>SUMIF('2026-Đã XN CC'!$M$30:$M$103,'ACT. DEP'!$D32,'2026-Đã XN CC'!$Y$30:$Y$103)</f>
        <v>0</v>
      </c>
      <c r="I32" s="340">
        <v>144</v>
      </c>
      <c r="J32" s="199">
        <f t="shared" si="0"/>
        <v>0</v>
      </c>
      <c r="K32" s="199">
        <v>35331</v>
      </c>
      <c r="L32" s="341">
        <f t="shared" si="1"/>
        <v>-35331</v>
      </c>
    </row>
    <row r="33" spans="1:12" ht="14.5" x14ac:dyDescent="0.35">
      <c r="A33" s="354" t="s">
        <v>1586</v>
      </c>
      <c r="B33" s="355">
        <v>27</v>
      </c>
      <c r="C33" s="356">
        <v>1001602108</v>
      </c>
      <c r="D33" s="436" t="s">
        <v>768</v>
      </c>
      <c r="E33" s="357" t="s">
        <v>227</v>
      </c>
      <c r="F33" s="358" t="s">
        <v>1485</v>
      </c>
      <c r="G33" s="339">
        <f>SUMIF('2026-Đã XN CC'!$M$30:$M$103,'ACT. DEP'!$D33,'2026-Đã XN CC'!$X$30:$X$103)</f>
        <v>0</v>
      </c>
      <c r="H33" s="339">
        <f>SUMIF('2026-Đã XN CC'!$M$30:$M$103,'ACT. DEP'!$D33,'2026-Đã XN CC'!$Y$30:$Y$103)</f>
        <v>0</v>
      </c>
      <c r="I33" s="340">
        <v>139</v>
      </c>
      <c r="J33" s="199">
        <f t="shared" si="0"/>
        <v>0</v>
      </c>
      <c r="K33" s="199">
        <v>41667</v>
      </c>
      <c r="L33" s="341">
        <f t="shared" si="1"/>
        <v>-41667</v>
      </c>
    </row>
    <row r="34" spans="1:12" ht="14.5" x14ac:dyDescent="0.35">
      <c r="A34" s="354" t="s">
        <v>1585</v>
      </c>
      <c r="B34" s="355">
        <v>28</v>
      </c>
      <c r="C34" s="356">
        <v>1001602109</v>
      </c>
      <c r="D34" s="436" t="s">
        <v>294</v>
      </c>
      <c r="E34" s="357" t="s">
        <v>295</v>
      </c>
      <c r="F34" s="346"/>
      <c r="G34" s="339">
        <f>SUMIF('2026-Đã XN CC'!$M$30:$M$103,'ACT. DEP'!$D34,'2026-Đã XN CC'!$X$30:$X$103)</f>
        <v>69479166.666666672</v>
      </c>
      <c r="H34" s="339">
        <f>SUMIF('2026-Đã XN CC'!$M$30:$M$103,'ACT. DEP'!$D34,'2026-Đã XN CC'!$Y$30:$Y$103)</f>
        <v>86776756.444444448</v>
      </c>
      <c r="I34" s="340">
        <v>513</v>
      </c>
      <c r="J34" s="199">
        <f t="shared" si="0"/>
        <v>169155.47065193849</v>
      </c>
      <c r="K34" s="199">
        <v>400000</v>
      </c>
      <c r="L34" s="341">
        <f t="shared" si="1"/>
        <v>-230844.52934806151</v>
      </c>
    </row>
    <row r="35" spans="1:12" ht="14.5" x14ac:dyDescent="0.35">
      <c r="A35" s="354" t="s">
        <v>1585</v>
      </c>
      <c r="B35" s="355">
        <v>29</v>
      </c>
      <c r="C35" s="356">
        <v>1001602110</v>
      </c>
      <c r="D35" s="436" t="s">
        <v>769</v>
      </c>
      <c r="E35" s="357" t="s">
        <v>235</v>
      </c>
      <c r="F35" s="346"/>
      <c r="G35" s="339">
        <f>SUMIF('2026-Đã XN CC'!$M$30:$M$103,'ACT. DEP'!$D35,'2026-Đã XN CC'!$X$30:$X$103)</f>
        <v>12042308.836956521</v>
      </c>
      <c r="H35" s="339">
        <f>SUMIF('2026-Đã XN CC'!$M$30:$M$103,'ACT. DEP'!$D35,'2026-Đã XN CC'!$Y$30:$Y$103)</f>
        <v>7693697.3125</v>
      </c>
      <c r="I35" s="340">
        <v>33</v>
      </c>
      <c r="J35" s="199">
        <f t="shared" si="0"/>
        <v>233142.3428030303</v>
      </c>
      <c r="K35" s="199">
        <v>34247</v>
      </c>
      <c r="L35" s="341">
        <f t="shared" si="1"/>
        <v>198895.3428030303</v>
      </c>
    </row>
    <row r="36" spans="1:12" ht="14.5" x14ac:dyDescent="0.35">
      <c r="A36" s="354" t="s">
        <v>1586</v>
      </c>
      <c r="B36" s="355">
        <v>30</v>
      </c>
      <c r="C36" s="356">
        <v>1001602111</v>
      </c>
      <c r="D36" s="436" t="s">
        <v>751</v>
      </c>
      <c r="E36" s="357" t="s">
        <v>231</v>
      </c>
      <c r="F36" s="346"/>
      <c r="G36" s="339">
        <f>SUMIF('2026-Đã XN CC'!$M$30:$M$103,'ACT. DEP'!$D36,'2026-Đã XN CC'!$X$30:$X$103)</f>
        <v>154496064.57499999</v>
      </c>
      <c r="H36" s="339">
        <f>SUMIF('2026-Đã XN CC'!$M$30:$M$103,'ACT. DEP'!$D36,'2026-Đã XN CC'!$Y$30:$Y$103)</f>
        <v>128746720.47916649</v>
      </c>
      <c r="I36" s="340">
        <v>446</v>
      </c>
      <c r="J36" s="199">
        <f t="shared" si="0"/>
        <v>288669.77685911767</v>
      </c>
      <c r="K36" s="199">
        <v>583333</v>
      </c>
      <c r="L36" s="341">
        <f t="shared" si="1"/>
        <v>-294663.22314088233</v>
      </c>
    </row>
    <row r="37" spans="1:12" ht="14.5" x14ac:dyDescent="0.35">
      <c r="A37" s="354" t="s">
        <v>1586</v>
      </c>
      <c r="B37" s="355">
        <v>31</v>
      </c>
      <c r="C37" s="356">
        <v>1001602112</v>
      </c>
      <c r="D37" s="436" t="s">
        <v>755</v>
      </c>
      <c r="E37" s="357" t="s">
        <v>305</v>
      </c>
      <c r="F37" s="346"/>
      <c r="G37" s="339">
        <f>SUMIF('2026-Đã XN CC'!$M$30:$M$103,'ACT. DEP'!$D37,'2026-Đã XN CC'!$X$30:$X$103)</f>
        <v>0</v>
      </c>
      <c r="H37" s="339">
        <f>SUMIF('2026-Đã XN CC'!$M$30:$M$103,'ACT. DEP'!$D37,'2026-Đã XN CC'!$Y$30:$Y$103)</f>
        <v>278702130</v>
      </c>
      <c r="I37" s="340">
        <v>625</v>
      </c>
      <c r="J37" s="199">
        <f t="shared" si="0"/>
        <v>445923.408</v>
      </c>
      <c r="K37" s="199">
        <v>600962</v>
      </c>
      <c r="L37" s="341">
        <f t="shared" si="1"/>
        <v>-155038.592</v>
      </c>
    </row>
    <row r="38" spans="1:12" ht="14.5" x14ac:dyDescent="0.35">
      <c r="A38" s="354" t="s">
        <v>1586</v>
      </c>
      <c r="B38" s="355">
        <v>32</v>
      </c>
      <c r="C38" s="356">
        <v>1001602113</v>
      </c>
      <c r="D38" s="436" t="s">
        <v>453</v>
      </c>
      <c r="E38" s="357" t="s">
        <v>238</v>
      </c>
      <c r="F38" s="359" t="s">
        <v>1588</v>
      </c>
      <c r="G38" s="339">
        <f>SUMIF('2026-Đã XN CC'!$M$30:$M$103,'ACT. DEP'!$D38,'2026-Đã XN CC'!$X$30:$X$103)</f>
        <v>96084678.393243253</v>
      </c>
      <c r="H38" s="339">
        <f>SUMIF('2026-Đã XN CC'!$M$30:$M$103,'ACT. DEP'!$D38,'2026-Đã XN CC'!$Y$30:$Y$103)</f>
        <v>28603756.020833332</v>
      </c>
      <c r="I38" s="340">
        <v>177</v>
      </c>
      <c r="J38" s="199">
        <f t="shared" si="0"/>
        <v>161603.14136064029</v>
      </c>
      <c r="K38" s="199">
        <v>583333</v>
      </c>
      <c r="L38" s="341">
        <f t="shared" si="1"/>
        <v>-421729.85863935971</v>
      </c>
    </row>
    <row r="39" spans="1:12" ht="14.5" x14ac:dyDescent="0.35">
      <c r="A39" s="354" t="s">
        <v>1586</v>
      </c>
      <c r="B39" s="355">
        <v>33</v>
      </c>
      <c r="C39" s="356">
        <v>1001602114</v>
      </c>
      <c r="D39" s="436" t="s">
        <v>292</v>
      </c>
      <c r="E39" s="357" t="s">
        <v>328</v>
      </c>
      <c r="F39" s="359" t="s">
        <v>1589</v>
      </c>
      <c r="G39" s="339">
        <f>SUMIF('2026-Đã XN CC'!$M$30:$M$103,'ACT. DEP'!$D39,'2026-Đã XN CC'!$X$30:$X$103)</f>
        <v>61649394.438888893</v>
      </c>
      <c r="H39" s="339">
        <f>SUMIF('2026-Đã XN CC'!$M$30:$M$103,'ACT. DEP'!$D39,'2026-Đã XN CC'!$Y$30:$Y$103)</f>
        <v>159366145.0486111</v>
      </c>
      <c r="I39" s="340">
        <v>729</v>
      </c>
      <c r="J39" s="199">
        <f t="shared" si="0"/>
        <v>218609.2524672306</v>
      </c>
      <c r="K39" s="199">
        <v>694444</v>
      </c>
      <c r="L39" s="341">
        <f t="shared" si="1"/>
        <v>-475834.7475327694</v>
      </c>
    </row>
    <row r="40" spans="1:12" ht="14.5" x14ac:dyDescent="0.35">
      <c r="A40" s="354" t="s">
        <v>1586</v>
      </c>
      <c r="B40" s="355">
        <v>34</v>
      </c>
      <c r="C40" s="356">
        <v>1001602115</v>
      </c>
      <c r="D40" s="436" t="s">
        <v>750</v>
      </c>
      <c r="E40" s="357" t="s">
        <v>231</v>
      </c>
      <c r="F40" s="346" t="s">
        <v>1590</v>
      </c>
      <c r="G40" s="339">
        <f>SUMIF('2026-Đã XN CC'!$M$30:$M$103,'ACT. DEP'!$D40,'2026-Đã XN CC'!$X$30:$X$103)</f>
        <v>50551725.350000001</v>
      </c>
      <c r="H40" s="339">
        <f>SUMIF('2026-Đã XN CC'!$M$30:$M$103,'ACT. DEP'!$D40,'2026-Đã XN CC'!$Y$30:$Y$103)</f>
        <v>107858878.89583333</v>
      </c>
      <c r="I40" s="340">
        <v>428</v>
      </c>
      <c r="J40" s="199">
        <f t="shared" si="0"/>
        <v>252006.72639213395</v>
      </c>
      <c r="K40" s="199">
        <v>583333</v>
      </c>
      <c r="L40" s="341">
        <f t="shared" si="1"/>
        <v>-331326.27360786602</v>
      </c>
    </row>
    <row r="41" spans="1:12" ht="14.5" x14ac:dyDescent="0.35">
      <c r="A41" s="354" t="s">
        <v>1585</v>
      </c>
      <c r="B41" s="355">
        <v>35</v>
      </c>
      <c r="C41" s="356">
        <v>1001602116</v>
      </c>
      <c r="D41" s="436" t="s">
        <v>765</v>
      </c>
      <c r="E41" s="357" t="s">
        <v>211</v>
      </c>
      <c r="F41" s="358" t="s">
        <v>1491</v>
      </c>
      <c r="G41" s="339">
        <f>SUMIF('2026-Đã XN CC'!$M$30:$M$103,'ACT. DEP'!$D41,'2026-Đã XN CC'!$X$30:$X$103)</f>
        <v>0</v>
      </c>
      <c r="H41" s="339">
        <f>SUMIF('2026-Đã XN CC'!$M$30:$M$103,'ACT. DEP'!$D41,'2026-Đã XN CC'!$Y$30:$Y$103)</f>
        <v>0</v>
      </c>
      <c r="I41" s="340">
        <v>52</v>
      </c>
      <c r="J41" s="199">
        <f t="shared" si="0"/>
        <v>0</v>
      </c>
      <c r="K41" s="199">
        <v>41000</v>
      </c>
      <c r="L41" s="341">
        <f t="shared" si="1"/>
        <v>-41000</v>
      </c>
    </row>
    <row r="42" spans="1:12" ht="14.5" x14ac:dyDescent="0.35">
      <c r="A42" s="354" t="s">
        <v>1585</v>
      </c>
      <c r="B42" s="355">
        <v>36</v>
      </c>
      <c r="C42" s="356">
        <v>1001602117</v>
      </c>
      <c r="D42" s="436" t="s">
        <v>456</v>
      </c>
      <c r="E42" s="357" t="s">
        <v>1591</v>
      </c>
      <c r="F42" s="346"/>
      <c r="G42" s="339">
        <f>SUMIF('2026-Đã XN CC'!$M$30:$M$103,'ACT. DEP'!$D42,'2026-Đã XN CC'!$X$30:$X$103)</f>
        <v>0</v>
      </c>
      <c r="H42" s="339">
        <f>SUMIF('2026-Đã XN CC'!$M$30:$M$103,'ACT. DEP'!$D42,'2026-Đã XN CC'!$Y$30:$Y$103)</f>
        <v>15414799</v>
      </c>
      <c r="I42" s="340">
        <v>451</v>
      </c>
      <c r="J42" s="199">
        <f t="shared" si="0"/>
        <v>34179.155210643017</v>
      </c>
      <c r="K42" s="199">
        <v>36000</v>
      </c>
      <c r="L42" s="341">
        <f t="shared" si="1"/>
        <v>-1820.8447893569828</v>
      </c>
    </row>
    <row r="43" spans="1:12" ht="14.5" x14ac:dyDescent="0.35">
      <c r="A43" s="354" t="s">
        <v>1585</v>
      </c>
      <c r="B43" s="355">
        <v>37</v>
      </c>
      <c r="C43" s="356">
        <v>1001602118</v>
      </c>
      <c r="D43" s="436" t="s">
        <v>1652</v>
      </c>
      <c r="E43" s="357" t="s">
        <v>1592</v>
      </c>
      <c r="F43" s="360"/>
      <c r="G43" s="339">
        <f>SUMIF('2026-Đã XN CC'!$M$30:$M$103,'ACT. DEP'!$D43,'2026-Đã XN CC'!$X$30:$X$103)</f>
        <v>0</v>
      </c>
      <c r="H43" s="339">
        <f>SUMIF('2026-Đã XN CC'!$M$30:$M$103,'ACT. DEP'!$D43,'2026-Đã XN CC'!$Y$30:$Y$103)</f>
        <v>0</v>
      </c>
      <c r="I43" s="340">
        <v>466</v>
      </c>
      <c r="J43" s="199">
        <f t="shared" si="0"/>
        <v>0</v>
      </c>
      <c r="K43" s="199">
        <v>36000</v>
      </c>
      <c r="L43" s="341">
        <f t="shared" si="1"/>
        <v>-36000</v>
      </c>
    </row>
    <row r="44" spans="1:12" ht="14.5" x14ac:dyDescent="0.35">
      <c r="A44" s="354" t="s">
        <v>1586</v>
      </c>
      <c r="B44" s="355">
        <v>38</v>
      </c>
      <c r="C44" s="356">
        <v>1001602119</v>
      </c>
      <c r="D44" s="436" t="s">
        <v>1189</v>
      </c>
      <c r="E44" s="357" t="s">
        <v>1190</v>
      </c>
      <c r="F44" s="360"/>
      <c r="G44" s="339">
        <f>SUMIF('2026-Đã XN CC'!$M$30:$M$103,'ACT. DEP'!$D44,'2026-Đã XN CC'!$X$30:$X$103)</f>
        <v>0</v>
      </c>
      <c r="H44" s="339">
        <f>SUMIF('2026-Đã XN CC'!$M$30:$M$103,'ACT. DEP'!$D44,'2026-Đã XN CC'!$Y$30:$Y$103)</f>
        <v>0</v>
      </c>
      <c r="I44" s="340">
        <v>258</v>
      </c>
      <c r="J44" s="199">
        <f t="shared" si="0"/>
        <v>0</v>
      </c>
      <c r="K44" s="199">
        <v>100000</v>
      </c>
      <c r="L44" s="341">
        <f t="shared" si="1"/>
        <v>-100000</v>
      </c>
    </row>
    <row r="45" spans="1:12" ht="14.5" x14ac:dyDescent="0.35">
      <c r="A45" s="354" t="s">
        <v>1586</v>
      </c>
      <c r="B45" s="355">
        <v>39</v>
      </c>
      <c r="C45" s="356">
        <v>1001602120</v>
      </c>
      <c r="D45" s="436" t="s">
        <v>415</v>
      </c>
      <c r="E45" s="357" t="s">
        <v>231</v>
      </c>
      <c r="F45" s="346"/>
      <c r="G45" s="339">
        <f>SUMIF('2026-Đã XN CC'!$M$30:$M$103,'ACT. DEP'!$D45,'2026-Đã XN CC'!$X$30:$X$103)</f>
        <v>83822948.291666672</v>
      </c>
      <c r="H45" s="339">
        <f>SUMIF('2026-Đã XN CC'!$M$30:$M$103,'ACT. DEP'!$D45,'2026-Đã XN CC'!$Y$30:$Y$103)</f>
        <v>247830257.52777779</v>
      </c>
      <c r="I45" s="340">
        <v>551</v>
      </c>
      <c r="J45" s="199">
        <f t="shared" si="0"/>
        <v>449782.68153861666</v>
      </c>
      <c r="K45" s="199">
        <v>800000</v>
      </c>
      <c r="L45" s="341">
        <f t="shared" si="1"/>
        <v>-350217.31846138334</v>
      </c>
    </row>
    <row r="46" spans="1:12" ht="14.5" x14ac:dyDescent="0.35">
      <c r="A46" s="354" t="s">
        <v>1586</v>
      </c>
      <c r="B46" s="355">
        <v>40</v>
      </c>
      <c r="C46" s="356">
        <v>1001602121</v>
      </c>
      <c r="D46" s="436" t="s">
        <v>413</v>
      </c>
      <c r="E46" s="357" t="s">
        <v>329</v>
      </c>
      <c r="F46" s="346"/>
      <c r="G46" s="339">
        <f>SUMIF('2026-Đã XN CC'!$M$30:$M$103,'ACT. DEP'!$D46,'2026-Đã XN CC'!$X$30:$X$103)</f>
        <v>83822948.291666672</v>
      </c>
      <c r="H46" s="339">
        <f>SUMIF('2026-Đã XN CC'!$M$30:$M$103,'ACT. DEP'!$D46,'2026-Đã XN CC'!$Y$30:$Y$103)</f>
        <v>270155005.52777779</v>
      </c>
      <c r="I46" s="340">
        <v>736</v>
      </c>
      <c r="J46" s="199">
        <f t="shared" si="0"/>
        <v>367058.43142361112</v>
      </c>
      <c r="K46" s="199">
        <v>700000</v>
      </c>
      <c r="L46" s="341">
        <f t="shared" si="1"/>
        <v>-332941.56857638888</v>
      </c>
    </row>
    <row r="47" spans="1:12" ht="14.5" x14ac:dyDescent="0.35">
      <c r="A47" s="354" t="s">
        <v>1585</v>
      </c>
      <c r="B47" s="355">
        <v>41</v>
      </c>
      <c r="C47" s="356">
        <v>1001602122</v>
      </c>
      <c r="D47" s="436" t="s">
        <v>774</v>
      </c>
      <c r="E47" s="357" t="s">
        <v>310</v>
      </c>
      <c r="F47" s="346"/>
      <c r="G47" s="339">
        <f>SUMIF('2026-Đã XN CC'!$M$30:$M$103,'ACT. DEP'!$D47,'2026-Đã XN CC'!$X$30:$X$103)</f>
        <v>25009281.433333334</v>
      </c>
      <c r="H47" s="339">
        <f>SUMIF('2026-Đã XN CC'!$M$30:$M$103,'ACT. DEP'!$D47,'2026-Đã XN CC'!$Y$30:$Y$103)</f>
        <v>65986191.930555552</v>
      </c>
      <c r="I47" s="340">
        <v>588</v>
      </c>
      <c r="J47" s="199">
        <f t="shared" si="0"/>
        <v>112221.41484788359</v>
      </c>
      <c r="K47" s="199">
        <v>120000</v>
      </c>
      <c r="L47" s="341">
        <f t="shared" si="1"/>
        <v>-7778.585152116415</v>
      </c>
    </row>
    <row r="48" spans="1:12" ht="14.5" x14ac:dyDescent="0.35">
      <c r="A48" s="354" t="s">
        <v>1585</v>
      </c>
      <c r="B48" s="355">
        <v>42</v>
      </c>
      <c r="C48" s="356">
        <v>1001602123</v>
      </c>
      <c r="D48" s="436" t="s">
        <v>772</v>
      </c>
      <c r="E48" s="357" t="s">
        <v>320</v>
      </c>
      <c r="F48" s="346"/>
      <c r="G48" s="339">
        <f>SUMIF('2026-Đã XN CC'!$M$30:$M$103,'ACT. DEP'!$D48,'2026-Đã XN CC'!$X$30:$X$103)</f>
        <v>45582955.06666667</v>
      </c>
      <c r="H48" s="339">
        <f>SUMIF('2026-Đã XN CC'!$M$30:$M$103,'ACT. DEP'!$D48,'2026-Đã XN CC'!$Y$30:$Y$103)</f>
        <v>138740867.94444445</v>
      </c>
      <c r="I48" s="340">
        <v>207</v>
      </c>
      <c r="J48" s="361">
        <f>IFERROR(H48/I48,0)/2</f>
        <v>335122.86943102523</v>
      </c>
      <c r="K48" s="199">
        <v>210000</v>
      </c>
      <c r="L48" s="341">
        <f t="shared" si="1"/>
        <v>125122.86943102523</v>
      </c>
    </row>
    <row r="49" spans="1:12" ht="14.5" x14ac:dyDescent="0.35">
      <c r="A49" s="354" t="s">
        <v>1586</v>
      </c>
      <c r="B49" s="355">
        <v>43</v>
      </c>
      <c r="C49" s="356">
        <v>1001602124</v>
      </c>
      <c r="D49" s="436" t="s">
        <v>448</v>
      </c>
      <c r="E49" s="357" t="s">
        <v>316</v>
      </c>
      <c r="F49" s="346"/>
      <c r="G49" s="339">
        <f>SUMIF('2026-Đã XN CC'!$M$30:$M$103,'ACT. DEP'!$D49,'2026-Đã XN CC'!$X$30:$X$103)</f>
        <v>18806253.716666665</v>
      </c>
      <c r="H49" s="339">
        <f>SUMIF('2026-Đã XN CC'!$M$30:$M$103,'ACT. DEP'!$D49,'2026-Đã XN CC'!$Y$30:$Y$103)</f>
        <v>74635108.048611104</v>
      </c>
      <c r="I49" s="340">
        <v>391</v>
      </c>
      <c r="J49" s="199">
        <f t="shared" si="0"/>
        <v>190882.6292803353</v>
      </c>
      <c r="K49" s="199">
        <v>210000</v>
      </c>
      <c r="L49" s="341">
        <f t="shared" si="1"/>
        <v>-19117.370719664701</v>
      </c>
    </row>
    <row r="50" spans="1:12" ht="14.5" x14ac:dyDescent="0.35">
      <c r="A50" s="354" t="s">
        <v>1586</v>
      </c>
      <c r="B50" s="355">
        <v>44</v>
      </c>
      <c r="C50" s="356">
        <v>1001602125</v>
      </c>
      <c r="D50" s="436" t="s">
        <v>1653</v>
      </c>
      <c r="E50" s="357" t="s">
        <v>1593</v>
      </c>
      <c r="F50" s="360"/>
      <c r="G50" s="339">
        <f>SUMIF('2026-Đã XN CC'!$M$30:$M$103,'ACT. DEP'!$D50,'2026-Đã XN CC'!$X$30:$X$103)</f>
        <v>0</v>
      </c>
      <c r="H50" s="339">
        <f>SUMIF('2026-Đã XN CC'!$M$30:$M$103,'ACT. DEP'!$D50,'2026-Đã XN CC'!$Y$30:$Y$103)</f>
        <v>0</v>
      </c>
      <c r="I50" s="340">
        <v>0</v>
      </c>
      <c r="J50" s="199">
        <f t="shared" si="0"/>
        <v>0</v>
      </c>
      <c r="K50" s="199">
        <v>30000</v>
      </c>
      <c r="L50" s="341">
        <f t="shared" si="1"/>
        <v>-30000</v>
      </c>
    </row>
    <row r="51" spans="1:12" ht="14.5" x14ac:dyDescent="0.35">
      <c r="A51" s="354" t="s">
        <v>1585</v>
      </c>
      <c r="B51" s="355">
        <v>45</v>
      </c>
      <c r="C51" s="356">
        <v>1001602126</v>
      </c>
      <c r="D51" s="436" t="s">
        <v>1654</v>
      </c>
      <c r="E51" s="357" t="s">
        <v>1594</v>
      </c>
      <c r="F51" s="360"/>
      <c r="G51" s="339">
        <f>SUMIF('2026-Đã XN CC'!$M$30:$M$103,'ACT. DEP'!$D51,'2026-Đã XN CC'!$X$30:$X$103)</f>
        <v>0</v>
      </c>
      <c r="H51" s="339">
        <f>SUMIF('2026-Đã XN CC'!$M$30:$M$103,'ACT. DEP'!$D51,'2026-Đã XN CC'!$Y$30:$Y$103)</f>
        <v>0</v>
      </c>
      <c r="I51" s="340">
        <v>339</v>
      </c>
      <c r="J51" s="199">
        <f t="shared" si="0"/>
        <v>0</v>
      </c>
      <c r="K51" s="199">
        <v>10000</v>
      </c>
      <c r="L51" s="341">
        <f t="shared" si="1"/>
        <v>-10000</v>
      </c>
    </row>
    <row r="52" spans="1:12" ht="14.5" x14ac:dyDescent="0.35">
      <c r="A52" s="354" t="s">
        <v>1585</v>
      </c>
      <c r="B52" s="355">
        <v>46</v>
      </c>
      <c r="C52" s="356">
        <v>1001602127</v>
      </c>
      <c r="D52" s="436" t="s">
        <v>770</v>
      </c>
      <c r="E52" s="362" t="s">
        <v>1184</v>
      </c>
      <c r="F52" s="346"/>
      <c r="G52" s="339">
        <f>SUMIF('2026-Đã XN CC'!$M$30:$M$103,'ACT. DEP'!$D52,'2026-Đã XN CC'!$X$30:$X$103)</f>
        <v>11670160.050000001</v>
      </c>
      <c r="H52" s="339">
        <f>SUMIF('2026-Đã XN CC'!$M$30:$M$103,'ACT. DEP'!$D52,'2026-Đã XN CC'!$Y$30:$Y$103)</f>
        <v>52828724.6875</v>
      </c>
      <c r="I52" s="340">
        <v>556</v>
      </c>
      <c r="J52" s="199">
        <f t="shared" si="0"/>
        <v>95015.691883992811</v>
      </c>
      <c r="K52" s="199">
        <v>36000</v>
      </c>
      <c r="L52" s="341">
        <f t="shared" si="1"/>
        <v>59015.691883992811</v>
      </c>
    </row>
    <row r="53" spans="1:12" ht="14.5" x14ac:dyDescent="0.35">
      <c r="A53" s="354" t="s">
        <v>1586</v>
      </c>
      <c r="B53" s="355">
        <v>47</v>
      </c>
      <c r="C53" s="356">
        <v>1001602128</v>
      </c>
      <c r="D53" s="436" t="s">
        <v>1655</v>
      </c>
      <c r="E53" s="357" t="s">
        <v>1595</v>
      </c>
      <c r="F53" s="360"/>
      <c r="G53" s="339">
        <f>SUMIF('2026-Đã XN CC'!$M$30:$M$103,'ACT. DEP'!$D53,'2026-Đã XN CC'!$X$30:$X$103)</f>
        <v>0</v>
      </c>
      <c r="H53" s="339">
        <f>SUMIF('2026-Đã XN CC'!$M$30:$M$103,'ACT. DEP'!$D53,'2026-Đã XN CC'!$Y$30:$Y$103)</f>
        <v>0</v>
      </c>
      <c r="I53" s="340">
        <v>69</v>
      </c>
      <c r="J53" s="199">
        <f t="shared" si="0"/>
        <v>0</v>
      </c>
      <c r="K53" s="199">
        <v>10000</v>
      </c>
      <c r="L53" s="341">
        <f t="shared" si="1"/>
        <v>-10000</v>
      </c>
    </row>
    <row r="54" spans="1:12" ht="14.5" x14ac:dyDescent="0.35">
      <c r="A54" s="354" t="s">
        <v>1586</v>
      </c>
      <c r="B54" s="355">
        <v>48</v>
      </c>
      <c r="C54" s="356">
        <v>1001602129</v>
      </c>
      <c r="D54" s="436" t="s">
        <v>752</v>
      </c>
      <c r="E54" s="357" t="s">
        <v>1596</v>
      </c>
      <c r="F54" s="346"/>
      <c r="G54" s="339">
        <f>SUMIF('2026-Đã XN CC'!$M$30:$M$103,'ACT. DEP'!$D54,'2026-Đã XN CC'!$X$30:$X$103)</f>
        <v>95771084.375</v>
      </c>
      <c r="H54" s="339">
        <f>SUMIF('2026-Đã XN CC'!$M$30:$M$103,'ACT. DEP'!$D54,'2026-Đã XN CC'!$Y$30:$Y$103)</f>
        <v>567790510.08333337</v>
      </c>
      <c r="I54" s="340">
        <v>745</v>
      </c>
      <c r="J54" s="199">
        <f t="shared" si="0"/>
        <v>762134.91286353476</v>
      </c>
      <c r="K54" s="199">
        <v>600962</v>
      </c>
      <c r="L54" s="341">
        <f t="shared" si="1"/>
        <v>161172.91286353476</v>
      </c>
    </row>
    <row r="55" spans="1:12" ht="14.5" x14ac:dyDescent="0.35">
      <c r="A55" s="354" t="s">
        <v>1586</v>
      </c>
      <c r="B55" s="355">
        <v>49</v>
      </c>
      <c r="C55" s="356">
        <v>1001602130</v>
      </c>
      <c r="D55" s="436" t="s">
        <v>753</v>
      </c>
      <c r="E55" s="357" t="s">
        <v>843</v>
      </c>
      <c r="F55" s="363" t="s">
        <v>1597</v>
      </c>
      <c r="G55" s="339">
        <f>SUMIF('2026-Đã XN CC'!$M$30:$M$103,'ACT. DEP'!$D55,'2026-Đã XN CC'!$X$30:$X$103)</f>
        <v>95771084.375</v>
      </c>
      <c r="H55" s="339">
        <f>SUMIF('2026-Đã XN CC'!$M$30:$M$103,'ACT. DEP'!$D55,'2026-Đã XN CC'!$Y$30:$Y$103)</f>
        <v>551386844.08333337</v>
      </c>
      <c r="I55" s="340">
        <v>775</v>
      </c>
      <c r="J55" s="199">
        <f t="shared" si="0"/>
        <v>711466.89559139789</v>
      </c>
      <c r="K55" s="199">
        <v>544246</v>
      </c>
      <c r="L55" s="341">
        <f t="shared" si="1"/>
        <v>167220.89559139789</v>
      </c>
    </row>
    <row r="56" spans="1:12" ht="14.5" x14ac:dyDescent="0.35">
      <c r="A56" s="354" t="s">
        <v>1586</v>
      </c>
      <c r="B56" s="355">
        <v>50</v>
      </c>
      <c r="C56" s="356">
        <v>1001602131</v>
      </c>
      <c r="D56" s="436" t="s">
        <v>771</v>
      </c>
      <c r="E56" s="357" t="s">
        <v>1598</v>
      </c>
      <c r="F56" s="360"/>
      <c r="G56" s="339">
        <f>SUMIF('2026-Đã XN CC'!$M$30:$M$103,'ACT. DEP'!$D56,'2026-Đã XN CC'!$X$30:$X$103)</f>
        <v>0</v>
      </c>
      <c r="H56" s="339">
        <f>SUMIF('2026-Đã XN CC'!$M$30:$M$103,'ACT. DEP'!$D56,'2026-Đã XN CC'!$Y$30:$Y$103)</f>
        <v>0</v>
      </c>
      <c r="I56" s="340">
        <v>0</v>
      </c>
      <c r="J56" s="199">
        <f t="shared" si="0"/>
        <v>0</v>
      </c>
      <c r="K56" s="199">
        <v>5000</v>
      </c>
      <c r="L56" s="341">
        <f t="shared" si="1"/>
        <v>-5000</v>
      </c>
    </row>
    <row r="57" spans="1:12" ht="14.5" x14ac:dyDescent="0.35">
      <c r="A57" s="354" t="s">
        <v>1585</v>
      </c>
      <c r="B57" s="355">
        <v>51</v>
      </c>
      <c r="C57" s="356">
        <v>1001602132</v>
      </c>
      <c r="D57" s="436" t="s">
        <v>1656</v>
      </c>
      <c r="E57" s="357" t="s">
        <v>1599</v>
      </c>
      <c r="F57" s="360"/>
      <c r="G57" s="339">
        <f>SUMIF('2026-Đã XN CC'!$M$30:$M$103,'ACT. DEP'!$D57,'2026-Đã XN CC'!$X$30:$X$103)</f>
        <v>0</v>
      </c>
      <c r="H57" s="339">
        <f>SUMIF('2026-Đã XN CC'!$M$30:$M$103,'ACT. DEP'!$D57,'2026-Đã XN CC'!$Y$30:$Y$103)</f>
        <v>0</v>
      </c>
      <c r="I57" s="340">
        <v>19</v>
      </c>
      <c r="J57" s="199">
        <f t="shared" si="0"/>
        <v>0</v>
      </c>
      <c r="K57" s="199">
        <v>41667</v>
      </c>
      <c r="L57" s="341">
        <f t="shared" si="1"/>
        <v>-41667</v>
      </c>
    </row>
    <row r="58" spans="1:12" ht="14.5" x14ac:dyDescent="0.35">
      <c r="A58" s="354" t="s">
        <v>1585</v>
      </c>
      <c r="B58" s="355">
        <v>52</v>
      </c>
      <c r="C58" s="356">
        <v>1001602133</v>
      </c>
      <c r="D58" s="436" t="s">
        <v>1657</v>
      </c>
      <c r="E58" s="357" t="s">
        <v>1600</v>
      </c>
      <c r="F58" s="360"/>
      <c r="G58" s="339">
        <f>SUMIF('2026-Đã XN CC'!$M$30:$M$103,'ACT. DEP'!$D58,'2026-Đã XN CC'!$X$30:$X$103)</f>
        <v>0</v>
      </c>
      <c r="H58" s="339">
        <f>SUMIF('2026-Đã XN CC'!$M$30:$M$103,'ACT. DEP'!$D58,'2026-Đã XN CC'!$Y$30:$Y$103)</f>
        <v>0</v>
      </c>
      <c r="I58" s="340">
        <v>16</v>
      </c>
      <c r="J58" s="199">
        <f t="shared" si="0"/>
        <v>0</v>
      </c>
      <c r="K58" s="199">
        <v>210000</v>
      </c>
      <c r="L58" s="341">
        <f t="shared" si="1"/>
        <v>-210000</v>
      </c>
    </row>
    <row r="59" spans="1:12" ht="14.5" x14ac:dyDescent="0.35">
      <c r="A59" s="354" t="s">
        <v>1585</v>
      </c>
      <c r="B59" s="355">
        <v>53</v>
      </c>
      <c r="C59" s="356">
        <v>1001602134</v>
      </c>
      <c r="D59" s="436" t="s">
        <v>1658</v>
      </c>
      <c r="E59" s="357" t="s">
        <v>1601</v>
      </c>
      <c r="F59" s="358" t="s">
        <v>1480</v>
      </c>
      <c r="G59" s="339">
        <f>SUMIF('2026-Đã XN CC'!$M$30:$M$103,'ACT. DEP'!$D59,'2026-Đã XN CC'!$X$30:$X$103)</f>
        <v>0</v>
      </c>
      <c r="H59" s="339">
        <f>SUMIF('2026-Đã XN CC'!$M$30:$M$103,'ACT. DEP'!$D59,'2026-Đã XN CC'!$Y$30:$Y$103)</f>
        <v>0</v>
      </c>
      <c r="I59" s="340">
        <v>0</v>
      </c>
      <c r="J59" s="199">
        <f t="shared" si="0"/>
        <v>0</v>
      </c>
      <c r="K59" s="199">
        <v>36000</v>
      </c>
      <c r="L59" s="341">
        <f t="shared" si="1"/>
        <v>-36000</v>
      </c>
    </row>
    <row r="60" spans="1:12" ht="14.5" x14ac:dyDescent="0.35">
      <c r="A60" s="354" t="s">
        <v>1586</v>
      </c>
      <c r="B60" s="355">
        <v>54</v>
      </c>
      <c r="C60" s="356">
        <v>1001602135</v>
      </c>
      <c r="D60" s="436" t="s">
        <v>1659</v>
      </c>
      <c r="E60" s="357" t="s">
        <v>1602</v>
      </c>
      <c r="F60" s="360"/>
      <c r="G60" s="339">
        <f>SUMIF('2026-Đã XN CC'!$M$30:$M$103,'ACT. DEP'!$D60,'2026-Đã XN CC'!$X$30:$X$103)</f>
        <v>0</v>
      </c>
      <c r="H60" s="339">
        <f>SUMIF('2026-Đã XN CC'!$M$30:$M$103,'ACT. DEP'!$D60,'2026-Đã XN CC'!$Y$30:$Y$103)</f>
        <v>0</v>
      </c>
      <c r="I60" s="340">
        <v>0</v>
      </c>
      <c r="J60" s="199">
        <f t="shared" si="0"/>
        <v>0</v>
      </c>
      <c r="K60" s="199">
        <v>10000</v>
      </c>
      <c r="L60" s="341">
        <f t="shared" si="1"/>
        <v>-10000</v>
      </c>
    </row>
    <row r="61" spans="1:12" ht="14.5" x14ac:dyDescent="0.35">
      <c r="A61" s="354" t="s">
        <v>1586</v>
      </c>
      <c r="B61" s="355">
        <v>55</v>
      </c>
      <c r="C61" s="356">
        <v>1001602136</v>
      </c>
      <c r="D61" s="436" t="s">
        <v>1660</v>
      </c>
      <c r="E61" s="357" t="s">
        <v>1603</v>
      </c>
      <c r="F61" s="360"/>
      <c r="G61" s="339">
        <f>SUMIF('2026-Đã XN CC'!$M$30:$M$103,'ACT. DEP'!$D61,'2026-Đã XN CC'!$X$30:$X$103)</f>
        <v>0</v>
      </c>
      <c r="H61" s="339">
        <f>SUMIF('2026-Đã XN CC'!$M$30:$M$103,'ACT. DEP'!$D61,'2026-Đã XN CC'!$Y$30:$Y$103)</f>
        <v>0</v>
      </c>
      <c r="I61" s="340">
        <v>66</v>
      </c>
      <c r="J61" s="199">
        <f t="shared" si="0"/>
        <v>0</v>
      </c>
      <c r="K61" s="199">
        <v>10000</v>
      </c>
      <c r="L61" s="341">
        <f t="shared" si="1"/>
        <v>-10000</v>
      </c>
    </row>
    <row r="62" spans="1:12" ht="14.5" x14ac:dyDescent="0.35">
      <c r="A62" s="354" t="s">
        <v>1586</v>
      </c>
      <c r="B62" s="355">
        <v>56</v>
      </c>
      <c r="C62" s="356">
        <v>1001602137</v>
      </c>
      <c r="D62" s="436" t="s">
        <v>409</v>
      </c>
      <c r="E62" s="357" t="s">
        <v>410</v>
      </c>
      <c r="F62" s="358" t="s">
        <v>1313</v>
      </c>
      <c r="G62" s="339">
        <f>SUMIF('2026-Đã XN CC'!$M$30:$M$103,'ACT. DEP'!$D62,'2026-Đã XN CC'!$X$30:$X$103)</f>
        <v>0</v>
      </c>
      <c r="H62" s="339">
        <f>SUMIF('2026-Đã XN CC'!$M$30:$M$103,'ACT. DEP'!$D62,'2026-Đã XN CC'!$Y$30:$Y$103)</f>
        <v>0</v>
      </c>
      <c r="I62" s="340">
        <v>502</v>
      </c>
      <c r="J62" s="199">
        <f t="shared" si="0"/>
        <v>0</v>
      </c>
      <c r="K62" s="199">
        <v>128000</v>
      </c>
      <c r="L62" s="341">
        <f t="shared" si="1"/>
        <v>-128000</v>
      </c>
    </row>
    <row r="63" spans="1:12" ht="14.5" x14ac:dyDescent="0.35">
      <c r="A63" s="354" t="s">
        <v>1586</v>
      </c>
      <c r="B63" s="355">
        <v>57</v>
      </c>
      <c r="C63" s="356">
        <v>1001602138</v>
      </c>
      <c r="D63" s="436" t="s">
        <v>1661</v>
      </c>
      <c r="E63" s="357" t="s">
        <v>1604</v>
      </c>
      <c r="F63" s="346"/>
      <c r="G63" s="339">
        <f>SUMIF('2026-Đã XN CC'!$M$30:$M$103,'ACT. DEP'!$D63,'2026-Đã XN CC'!$X$30:$X$103)</f>
        <v>0</v>
      </c>
      <c r="H63" s="339">
        <f>SUMIF('2026-Đã XN CC'!$M$30:$M$103,'ACT. DEP'!$D63,'2026-Đã XN CC'!$Y$30:$Y$103)</f>
        <v>0</v>
      </c>
      <c r="I63" s="340">
        <v>0</v>
      </c>
      <c r="J63" s="199">
        <f t="shared" si="0"/>
        <v>0</v>
      </c>
      <c r="K63" s="199">
        <v>0</v>
      </c>
      <c r="L63" s="341">
        <f t="shared" si="1"/>
        <v>0</v>
      </c>
    </row>
    <row r="64" spans="1:12" ht="14.5" x14ac:dyDescent="0.35">
      <c r="A64" s="354" t="s">
        <v>1586</v>
      </c>
      <c r="B64" s="355">
        <v>58</v>
      </c>
      <c r="C64" s="356">
        <v>1001602139</v>
      </c>
      <c r="D64" s="436" t="s">
        <v>276</v>
      </c>
      <c r="E64" s="357" t="s">
        <v>1605</v>
      </c>
      <c r="F64" s="358" t="s">
        <v>277</v>
      </c>
      <c r="G64" s="339">
        <f>SUMIF('2026-Đã XN CC'!$M$30:$M$103,'ACT. DEP'!$D64,'2026-Đã XN CC'!$X$30:$X$103)</f>
        <v>0</v>
      </c>
      <c r="H64" s="339">
        <f>SUMIF('2026-Đã XN CC'!$M$30:$M$103,'ACT. DEP'!$D64,'2026-Đã XN CC'!$Y$30:$Y$103)</f>
        <v>0</v>
      </c>
      <c r="I64" s="340">
        <v>329</v>
      </c>
      <c r="J64" s="199">
        <f t="shared" si="0"/>
        <v>0</v>
      </c>
      <c r="K64" s="199">
        <v>120000</v>
      </c>
      <c r="L64" s="341">
        <f t="shared" si="1"/>
        <v>-120000</v>
      </c>
    </row>
    <row r="65" spans="1:12" ht="14.5" x14ac:dyDescent="0.35">
      <c r="A65" s="354" t="s">
        <v>1586</v>
      </c>
      <c r="B65" s="355">
        <v>59</v>
      </c>
      <c r="C65" s="356">
        <v>1001602140</v>
      </c>
      <c r="D65" s="436" t="s">
        <v>442</v>
      </c>
      <c r="E65" s="357" t="s">
        <v>1606</v>
      </c>
      <c r="F65" s="358" t="s">
        <v>443</v>
      </c>
      <c r="G65" s="339">
        <f>SUMIF('2026-Đã XN CC'!$M$30:$M$103,'ACT. DEP'!$D65,'2026-Đã XN CC'!$X$30:$X$103)</f>
        <v>0</v>
      </c>
      <c r="H65" s="339">
        <f>SUMIF('2026-Đã XN CC'!$M$30:$M$103,'ACT. DEP'!$D65,'2026-Đã XN CC'!$Y$30:$Y$103)</f>
        <v>0</v>
      </c>
      <c r="I65" s="340">
        <v>292</v>
      </c>
      <c r="J65" s="199">
        <f t="shared" si="0"/>
        <v>0</v>
      </c>
      <c r="K65" s="199">
        <v>120000</v>
      </c>
      <c r="L65" s="341">
        <f t="shared" si="1"/>
        <v>-120000</v>
      </c>
    </row>
    <row r="66" spans="1:12" ht="14.5" x14ac:dyDescent="0.35">
      <c r="A66" s="354" t="s">
        <v>1586</v>
      </c>
      <c r="B66" s="355">
        <v>60</v>
      </c>
      <c r="C66" s="356">
        <v>1001602141</v>
      </c>
      <c r="D66" s="436" t="s">
        <v>1662</v>
      </c>
      <c r="E66" s="357" t="s">
        <v>1607</v>
      </c>
      <c r="F66" s="360"/>
      <c r="G66" s="339">
        <f>SUMIF('2026-Đã XN CC'!$M$30:$M$103,'ACT. DEP'!$D66,'2026-Đã XN CC'!$X$30:$X$103)</f>
        <v>0</v>
      </c>
      <c r="H66" s="339">
        <f>SUMIF('2026-Đã XN CC'!$M$30:$M$103,'ACT. DEP'!$D66,'2026-Đã XN CC'!$Y$30:$Y$103)</f>
        <v>0</v>
      </c>
      <c r="I66" s="340">
        <v>0</v>
      </c>
      <c r="J66" s="199">
        <f t="shared" si="0"/>
        <v>0</v>
      </c>
      <c r="K66" s="199">
        <v>5000</v>
      </c>
      <c r="L66" s="341">
        <f t="shared" si="1"/>
        <v>-5000</v>
      </c>
    </row>
    <row r="67" spans="1:12" ht="14.5" x14ac:dyDescent="0.35">
      <c r="A67" s="354" t="s">
        <v>1586</v>
      </c>
      <c r="B67" s="355">
        <v>61</v>
      </c>
      <c r="C67" s="356">
        <v>1001602142</v>
      </c>
      <c r="D67" s="436" t="s">
        <v>1663</v>
      </c>
      <c r="E67" s="357" t="s">
        <v>1608</v>
      </c>
      <c r="F67" s="360"/>
      <c r="G67" s="339">
        <f>SUMIF('2026-Đã XN CC'!$M$30:$M$103,'ACT. DEP'!$D67,'2026-Đã XN CC'!$X$30:$X$103)</f>
        <v>0</v>
      </c>
      <c r="H67" s="339">
        <f>SUMIF('2026-Đã XN CC'!$M$30:$M$103,'ACT. DEP'!$D67,'2026-Đã XN CC'!$Y$30:$Y$103)</f>
        <v>0</v>
      </c>
      <c r="I67" s="340">
        <v>0</v>
      </c>
      <c r="J67" s="199">
        <f t="shared" si="0"/>
        <v>0</v>
      </c>
      <c r="K67" s="199">
        <v>40509</v>
      </c>
      <c r="L67" s="341">
        <f t="shared" si="1"/>
        <v>-40509</v>
      </c>
    </row>
    <row r="68" spans="1:12" ht="14.5" x14ac:dyDescent="0.35">
      <c r="A68" s="354" t="s">
        <v>1585</v>
      </c>
      <c r="B68" s="355">
        <v>62</v>
      </c>
      <c r="C68" s="356">
        <v>1001602143</v>
      </c>
      <c r="D68" s="436" t="s">
        <v>280</v>
      </c>
      <c r="E68" s="357" t="s">
        <v>446</v>
      </c>
      <c r="F68" s="358" t="s">
        <v>446</v>
      </c>
      <c r="G68" s="339">
        <f>SUMIF('2026-Đã XN CC'!$M$30:$M$103,'ACT. DEP'!$D68,'2026-Đã XN CC'!$X$30:$X$103)</f>
        <v>0</v>
      </c>
      <c r="H68" s="339">
        <f>SUMIF('2026-Đã XN CC'!$M$30:$M$103,'ACT. DEP'!$D68,'2026-Đã XN CC'!$Y$30:$Y$103)</f>
        <v>0</v>
      </c>
      <c r="I68" s="340">
        <v>320</v>
      </c>
      <c r="J68" s="199">
        <f t="shared" si="0"/>
        <v>0</v>
      </c>
      <c r="K68" s="199">
        <v>6542</v>
      </c>
      <c r="L68" s="341">
        <f t="shared" si="1"/>
        <v>-6542</v>
      </c>
    </row>
    <row r="69" spans="1:12" ht="14.5" x14ac:dyDescent="0.35">
      <c r="A69" s="354" t="s">
        <v>1586</v>
      </c>
      <c r="B69" s="355">
        <v>63</v>
      </c>
      <c r="C69" s="356">
        <v>1001602144</v>
      </c>
      <c r="D69" s="436" t="s">
        <v>286</v>
      </c>
      <c r="E69" s="357" t="s">
        <v>287</v>
      </c>
      <c r="F69" s="346"/>
      <c r="G69" s="339">
        <f>SUMIF('2026-Đã XN CC'!$M$30:$M$103,'ACT. DEP'!$D69,'2026-Đã XN CC'!$X$30:$X$103)</f>
        <v>45761732.75</v>
      </c>
      <c r="H69" s="339">
        <f>SUMIF('2026-Đã XN CC'!$M$30:$M$103,'ACT. DEP'!$D69,'2026-Đã XN CC'!$Y$30:$Y$103)</f>
        <v>78382592.645833328</v>
      </c>
      <c r="I69" s="340">
        <v>629</v>
      </c>
      <c r="J69" s="199">
        <f t="shared" si="0"/>
        <v>124614.61469925808</v>
      </c>
      <c r="K69" s="199">
        <v>118593</v>
      </c>
      <c r="L69" s="341">
        <f t="shared" si="1"/>
        <v>6021.6146992580761</v>
      </c>
    </row>
    <row r="70" spans="1:12" ht="14.5" x14ac:dyDescent="0.35">
      <c r="A70" s="354" t="s">
        <v>1585</v>
      </c>
      <c r="B70" s="355">
        <v>64</v>
      </c>
      <c r="C70" s="356">
        <v>1001602145</v>
      </c>
      <c r="D70" s="436" t="s">
        <v>417</v>
      </c>
      <c r="E70" s="357" t="s">
        <v>418</v>
      </c>
      <c r="F70" s="358" t="s">
        <v>1493</v>
      </c>
      <c r="G70" s="339">
        <f>SUMIF('2026-Đã XN CC'!$M$30:$M$103,'ACT. DEP'!$D70,'2026-Đã XN CC'!$X$30:$X$103)</f>
        <v>0</v>
      </c>
      <c r="H70" s="339">
        <f>SUMIF('2026-Đã XN CC'!$M$30:$M$103,'ACT. DEP'!$D70,'2026-Đã XN CC'!$Y$30:$Y$103)</f>
        <v>0</v>
      </c>
      <c r="I70" s="340">
        <v>99</v>
      </c>
      <c r="J70" s="199">
        <f t="shared" ref="J70:J79" si="2">IFERROR(H70/I70,0)</f>
        <v>0</v>
      </c>
      <c r="K70" s="199">
        <v>2817</v>
      </c>
      <c r="L70" s="341">
        <f t="shared" si="1"/>
        <v>-2817</v>
      </c>
    </row>
    <row r="71" spans="1:12" ht="14.5" x14ac:dyDescent="0.35">
      <c r="A71" s="354" t="s">
        <v>1585</v>
      </c>
      <c r="B71" s="355">
        <v>65</v>
      </c>
      <c r="C71" s="356">
        <v>1001602146</v>
      </c>
      <c r="D71" s="436" t="s">
        <v>1384</v>
      </c>
      <c r="E71" s="357" t="s">
        <v>1385</v>
      </c>
      <c r="F71" s="346"/>
      <c r="G71" s="339">
        <f>SUMIF('2026-Đã XN CC'!$M$30:$M$103,'ACT. DEP'!$D71,'2026-Đã XN CC'!$X$30:$X$103)</f>
        <v>16588002.300000001</v>
      </c>
      <c r="H71" s="339">
        <f>SUMIF('2026-Đã XN CC'!$M$30:$M$103,'ACT. DEP'!$D71,'2026-Đã XN CC'!$Y$30:$Y$103)</f>
        <v>53507930.625</v>
      </c>
      <c r="I71" s="340">
        <v>185</v>
      </c>
      <c r="J71" s="199">
        <f t="shared" si="2"/>
        <v>289232.05743243243</v>
      </c>
      <c r="K71" s="199">
        <v>102787</v>
      </c>
      <c r="L71" s="341">
        <f t="shared" ref="L71:L80" si="3">J71-K71</f>
        <v>186445.05743243243</v>
      </c>
    </row>
    <row r="72" spans="1:12" ht="14.5" x14ac:dyDescent="0.35">
      <c r="A72" s="354" t="s">
        <v>1586</v>
      </c>
      <c r="B72" s="355">
        <v>66</v>
      </c>
      <c r="C72" s="356">
        <v>1001602147</v>
      </c>
      <c r="D72" s="436" t="s">
        <v>1079</v>
      </c>
      <c r="E72" s="357" t="s">
        <v>1494</v>
      </c>
      <c r="F72" s="358" t="s">
        <v>1494</v>
      </c>
      <c r="G72" s="339">
        <f>SUMIF('2026-Đã XN CC'!$M$30:$M$103,'ACT. DEP'!$D72,'2026-Đã XN CC'!$X$30:$X$103)</f>
        <v>0</v>
      </c>
      <c r="H72" s="339">
        <f>SUMIF('2026-Đã XN CC'!$M$30:$M$103,'ACT. DEP'!$D72,'2026-Đã XN CC'!$Y$30:$Y$103)</f>
        <v>0</v>
      </c>
      <c r="I72" s="340">
        <v>61</v>
      </c>
      <c r="J72" s="199">
        <f t="shared" si="2"/>
        <v>0</v>
      </c>
      <c r="K72" s="199">
        <v>78848</v>
      </c>
      <c r="L72" s="341">
        <f t="shared" si="3"/>
        <v>-78848</v>
      </c>
    </row>
    <row r="73" spans="1:12" ht="14.5" x14ac:dyDescent="0.35">
      <c r="A73" s="354" t="s">
        <v>1586</v>
      </c>
      <c r="B73" s="355">
        <v>67</v>
      </c>
      <c r="C73" s="356">
        <v>1001602148</v>
      </c>
      <c r="D73" s="436" t="s">
        <v>1389</v>
      </c>
      <c r="E73" s="357" t="s">
        <v>1392</v>
      </c>
      <c r="F73" s="346" t="s">
        <v>1392</v>
      </c>
      <c r="G73" s="339">
        <f>SUMIF('2026-Đã XN CC'!$M$30:$M$103,'ACT. DEP'!$D73,'2026-Đã XN CC'!$X$30:$X$103)</f>
        <v>0</v>
      </c>
      <c r="H73" s="339">
        <f>SUMIF('2026-Đã XN CC'!$M$30:$M$103,'ACT. DEP'!$D73,'2026-Đã XN CC'!$Y$30:$Y$103)</f>
        <v>291690611</v>
      </c>
      <c r="I73" s="340">
        <v>588</v>
      </c>
      <c r="J73" s="199">
        <f t="shared" si="2"/>
        <v>496072.46768707485</v>
      </c>
      <c r="K73" s="199">
        <v>223234</v>
      </c>
      <c r="L73" s="341">
        <f t="shared" si="3"/>
        <v>272838.46768707485</v>
      </c>
    </row>
    <row r="74" spans="1:12" ht="14.5" x14ac:dyDescent="0.35">
      <c r="A74" s="342" t="s">
        <v>1583</v>
      </c>
      <c r="B74" s="343">
        <v>68</v>
      </c>
      <c r="C74" s="347">
        <v>1001603000</v>
      </c>
      <c r="D74" s="434" t="s">
        <v>760</v>
      </c>
      <c r="E74" s="348" t="s">
        <v>125</v>
      </c>
      <c r="F74" s="346"/>
      <c r="G74" s="339">
        <f>SUMIF('2026-Đã XN CC'!$M$30:$M$103,'ACT. DEP'!$D74,'2026-Đã XN CC'!$X$30:$X$103)</f>
        <v>0</v>
      </c>
      <c r="H74" s="339">
        <f>SUMIF('2026-Đã XN CC'!$M$30:$M$103,'ACT. DEP'!$D74,'2026-Đã XN CC'!$Y$30:$Y$103)</f>
        <v>0</v>
      </c>
      <c r="I74" s="340">
        <v>0</v>
      </c>
      <c r="J74" s="199">
        <f t="shared" si="2"/>
        <v>0</v>
      </c>
      <c r="K74" s="199">
        <v>0</v>
      </c>
      <c r="L74" s="341">
        <f t="shared" si="3"/>
        <v>0</v>
      </c>
    </row>
    <row r="75" spans="1:12" ht="14.5" x14ac:dyDescent="0.35">
      <c r="A75" s="342" t="s">
        <v>1583</v>
      </c>
      <c r="B75" s="343">
        <v>69</v>
      </c>
      <c r="C75" s="347">
        <v>1001604000</v>
      </c>
      <c r="D75" s="434" t="s">
        <v>758</v>
      </c>
      <c r="E75" s="348" t="s">
        <v>109</v>
      </c>
      <c r="F75" s="346"/>
      <c r="G75" s="339">
        <f>SUMIF('2026-Đã XN CC'!$M$30:$M$103,'ACT. DEP'!$D75,'2026-Đã XN CC'!$X$30:$X$103)</f>
        <v>0</v>
      </c>
      <c r="H75" s="339">
        <f>SUMIF('2026-Đã XN CC'!$M$30:$M$103,'ACT. DEP'!$D75,'2026-Đã XN CC'!$Y$30:$Y$103)</f>
        <v>0</v>
      </c>
      <c r="I75" s="340">
        <v>0</v>
      </c>
      <c r="J75" s="199">
        <f t="shared" si="2"/>
        <v>0</v>
      </c>
      <c r="K75" s="199">
        <v>0</v>
      </c>
      <c r="L75" s="341">
        <f t="shared" si="3"/>
        <v>0</v>
      </c>
    </row>
    <row r="76" spans="1:12" ht="14.5" x14ac:dyDescent="0.35">
      <c r="A76" s="342" t="s">
        <v>1583</v>
      </c>
      <c r="B76" s="343">
        <v>70</v>
      </c>
      <c r="C76" s="347">
        <v>1001605000</v>
      </c>
      <c r="D76" s="434" t="s">
        <v>759</v>
      </c>
      <c r="E76" s="348" t="s">
        <v>122</v>
      </c>
      <c r="F76" s="346"/>
      <c r="G76" s="339">
        <f>SUMIF('2026-Đã XN CC'!$M$30:$M$103,'ACT. DEP'!$D76,'2026-Đã XN CC'!$X$30:$X$103)</f>
        <v>0</v>
      </c>
      <c r="H76" s="339">
        <f>SUMIF('2026-Đã XN CC'!$M$30:$M$103,'ACT. DEP'!$D76,'2026-Đã XN CC'!$Y$30:$Y$103)</f>
        <v>0</v>
      </c>
      <c r="I76" s="340">
        <v>0</v>
      </c>
      <c r="J76" s="199">
        <f t="shared" si="2"/>
        <v>0</v>
      </c>
      <c r="K76" s="199">
        <v>0</v>
      </c>
      <c r="L76" s="341">
        <f t="shared" si="3"/>
        <v>0</v>
      </c>
    </row>
    <row r="77" spans="1:12" ht="14.5" x14ac:dyDescent="0.35">
      <c r="A77" s="342" t="s">
        <v>1584</v>
      </c>
      <c r="B77" s="343">
        <v>71</v>
      </c>
      <c r="C77" s="347">
        <v>1001606000</v>
      </c>
      <c r="D77" s="434" t="s">
        <v>637</v>
      </c>
      <c r="E77" s="348" t="s">
        <v>87</v>
      </c>
      <c r="F77" s="346"/>
      <c r="G77" s="339">
        <f>SUMIF('2026-Đã XN CC'!$M$30:$M$103,'ACT. DEP'!$D77,'2026-Đã XN CC'!$X$30:$X$103)</f>
        <v>0</v>
      </c>
      <c r="H77" s="339">
        <f>SUMIF('2026-Đã XN CC'!$M$30:$M$103,'ACT. DEP'!$D77,'2026-Đã XN CC'!$Y$30:$Y$103)</f>
        <v>0</v>
      </c>
      <c r="I77" s="340">
        <v>0</v>
      </c>
      <c r="J77" s="199">
        <f t="shared" si="2"/>
        <v>0</v>
      </c>
      <c r="K77" s="199">
        <v>0</v>
      </c>
      <c r="L77" s="341">
        <f t="shared" si="3"/>
        <v>0</v>
      </c>
    </row>
    <row r="78" spans="1:12" ht="14.5" x14ac:dyDescent="0.35">
      <c r="A78" s="342" t="s">
        <v>1583</v>
      </c>
      <c r="B78" s="343">
        <v>72</v>
      </c>
      <c r="C78" s="347">
        <v>1001607000</v>
      </c>
      <c r="D78" s="434" t="s">
        <v>640</v>
      </c>
      <c r="E78" s="348" t="s">
        <v>641</v>
      </c>
      <c r="F78" s="346"/>
      <c r="G78" s="339">
        <f>SUMIF('2026-Đã XN CC'!$M$30:$M$103,'ACT. DEP'!$D78,'2026-Đã XN CC'!$X$30:$X$103)</f>
        <v>0</v>
      </c>
      <c r="H78" s="339">
        <f>SUMIF('2026-Đã XN CC'!$M$30:$M$103,'ACT. DEP'!$D78,'2026-Đã XN CC'!$Y$30:$Y$103)</f>
        <v>0</v>
      </c>
      <c r="I78" s="340">
        <v>0</v>
      </c>
      <c r="J78" s="199">
        <f t="shared" si="2"/>
        <v>0</v>
      </c>
      <c r="K78" s="199">
        <v>0</v>
      </c>
      <c r="L78" s="341">
        <f t="shared" si="3"/>
        <v>0</v>
      </c>
    </row>
    <row r="79" spans="1:12" ht="14.5" x14ac:dyDescent="0.35">
      <c r="A79" s="342"/>
      <c r="B79" s="343">
        <v>73</v>
      </c>
      <c r="C79" s="347">
        <v>1001608000</v>
      </c>
      <c r="D79" s="434" t="s">
        <v>1664</v>
      </c>
      <c r="E79" s="348" t="s">
        <v>1609</v>
      </c>
      <c r="F79" s="346"/>
      <c r="G79" s="339">
        <f>SUMIF('2026-Đã XN CC'!$M$30:$M$103,'ACT. DEP'!$D79,'2026-Đã XN CC'!$X$30:$X$103)</f>
        <v>0</v>
      </c>
      <c r="H79" s="339">
        <f>SUMIF('2026-Đã XN CC'!$M$30:$M$103,'ACT. DEP'!$D79,'2026-Đã XN CC'!$Y$30:$Y$103)</f>
        <v>0</v>
      </c>
      <c r="I79" s="340">
        <v>0</v>
      </c>
      <c r="J79" s="199">
        <f t="shared" si="2"/>
        <v>0</v>
      </c>
      <c r="K79" s="199">
        <v>0</v>
      </c>
      <c r="L79" s="341">
        <f t="shared" si="3"/>
        <v>0</v>
      </c>
    </row>
    <row r="80" spans="1:12" x14ac:dyDescent="0.25">
      <c r="A80" s="364"/>
      <c r="B80" s="364"/>
      <c r="C80" s="365">
        <v>1001601100</v>
      </c>
      <c r="D80" s="439" t="s">
        <v>1694</v>
      </c>
      <c r="E80" s="366" t="s">
        <v>1695</v>
      </c>
      <c r="F80" s="346"/>
      <c r="G80" s="338"/>
      <c r="H80" s="338"/>
      <c r="L80" s="341">
        <f t="shared" si="3"/>
        <v>0</v>
      </c>
    </row>
  </sheetData>
  <autoFilter ref="A5:K80" xr:uid="{1F86B77C-1DB3-4A28-B1F7-8F52804DD255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EBFD-5BA5-43CE-8B61-45B1FBE9AFC7}">
  <sheetPr filterMode="1">
    <tabColor rgb="FF92D050"/>
  </sheetPr>
  <dimension ref="A1:Q131"/>
  <sheetViews>
    <sheetView topLeftCell="B1" workbookViewId="0">
      <selection activeCell="F61" sqref="F61"/>
    </sheetView>
  </sheetViews>
  <sheetFormatPr defaultRowHeight="12.5" x14ac:dyDescent="0.25"/>
  <cols>
    <col min="1" max="1" width="35.54296875" style="200" bestFit="1" customWidth="1"/>
    <col min="2" max="2" width="30.54296875" style="199" bestFit="1" customWidth="1"/>
    <col min="6" max="6" width="13" bestFit="1" customWidth="1"/>
    <col min="7" max="7" width="32.90625" bestFit="1" customWidth="1"/>
    <col min="8" max="8" width="12.90625" bestFit="1" customWidth="1"/>
    <col min="10" max="10" width="3.08984375" bestFit="1" customWidth="1"/>
    <col min="11" max="11" width="35.54296875" bestFit="1" customWidth="1"/>
    <col min="12" max="12" width="12.54296875" bestFit="1" customWidth="1"/>
    <col min="13" max="13" width="29.90625" bestFit="1" customWidth="1"/>
    <col min="14" max="14" width="12.08984375" bestFit="1" customWidth="1"/>
    <col min="16" max="16" width="13" bestFit="1" customWidth="1"/>
    <col min="17" max="17" width="36.08984375" style="199" bestFit="1" customWidth="1"/>
  </cols>
  <sheetData>
    <row r="1" spans="1:17" x14ac:dyDescent="0.25">
      <c r="A1" s="124" t="s">
        <v>1091</v>
      </c>
      <c r="B1" s="197">
        <v>2025</v>
      </c>
      <c r="F1" s="124" t="s">
        <v>1091</v>
      </c>
      <c r="G1" s="197">
        <v>2025</v>
      </c>
      <c r="P1" s="124" t="s">
        <v>1093</v>
      </c>
      <c r="Q1" s="205">
        <v>0</v>
      </c>
    </row>
    <row r="2" spans="1:17" x14ac:dyDescent="0.25">
      <c r="F2" s="200"/>
      <c r="G2" s="199"/>
    </row>
    <row r="3" spans="1:17" x14ac:dyDescent="0.25">
      <c r="A3" s="124" t="s">
        <v>1089</v>
      </c>
      <c r="B3" s="125" t="s">
        <v>643</v>
      </c>
      <c r="F3" s="124" t="s">
        <v>1089</v>
      </c>
      <c r="G3" s="125" t="s">
        <v>643</v>
      </c>
      <c r="J3" s="202" t="s">
        <v>1094</v>
      </c>
      <c r="K3" s="202" t="s">
        <v>1094</v>
      </c>
      <c r="L3" t="s">
        <v>1089</v>
      </c>
      <c r="M3" t="s">
        <v>643</v>
      </c>
      <c r="N3" s="202" t="s">
        <v>1093</v>
      </c>
      <c r="P3" s="124" t="s">
        <v>1089</v>
      </c>
      <c r="Q3" s="199" t="s">
        <v>1100</v>
      </c>
    </row>
    <row r="4" spans="1:17" x14ac:dyDescent="0.25">
      <c r="A4" s="197" t="s">
        <v>596</v>
      </c>
      <c r="B4" s="125">
        <v>33150000</v>
      </c>
      <c r="F4" s="197" t="s">
        <v>654</v>
      </c>
      <c r="G4" s="125">
        <v>174699000</v>
      </c>
      <c r="H4" s="203" t="s">
        <v>1092</v>
      </c>
      <c r="J4" t="str">
        <f>K4</f>
        <v>Kỹ thuật</v>
      </c>
      <c r="K4" t="str">
        <f>_xlfn.XLOOKUP(L4,Report!E:E,Report!K:K)</f>
        <v>Kỹ thuật</v>
      </c>
      <c r="L4" t="s">
        <v>654</v>
      </c>
      <c r="M4">
        <v>174699000</v>
      </c>
      <c r="N4" t="s">
        <v>1092</v>
      </c>
      <c r="P4" s="197" t="s">
        <v>785</v>
      </c>
      <c r="Q4" s="199">
        <v>546708775</v>
      </c>
    </row>
    <row r="5" spans="1:17" hidden="1" x14ac:dyDescent="0.25">
      <c r="A5" s="197" t="s">
        <v>231</v>
      </c>
      <c r="B5" s="125">
        <v>875264101</v>
      </c>
      <c r="F5" s="197" t="s">
        <v>1074</v>
      </c>
      <c r="G5" s="125">
        <v>723140800</v>
      </c>
      <c r="H5" s="125">
        <f>_xlfn.XLOOKUP(F5,'[3]Capex TT 2025'!$D:$D,'[3]Capex TT 2025'!$F:$F)-G5</f>
        <v>0</v>
      </c>
      <c r="J5" s="202" t="s">
        <v>1099</v>
      </c>
      <c r="K5" t="str">
        <f>_xlfn.XLOOKUP(L5,Report!E:E,Report!K:K)</f>
        <v>Kho</v>
      </c>
      <c r="L5" t="s">
        <v>1074</v>
      </c>
      <c r="M5">
        <v>723140800</v>
      </c>
      <c r="N5">
        <v>0</v>
      </c>
      <c r="P5" s="197" t="s">
        <v>1095</v>
      </c>
      <c r="Q5" s="199">
        <v>192107000</v>
      </c>
    </row>
    <row r="6" spans="1:17" hidden="1" x14ac:dyDescent="0.25">
      <c r="A6" s="197" t="s">
        <v>454</v>
      </c>
      <c r="B6" s="125">
        <v>129302154</v>
      </c>
      <c r="F6" s="197" t="s">
        <v>658</v>
      </c>
      <c r="G6" s="125">
        <v>140570000</v>
      </c>
      <c r="H6" s="125">
        <f>_xlfn.XLOOKUP(F6,'[3]Capex TT 2025'!$D:$D,'[3]Capex TT 2025'!$F:$F)-G6</f>
        <v>0</v>
      </c>
      <c r="J6" s="202" t="s">
        <v>1096</v>
      </c>
      <c r="K6" t="str">
        <f>_xlfn.XLOOKUP(L6,Report!E:E,Report!K:K)</f>
        <v>Kế toán</v>
      </c>
      <c r="L6" t="s">
        <v>658</v>
      </c>
      <c r="M6">
        <v>140570000</v>
      </c>
      <c r="N6">
        <v>0</v>
      </c>
      <c r="P6" s="197" t="s">
        <v>1096</v>
      </c>
      <c r="Q6" s="199">
        <v>248763230</v>
      </c>
    </row>
    <row r="7" spans="1:17" hidden="1" x14ac:dyDescent="0.25">
      <c r="A7" s="197" t="s">
        <v>434</v>
      </c>
      <c r="B7" s="125">
        <v>449488186</v>
      </c>
      <c r="F7" s="197" t="s">
        <v>660</v>
      </c>
      <c r="G7" s="125">
        <v>72217040</v>
      </c>
      <c r="H7" s="125">
        <f>_xlfn.XLOOKUP(F7,'[3]Capex TT 2025'!$D:$D,'[3]Capex TT 2025'!$F:$F)-G7</f>
        <v>0</v>
      </c>
      <c r="J7" s="202" t="s">
        <v>1099</v>
      </c>
      <c r="K7" t="str">
        <f>_xlfn.XLOOKUP(L7,Report!E:E,Report!K:K)</f>
        <v>Xưởng sản xuất PET</v>
      </c>
      <c r="L7" t="s">
        <v>660</v>
      </c>
      <c r="M7">
        <v>72217040</v>
      </c>
      <c r="N7">
        <v>0</v>
      </c>
      <c r="P7" s="197" t="s">
        <v>300</v>
      </c>
      <c r="Q7" s="199">
        <v>1938493958</v>
      </c>
    </row>
    <row r="8" spans="1:17" hidden="1" x14ac:dyDescent="0.25">
      <c r="A8" s="197" t="s">
        <v>437</v>
      </c>
      <c r="B8" s="125">
        <v>448738186</v>
      </c>
      <c r="F8" s="197" t="s">
        <v>834</v>
      </c>
      <c r="G8" s="125">
        <v>108193230</v>
      </c>
      <c r="H8" s="125">
        <f>_xlfn.XLOOKUP(F8,'[3]Capex TT 2025'!$D:$D,'[3]Capex TT 2025'!$F:$F)-G8</f>
        <v>0</v>
      </c>
      <c r="J8" s="202" t="s">
        <v>1096</v>
      </c>
      <c r="K8" t="str">
        <f>_xlfn.XLOOKUP(L8,Report!E:E,Report!K:K)</f>
        <v>Kế toán</v>
      </c>
      <c r="L8" t="s">
        <v>834</v>
      </c>
      <c r="M8">
        <v>108193230</v>
      </c>
      <c r="N8">
        <v>0</v>
      </c>
      <c r="P8" s="197" t="s">
        <v>43</v>
      </c>
      <c r="Q8" s="199">
        <v>2641290458</v>
      </c>
    </row>
    <row r="9" spans="1:17" hidden="1" x14ac:dyDescent="0.25">
      <c r="A9" s="197" t="s">
        <v>310</v>
      </c>
      <c r="B9" s="125">
        <v>34920000</v>
      </c>
      <c r="F9" s="197" t="s">
        <v>1005</v>
      </c>
      <c r="G9" s="125">
        <v>36200000</v>
      </c>
      <c r="H9" s="125">
        <f>_xlfn.XLOOKUP(F9,'[3]Capex TT 2025'!$D:$D,'[3]Capex TT 2025'!$F:$F)-G9</f>
        <v>0</v>
      </c>
      <c r="J9" s="202" t="s">
        <v>1098</v>
      </c>
      <c r="K9" t="str">
        <f>_xlfn.XLOOKUP(L9,Report!E:E,Report!K:K)</f>
        <v>Kiểm soát chất lượng</v>
      </c>
      <c r="L9" t="s">
        <v>1005</v>
      </c>
      <c r="M9">
        <v>36200000</v>
      </c>
      <c r="N9">
        <v>0</v>
      </c>
      <c r="P9" s="197" t="s">
        <v>1098</v>
      </c>
      <c r="Q9" s="199">
        <v>291950000</v>
      </c>
    </row>
    <row r="10" spans="1:17" hidden="1" x14ac:dyDescent="0.25">
      <c r="A10" s="197" t="s">
        <v>428</v>
      </c>
      <c r="B10" s="125">
        <v>1590298692</v>
      </c>
      <c r="F10" s="197" t="s">
        <v>1049</v>
      </c>
      <c r="G10" s="125">
        <v>2745703965</v>
      </c>
      <c r="H10" s="125">
        <f>_xlfn.XLOOKUP(F10,'[3]Capex TT 2025'!$D:$D,'[3]Capex TT 2025'!$F:$F)-G10</f>
        <v>0</v>
      </c>
      <c r="J10" s="202" t="s">
        <v>1099</v>
      </c>
      <c r="K10" t="str">
        <f>_xlfn.XLOOKUP(L10,Report!E:E,Report!K:K)</f>
        <v>Chuyền Rửa Vảy PET BORE-R02</v>
      </c>
      <c r="L10" t="s">
        <v>1049</v>
      </c>
      <c r="M10">
        <v>2745703965</v>
      </c>
      <c r="N10">
        <v>0</v>
      </c>
      <c r="P10" s="197" t="s">
        <v>1097</v>
      </c>
      <c r="Q10" s="199">
        <v>1025280138</v>
      </c>
    </row>
    <row r="11" spans="1:17" hidden="1" x14ac:dyDescent="0.25">
      <c r="A11" s="197" t="s">
        <v>843</v>
      </c>
      <c r="B11" s="125">
        <v>9194024100</v>
      </c>
      <c r="F11" s="197" t="s">
        <v>1050</v>
      </c>
      <c r="G11" s="125">
        <v>1300467332</v>
      </c>
      <c r="H11" s="125">
        <f>_xlfn.XLOOKUP(F11,'[3]Capex TT 2025'!$D:$D,'[3]Capex TT 2025'!$F:$F)-G11</f>
        <v>0</v>
      </c>
      <c r="J11" s="202" t="s">
        <v>1099</v>
      </c>
      <c r="K11" t="str">
        <f>_xlfn.XLOOKUP(L11,Report!E:E,Report!K:K)</f>
        <v>Chuyền Rửa Vảy PET BORE-R02</v>
      </c>
      <c r="L11" t="s">
        <v>1050</v>
      </c>
      <c r="M11">
        <v>1300467332</v>
      </c>
      <c r="N11">
        <v>0</v>
      </c>
      <c r="P11" s="197" t="s">
        <v>1099</v>
      </c>
      <c r="Q11" s="199">
        <v>41990040054</v>
      </c>
    </row>
    <row r="12" spans="1:17" hidden="1" x14ac:dyDescent="0.25">
      <c r="A12" s="197" t="s">
        <v>328</v>
      </c>
      <c r="B12" s="125">
        <v>258502218</v>
      </c>
      <c r="F12" s="197" t="s">
        <v>1051</v>
      </c>
      <c r="G12" s="125">
        <v>486411454</v>
      </c>
      <c r="H12" s="125">
        <f>_xlfn.XLOOKUP(F12,'[3]Capex TT 2025'!$D:$D,'[3]Capex TT 2025'!$F:$F)-G12</f>
        <v>0</v>
      </c>
      <c r="J12" s="202" t="s">
        <v>1099</v>
      </c>
      <c r="K12" t="str">
        <f>_xlfn.XLOOKUP(L12,Report!E:E,Report!K:K)</f>
        <v>Chuyền Rửa Vảy PET BORE-R02</v>
      </c>
      <c r="L12" t="s">
        <v>1051</v>
      </c>
      <c r="M12">
        <v>486411454</v>
      </c>
      <c r="N12">
        <v>0</v>
      </c>
      <c r="P12" s="197" t="s">
        <v>642</v>
      </c>
      <c r="Q12" s="199">
        <v>48874633613</v>
      </c>
    </row>
    <row r="13" spans="1:17" hidden="1" x14ac:dyDescent="0.25">
      <c r="A13" s="197" t="s">
        <v>329</v>
      </c>
      <c r="B13" s="125">
        <v>269684258</v>
      </c>
      <c r="F13" s="197" t="s">
        <v>1052</v>
      </c>
      <c r="G13" s="125">
        <v>432632369</v>
      </c>
      <c r="H13" s="125">
        <f>_xlfn.XLOOKUP(F13,'[3]Capex TT 2025'!$D:$D,'[3]Capex TT 2025'!$F:$F)-G13</f>
        <v>0</v>
      </c>
      <c r="J13" s="202" t="s">
        <v>1099</v>
      </c>
      <c r="K13" t="str">
        <f>_xlfn.XLOOKUP(L13,Report!E:E,Report!K:K)</f>
        <v>Chuyền Rửa Vảy PET BORE-R02</v>
      </c>
      <c r="L13" t="s">
        <v>1052</v>
      </c>
      <c r="M13">
        <v>432632369</v>
      </c>
      <c r="N13">
        <v>0</v>
      </c>
    </row>
    <row r="14" spans="1:17" hidden="1" x14ac:dyDescent="0.25">
      <c r="A14" s="197" t="s">
        <v>287</v>
      </c>
      <c r="B14" s="125">
        <v>6340639355</v>
      </c>
      <c r="F14" s="197" t="s">
        <v>1053</v>
      </c>
      <c r="G14" s="125">
        <v>6670000000</v>
      </c>
      <c r="H14" s="125">
        <f>_xlfn.XLOOKUP(F14,'[3]Capex TT 2025'!$D:$D,'[3]Capex TT 2025'!$F:$F)-G14</f>
        <v>0</v>
      </c>
      <c r="J14" s="202" t="s">
        <v>1099</v>
      </c>
      <c r="K14" t="str">
        <f>_xlfn.XLOOKUP(L14,Report!E:E,Report!K:K)</f>
        <v>Tạo hạt rHDPE-02</v>
      </c>
      <c r="L14" t="s">
        <v>1053</v>
      </c>
      <c r="M14">
        <v>6670000000</v>
      </c>
      <c r="N14">
        <v>0</v>
      </c>
    </row>
    <row r="15" spans="1:17" hidden="1" x14ac:dyDescent="0.25">
      <c r="A15" s="197" t="s">
        <v>430</v>
      </c>
      <c r="B15" s="125">
        <v>1005599444</v>
      </c>
      <c r="F15" s="197" t="s">
        <v>1077</v>
      </c>
      <c r="G15" s="125">
        <v>162982346</v>
      </c>
      <c r="H15" s="125">
        <f>_xlfn.XLOOKUP(F15,'[3]Capex TT 2025'!$D:$D,'[3]Capex TT 2025'!$F:$F)-G15</f>
        <v>0</v>
      </c>
      <c r="J15" s="202" t="s">
        <v>1099</v>
      </c>
      <c r="K15" t="str">
        <f>_xlfn.XLOOKUP(L15,Report!E:E,Report!K:K)</f>
        <v>Máy Trộn PET MIX-09</v>
      </c>
      <c r="L15" t="s">
        <v>1077</v>
      </c>
      <c r="M15">
        <v>162982346</v>
      </c>
      <c r="N15">
        <v>0</v>
      </c>
    </row>
    <row r="16" spans="1:17" hidden="1" x14ac:dyDescent="0.25">
      <c r="A16" s="197" t="s">
        <v>337</v>
      </c>
      <c r="B16" s="125">
        <v>9730205044</v>
      </c>
      <c r="F16" s="197" t="s">
        <v>1006</v>
      </c>
      <c r="G16" s="125">
        <v>118000000</v>
      </c>
      <c r="H16" s="125">
        <f>_xlfn.XLOOKUP(F16,'[3]Capex TT 2025'!$D:$D,'[3]Capex TT 2025'!$F:$F)-G16</f>
        <v>0</v>
      </c>
      <c r="J16" t="str">
        <f t="shared" ref="J16:J17" si="0">K16</f>
        <v>Kỹ thuật</v>
      </c>
      <c r="K16" t="str">
        <f>_xlfn.XLOOKUP(L16,Report!E:E,Report!K:K)</f>
        <v>Kỹ thuật</v>
      </c>
      <c r="L16" t="s">
        <v>1006</v>
      </c>
      <c r="M16">
        <v>118000000</v>
      </c>
      <c r="N16">
        <v>0</v>
      </c>
    </row>
    <row r="17" spans="1:14" hidden="1" x14ac:dyDescent="0.25">
      <c r="A17" s="197" t="s">
        <v>217</v>
      </c>
      <c r="B17" s="125">
        <v>268085606</v>
      </c>
      <c r="F17" s="197" t="s">
        <v>1007</v>
      </c>
      <c r="G17" s="125">
        <v>118000000</v>
      </c>
      <c r="H17" s="125">
        <f>_xlfn.XLOOKUP(F17,'[3]Capex TT 2025'!$D:$D,'[3]Capex TT 2025'!$F:$F)-G17</f>
        <v>0</v>
      </c>
      <c r="J17" t="str">
        <f t="shared" si="0"/>
        <v>Kỹ thuật</v>
      </c>
      <c r="K17" t="str">
        <f>_xlfn.XLOOKUP(L17,Report!E:E,Report!K:K)</f>
        <v>Kỹ thuật</v>
      </c>
      <c r="L17" t="s">
        <v>1007</v>
      </c>
      <c r="M17">
        <v>118000000</v>
      </c>
      <c r="N17">
        <v>0</v>
      </c>
    </row>
    <row r="18" spans="1:14" x14ac:dyDescent="0.25">
      <c r="A18" s="197" t="s">
        <v>305</v>
      </c>
      <c r="B18" s="125">
        <v>268085606</v>
      </c>
      <c r="F18" s="197" t="s">
        <v>724</v>
      </c>
      <c r="G18" s="125">
        <v>98100000</v>
      </c>
      <c r="H18" s="203" t="s">
        <v>1092</v>
      </c>
      <c r="J18" s="202" t="s">
        <v>1098</v>
      </c>
      <c r="K18" t="str">
        <f>_xlfn.XLOOKUP(L18,Report!E:E,Report!K:K)</f>
        <v>Kiểm soát chất lượng</v>
      </c>
      <c r="L18" t="s">
        <v>724</v>
      </c>
      <c r="M18">
        <v>98100000</v>
      </c>
      <c r="N18" t="s">
        <v>1092</v>
      </c>
    </row>
    <row r="19" spans="1:14" x14ac:dyDescent="0.25">
      <c r="A19" s="197" t="s">
        <v>270</v>
      </c>
      <c r="B19" s="125">
        <v>258604309</v>
      </c>
      <c r="F19" s="197" t="s">
        <v>726</v>
      </c>
      <c r="G19" s="125">
        <v>350000000</v>
      </c>
      <c r="H19" s="203" t="s">
        <v>1092</v>
      </c>
      <c r="J19" s="202" t="s">
        <v>1099</v>
      </c>
      <c r="K19" t="str">
        <f>_xlfn.XLOOKUP(L19,Report!E:E,Report!K:K)</f>
        <v>Xưởng sản xuất PET</v>
      </c>
      <c r="L19" t="s">
        <v>726</v>
      </c>
      <c r="M19">
        <v>350000000</v>
      </c>
      <c r="N19" t="s">
        <v>1092</v>
      </c>
    </row>
    <row r="20" spans="1:14" hidden="1" x14ac:dyDescent="0.25">
      <c r="A20" s="197" t="s">
        <v>785</v>
      </c>
      <c r="B20" s="125">
        <v>546708775</v>
      </c>
      <c r="F20" s="197" t="s">
        <v>1054</v>
      </c>
      <c r="G20" s="125">
        <v>1590298692</v>
      </c>
      <c r="H20" s="125">
        <f>_xlfn.XLOOKUP(F20,'[3]Capex TT 2025'!$D:$D,'[3]Capex TT 2025'!$F:$F)-G20</f>
        <v>0</v>
      </c>
      <c r="J20" s="202" t="s">
        <v>1099</v>
      </c>
      <c r="K20" t="str">
        <f>_xlfn.XLOOKUP(L20,Report!E:E,Report!K:K)</f>
        <v>Chuyền máy tạo vảy PET CW+Tomra</v>
      </c>
      <c r="L20" t="s">
        <v>1054</v>
      </c>
      <c r="M20">
        <v>1590298692</v>
      </c>
      <c r="N20">
        <v>0</v>
      </c>
    </row>
    <row r="21" spans="1:14" hidden="1" x14ac:dyDescent="0.25">
      <c r="A21" s="197" t="s">
        <v>50</v>
      </c>
      <c r="B21" s="125">
        <v>111457000</v>
      </c>
      <c r="F21" s="197" t="s">
        <v>1055</v>
      </c>
      <c r="G21" s="125">
        <v>504861258</v>
      </c>
      <c r="H21" s="125">
        <f>_xlfn.XLOOKUP(F21,'[3]Capex TT 2025'!$D:$D,'[3]Capex TT 2025'!$F:$F)-G21</f>
        <v>0</v>
      </c>
      <c r="J21" s="202" t="s">
        <v>1099</v>
      </c>
      <c r="K21" t="str">
        <f>_xlfn.XLOOKUP(L21,Report!E:E,Report!K:K)</f>
        <v>Chuyền rửa vảy PET số 3 ( Boretech)</v>
      </c>
      <c r="L21" t="s">
        <v>1055</v>
      </c>
      <c r="M21">
        <v>504861258</v>
      </c>
      <c r="N21">
        <v>0</v>
      </c>
    </row>
    <row r="22" spans="1:14" hidden="1" x14ac:dyDescent="0.25">
      <c r="A22" s="197" t="s">
        <v>599</v>
      </c>
      <c r="B22" s="125">
        <v>248763230</v>
      </c>
      <c r="F22" s="197" t="s">
        <v>1056</v>
      </c>
      <c r="G22" s="125">
        <v>500738186</v>
      </c>
      <c r="H22" s="125">
        <f>_xlfn.XLOOKUP(F22,'[3]Capex TT 2025'!$D:$D,'[3]Capex TT 2025'!$F:$F)-G22</f>
        <v>0</v>
      </c>
      <c r="J22" s="202" t="s">
        <v>1099</v>
      </c>
      <c r="K22" t="str">
        <f>_xlfn.XLOOKUP(L22,Report!E:E,Report!K:K)</f>
        <v>Chuyền rửa vảy PET số 3 ( Boretech)</v>
      </c>
      <c r="L22" t="s">
        <v>1056</v>
      </c>
      <c r="M22">
        <v>500738186</v>
      </c>
      <c r="N22">
        <v>0</v>
      </c>
    </row>
    <row r="23" spans="1:14" hidden="1" x14ac:dyDescent="0.25">
      <c r="A23" s="197" t="s">
        <v>641</v>
      </c>
      <c r="B23" s="125">
        <v>754045800</v>
      </c>
      <c r="F23" s="197" t="s">
        <v>1057</v>
      </c>
      <c r="G23" s="125">
        <v>465893129</v>
      </c>
      <c r="H23" s="125">
        <f>_xlfn.XLOOKUP(F23,'[3]Capex TT 2025'!$D:$D,'[3]Capex TT 2025'!$F:$F)-G23</f>
        <v>0</v>
      </c>
      <c r="J23" s="202" t="s">
        <v>1099</v>
      </c>
      <c r="K23" t="str">
        <f>_xlfn.XLOOKUP(L23,Report!E:E,Report!K:K)</f>
        <v>Chuyền băm chai PET</v>
      </c>
      <c r="L23" t="s">
        <v>1057</v>
      </c>
      <c r="M23">
        <v>465893129</v>
      </c>
      <c r="N23">
        <v>0</v>
      </c>
    </row>
    <row r="24" spans="1:14" hidden="1" x14ac:dyDescent="0.25">
      <c r="A24" s="197" t="s">
        <v>122</v>
      </c>
      <c r="B24" s="125">
        <v>34221000</v>
      </c>
      <c r="F24" s="197" t="s">
        <v>1058</v>
      </c>
      <c r="G24" s="125">
        <v>449488186</v>
      </c>
      <c r="H24" s="125">
        <f>_xlfn.XLOOKUP(F24,'[3]Capex TT 2025'!$D:$D,'[3]Capex TT 2025'!$F:$F)-G24</f>
        <v>0</v>
      </c>
      <c r="J24" s="202" t="s">
        <v>1099</v>
      </c>
      <c r="K24" t="str">
        <f>_xlfn.XLOOKUP(L24,Report!E:E,Report!K:K)</f>
        <v>Chuyền băm chai PET số 2</v>
      </c>
      <c r="L24" t="s">
        <v>1058</v>
      </c>
      <c r="M24">
        <v>449488186</v>
      </c>
      <c r="N24">
        <v>0</v>
      </c>
    </row>
    <row r="25" spans="1:14" hidden="1" x14ac:dyDescent="0.25">
      <c r="A25" s="197" t="s">
        <v>46</v>
      </c>
      <c r="B25" s="125">
        <v>390050000</v>
      </c>
      <c r="F25" s="197" t="s">
        <v>1059</v>
      </c>
      <c r="G25" s="125">
        <v>1060199128</v>
      </c>
      <c r="H25" s="125">
        <f>_xlfn.XLOOKUP(F25,'[3]Capex TT 2025'!$D:$D,'[3]Capex TT 2025'!$F:$F)-G25</f>
        <v>0</v>
      </c>
      <c r="J25" s="202" t="s">
        <v>1099</v>
      </c>
      <c r="K25" t="str">
        <f>_xlfn.XLOOKUP(L25,Report!E:E,Report!K:K)</f>
        <v>Chuyền Rửa Vảy PET BORE-R02</v>
      </c>
      <c r="L25" t="s">
        <v>1059</v>
      </c>
      <c r="M25">
        <v>1060199128</v>
      </c>
      <c r="N25">
        <v>0</v>
      </c>
    </row>
    <row r="26" spans="1:14" hidden="1" x14ac:dyDescent="0.25">
      <c r="A26" s="197" t="s">
        <v>300</v>
      </c>
      <c r="B26" s="125">
        <v>1938493958</v>
      </c>
      <c r="F26" s="197" t="s">
        <v>1060</v>
      </c>
      <c r="G26" s="125">
        <v>448738186</v>
      </c>
      <c r="H26" s="125">
        <f>_xlfn.XLOOKUP(F26,'[3]Capex TT 2025'!$D:$D,'[3]Capex TT 2025'!$F:$F)-G26</f>
        <v>0</v>
      </c>
      <c r="J26" s="202" t="s">
        <v>1099</v>
      </c>
      <c r="K26" t="str">
        <f>_xlfn.XLOOKUP(L26,Report!E:E,Report!K:K)</f>
        <v>Chuyền băm chai PET số 3 (Boretech)</v>
      </c>
      <c r="L26" t="s">
        <v>1060</v>
      </c>
      <c r="M26">
        <v>448738186</v>
      </c>
      <c r="N26">
        <v>0</v>
      </c>
    </row>
    <row r="27" spans="1:14" hidden="1" x14ac:dyDescent="0.25">
      <c r="A27" s="197" t="s">
        <v>43</v>
      </c>
      <c r="B27" s="125">
        <v>2815989458</v>
      </c>
      <c r="F27" s="197" t="s">
        <v>1061</v>
      </c>
      <c r="G27" s="125">
        <v>127088350</v>
      </c>
      <c r="H27" s="125">
        <f>_xlfn.XLOOKUP(F27,'[3]Capex TT 2025'!$D:$D,'[3]Capex TT 2025'!$F:$F)-G27</f>
        <v>0</v>
      </c>
      <c r="J27" s="202" t="s">
        <v>1099</v>
      </c>
      <c r="K27" t="str">
        <f>_xlfn.XLOOKUP(L27,Report!E:E,Report!K:K)</f>
        <v>Máy tách hạt Meyer - MEYE-01</v>
      </c>
      <c r="L27" t="s">
        <v>1061</v>
      </c>
      <c r="M27">
        <v>127088350</v>
      </c>
      <c r="N27">
        <v>0</v>
      </c>
    </row>
    <row r="28" spans="1:14" hidden="1" x14ac:dyDescent="0.25">
      <c r="A28" s="197" t="s">
        <v>450</v>
      </c>
      <c r="B28" s="125">
        <v>258604309</v>
      </c>
      <c r="F28" s="197" t="s">
        <v>1062</v>
      </c>
      <c r="G28" s="125">
        <v>280305107</v>
      </c>
      <c r="H28" s="125">
        <f>_xlfn.XLOOKUP(F28,'[3]Capex TT 2025'!$D:$D,'[3]Capex TT 2025'!$F:$F)-G28</f>
        <v>0</v>
      </c>
      <c r="J28" s="202" t="s">
        <v>1099</v>
      </c>
      <c r="K28" t="str">
        <f>_xlfn.XLOOKUP(L28,Report!E:E,Report!K:K)</f>
        <v>Chuyền Rửa Vảy PET BORE-R02</v>
      </c>
      <c r="L28" t="s">
        <v>1062</v>
      </c>
      <c r="M28">
        <v>280305107</v>
      </c>
      <c r="N28">
        <v>0</v>
      </c>
    </row>
    <row r="29" spans="1:14" hidden="1" x14ac:dyDescent="0.25">
      <c r="A29" s="197" t="s">
        <v>439</v>
      </c>
      <c r="B29" s="125">
        <v>127088350</v>
      </c>
      <c r="F29" s="197" t="s">
        <v>1063</v>
      </c>
      <c r="G29" s="125">
        <v>258604309</v>
      </c>
      <c r="H29" s="125">
        <f>_xlfn.XLOOKUP(F29,'[3]Capex TT 2025'!$D:$D,'[3]Capex TT 2025'!$F:$F)-G29</f>
        <v>0</v>
      </c>
      <c r="J29" s="202" t="s">
        <v>1099</v>
      </c>
      <c r="K29" t="str">
        <f>_xlfn.XLOOKUP(L29,Report!E:E,Report!K:K)</f>
        <v>Máy Trộn PET 10 Tấn MIX-07</v>
      </c>
      <c r="L29" t="s">
        <v>1063</v>
      </c>
      <c r="M29">
        <v>258604309</v>
      </c>
      <c r="N29">
        <v>0</v>
      </c>
    </row>
    <row r="30" spans="1:14" hidden="1" x14ac:dyDescent="0.25">
      <c r="A30" s="197" t="s">
        <v>457</v>
      </c>
      <c r="B30" s="125">
        <v>164222155</v>
      </c>
      <c r="F30" s="197" t="s">
        <v>1064</v>
      </c>
      <c r="G30" s="125">
        <v>258604309</v>
      </c>
      <c r="H30" s="125">
        <f>_xlfn.XLOOKUP(F30,'[3]Capex TT 2025'!$D:$D,'[3]Capex TT 2025'!$F:$F)-G30</f>
        <v>0</v>
      </c>
      <c r="J30" s="202" t="s">
        <v>1099</v>
      </c>
      <c r="K30" t="str">
        <f>_xlfn.XLOOKUP(L30,Report!E:E,Report!K:K)</f>
        <v>Máy Trộn PP/HD 15 Tấn MIX-08</v>
      </c>
      <c r="L30" t="s">
        <v>1064</v>
      </c>
      <c r="M30">
        <v>258604309</v>
      </c>
      <c r="N30">
        <v>0</v>
      </c>
    </row>
    <row r="31" spans="1:14" hidden="1" x14ac:dyDescent="0.25">
      <c r="A31" s="197" t="s">
        <v>277</v>
      </c>
      <c r="B31" s="125">
        <v>258957539</v>
      </c>
      <c r="F31" s="197" t="s">
        <v>1065</v>
      </c>
      <c r="G31" s="125">
        <v>258604309</v>
      </c>
      <c r="H31" s="125">
        <f>_xlfn.XLOOKUP(F31,'[3]Capex TT 2025'!$D:$D,'[3]Capex TT 2025'!$F:$F)-G31</f>
        <v>0</v>
      </c>
      <c r="J31" s="202" t="s">
        <v>1099</v>
      </c>
      <c r="K31" t="str">
        <f>_xlfn.XLOOKUP(L31,Report!E:E,Report!K:K)</f>
        <v>Chuyền tạo sơ sợi rPET YE I</v>
      </c>
      <c r="L31" t="s">
        <v>1065</v>
      </c>
      <c r="M31">
        <v>258604309</v>
      </c>
      <c r="N31">
        <v>0</v>
      </c>
    </row>
    <row r="32" spans="1:14" hidden="1" x14ac:dyDescent="0.25">
      <c r="A32" s="197" t="s">
        <v>443</v>
      </c>
      <c r="B32" s="125">
        <v>258604309</v>
      </c>
      <c r="F32" s="197" t="s">
        <v>1066</v>
      </c>
      <c r="G32" s="125">
        <v>258604309</v>
      </c>
      <c r="H32" s="125">
        <f>_xlfn.XLOOKUP(F32,'[3]Capex TT 2025'!$D:$D,'[3]Capex TT 2025'!$F:$F)-G32</f>
        <v>0</v>
      </c>
      <c r="J32" s="202" t="s">
        <v>1099</v>
      </c>
      <c r="K32" t="str">
        <f>_xlfn.XLOOKUP(L32,Report!E:E,Report!K:K)</f>
        <v>Máy NGR - HD02</v>
      </c>
      <c r="L32" t="s">
        <v>1066</v>
      </c>
      <c r="M32">
        <v>258604309</v>
      </c>
      <c r="N32">
        <v>0</v>
      </c>
    </row>
    <row r="33" spans="1:14" hidden="1" x14ac:dyDescent="0.25">
      <c r="A33" s="197" t="s">
        <v>1080</v>
      </c>
      <c r="B33" s="125">
        <v>162982346</v>
      </c>
      <c r="F33" s="197" t="s">
        <v>1010</v>
      </c>
      <c r="G33" s="125">
        <v>185000000</v>
      </c>
      <c r="H33" s="125">
        <f>_xlfn.XLOOKUP(F33,'[3]Capex TT 2025'!$D:$D,'[3]Capex TT 2025'!$F:$F)-G33</f>
        <v>0</v>
      </c>
      <c r="J33" s="202" t="s">
        <v>1098</v>
      </c>
      <c r="K33" t="str">
        <f>_xlfn.XLOOKUP(L33,Report!E:E,Report!K:K)</f>
        <v>Kiểm soát chất lượng</v>
      </c>
      <c r="L33" t="s">
        <v>1010</v>
      </c>
      <c r="M33">
        <v>185000000</v>
      </c>
      <c r="N33">
        <v>0</v>
      </c>
    </row>
    <row r="34" spans="1:14" hidden="1" x14ac:dyDescent="0.25">
      <c r="A34" s="197" t="s">
        <v>446</v>
      </c>
      <c r="B34" s="125">
        <v>258604309</v>
      </c>
      <c r="F34" s="197" t="s">
        <v>1067</v>
      </c>
      <c r="G34" s="125">
        <v>258957539</v>
      </c>
      <c r="H34" s="125">
        <f>_xlfn.XLOOKUP(F34,'[3]Capex TT 2025'!$D:$D,'[3]Capex TT 2025'!$F:$F)-G34</f>
        <v>0</v>
      </c>
      <c r="J34" s="202" t="s">
        <v>1099</v>
      </c>
      <c r="K34" t="str">
        <f>_xlfn.XLOOKUP(L34,Report!E:E,Report!K:K)</f>
        <v>Máy Trộn PET 10 Tấn MIX-06</v>
      </c>
      <c r="L34" t="s">
        <v>1067</v>
      </c>
      <c r="M34">
        <v>258957539</v>
      </c>
      <c r="N34">
        <v>0</v>
      </c>
    </row>
    <row r="35" spans="1:14" hidden="1" x14ac:dyDescent="0.25">
      <c r="A35" s="197" t="s">
        <v>623</v>
      </c>
      <c r="B35" s="125">
        <v>1025280138</v>
      </c>
      <c r="F35" s="197" t="s">
        <v>1068</v>
      </c>
      <c r="G35" s="125">
        <v>129302154</v>
      </c>
      <c r="H35" s="125">
        <f>_xlfn.XLOOKUP(F35,'[3]Capex TT 2025'!$D:$D,'[3]Capex TT 2025'!$F:$F)-G35</f>
        <v>0</v>
      </c>
      <c r="J35" s="202" t="s">
        <v>1099</v>
      </c>
      <c r="K35" t="str">
        <f>_xlfn.XLOOKUP(L35,Report!E:E,Report!K:K)</f>
        <v>Chuyền băm chai PET Active</v>
      </c>
      <c r="L35" t="s">
        <v>1068</v>
      </c>
      <c r="M35">
        <v>129302154</v>
      </c>
      <c r="N35">
        <v>0</v>
      </c>
    </row>
    <row r="36" spans="1:14" hidden="1" x14ac:dyDescent="0.25">
      <c r="A36" s="197" t="s">
        <v>295</v>
      </c>
      <c r="B36" s="125">
        <v>6670000000</v>
      </c>
      <c r="F36" s="197" t="s">
        <v>1069</v>
      </c>
      <c r="G36" s="125">
        <v>129302155</v>
      </c>
      <c r="H36" s="125">
        <f>_xlfn.XLOOKUP(F36,'[3]Capex TT 2025'!$D:$D,'[3]Capex TT 2025'!$F:$F)-G36</f>
        <v>0</v>
      </c>
      <c r="J36" s="202" t="s">
        <v>1099</v>
      </c>
      <c r="K36" t="str">
        <f>_xlfn.XLOOKUP(L36,Report!E:E,Report!K:K)</f>
        <v>Máy Tách màu Taiho + chuyền rửa lạnh F4</v>
      </c>
      <c r="L36" t="s">
        <v>1069</v>
      </c>
      <c r="M36">
        <v>129302155</v>
      </c>
      <c r="N36">
        <v>0</v>
      </c>
    </row>
    <row r="37" spans="1:14" hidden="1" x14ac:dyDescent="0.25">
      <c r="A37" s="197" t="s">
        <v>1090</v>
      </c>
      <c r="B37" s="125">
        <v>47500000</v>
      </c>
      <c r="F37" s="197" t="s">
        <v>1070</v>
      </c>
      <c r="G37" s="125">
        <v>258502218</v>
      </c>
      <c r="H37" s="125">
        <f>_xlfn.XLOOKUP(F37,'[3]Capex TT 2025'!$D:$D,'[3]Capex TT 2025'!$F:$F)-G37</f>
        <v>0</v>
      </c>
      <c r="J37" s="202" t="s">
        <v>1099</v>
      </c>
      <c r="K37" t="str">
        <f>_xlfn.XLOOKUP(L37,Report!E:E,Report!K:K)</f>
        <v>Chuyền rửa vảy PET 2</v>
      </c>
      <c r="L37" t="s">
        <v>1070</v>
      </c>
      <c r="M37">
        <v>258502218</v>
      </c>
      <c r="N37">
        <v>0</v>
      </c>
    </row>
    <row r="38" spans="1:14" hidden="1" x14ac:dyDescent="0.25">
      <c r="A38" s="197" t="s">
        <v>87</v>
      </c>
      <c r="B38" s="125">
        <v>75925926</v>
      </c>
      <c r="F38" s="197" t="s">
        <v>728</v>
      </c>
      <c r="G38" s="125">
        <v>269684258</v>
      </c>
      <c r="H38" s="125">
        <f>_xlfn.XLOOKUP(F38,'[3]Capex TT 2025'!$D:$D,'[3]Capex TT 2025'!$F:$F)-G38</f>
        <v>0</v>
      </c>
      <c r="J38" s="202" t="s">
        <v>1099</v>
      </c>
      <c r="K38" t="str">
        <f>_xlfn.XLOOKUP(L38,Report!E:E,Report!K:K)</f>
        <v>Chuyền rửa vảy PET 3</v>
      </c>
      <c r="L38" t="s">
        <v>728</v>
      </c>
      <c r="M38">
        <v>269684258</v>
      </c>
      <c r="N38">
        <v>0</v>
      </c>
    </row>
    <row r="39" spans="1:14" hidden="1" x14ac:dyDescent="0.25">
      <c r="A39" s="197" t="s">
        <v>66</v>
      </c>
      <c r="B39" s="125">
        <v>2229563752</v>
      </c>
      <c r="F39" s="197" t="s">
        <v>730</v>
      </c>
      <c r="G39" s="125">
        <v>204685486</v>
      </c>
      <c r="H39" s="125">
        <f>_xlfn.XLOOKUP(F39,'[3]Capex TT 2025'!$D:$D,'[3]Capex TT 2025'!$F:$F)-G39</f>
        <v>0</v>
      </c>
      <c r="J39" s="202" t="s">
        <v>1099</v>
      </c>
      <c r="K39" t="str">
        <f>_xlfn.XLOOKUP(L39,Report!E:E,Report!K:K)</f>
        <v>Chuyền băm chai PET</v>
      </c>
      <c r="L39" t="s">
        <v>730</v>
      </c>
      <c r="M39">
        <v>204685486</v>
      </c>
      <c r="N39">
        <v>0</v>
      </c>
    </row>
    <row r="40" spans="1:14" hidden="1" x14ac:dyDescent="0.25">
      <c r="A40" s="197" t="s">
        <v>642</v>
      </c>
      <c r="B40" s="125">
        <v>49531653613</v>
      </c>
      <c r="F40" s="197" t="s">
        <v>732</v>
      </c>
      <c r="G40" s="125">
        <v>204685486</v>
      </c>
      <c r="H40" s="125">
        <f>_xlfn.XLOOKUP(F40,'[3]Capex TT 2025'!$D:$D,'[3]Capex TT 2025'!$F:$F)-G40</f>
        <v>0</v>
      </c>
      <c r="J40" s="202" t="s">
        <v>1099</v>
      </c>
      <c r="K40" t="str">
        <f>_xlfn.XLOOKUP(L40,Report!E:E,Report!K:K)</f>
        <v>Chuyền băm chai PET</v>
      </c>
      <c r="L40" t="s">
        <v>732</v>
      </c>
      <c r="M40">
        <v>204685486</v>
      </c>
      <c r="N40">
        <v>0</v>
      </c>
    </row>
    <row r="41" spans="1:14" hidden="1" x14ac:dyDescent="0.25">
      <c r="A41"/>
      <c r="B41"/>
      <c r="F41" s="197" t="s">
        <v>1084</v>
      </c>
      <c r="G41" s="125">
        <v>81000000</v>
      </c>
      <c r="H41" s="125">
        <f>_xlfn.XLOOKUP(F41,'[3]Capex TT 2025'!$D:$D,'[3]Capex TT 2025'!$F:$F)-G41</f>
        <v>0</v>
      </c>
      <c r="J41" s="202" t="s">
        <v>1099</v>
      </c>
      <c r="K41" t="str">
        <f>_xlfn.XLOOKUP(L41,Report!E:E,Report!K:K)</f>
        <v>Xưởng sản xuất PET</v>
      </c>
      <c r="L41" t="s">
        <v>1084</v>
      </c>
      <c r="M41">
        <v>81000000</v>
      </c>
      <c r="N41">
        <v>0</v>
      </c>
    </row>
    <row r="42" spans="1:14" hidden="1" x14ac:dyDescent="0.25">
      <c r="A42"/>
      <c r="B42">
        <v>48874633613</v>
      </c>
      <c r="F42" s="197" t="s">
        <v>734</v>
      </c>
      <c r="G42" s="125">
        <v>995280138</v>
      </c>
      <c r="H42" s="125">
        <f>_xlfn.XLOOKUP(F42,'[3]Capex TT 2025'!$D:$D,'[3]Capex TT 2025'!$F:$F)-G42</f>
        <v>0</v>
      </c>
      <c r="J42" s="202" t="s">
        <v>1097</v>
      </c>
      <c r="K42" t="str">
        <f>_xlfn.XLOOKUP(L42,Report!E:E,Report!K:K)</f>
        <v>Nghiên Cứu &amp; PT</v>
      </c>
      <c r="L42" t="s">
        <v>734</v>
      </c>
      <c r="M42">
        <v>995280138</v>
      </c>
      <c r="N42">
        <v>0</v>
      </c>
    </row>
    <row r="43" spans="1:14" hidden="1" x14ac:dyDescent="0.25">
      <c r="A43"/>
      <c r="B43" s="125">
        <f>B42-B40</f>
        <v>-657020000</v>
      </c>
      <c r="F43" s="197" t="s">
        <v>1085</v>
      </c>
      <c r="G43" s="125">
        <v>30000000</v>
      </c>
      <c r="H43" s="125">
        <f>_xlfn.XLOOKUP(F43,'[3]Capex TT 2025'!$D:$D,'[3]Capex TT 2025'!$F:$F)-G43</f>
        <v>0</v>
      </c>
      <c r="J43" s="202" t="s">
        <v>1097</v>
      </c>
      <c r="K43" t="str">
        <f>_xlfn.XLOOKUP(L43,Report!E:E,Report!K:K)</f>
        <v>Nghiên Cứu &amp; PT</v>
      </c>
      <c r="L43" t="s">
        <v>1085</v>
      </c>
      <c r="M43">
        <v>30000000</v>
      </c>
      <c r="N43">
        <v>0</v>
      </c>
    </row>
    <row r="44" spans="1:14" hidden="1" x14ac:dyDescent="0.25">
      <c r="A44"/>
      <c r="B44" s="198">
        <f>SUMIF(H:H,"Chuyển TSCĐ",G:G)</f>
        <v>657020000</v>
      </c>
      <c r="F44" s="197" t="s">
        <v>736</v>
      </c>
      <c r="G44" s="125">
        <v>9194024100</v>
      </c>
      <c r="H44" s="125">
        <f>_xlfn.XLOOKUP(F44,'[3]Capex TT 2025'!$D:$D,'[3]Capex TT 2025'!$F:$F)-G44</f>
        <v>0</v>
      </c>
      <c r="J44" s="202" t="s">
        <v>1099</v>
      </c>
      <c r="K44" t="str">
        <f>_xlfn.XLOOKUP(L44,Report!E:E,Report!K:K)</f>
        <v>Chuyền tạo hạt PET 3</v>
      </c>
      <c r="L44" t="s">
        <v>736</v>
      </c>
      <c r="M44">
        <v>9194024100</v>
      </c>
      <c r="N44">
        <v>0</v>
      </c>
    </row>
    <row r="45" spans="1:14" hidden="1" x14ac:dyDescent="0.25">
      <c r="A45"/>
      <c r="B45" s="204">
        <f>B43+B44</f>
        <v>0</v>
      </c>
      <c r="F45" s="197" t="s">
        <v>738</v>
      </c>
      <c r="G45" s="125">
        <v>9194024100</v>
      </c>
      <c r="H45" s="125">
        <f>_xlfn.XLOOKUP(F45,'[3]Capex TT 2025'!$D:$D,'[3]Capex TT 2025'!$F:$F)-G45</f>
        <v>0</v>
      </c>
      <c r="J45" s="202" t="s">
        <v>1099</v>
      </c>
      <c r="K45" t="str">
        <f>_xlfn.XLOOKUP(L45,Report!E:E,Report!K:K)</f>
        <v>Chuyền nâng IV số 2</v>
      </c>
      <c r="L45" t="s">
        <v>738</v>
      </c>
      <c r="M45">
        <v>9194024100</v>
      </c>
      <c r="N45">
        <v>0</v>
      </c>
    </row>
    <row r="46" spans="1:14" hidden="1" x14ac:dyDescent="0.25">
      <c r="A46"/>
      <c r="B46"/>
      <c r="F46" s="197" t="s">
        <v>740</v>
      </c>
      <c r="G46" s="125">
        <v>530000000</v>
      </c>
      <c r="H46" s="125">
        <f>_xlfn.XLOOKUP(F46,'[3]Capex TT 2025'!$D:$D,'[3]Capex TT 2025'!$F:$F)-G46</f>
        <v>0</v>
      </c>
      <c r="J46" t="str">
        <f>K46</f>
        <v>Kỹ thuật</v>
      </c>
      <c r="K46" t="str">
        <f>_xlfn.XLOOKUP(L46,Report!E:E,Report!K:K)</f>
        <v>Kỹ thuật</v>
      </c>
      <c r="L46" t="s">
        <v>740</v>
      </c>
      <c r="M46">
        <v>530000000</v>
      </c>
      <c r="N46">
        <v>0</v>
      </c>
    </row>
    <row r="47" spans="1:14" hidden="1" x14ac:dyDescent="0.25">
      <c r="A47"/>
      <c r="B47"/>
      <c r="F47" s="197" t="s">
        <v>742</v>
      </c>
      <c r="G47" s="125">
        <v>536180944</v>
      </c>
      <c r="H47" s="125">
        <f>_xlfn.XLOOKUP(F47,'[3]Capex TT 2025'!$D:$D,'[3]Capex TT 2025'!$F:$F)-G47</f>
        <v>0</v>
      </c>
      <c r="J47" s="202" t="s">
        <v>1099</v>
      </c>
      <c r="K47" t="str">
        <f>_xlfn.XLOOKUP(L47,Report!E:E,Report!K:K)</f>
        <v>Chuyền tạo hạt PET 3</v>
      </c>
      <c r="L47" t="s">
        <v>742</v>
      </c>
      <c r="M47">
        <v>536180944</v>
      </c>
      <c r="N47">
        <v>0</v>
      </c>
    </row>
    <row r="48" spans="1:14" hidden="1" x14ac:dyDescent="0.25">
      <c r="A48"/>
      <c r="B48"/>
      <c r="F48" s="197" t="s">
        <v>744</v>
      </c>
      <c r="G48" s="125">
        <v>268085606</v>
      </c>
      <c r="H48" s="125">
        <f>_xlfn.XLOOKUP(F48,'[3]Capex TT 2025'!$D:$D,'[3]Capex TT 2025'!$F:$F)-G48</f>
        <v>0</v>
      </c>
      <c r="J48" s="202" t="s">
        <v>1099</v>
      </c>
      <c r="K48" t="str">
        <f>_xlfn.XLOOKUP(L48,Report!E:E,Report!K:K)</f>
        <v>Chuyền Tạo hạt rPET2</v>
      </c>
      <c r="L48" t="s">
        <v>744</v>
      </c>
      <c r="M48">
        <v>268085606</v>
      </c>
      <c r="N48">
        <v>0</v>
      </c>
    </row>
    <row r="49" spans="1:14" hidden="1" x14ac:dyDescent="0.25">
      <c r="A49"/>
      <c r="B49"/>
      <c r="F49" s="197" t="s">
        <v>746</v>
      </c>
      <c r="G49" s="125">
        <v>268085606</v>
      </c>
      <c r="H49" s="125">
        <f>_xlfn.XLOOKUP(F49,'[3]Capex TT 2025'!$D:$D,'[3]Capex TT 2025'!$F:$F)-G49</f>
        <v>0</v>
      </c>
      <c r="J49" s="202" t="s">
        <v>1099</v>
      </c>
      <c r="K49" t="str">
        <f>_xlfn.XLOOKUP(L49,Report!E:E,Report!K:K)</f>
        <v>Chuyền Tạo hạt rPET3</v>
      </c>
      <c r="L49" t="s">
        <v>746</v>
      </c>
      <c r="M49">
        <v>268085606</v>
      </c>
      <c r="N49">
        <v>0</v>
      </c>
    </row>
    <row r="50" spans="1:14" hidden="1" x14ac:dyDescent="0.25">
      <c r="A50"/>
      <c r="B50"/>
      <c r="F50" s="197" t="s">
        <v>748</v>
      </c>
      <c r="G50" s="125">
        <v>1030408748</v>
      </c>
      <c r="H50" s="125">
        <f>_xlfn.XLOOKUP(F50,'[3]Capex TT 2025'!$D:$D,'[3]Capex TT 2025'!$F:$F)-G50</f>
        <v>0</v>
      </c>
      <c r="J50" s="202" t="s">
        <v>1099</v>
      </c>
      <c r="K50" t="str">
        <f>_xlfn.XLOOKUP(L50,Report!E:E,Report!K:K)</f>
        <v>Xưởng sản xuất PET</v>
      </c>
      <c r="L50" t="s">
        <v>748</v>
      </c>
      <c r="M50">
        <v>1030408748</v>
      </c>
      <c r="N50">
        <v>0</v>
      </c>
    </row>
    <row r="51" spans="1:14" hidden="1" x14ac:dyDescent="0.25">
      <c r="A51"/>
      <c r="B51"/>
      <c r="F51" s="197" t="s">
        <v>1078</v>
      </c>
      <c r="G51" s="125">
        <v>680000000</v>
      </c>
      <c r="H51" s="125">
        <f>_xlfn.XLOOKUP(F51,'[3]Capex TT 2025'!$D:$D,'[3]Capex TT 2025'!$F:$F)-G51</f>
        <v>0</v>
      </c>
      <c r="J51" t="str">
        <f t="shared" ref="J51:J52" si="1">K51</f>
        <v>Kỹ thuật</v>
      </c>
      <c r="K51" t="str">
        <f>_xlfn.XLOOKUP(L51,Report!E:E,Report!K:K)</f>
        <v>Kỹ thuật</v>
      </c>
      <c r="L51" t="s">
        <v>1078</v>
      </c>
      <c r="M51">
        <v>680000000</v>
      </c>
      <c r="N51">
        <v>0</v>
      </c>
    </row>
    <row r="52" spans="1:14" hidden="1" x14ac:dyDescent="0.25">
      <c r="A52"/>
      <c r="B52"/>
      <c r="F52" s="197" t="s">
        <v>1086</v>
      </c>
      <c r="G52" s="125">
        <v>1195290458</v>
      </c>
      <c r="H52" s="125">
        <f>_xlfn.XLOOKUP(F52,'[3]Capex TT 2025'!$D:$D,'[3]Capex TT 2025'!$F:$F)-G52</f>
        <v>0</v>
      </c>
      <c r="J52" t="str">
        <f t="shared" si="1"/>
        <v>Kỹ thuật</v>
      </c>
      <c r="K52" t="str">
        <f>_xlfn.XLOOKUP(L52,Report!E:E,Report!K:K)</f>
        <v>Kỹ thuật</v>
      </c>
      <c r="L52" t="s">
        <v>1086</v>
      </c>
      <c r="M52">
        <v>1195290458</v>
      </c>
      <c r="N52">
        <v>0</v>
      </c>
    </row>
    <row r="53" spans="1:14" hidden="1" x14ac:dyDescent="0.25">
      <c r="A53"/>
      <c r="B53"/>
      <c r="F53" s="197" t="s">
        <v>1008</v>
      </c>
      <c r="G53" s="125">
        <v>290000000</v>
      </c>
      <c r="H53" s="125">
        <f>_xlfn.XLOOKUP(F53,'[3]Capex TT 2025'!$D:$D,'[3]Capex TT 2025'!$F:$F)-G53</f>
        <v>0</v>
      </c>
      <c r="J53" s="202" t="s">
        <v>1099</v>
      </c>
      <c r="K53" t="str">
        <f>_xlfn.XLOOKUP(L53,Report!E:E,Report!K:K)</f>
        <v>Xưởng sản xuất PET</v>
      </c>
      <c r="L53" t="s">
        <v>1008</v>
      </c>
      <c r="M53">
        <v>290000000</v>
      </c>
      <c r="N53">
        <v>0</v>
      </c>
    </row>
    <row r="54" spans="1:14" hidden="1" x14ac:dyDescent="0.25">
      <c r="A54"/>
      <c r="B54"/>
      <c r="F54" s="197" t="s">
        <v>786</v>
      </c>
      <c r="G54" s="125">
        <v>70750000</v>
      </c>
      <c r="H54" s="125">
        <f>_xlfn.XLOOKUP(F54,'[3]Capex TT 2025'!$D:$D,'[3]Capex TT 2025'!$F:$F)-G54</f>
        <v>0</v>
      </c>
      <c r="J54" s="202" t="s">
        <v>1098</v>
      </c>
      <c r="K54" t="str">
        <f>_xlfn.XLOOKUP(L54,Report!E:E,Report!K:K)</f>
        <v>Kiểm soát chất lượng</v>
      </c>
      <c r="L54" t="s">
        <v>786</v>
      </c>
      <c r="M54">
        <v>70750000</v>
      </c>
      <c r="N54">
        <v>0</v>
      </c>
    </row>
    <row r="55" spans="1:14" hidden="1" x14ac:dyDescent="0.25">
      <c r="A55"/>
      <c r="B55"/>
      <c r="F55" s="197" t="s">
        <v>1009</v>
      </c>
      <c r="G55" s="125">
        <v>37962963</v>
      </c>
      <c r="H55" s="125">
        <f>_xlfn.XLOOKUP(F55,'[3]Capex TT 2025'!$D:$D,'[3]Capex TT 2025'!$F:$F)-G55</f>
        <v>0</v>
      </c>
      <c r="J55" s="202" t="s">
        <v>1099</v>
      </c>
      <c r="K55" t="str">
        <f>_xlfn.XLOOKUP(L55,Report!E:E,Report!K:K)</f>
        <v>Xưởng sản xuất PET</v>
      </c>
      <c r="L55" t="s">
        <v>1009</v>
      </c>
      <c r="M55">
        <v>37962963</v>
      </c>
      <c r="N55">
        <v>0</v>
      </c>
    </row>
    <row r="56" spans="1:14" hidden="1" x14ac:dyDescent="0.25">
      <c r="A56"/>
      <c r="B56"/>
      <c r="F56" s="197" t="s">
        <v>1011</v>
      </c>
      <c r="G56" s="125">
        <v>37962963</v>
      </c>
      <c r="H56" s="125">
        <f>_xlfn.XLOOKUP(F56,'[3]Capex TT 2025'!$D:$D,'[3]Capex TT 2025'!$F:$F)-G56</f>
        <v>0</v>
      </c>
      <c r="J56" s="202" t="s">
        <v>1099</v>
      </c>
      <c r="K56" t="str">
        <f>_xlfn.XLOOKUP(L56,Report!E:E,Report!K:K)</f>
        <v>Xưởng sản xuất HDPE</v>
      </c>
      <c r="L56" t="s">
        <v>1011</v>
      </c>
      <c r="M56">
        <v>37962963</v>
      </c>
      <c r="N56">
        <v>0</v>
      </c>
    </row>
    <row r="57" spans="1:14" hidden="1" x14ac:dyDescent="0.25">
      <c r="A57"/>
      <c r="B57"/>
      <c r="F57" s="197" t="s">
        <v>1012</v>
      </c>
      <c r="G57" s="125">
        <v>37962963</v>
      </c>
      <c r="H57" s="125">
        <f>_xlfn.XLOOKUP(F57,'[3]Capex TT 2025'!$D:$D,'[3]Capex TT 2025'!$F:$F)-G57</f>
        <v>0</v>
      </c>
      <c r="J57" s="202" t="s">
        <v>1099</v>
      </c>
      <c r="K57" t="str">
        <f>_xlfn.XLOOKUP(L57,Report!E:E,Report!K:K)</f>
        <v>Xưởng sản xuất HDPE</v>
      </c>
      <c r="L57" t="s">
        <v>1012</v>
      </c>
      <c r="M57">
        <v>37962963</v>
      </c>
      <c r="N57">
        <v>0</v>
      </c>
    </row>
    <row r="58" spans="1:14" hidden="1" x14ac:dyDescent="0.25">
      <c r="A58"/>
      <c r="B58"/>
      <c r="F58" s="197" t="s">
        <v>788</v>
      </c>
      <c r="G58" s="125">
        <v>37962963</v>
      </c>
      <c r="H58" s="125">
        <f>_xlfn.XLOOKUP(F58,'[3]Capex TT 2025'!$D:$D,'[3]Capex TT 2025'!$F:$F)-G58</f>
        <v>0</v>
      </c>
      <c r="J58" s="202" t="s">
        <v>1099</v>
      </c>
      <c r="K58" t="str">
        <f>_xlfn.XLOOKUP(L58,Report!E:E,Report!K:K)</f>
        <v>Xưởng sản xuất PET</v>
      </c>
      <c r="L58" t="s">
        <v>788</v>
      </c>
      <c r="M58">
        <v>37962963</v>
      </c>
      <c r="N58">
        <v>0</v>
      </c>
    </row>
    <row r="59" spans="1:14" hidden="1" x14ac:dyDescent="0.25">
      <c r="A59"/>
      <c r="B59"/>
      <c r="F59" s="197" t="s">
        <v>790</v>
      </c>
      <c r="G59" s="125">
        <v>37962963</v>
      </c>
      <c r="H59" s="125">
        <f>_xlfn.XLOOKUP(F59,'[3]Capex TT 2025'!$D:$D,'[3]Capex TT 2025'!$F:$F)-G59</f>
        <v>0</v>
      </c>
      <c r="J59" s="202" t="s">
        <v>1099</v>
      </c>
      <c r="K59" t="str">
        <f>_xlfn.XLOOKUP(L59,Report!E:E,Report!K:K)</f>
        <v>Xưởng sản xuất PET</v>
      </c>
      <c r="L59" t="s">
        <v>790</v>
      </c>
      <c r="M59">
        <v>37962963</v>
      </c>
      <c r="N59">
        <v>0</v>
      </c>
    </row>
    <row r="60" spans="1:14" hidden="1" x14ac:dyDescent="0.25">
      <c r="A60"/>
      <c r="B60"/>
      <c r="F60" s="197" t="s">
        <v>792</v>
      </c>
      <c r="G60" s="125">
        <v>39000000</v>
      </c>
      <c r="H60" s="125">
        <f>_xlfn.XLOOKUP(F60,'[3]Capex TT 2025'!$D:$D,'[3]Capex TT 2025'!$F:$F)-G60</f>
        <v>0</v>
      </c>
      <c r="J60" s="202" t="s">
        <v>1099</v>
      </c>
      <c r="K60" t="str">
        <f>_xlfn.XLOOKUP(L60,Report!E:E,Report!K:K)</f>
        <v>Xưởng sản xuất PET</v>
      </c>
      <c r="L60" t="s">
        <v>792</v>
      </c>
      <c r="M60">
        <v>39000000</v>
      </c>
      <c r="N60">
        <v>0</v>
      </c>
    </row>
    <row r="61" spans="1:14" x14ac:dyDescent="0.25">
      <c r="A61"/>
      <c r="B61"/>
      <c r="F61" s="197" t="s">
        <v>794</v>
      </c>
      <c r="G61" s="125">
        <v>34221000</v>
      </c>
      <c r="H61" s="203" t="s">
        <v>1092</v>
      </c>
      <c r="J61" s="202" t="s">
        <v>1099</v>
      </c>
      <c r="K61" t="str">
        <f>_xlfn.XLOOKUP(L61,Report!E:E,Report!K:K)</f>
        <v>Khối SX - Xưởng 4</v>
      </c>
      <c r="L61" t="s">
        <v>794</v>
      </c>
      <c r="M61">
        <v>34221000</v>
      </c>
      <c r="N61" t="s">
        <v>1092</v>
      </c>
    </row>
    <row r="62" spans="1:14" hidden="1" x14ac:dyDescent="0.25">
      <c r="A62"/>
      <c r="B62"/>
      <c r="F62" s="197" t="s">
        <v>796</v>
      </c>
      <c r="G62" s="125">
        <v>162458000</v>
      </c>
      <c r="H62" s="125">
        <f>_xlfn.XLOOKUP(F62,'[3]Capex TT 2025'!$D:$D,'[3]Capex TT 2025'!$F:$F)-G62</f>
        <v>0</v>
      </c>
      <c r="J62" s="202" t="s">
        <v>1099</v>
      </c>
      <c r="K62" t="str">
        <f>_xlfn.XLOOKUP(L62,Report!E:E,Report!K:K)</f>
        <v>Xưởng sản xuất PET</v>
      </c>
      <c r="L62" t="s">
        <v>796</v>
      </c>
      <c r="M62">
        <v>162458000</v>
      </c>
      <c r="N62">
        <v>0</v>
      </c>
    </row>
    <row r="63" spans="1:14" hidden="1" x14ac:dyDescent="0.25">
      <c r="A63"/>
      <c r="B63"/>
      <c r="F63" s="197" t="s">
        <v>800</v>
      </c>
      <c r="G63" s="125">
        <v>34926000</v>
      </c>
      <c r="H63" s="125">
        <f>_xlfn.XLOOKUP(F63,'[3]Capex TT 2025'!$D:$D,'[3]Capex TT 2025'!$F:$F)-G63</f>
        <v>0</v>
      </c>
      <c r="J63" s="202" t="s">
        <v>1095</v>
      </c>
      <c r="K63" t="str">
        <f>_xlfn.XLOOKUP(L63,Report!E:E,Report!K:K)</f>
        <v>Hành chánh nhân sự</v>
      </c>
      <c r="L63" t="s">
        <v>800</v>
      </c>
      <c r="M63">
        <v>34926000</v>
      </c>
      <c r="N63">
        <v>0</v>
      </c>
    </row>
    <row r="64" spans="1:14" hidden="1" x14ac:dyDescent="0.25">
      <c r="A64"/>
      <c r="B64"/>
      <c r="F64" s="197" t="s">
        <v>806</v>
      </c>
      <c r="G64" s="125">
        <v>33150000</v>
      </c>
      <c r="H64" s="125">
        <f>_xlfn.XLOOKUP(F64,'[3]Capex TT 2025'!$D:$D,'[3]Capex TT 2025'!$F:$F)-G64</f>
        <v>0</v>
      </c>
      <c r="J64" s="202" t="s">
        <v>1095</v>
      </c>
      <c r="K64" t="str">
        <f>_xlfn.XLOOKUP(L64,Report!E:E,Report!K:K)</f>
        <v>Ban giám đốc</v>
      </c>
      <c r="L64" t="s">
        <v>806</v>
      </c>
      <c r="M64">
        <v>33150000</v>
      </c>
      <c r="N64">
        <v>0</v>
      </c>
    </row>
    <row r="65" spans="1:14" hidden="1" x14ac:dyDescent="0.25">
      <c r="A65"/>
      <c r="B65"/>
      <c r="F65" s="197" t="s">
        <v>808</v>
      </c>
      <c r="G65" s="125">
        <v>47500000</v>
      </c>
      <c r="H65" s="125">
        <f>_xlfn.XLOOKUP(F65,'[3]Capex TT 2025'!$D:$D,'[3]Capex TT 2025'!$F:$F)-G65</f>
        <v>0</v>
      </c>
      <c r="J65" s="202" t="s">
        <v>1095</v>
      </c>
      <c r="K65" t="str">
        <f>_xlfn.XLOOKUP(L65,Report!E:E,Report!K:K)</f>
        <v>Tổ 5S &amp; an toàn</v>
      </c>
      <c r="L65" t="s">
        <v>808</v>
      </c>
      <c r="M65">
        <v>47500000</v>
      </c>
      <c r="N65">
        <v>0</v>
      </c>
    </row>
    <row r="66" spans="1:14" hidden="1" x14ac:dyDescent="0.25">
      <c r="A66"/>
      <c r="B66"/>
      <c r="F66" s="197" t="s">
        <v>839</v>
      </c>
      <c r="G66" s="125">
        <v>76531000</v>
      </c>
      <c r="H66" s="125">
        <f>_xlfn.XLOOKUP(F66,'[3]Capex TT 2025'!$D:$D,'[3]Capex TT 2025'!$F:$F)-G66</f>
        <v>0</v>
      </c>
      <c r="J66" s="202" t="s">
        <v>1095</v>
      </c>
      <c r="K66" t="str">
        <f>_xlfn.XLOOKUP(L66,Report!E:E,Report!K:K)</f>
        <v>Hành chánh nhân sự</v>
      </c>
      <c r="L66" t="s">
        <v>839</v>
      </c>
      <c r="M66">
        <v>76531000</v>
      </c>
      <c r="N66">
        <v>0</v>
      </c>
    </row>
    <row r="67" spans="1:14" hidden="1" x14ac:dyDescent="0.25">
      <c r="A67"/>
      <c r="B67"/>
      <c r="F67" s="197" t="s">
        <v>825</v>
      </c>
      <c r="G67" s="125">
        <v>34920000</v>
      </c>
      <c r="H67" s="125">
        <f>_xlfn.XLOOKUP(F67,'[3]Capex TT 2025'!$D:$D,'[3]Capex TT 2025'!$F:$F)-G67</f>
        <v>0</v>
      </c>
      <c r="J67" s="202" t="s">
        <v>1099</v>
      </c>
      <c r="K67" t="str">
        <f>_xlfn.XLOOKUP(L67,Report!E:E,Report!K:K)</f>
        <v>Chuyền băm rửa PP</v>
      </c>
      <c r="L67" t="s">
        <v>825</v>
      </c>
      <c r="M67">
        <v>34920000</v>
      </c>
      <c r="N67">
        <v>0</v>
      </c>
    </row>
    <row r="68" spans="1:14" hidden="1" x14ac:dyDescent="0.25">
      <c r="A68"/>
      <c r="B68"/>
      <c r="F68" s="197" t="s">
        <v>827</v>
      </c>
      <c r="G68" s="125">
        <v>34920000</v>
      </c>
      <c r="H68" s="125">
        <f>_xlfn.XLOOKUP(F68,'[3]Capex TT 2025'!$D:$D,'[3]Capex TT 2025'!$F:$F)-G68</f>
        <v>0</v>
      </c>
      <c r="J68" s="202" t="s">
        <v>1099</v>
      </c>
      <c r="K68" t="str">
        <f>_xlfn.XLOOKUP(L68,Report!E:E,Report!K:K)</f>
        <v>Máy Tách màu Taiho + chuyền rửa lạnh F4</v>
      </c>
      <c r="L68" t="s">
        <v>827</v>
      </c>
      <c r="M68">
        <v>34920000</v>
      </c>
      <c r="N68">
        <v>0</v>
      </c>
    </row>
    <row r="69" spans="1:14" hidden="1" x14ac:dyDescent="0.25">
      <c r="A69"/>
      <c r="B69"/>
      <c r="F69" s="197" t="s">
        <v>829</v>
      </c>
      <c r="G69" s="125">
        <v>34920000</v>
      </c>
      <c r="H69" s="125">
        <f>_xlfn.XLOOKUP(F69,'[3]Capex TT 2025'!$D:$D,'[3]Capex TT 2025'!$F:$F)-G69</f>
        <v>0</v>
      </c>
      <c r="J69" s="202" t="s">
        <v>1099</v>
      </c>
      <c r="K69" t="str">
        <f>_xlfn.XLOOKUP(L69,Report!E:E,Report!K:K)</f>
        <v>Chuyền Rửa Vảy PET BORE-R02</v>
      </c>
      <c r="L69" t="s">
        <v>829</v>
      </c>
      <c r="M69">
        <v>34920000</v>
      </c>
      <c r="N69">
        <v>0</v>
      </c>
    </row>
    <row r="70" spans="1:14" hidden="1" x14ac:dyDescent="0.25">
      <c r="A70"/>
      <c r="B70"/>
      <c r="F70" s="197" t="s">
        <v>1013</v>
      </c>
      <c r="G70" s="125">
        <v>30905000</v>
      </c>
      <c r="H70" s="125">
        <f>_xlfn.XLOOKUP(F70,'[3]Capex TT 2025'!$D:$D,'[3]Capex TT 2025'!$F:$F)-G70</f>
        <v>0</v>
      </c>
      <c r="J70" s="202" t="s">
        <v>1099</v>
      </c>
      <c r="K70" t="str">
        <f>_xlfn.XLOOKUP(L70,Report!E:E,Report!K:K)</f>
        <v>Kho</v>
      </c>
      <c r="L70" t="s">
        <v>1013</v>
      </c>
      <c r="M70">
        <v>30905000</v>
      </c>
      <c r="N70">
        <v>0</v>
      </c>
    </row>
    <row r="71" spans="1:14" hidden="1" x14ac:dyDescent="0.25">
      <c r="A71"/>
      <c r="B71"/>
      <c r="F71" s="197" t="s">
        <v>810</v>
      </c>
      <c r="G71" s="125">
        <v>90591075</v>
      </c>
      <c r="H71" s="125">
        <f>_xlfn.XLOOKUP(F71,'[3]Capex TT 2025'!$D:$D,'[3]Capex TT 2025'!$F:$F)-G71</f>
        <v>0</v>
      </c>
      <c r="J71" s="202" t="s">
        <v>1099</v>
      </c>
      <c r="K71" t="str">
        <f>_xlfn.XLOOKUP(L71,Report!E:E,Report!K:K)</f>
        <v>Xưởng sản xuất PET</v>
      </c>
      <c r="L71" t="s">
        <v>810</v>
      </c>
      <c r="M71">
        <v>90591075</v>
      </c>
      <c r="N71">
        <v>0</v>
      </c>
    </row>
    <row r="72" spans="1:14" hidden="1" x14ac:dyDescent="0.25">
      <c r="A72"/>
      <c r="B72"/>
      <c r="F72" s="197" t="s">
        <v>841</v>
      </c>
      <c r="G72" s="125">
        <v>1938493958</v>
      </c>
      <c r="H72" s="125">
        <f>_xlfn.XLOOKUP(F72,'[3]Capex TT 2025'!$D:$D,'[3]Capex TT 2025'!$F:$F)-G72</f>
        <v>0</v>
      </c>
      <c r="J72" t="str">
        <f>K72</f>
        <v>Kinh doanh</v>
      </c>
      <c r="K72" t="str">
        <f>_xlfn.XLOOKUP(L72,Report!E:E,Report!K:K)</f>
        <v>Kinh doanh</v>
      </c>
      <c r="L72" t="s">
        <v>841</v>
      </c>
      <c r="M72">
        <v>1938493958</v>
      </c>
      <c r="N72">
        <v>0</v>
      </c>
    </row>
    <row r="73" spans="1:14" hidden="1" x14ac:dyDescent="0.25">
      <c r="A73"/>
      <c r="B73"/>
      <c r="F73" s="197" t="s">
        <v>778</v>
      </c>
      <c r="G73" s="125">
        <v>487610783</v>
      </c>
      <c r="H73" s="125">
        <f>_xlfn.XLOOKUP(F73,'[3]Capex TT 2025'!$D:$D,'[3]Capex TT 2025'!$F:$F)-G73</f>
        <v>0</v>
      </c>
      <c r="J73" t="str">
        <f t="shared" ref="J73:J74" si="2">K73</f>
        <v>Cung ứng</v>
      </c>
      <c r="K73" t="str">
        <f>_xlfn.XLOOKUP(L73,Report!E:E,Report!K:K)</f>
        <v>Cung ứng</v>
      </c>
      <c r="L73" t="s">
        <v>778</v>
      </c>
      <c r="M73">
        <v>487610783</v>
      </c>
      <c r="N73">
        <v>0</v>
      </c>
    </row>
    <row r="74" spans="1:14" hidden="1" x14ac:dyDescent="0.25">
      <c r="A74"/>
      <c r="B74"/>
      <c r="F74" s="197" t="s">
        <v>1072</v>
      </c>
      <c r="G74" s="125">
        <v>59097992</v>
      </c>
      <c r="H74" s="203">
        <f>_xlfn.XLOOKUP(F74,'[3]Capex TT 2025'!$D:$D,'[3]Capex TT 2025'!$F:$F)-G74</f>
        <v>0</v>
      </c>
      <c r="J74" s="202" t="str">
        <f t="shared" si="2"/>
        <v>Cung ứng</v>
      </c>
      <c r="K74" s="202" t="str">
        <f>_xlfn.XLOOKUP(L74,Report!E:E,Report!K:K)</f>
        <v>Cung ứng</v>
      </c>
      <c r="L74" t="s">
        <v>1072</v>
      </c>
      <c r="M74">
        <v>59097992</v>
      </c>
      <c r="N74">
        <v>0</v>
      </c>
    </row>
    <row r="75" spans="1:14" x14ac:dyDescent="0.25">
      <c r="A75"/>
      <c r="B75"/>
      <c r="F75" s="197" t="s">
        <v>642</v>
      </c>
      <c r="G75" s="125">
        <v>49531653613</v>
      </c>
    </row>
    <row r="76" spans="1:14" x14ac:dyDescent="0.25">
      <c r="A76"/>
      <c r="B76"/>
    </row>
    <row r="77" spans="1:14" x14ac:dyDescent="0.25">
      <c r="A77"/>
      <c r="B77"/>
    </row>
    <row r="78" spans="1:14" x14ac:dyDescent="0.25">
      <c r="A78"/>
      <c r="B78"/>
    </row>
    <row r="79" spans="1:14" x14ac:dyDescent="0.25">
      <c r="A79"/>
      <c r="B79"/>
    </row>
    <row r="80" spans="1:14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</sheetData>
  <autoFilter ref="J3:N74" xr:uid="{694AEBFD-5BA5-43CE-8B61-45B1FBE9AFC7}">
    <filterColumn colId="4">
      <filters>
        <filter val="Chuyển TSCĐ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2020-2025</vt:lpstr>
      <vt:lpstr>2. 2026</vt:lpstr>
      <vt:lpstr>Report</vt:lpstr>
      <vt:lpstr>2026-Đã XN CC</vt:lpstr>
      <vt:lpstr>DS- Điều chỉnh Cost Center</vt:lpstr>
      <vt:lpstr>ACT. DEP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Trúc, Nguyễn Thị Thanh</cp:lastModifiedBy>
  <cp:lastPrinted>2025-07-15T01:43:31Z</cp:lastPrinted>
  <dcterms:created xsi:type="dcterms:W3CDTF">2025-07-10T03:24:59Z</dcterms:created>
  <dcterms:modified xsi:type="dcterms:W3CDTF">2026-05-14T05:40:33Z</dcterms:modified>
</cp:coreProperties>
</file>